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bookViews>
    <workbookView xWindow="-15" yWindow="4215" windowWidth="12720" windowHeight="3540" tabRatio="949"/>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Weights'!$A$1:$H$242</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37" l="1"/>
  <c r="H13" i="37" s="1"/>
  <c r="F14" i="37"/>
  <c r="H14" i="37" s="1"/>
  <c r="F15" i="37"/>
  <c r="H15" i="37" s="1"/>
  <c r="H190" i="37"/>
  <c r="F16" i="37"/>
  <c r="H16" i="37" s="1"/>
  <c r="H240" i="37" s="1"/>
  <c r="F17" i="37"/>
  <c r="H17" i="37"/>
  <c r="H215" i="37" s="1"/>
  <c r="D21" i="37"/>
  <c r="G21" i="37"/>
  <c r="H21" i="37"/>
  <c r="C25" i="37"/>
  <c r="H25" i="37" s="1"/>
  <c r="D25" i="37"/>
  <c r="E25" i="37"/>
  <c r="F25" i="37"/>
  <c r="G25" i="37"/>
  <c r="D28" i="37"/>
  <c r="G28" i="37"/>
  <c r="H28" i="37"/>
  <c r="C32" i="37"/>
  <c r="H32" i="37" s="1"/>
  <c r="D32" i="37"/>
  <c r="E32" i="37"/>
  <c r="F32" i="37"/>
  <c r="G32" i="37"/>
  <c r="C33" i="37"/>
  <c r="H33" i="37" s="1"/>
  <c r="D33" i="37"/>
  <c r="E33" i="37"/>
  <c r="F33" i="37"/>
  <c r="G33" i="37"/>
  <c r="C34" i="37"/>
  <c r="D34" i="37"/>
  <c r="E34" i="37"/>
  <c r="H34" i="37" s="1"/>
  <c r="F34" i="37"/>
  <c r="G34" i="37"/>
  <c r="C35" i="37"/>
  <c r="D35" i="37"/>
  <c r="E35" i="37"/>
  <c r="F35" i="37"/>
  <c r="G35" i="37"/>
  <c r="H35" i="37" s="1"/>
  <c r="C36" i="37"/>
  <c r="D36" i="37"/>
  <c r="D52" i="37" s="1"/>
  <c r="E36" i="37"/>
  <c r="F36" i="37"/>
  <c r="G36" i="37"/>
  <c r="C37" i="37"/>
  <c r="D37" i="37"/>
  <c r="E37" i="37"/>
  <c r="F37" i="37"/>
  <c r="G37" i="37"/>
  <c r="G298" i="37" s="1"/>
  <c r="G348" i="37" s="1"/>
  <c r="C38" i="37"/>
  <c r="D38" i="37"/>
  <c r="E38" i="37"/>
  <c r="F38" i="37"/>
  <c r="G38" i="37"/>
  <c r="H38" i="37" s="1"/>
  <c r="C39" i="37"/>
  <c r="D39" i="37"/>
  <c r="D300" i="37" s="1"/>
  <c r="E39" i="37"/>
  <c r="F39" i="37"/>
  <c r="F300" i="37" s="1"/>
  <c r="F350" i="37" s="1"/>
  <c r="G39" i="37"/>
  <c r="C40" i="37"/>
  <c r="D40" i="37"/>
  <c r="E40" i="37"/>
  <c r="F40" i="37"/>
  <c r="G40" i="37"/>
  <c r="G301" i="37" s="1"/>
  <c r="C41" i="37"/>
  <c r="H41" i="37" s="1"/>
  <c r="D41" i="37"/>
  <c r="E41" i="37"/>
  <c r="F41" i="37"/>
  <c r="G41" i="37"/>
  <c r="G302" i="37" s="1"/>
  <c r="C42" i="37"/>
  <c r="H42" i="37" s="1"/>
  <c r="D42" i="37"/>
  <c r="E42" i="37"/>
  <c r="E303" i="37" s="1"/>
  <c r="E353" i="37" s="1"/>
  <c r="F42" i="37"/>
  <c r="G42" i="37"/>
  <c r="C43" i="37"/>
  <c r="D43" i="37"/>
  <c r="E43" i="37"/>
  <c r="E304" i="37" s="1"/>
  <c r="F43" i="37"/>
  <c r="G43" i="37"/>
  <c r="C44" i="37"/>
  <c r="H44" i="37" s="1"/>
  <c r="H305" i="37" s="1"/>
  <c r="D44" i="37"/>
  <c r="E44" i="37"/>
  <c r="F44" i="37"/>
  <c r="G44" i="37"/>
  <c r="C45" i="37"/>
  <c r="D45" i="37"/>
  <c r="H45" i="37"/>
  <c r="E45" i="37"/>
  <c r="F45" i="37"/>
  <c r="G45" i="37"/>
  <c r="C46" i="37"/>
  <c r="D46" i="37"/>
  <c r="D307" i="37" s="1"/>
  <c r="E46" i="37"/>
  <c r="F46" i="37"/>
  <c r="G46" i="37"/>
  <c r="G307" i="37" s="1"/>
  <c r="C47" i="37"/>
  <c r="D47" i="37"/>
  <c r="E47" i="37"/>
  <c r="F47" i="37"/>
  <c r="G47" i="37"/>
  <c r="C48" i="37"/>
  <c r="D48" i="37"/>
  <c r="E48" i="37"/>
  <c r="E309" i="37" s="1"/>
  <c r="E359" i="37" s="1"/>
  <c r="F48" i="37"/>
  <c r="G48" i="37"/>
  <c r="C49" i="37"/>
  <c r="D49" i="37"/>
  <c r="E49" i="37"/>
  <c r="E310" i="37" s="1"/>
  <c r="E360" i="37" s="1"/>
  <c r="F49" i="37"/>
  <c r="G49" i="37"/>
  <c r="C50" i="37"/>
  <c r="H50" i="37" s="1"/>
  <c r="D50" i="37"/>
  <c r="E50" i="37"/>
  <c r="F50" i="37"/>
  <c r="G50" i="37"/>
  <c r="G311" i="37" s="1"/>
  <c r="G361" i="37" s="1"/>
  <c r="C51" i="37"/>
  <c r="D51" i="37"/>
  <c r="E51" i="37"/>
  <c r="F51" i="37"/>
  <c r="G51" i="37"/>
  <c r="D55" i="37"/>
  <c r="G55" i="37"/>
  <c r="H55" i="37"/>
  <c r="B61" i="37"/>
  <c r="C61" i="37"/>
  <c r="C116" i="37" s="1"/>
  <c r="D61" i="37"/>
  <c r="E61" i="37"/>
  <c r="F61" i="37"/>
  <c r="G61" i="37"/>
  <c r="B62" i="37"/>
  <c r="C62" i="37"/>
  <c r="D62" i="37"/>
  <c r="D117" i="37" s="1"/>
  <c r="E62" i="37"/>
  <c r="F62" i="37"/>
  <c r="G62" i="37"/>
  <c r="B63" i="37"/>
  <c r="C63" i="37"/>
  <c r="D63" i="37"/>
  <c r="E63" i="37"/>
  <c r="H63" i="37"/>
  <c r="F63" i="37"/>
  <c r="G63" i="37"/>
  <c r="B64" i="37"/>
  <c r="C64" i="37"/>
  <c r="D64" i="37"/>
  <c r="E64" i="37"/>
  <c r="F64" i="37"/>
  <c r="G64" i="37"/>
  <c r="G119" i="37" s="1"/>
  <c r="H119" i="37" s="1"/>
  <c r="B65" i="37"/>
  <c r="C65" i="37"/>
  <c r="D65" i="37"/>
  <c r="E65" i="37"/>
  <c r="F65" i="37"/>
  <c r="G65" i="37"/>
  <c r="B66" i="37"/>
  <c r="C66" i="37"/>
  <c r="D66" i="37"/>
  <c r="E66" i="37"/>
  <c r="F66" i="37"/>
  <c r="G66" i="37"/>
  <c r="B67" i="37"/>
  <c r="C67" i="37"/>
  <c r="D67" i="37"/>
  <c r="E67" i="37"/>
  <c r="F67" i="37"/>
  <c r="G67" i="37"/>
  <c r="B68" i="37"/>
  <c r="C68" i="37"/>
  <c r="D68" i="37"/>
  <c r="E68" i="37"/>
  <c r="F68" i="37"/>
  <c r="G68" i="37"/>
  <c r="B69" i="37"/>
  <c r="C69" i="37"/>
  <c r="D69" i="37"/>
  <c r="E69" i="37"/>
  <c r="F69" i="37"/>
  <c r="F124" i="37" s="1"/>
  <c r="G69" i="37"/>
  <c r="B70" i="37"/>
  <c r="C70" i="37"/>
  <c r="D70" i="37"/>
  <c r="E70" i="37"/>
  <c r="F70" i="37"/>
  <c r="F125" i="37" s="1"/>
  <c r="G70" i="37"/>
  <c r="B71" i="37"/>
  <c r="C71" i="37"/>
  <c r="D71" i="37"/>
  <c r="E71" i="37"/>
  <c r="F71" i="37"/>
  <c r="G71" i="37"/>
  <c r="B72" i="37"/>
  <c r="C72" i="37"/>
  <c r="D72" i="37"/>
  <c r="E72" i="37"/>
  <c r="F72" i="37"/>
  <c r="G72" i="37"/>
  <c r="B73" i="37"/>
  <c r="C73" i="37"/>
  <c r="D73" i="37"/>
  <c r="E73" i="37"/>
  <c r="E128" i="37" s="1"/>
  <c r="F73" i="37"/>
  <c r="G73" i="37"/>
  <c r="G128" i="37" s="1"/>
  <c r="B74" i="37"/>
  <c r="C74" i="37"/>
  <c r="D74" i="37"/>
  <c r="E74" i="37"/>
  <c r="F74" i="37"/>
  <c r="G74" i="37"/>
  <c r="G129" i="37" s="1"/>
  <c r="B75" i="37"/>
  <c r="C75" i="37"/>
  <c r="D75" i="37"/>
  <c r="E75" i="37"/>
  <c r="H75" i="37" s="1"/>
  <c r="F75" i="37"/>
  <c r="G75" i="37"/>
  <c r="G130" i="37" s="1"/>
  <c r="B76" i="37"/>
  <c r="C76" i="37"/>
  <c r="D76" i="37"/>
  <c r="E76" i="37"/>
  <c r="F76" i="37"/>
  <c r="G76" i="37"/>
  <c r="B77" i="37"/>
  <c r="C77" i="37"/>
  <c r="D77" i="37"/>
  <c r="E77" i="37"/>
  <c r="F77" i="37"/>
  <c r="G77" i="37"/>
  <c r="B78" i="37"/>
  <c r="C78" i="37"/>
  <c r="D78" i="37"/>
  <c r="E78" i="37"/>
  <c r="F78" i="37"/>
  <c r="G78" i="37"/>
  <c r="B79" i="37"/>
  <c r="C79" i="37"/>
  <c r="D79" i="37"/>
  <c r="E79" i="37"/>
  <c r="F79" i="37"/>
  <c r="G79" i="37"/>
  <c r="B80" i="37"/>
  <c r="C80" i="37"/>
  <c r="D80" i="37"/>
  <c r="E80" i="37"/>
  <c r="F80" i="37"/>
  <c r="G80" i="37"/>
  <c r="G135" i="37" s="1"/>
  <c r="B81" i="37"/>
  <c r="D84" i="37"/>
  <c r="G84" i="37"/>
  <c r="H84" i="37"/>
  <c r="B91" i="37"/>
  <c r="C91" i="37"/>
  <c r="D91" i="37"/>
  <c r="E91" i="37"/>
  <c r="E116" i="37" s="1"/>
  <c r="F91" i="37"/>
  <c r="G91" i="37"/>
  <c r="G116" i="37" s="1"/>
  <c r="B92" i="37"/>
  <c r="C92" i="37"/>
  <c r="D92" i="37"/>
  <c r="E92" i="37"/>
  <c r="E117" i="37" s="1"/>
  <c r="F92" i="37"/>
  <c r="F117" i="37" s="1"/>
  <c r="H117" i="37" s="1"/>
  <c r="G92" i="37"/>
  <c r="H92" i="37"/>
  <c r="B93" i="37"/>
  <c r="C93" i="37"/>
  <c r="C118" i="37" s="1"/>
  <c r="D93" i="37"/>
  <c r="D118" i="37"/>
  <c r="E93" i="37"/>
  <c r="E118" i="37" s="1"/>
  <c r="F93" i="37"/>
  <c r="G93" i="37"/>
  <c r="G118" i="37" s="1"/>
  <c r="B94" i="37"/>
  <c r="C94" i="37"/>
  <c r="C119" i="37"/>
  <c r="D94" i="37"/>
  <c r="E94" i="37"/>
  <c r="E119" i="37" s="1"/>
  <c r="F94" i="37"/>
  <c r="G94" i="37"/>
  <c r="B95" i="37"/>
  <c r="C95" i="37"/>
  <c r="C120" i="37" s="1"/>
  <c r="D95" i="37"/>
  <c r="D120" i="37" s="1"/>
  <c r="E95" i="37"/>
  <c r="E120" i="37" s="1"/>
  <c r="F95" i="37"/>
  <c r="G95" i="37"/>
  <c r="G120" i="37" s="1"/>
  <c r="B96" i="37"/>
  <c r="C96" i="37"/>
  <c r="D96" i="37"/>
  <c r="D121" i="37"/>
  <c r="E96" i="37"/>
  <c r="E121" i="37" s="1"/>
  <c r="F96" i="37"/>
  <c r="G96" i="37"/>
  <c r="B97" i="37"/>
  <c r="C97" i="37"/>
  <c r="C122" i="37" s="1"/>
  <c r="D97" i="37"/>
  <c r="E97" i="37"/>
  <c r="E122" i="37" s="1"/>
  <c r="H122" i="37" s="1"/>
  <c r="F97" i="37"/>
  <c r="F122" i="37"/>
  <c r="G97" i="37"/>
  <c r="B98" i="37"/>
  <c r="C98" i="37"/>
  <c r="D98" i="37"/>
  <c r="D123" i="37"/>
  <c r="E98" i="37"/>
  <c r="F98" i="37"/>
  <c r="F123" i="37"/>
  <c r="G98" i="37"/>
  <c r="G123" i="37"/>
  <c r="B99" i="37"/>
  <c r="C99" i="37"/>
  <c r="D99" i="37"/>
  <c r="D124" i="37" s="1"/>
  <c r="D136" i="37" s="1"/>
  <c r="E99" i="37"/>
  <c r="E124" i="37"/>
  <c r="F99" i="37"/>
  <c r="G99" i="37"/>
  <c r="G124" i="37" s="1"/>
  <c r="B100" i="37"/>
  <c r="C100" i="37"/>
  <c r="C125" i="37"/>
  <c r="D100" i="37"/>
  <c r="E100" i="37"/>
  <c r="F100" i="37"/>
  <c r="G100" i="37"/>
  <c r="B101" i="37"/>
  <c r="C101" i="37"/>
  <c r="D101" i="37"/>
  <c r="D126" i="37" s="1"/>
  <c r="E101" i="37"/>
  <c r="E126" i="37" s="1"/>
  <c r="F101" i="37"/>
  <c r="G101" i="37"/>
  <c r="G126" i="37" s="1"/>
  <c r="B102" i="37"/>
  <c r="C102" i="37"/>
  <c r="C127" i="37" s="1"/>
  <c r="D102" i="37"/>
  <c r="D127" i="37" s="1"/>
  <c r="E102" i="37"/>
  <c r="F102" i="37"/>
  <c r="G102" i="37"/>
  <c r="B103" i="37"/>
  <c r="C103" i="37"/>
  <c r="C128" i="37"/>
  <c r="D103" i="37"/>
  <c r="E103" i="37"/>
  <c r="F103" i="37"/>
  <c r="G103" i="37"/>
  <c r="B104" i="37"/>
  <c r="C104" i="37"/>
  <c r="D104" i="37"/>
  <c r="D129" i="37"/>
  <c r="E104" i="37"/>
  <c r="E129" i="37" s="1"/>
  <c r="F104" i="37"/>
  <c r="F129" i="37" s="1"/>
  <c r="G104" i="37"/>
  <c r="B105" i="37"/>
  <c r="C105" i="37"/>
  <c r="C130" i="37"/>
  <c r="D105" i="37"/>
  <c r="D130" i="37" s="1"/>
  <c r="E105" i="37"/>
  <c r="F105" i="37"/>
  <c r="G105" i="37"/>
  <c r="B106" i="37"/>
  <c r="C106" i="37"/>
  <c r="D106" i="37"/>
  <c r="D131" i="37" s="1"/>
  <c r="E106" i="37"/>
  <c r="F106" i="37"/>
  <c r="F131" i="37" s="1"/>
  <c r="G106" i="37"/>
  <c r="B107" i="37"/>
  <c r="C107" i="37"/>
  <c r="H107" i="37"/>
  <c r="D107" i="37"/>
  <c r="E107" i="37"/>
  <c r="E132" i="37" s="1"/>
  <c r="F107" i="37"/>
  <c r="G107" i="37"/>
  <c r="G132" i="37"/>
  <c r="B108" i="37"/>
  <c r="C108" i="37"/>
  <c r="D108" i="37"/>
  <c r="E108" i="37"/>
  <c r="E133" i="37" s="1"/>
  <c r="F108" i="37"/>
  <c r="F133" i="37" s="1"/>
  <c r="G108" i="37"/>
  <c r="B109" i="37"/>
  <c r="C109" i="37"/>
  <c r="D109" i="37"/>
  <c r="D134" i="37"/>
  <c r="E109" i="37"/>
  <c r="F109" i="37"/>
  <c r="G109" i="37"/>
  <c r="G134" i="37"/>
  <c r="B110" i="37"/>
  <c r="C110" i="37"/>
  <c r="H110" i="37" s="1"/>
  <c r="D110" i="37"/>
  <c r="D135" i="37"/>
  <c r="E110" i="37"/>
  <c r="F110" i="37"/>
  <c r="G110" i="37"/>
  <c r="B111" i="37"/>
  <c r="B116" i="37"/>
  <c r="D116" i="37"/>
  <c r="B117" i="37"/>
  <c r="C117" i="37"/>
  <c r="B118" i="37"/>
  <c r="F118" i="37"/>
  <c r="B119" i="37"/>
  <c r="D119" i="37"/>
  <c r="B120" i="37"/>
  <c r="H120" i="37"/>
  <c r="F120" i="37"/>
  <c r="B121" i="37"/>
  <c r="G121" i="37"/>
  <c r="B122" i="37"/>
  <c r="G122" i="37"/>
  <c r="B123" i="37"/>
  <c r="B124" i="37"/>
  <c r="B125" i="37"/>
  <c r="E125" i="37"/>
  <c r="B126" i="37"/>
  <c r="C126" i="37"/>
  <c r="H126" i="37" s="1"/>
  <c r="F126" i="37"/>
  <c r="B127" i="37"/>
  <c r="E127" i="37"/>
  <c r="B128" i="37"/>
  <c r="D128" i="37"/>
  <c r="F128" i="37"/>
  <c r="B129" i="37"/>
  <c r="B130" i="37"/>
  <c r="F130" i="37"/>
  <c r="B131" i="37"/>
  <c r="B132" i="37"/>
  <c r="D132" i="37"/>
  <c r="B133" i="37"/>
  <c r="B134" i="37"/>
  <c r="C134" i="37"/>
  <c r="B135" i="37"/>
  <c r="C135" i="37"/>
  <c r="E135" i="37"/>
  <c r="B136" i="37"/>
  <c r="H140" i="37"/>
  <c r="H141" i="37"/>
  <c r="B143" i="37"/>
  <c r="C143" i="37"/>
  <c r="D143" i="37"/>
  <c r="D163" i="37" s="1"/>
  <c r="E143" i="37"/>
  <c r="F143" i="37"/>
  <c r="G143" i="37"/>
  <c r="H143" i="37"/>
  <c r="B144" i="37"/>
  <c r="C144" i="37"/>
  <c r="D144" i="37"/>
  <c r="E144" i="37"/>
  <c r="F144" i="37"/>
  <c r="G144" i="37"/>
  <c r="H144" i="37"/>
  <c r="B145" i="37"/>
  <c r="C145" i="37"/>
  <c r="D145" i="37"/>
  <c r="E145" i="37"/>
  <c r="F145" i="37"/>
  <c r="F163" i="37" s="1"/>
  <c r="G145" i="37"/>
  <c r="H145" i="37"/>
  <c r="B146" i="37"/>
  <c r="C146" i="37"/>
  <c r="D146" i="37"/>
  <c r="E146" i="37"/>
  <c r="F146" i="37"/>
  <c r="G146" i="37"/>
  <c r="H146" i="37"/>
  <c r="B147" i="37"/>
  <c r="C147" i="37"/>
  <c r="D147" i="37"/>
  <c r="E147" i="37"/>
  <c r="F147" i="37"/>
  <c r="G147" i="37"/>
  <c r="H147" i="37"/>
  <c r="B148" i="37"/>
  <c r="C148" i="37"/>
  <c r="D148" i="37"/>
  <c r="E148" i="37"/>
  <c r="F148" i="37"/>
  <c r="G148" i="37"/>
  <c r="H148" i="37"/>
  <c r="B149" i="37"/>
  <c r="C149" i="37"/>
  <c r="D149" i="37"/>
  <c r="E149" i="37"/>
  <c r="F149" i="37"/>
  <c r="G149" i="37"/>
  <c r="H149" i="37"/>
  <c r="B150" i="37"/>
  <c r="C150" i="37"/>
  <c r="D150" i="37"/>
  <c r="E150" i="37"/>
  <c r="F150" i="37"/>
  <c r="G150" i="37"/>
  <c r="H150" i="37"/>
  <c r="B151" i="37"/>
  <c r="C151" i="37"/>
  <c r="D151" i="37"/>
  <c r="E151" i="37"/>
  <c r="F151" i="37"/>
  <c r="G151" i="37"/>
  <c r="H151" i="37"/>
  <c r="B152" i="37"/>
  <c r="C152" i="37"/>
  <c r="D152" i="37"/>
  <c r="E152" i="37"/>
  <c r="F152" i="37"/>
  <c r="G152" i="37"/>
  <c r="H152" i="37"/>
  <c r="B153" i="37"/>
  <c r="C153" i="37"/>
  <c r="D153" i="37"/>
  <c r="E153" i="37"/>
  <c r="F153" i="37"/>
  <c r="G153" i="37"/>
  <c r="H153" i="37"/>
  <c r="B154" i="37"/>
  <c r="C154" i="37"/>
  <c r="D154" i="37"/>
  <c r="E154" i="37"/>
  <c r="F154" i="37"/>
  <c r="G154" i="37"/>
  <c r="H154" i="37"/>
  <c r="B155" i="37"/>
  <c r="C155" i="37"/>
  <c r="D155" i="37"/>
  <c r="E155" i="37"/>
  <c r="F155" i="37"/>
  <c r="G155" i="37"/>
  <c r="H155" i="37"/>
  <c r="B156" i="37"/>
  <c r="C156" i="37"/>
  <c r="D156" i="37"/>
  <c r="E156" i="37"/>
  <c r="F156" i="37"/>
  <c r="G156" i="37"/>
  <c r="H156" i="37"/>
  <c r="B157" i="37"/>
  <c r="C157" i="37"/>
  <c r="D157" i="37"/>
  <c r="E157" i="37"/>
  <c r="F157" i="37"/>
  <c r="G157" i="37"/>
  <c r="H157" i="37"/>
  <c r="B158" i="37"/>
  <c r="C158" i="37"/>
  <c r="D158" i="37"/>
  <c r="E158" i="37"/>
  <c r="F158" i="37"/>
  <c r="G158" i="37"/>
  <c r="H158" i="37"/>
  <c r="B159" i="37"/>
  <c r="C159" i="37"/>
  <c r="D159" i="37"/>
  <c r="E159" i="37"/>
  <c r="F159" i="37"/>
  <c r="G159" i="37"/>
  <c r="H159" i="37"/>
  <c r="B160" i="37"/>
  <c r="C160" i="37"/>
  <c r="D160" i="37"/>
  <c r="E160" i="37"/>
  <c r="F160" i="37"/>
  <c r="G160" i="37"/>
  <c r="H160" i="37"/>
  <c r="B161" i="37"/>
  <c r="C161" i="37"/>
  <c r="D161" i="37"/>
  <c r="E161" i="37"/>
  <c r="F161" i="37"/>
  <c r="G161" i="37"/>
  <c r="H161" i="37"/>
  <c r="B162" i="37"/>
  <c r="C162" i="37"/>
  <c r="D162" i="37"/>
  <c r="E162" i="37"/>
  <c r="F162" i="37"/>
  <c r="G162" i="37"/>
  <c r="H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G293" i="37"/>
  <c r="G343" i="37" s="1"/>
  <c r="B294" i="37"/>
  <c r="G294" i="37"/>
  <c r="G344" i="37" s="1"/>
  <c r="B295" i="37"/>
  <c r="B296" i="37"/>
  <c r="G296" i="37"/>
  <c r="G346" i="37" s="1"/>
  <c r="B297" i="37"/>
  <c r="G297" i="37"/>
  <c r="B298" i="37"/>
  <c r="B299" i="37"/>
  <c r="G299" i="37"/>
  <c r="G349" i="37" s="1"/>
  <c r="B300" i="37"/>
  <c r="C300" i="37"/>
  <c r="D350" i="37"/>
  <c r="E300" i="37"/>
  <c r="E350" i="37" s="1"/>
  <c r="G300" i="37"/>
  <c r="G350" i="37"/>
  <c r="B301" i="37"/>
  <c r="F301" i="37"/>
  <c r="G351" i="37"/>
  <c r="B302" i="37"/>
  <c r="B303" i="37"/>
  <c r="C303" i="37"/>
  <c r="C353" i="37" s="1"/>
  <c r="D303" i="37"/>
  <c r="D353" i="37"/>
  <c r="F303" i="37"/>
  <c r="G303" i="37"/>
  <c r="G353" i="37" s="1"/>
  <c r="B304" i="37"/>
  <c r="C304" i="37"/>
  <c r="C354" i="37" s="1"/>
  <c r="D304" i="37"/>
  <c r="E354" i="37"/>
  <c r="F304" i="37"/>
  <c r="G304" i="37"/>
  <c r="B305" i="37"/>
  <c r="C305" i="37"/>
  <c r="C355" i="37" s="1"/>
  <c r="D305" i="37"/>
  <c r="D355" i="37" s="1"/>
  <c r="E305" i="37"/>
  <c r="F305" i="37"/>
  <c r="F355" i="37" s="1"/>
  <c r="G305" i="37"/>
  <c r="G355" i="37" s="1"/>
  <c r="B306" i="37"/>
  <c r="B307" i="37"/>
  <c r="C307" i="37"/>
  <c r="C357" i="37" s="1"/>
  <c r="D357" i="37"/>
  <c r="E307" i="37"/>
  <c r="F307" i="37"/>
  <c r="G357" i="37"/>
  <c r="B308" i="37"/>
  <c r="G308" i="37"/>
  <c r="G358" i="37" s="1"/>
  <c r="B309" i="37"/>
  <c r="C309" i="37"/>
  <c r="C359" i="37" s="1"/>
  <c r="D309" i="37"/>
  <c r="D359" i="37" s="1"/>
  <c r="F309" i="37"/>
  <c r="G309" i="37"/>
  <c r="G359" i="37"/>
  <c r="B310" i="37"/>
  <c r="C310" i="37"/>
  <c r="C360" i="37" s="1"/>
  <c r="F310" i="37"/>
  <c r="F360" i="37"/>
  <c r="G310" i="37"/>
  <c r="G360" i="37" s="1"/>
  <c r="B311" i="37"/>
  <c r="F311" i="37"/>
  <c r="F361" i="37"/>
  <c r="B312" i="37"/>
  <c r="G312" i="37"/>
  <c r="G362" i="37" s="1"/>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G347" i="37"/>
  <c r="B348" i="37"/>
  <c r="B349" i="37"/>
  <c r="B350" i="37"/>
  <c r="C350" i="37"/>
  <c r="H350" i="37"/>
  <c r="B351" i="37"/>
  <c r="F351" i="37"/>
  <c r="B352" i="37"/>
  <c r="G352" i="37"/>
  <c r="B353" i="37"/>
  <c r="F353" i="37"/>
  <c r="H353" i="37"/>
  <c r="B354" i="37"/>
  <c r="D354" i="37"/>
  <c r="F354" i="37"/>
  <c r="G354" i="37"/>
  <c r="B355" i="37"/>
  <c r="E355" i="37"/>
  <c r="H355" i="37"/>
  <c r="B356" i="37"/>
  <c r="B357" i="37"/>
  <c r="E357" i="37"/>
  <c r="F357" i="37"/>
  <c r="H357" i="37"/>
  <c r="B358" i="37"/>
  <c r="B359" i="37"/>
  <c r="F359" i="37"/>
  <c r="H359" i="37"/>
  <c r="B360" i="37"/>
  <c r="B361" i="37"/>
  <c r="B362" i="37"/>
  <c r="B363" i="37"/>
  <c r="H100" i="37"/>
  <c r="G133" i="37"/>
  <c r="F132" i="37"/>
  <c r="E123" i="37"/>
  <c r="G125" i="37"/>
  <c r="G117" i="37"/>
  <c r="H109" i="37"/>
  <c r="D133" i="37"/>
  <c r="H102" i="37"/>
  <c r="E134" i="37"/>
  <c r="D125" i="37"/>
  <c r="C129" i="37"/>
  <c r="C121" i="37"/>
  <c r="E131" i="37"/>
  <c r="D122" i="37"/>
  <c r="E52" i="37"/>
  <c r="E226" i="37" s="1"/>
  <c r="C131" i="37"/>
  <c r="H47" i="37"/>
  <c r="C81" i="37"/>
  <c r="H61" i="37"/>
  <c r="H72" i="37"/>
  <c r="F127" i="37"/>
  <c r="H71" i="37"/>
  <c r="H129" i="37"/>
  <c r="E181" i="37" s="1"/>
  <c r="H73" i="37"/>
  <c r="D81" i="37"/>
  <c r="C52" i="37"/>
  <c r="G111" i="37"/>
  <c r="H76" i="37"/>
  <c r="H67" i="37"/>
  <c r="F119" i="37"/>
  <c r="E81" i="37"/>
  <c r="H39" i="37"/>
  <c r="H300" i="37"/>
  <c r="H86" i="37"/>
  <c r="G163" i="37"/>
  <c r="F134" i="37"/>
  <c r="H134" i="37" s="1"/>
  <c r="H51" i="37"/>
  <c r="H37" i="37"/>
  <c r="G127" i="37"/>
  <c r="H127" i="37" s="1"/>
  <c r="H104" i="37"/>
  <c r="H99" i="37"/>
  <c r="C132" i="37"/>
  <c r="H132" i="37" s="1"/>
  <c r="H66" i="37"/>
  <c r="H49" i="37"/>
  <c r="F52" i="37"/>
  <c r="F228" i="37" s="1"/>
  <c r="D111" i="37"/>
  <c r="F116" i="37"/>
  <c r="H43" i="37"/>
  <c r="H304" i="37" s="1"/>
  <c r="H96" i="37"/>
  <c r="H91" i="37"/>
  <c r="H78" i="37"/>
  <c r="H69" i="37"/>
  <c r="C124" i="37"/>
  <c r="H65" i="37"/>
  <c r="E221" i="37"/>
  <c r="C219" i="37"/>
  <c r="F226" i="37"/>
  <c r="C223" i="37"/>
  <c r="F218" i="37"/>
  <c r="F111" i="37"/>
  <c r="H105" i="37"/>
  <c r="E234" i="37"/>
  <c r="C232" i="37"/>
  <c r="F219" i="37"/>
  <c r="E218" i="37"/>
  <c r="E227" i="37"/>
  <c r="C225" i="37"/>
  <c r="C221" i="37"/>
  <c r="C236" i="37"/>
  <c r="C229" i="37"/>
  <c r="C222" i="37"/>
  <c r="C235" i="37"/>
  <c r="C230" i="37"/>
  <c r="C234" i="37"/>
  <c r="C228" i="37"/>
  <c r="C226" i="37"/>
  <c r="C237" i="37"/>
  <c r="F181" i="37"/>
  <c r="E237" i="37"/>
  <c r="E230" i="37"/>
  <c r="E233" i="37"/>
  <c r="E236" i="37"/>
  <c r="E229" i="37"/>
  <c r="E232" i="37"/>
  <c r="E231" i="37"/>
  <c r="E222" i="37"/>
  <c r="C246" i="37"/>
  <c r="F231" i="37"/>
  <c r="F234" i="37"/>
  <c r="F221" i="37"/>
  <c r="F225" i="37"/>
  <c r="F223" i="37"/>
  <c r="F253" i="37"/>
  <c r="F224" i="37"/>
  <c r="F17" i="23"/>
  <c r="F16" i="23"/>
  <c r="F15" i="23"/>
  <c r="F14" i="23"/>
  <c r="F13" i="23"/>
  <c r="F16" i="62"/>
  <c r="F17" i="62"/>
  <c r="F15" i="62"/>
  <c r="F14" i="62"/>
  <c r="F13" i="62"/>
  <c r="F17" i="24"/>
  <c r="F16" i="24"/>
  <c r="F15" i="24"/>
  <c r="F14" i="24"/>
  <c r="F13" i="24"/>
  <c r="F17" i="25"/>
  <c r="F16" i="25"/>
  <c r="F15" i="25"/>
  <c r="F14" i="25"/>
  <c r="F13" i="25"/>
  <c r="F17" i="26"/>
  <c r="F16" i="26"/>
  <c r="F15" i="26"/>
  <c r="F14" i="26"/>
  <c r="HQ7" i="56"/>
  <c r="HQ2" i="56"/>
  <c r="HQ3" i="56"/>
  <c r="HQ4" i="56"/>
  <c r="HQ5" i="56"/>
  <c r="HQ6" i="56"/>
  <c r="HQ8" i="56"/>
  <c r="HQ9" i="56"/>
  <c r="HQ10" i="56"/>
  <c r="HQ11" i="56"/>
  <c r="HQ12" i="56"/>
  <c r="HQ13" i="56"/>
  <c r="HQ14" i="56"/>
  <c r="HQ15" i="56"/>
  <c r="HQ16" i="56"/>
  <c r="HQ17" i="56"/>
  <c r="HQ18" i="56"/>
  <c r="HQ19" i="56"/>
  <c r="HQ20" i="56"/>
  <c r="HQ21" i="56"/>
  <c r="HQ22" i="56"/>
  <c r="HQ23" i="56"/>
  <c r="HQ24" i="56"/>
  <c r="HQ25" i="56"/>
  <c r="HQ26" i="56"/>
  <c r="HQ27" i="56"/>
  <c r="HQ28" i="56"/>
  <c r="HQ29" i="56"/>
  <c r="HQ30" i="56"/>
  <c r="HQ31" i="56"/>
  <c r="HQ32" i="56"/>
  <c r="HQ33" i="56"/>
  <c r="HQ34" i="56"/>
  <c r="HQ35" i="56"/>
  <c r="HQ36" i="56"/>
  <c r="HQ37" i="56"/>
  <c r="F13" i="26"/>
  <c r="Q116" i="60" a="1"/>
  <c r="Q116" i="60" s="1"/>
  <c r="Q115" i="60" a="1"/>
  <c r="Q115" i="60" s="1"/>
  <c r="P115" i="60" a="1"/>
  <c r="P115" i="60" s="1"/>
  <c r="AJ115" i="60" s="1"/>
  <c r="P116" i="60" a="1"/>
  <c r="P116" i="60" s="1"/>
  <c r="Q114" i="60"/>
  <c r="AI100" i="60"/>
  <c r="AJ100" i="60"/>
  <c r="AI101" i="60"/>
  <c r="AJ101" i="60"/>
  <c r="AI102" i="60"/>
  <c r="AJ102" i="60"/>
  <c r="AI103" i="60"/>
  <c r="AJ103" i="60"/>
  <c r="AI104" i="60"/>
  <c r="AJ104" i="60"/>
  <c r="AI105" i="60"/>
  <c r="AJ105" i="60"/>
  <c r="AI106" i="60"/>
  <c r="AJ106" i="60"/>
  <c r="AI107" i="60"/>
  <c r="AJ107" i="60"/>
  <c r="AI108" i="60"/>
  <c r="AJ108" i="60"/>
  <c r="AI109" i="60"/>
  <c r="AJ109" i="60"/>
  <c r="AI110" i="60"/>
  <c r="AJ110" i="60"/>
  <c r="AI111" i="60"/>
  <c r="AJ111" i="60"/>
  <c r="AJ99" i="60"/>
  <c r="AI71" i="60"/>
  <c r="AJ71" i="60"/>
  <c r="AI72" i="60"/>
  <c r="AJ72" i="60"/>
  <c r="AI73" i="60"/>
  <c r="AJ73" i="60"/>
  <c r="AI74" i="60"/>
  <c r="AJ74" i="60"/>
  <c r="AI75" i="60"/>
  <c r="AJ75" i="60"/>
  <c r="AI76" i="60"/>
  <c r="AJ76" i="60"/>
  <c r="AI77" i="60"/>
  <c r="AJ77" i="60"/>
  <c r="AI78" i="60"/>
  <c r="AJ78" i="60"/>
  <c r="AI79" i="60"/>
  <c r="AJ79" i="60"/>
  <c r="AI80" i="60"/>
  <c r="AJ80" i="60"/>
  <c r="AI81" i="60"/>
  <c r="AJ81" i="60"/>
  <c r="AI82" i="60"/>
  <c r="AJ82" i="60"/>
  <c r="AI83" i="60"/>
  <c r="AJ83" i="60"/>
  <c r="AI84" i="60"/>
  <c r="AJ84" i="60"/>
  <c r="AI85" i="60"/>
  <c r="AJ85" i="60"/>
  <c r="AI86" i="60"/>
  <c r="AJ86" i="60"/>
  <c r="AI87" i="60"/>
  <c r="AJ87" i="60"/>
  <c r="AI88" i="60"/>
  <c r="AJ88" i="60"/>
  <c r="AI89" i="60"/>
  <c r="AJ89" i="60"/>
  <c r="AJ70" i="60"/>
  <c r="AJ67" i="60"/>
  <c r="AI67" i="60"/>
  <c r="AH67" i="60"/>
  <c r="AJ66" i="60"/>
  <c r="AI66" i="60"/>
  <c r="AH66" i="60"/>
  <c r="AJ65" i="60"/>
  <c r="AI65" i="60"/>
  <c r="AH65" i="60"/>
  <c r="AJ64" i="60"/>
  <c r="AI64" i="60"/>
  <c r="AH64" i="60"/>
  <c r="AJ63" i="60"/>
  <c r="AI63" i="60"/>
  <c r="AH63" i="60"/>
  <c r="AJ62" i="60"/>
  <c r="AI62" i="60"/>
  <c r="AH62" i="60"/>
  <c r="AJ61" i="60"/>
  <c r="AI61" i="60"/>
  <c r="AH61" i="60"/>
  <c r="AJ60" i="60"/>
  <c r="AI60" i="60"/>
  <c r="AH60" i="60"/>
  <c r="AJ59" i="60"/>
  <c r="AI59" i="60"/>
  <c r="AH59" i="60"/>
  <c r="AJ58" i="60"/>
  <c r="AI58" i="60"/>
  <c r="AH58" i="60"/>
  <c r="AJ57" i="60"/>
  <c r="AI57" i="60"/>
  <c r="AH57" i="60"/>
  <c r="AJ56" i="60"/>
  <c r="AI56" i="60"/>
  <c r="AH56" i="60"/>
  <c r="AJ55" i="60"/>
  <c r="AI55" i="60"/>
  <c r="AH55" i="60"/>
  <c r="AJ54" i="60"/>
  <c r="AI54" i="60"/>
  <c r="AH54" i="60"/>
  <c r="AJ53" i="60"/>
  <c r="AI53" i="60"/>
  <c r="AH53" i="60"/>
  <c r="AJ52" i="60"/>
  <c r="AI52" i="60"/>
  <c r="AH52" i="60"/>
  <c r="AJ51" i="60"/>
  <c r="AI51" i="60"/>
  <c r="AH51" i="60"/>
  <c r="AJ50" i="60"/>
  <c r="AI50" i="60"/>
  <c r="AH50" i="60"/>
  <c r="AJ49" i="60"/>
  <c r="AI49" i="60"/>
  <c r="AH49" i="60"/>
  <c r="AJ48" i="60"/>
  <c r="AI48" i="60"/>
  <c r="AI27" i="60"/>
  <c r="AJ27" i="60"/>
  <c r="AI28" i="60"/>
  <c r="AJ28" i="60"/>
  <c r="AI29" i="60"/>
  <c r="AJ29" i="60"/>
  <c r="AI30" i="60"/>
  <c r="AJ30" i="60"/>
  <c r="AI31" i="60"/>
  <c r="AJ31" i="60"/>
  <c r="AI32" i="60"/>
  <c r="AJ32" i="60"/>
  <c r="AI33" i="60"/>
  <c r="AJ33" i="60"/>
  <c r="AI34" i="60"/>
  <c r="AJ34" i="60"/>
  <c r="AI35" i="60"/>
  <c r="AJ35" i="60"/>
  <c r="AI36" i="60"/>
  <c r="AJ36" i="60"/>
  <c r="AI37" i="60"/>
  <c r="AJ37" i="60"/>
  <c r="AI38" i="60"/>
  <c r="AJ38" i="60"/>
  <c r="AI39" i="60"/>
  <c r="AJ39" i="60"/>
  <c r="AI40" i="60"/>
  <c r="AJ40" i="60"/>
  <c r="AI41" i="60"/>
  <c r="AJ41" i="60"/>
  <c r="AI42" i="60"/>
  <c r="AJ42" i="60"/>
  <c r="AI43" i="60"/>
  <c r="AJ43" i="60"/>
  <c r="AI44" i="60"/>
  <c r="AJ44" i="60"/>
  <c r="AI45" i="60"/>
  <c r="AJ45" i="60"/>
  <c r="AJ26" i="60"/>
  <c r="AI5" i="60"/>
  <c r="AJ5" i="60"/>
  <c r="AI6" i="60"/>
  <c r="AJ6" i="60"/>
  <c r="AI7" i="60"/>
  <c r="AJ7" i="60"/>
  <c r="AI8" i="60"/>
  <c r="AJ8" i="60"/>
  <c r="AI9" i="60"/>
  <c r="AJ9" i="60"/>
  <c r="AI10" i="60"/>
  <c r="AJ10" i="60"/>
  <c r="AI11" i="60"/>
  <c r="AJ11" i="60"/>
  <c r="AI12" i="60"/>
  <c r="AJ12" i="60"/>
  <c r="AI13" i="60"/>
  <c r="AJ13" i="60"/>
  <c r="AI14" i="60"/>
  <c r="AJ14" i="60"/>
  <c r="AI15" i="60"/>
  <c r="AJ15" i="60"/>
  <c r="AI16" i="60"/>
  <c r="AJ16" i="60"/>
  <c r="AI17" i="60"/>
  <c r="AJ17" i="60"/>
  <c r="AI18" i="60"/>
  <c r="AJ18" i="60"/>
  <c r="AI19" i="60"/>
  <c r="AJ19" i="60"/>
  <c r="AI20" i="60"/>
  <c r="AJ20" i="60"/>
  <c r="AI21" i="60"/>
  <c r="AJ21" i="60"/>
  <c r="AI22" i="60"/>
  <c r="AJ22" i="60"/>
  <c r="AI23" i="60"/>
  <c r="AJ23" i="60"/>
  <c r="AJ4" i="60"/>
  <c r="AK4" i="60"/>
  <c r="AI4" i="60"/>
  <c r="AJ2" i="60"/>
  <c r="AJ113" i="60" s="1"/>
  <c r="AK2" i="60"/>
  <c r="AJ98" i="60"/>
  <c r="AJ97" i="60"/>
  <c r="AJ96" i="60"/>
  <c r="AJ95" i="60"/>
  <c r="AJ94" i="60"/>
  <c r="AJ93" i="60"/>
  <c r="AJ92" i="60"/>
  <c r="AG100" i="60"/>
  <c r="AH100" i="60"/>
  <c r="AG101" i="60"/>
  <c r="AH101" i="60"/>
  <c r="AG102" i="60"/>
  <c r="AH102" i="60"/>
  <c r="AG103" i="60"/>
  <c r="AH103" i="60"/>
  <c r="AG104" i="60"/>
  <c r="AH104" i="60"/>
  <c r="AG105" i="60"/>
  <c r="AH105" i="60"/>
  <c r="AG106" i="60"/>
  <c r="AH106" i="60"/>
  <c r="AG107" i="60"/>
  <c r="AH107" i="60"/>
  <c r="AG108" i="60"/>
  <c r="AH108" i="60"/>
  <c r="AG109" i="60"/>
  <c r="AH109" i="60"/>
  <c r="AG110" i="60"/>
  <c r="AH110" i="60"/>
  <c r="AG111" i="60"/>
  <c r="AH111" i="60"/>
  <c r="AH99" i="60"/>
  <c r="AI99" i="60"/>
  <c r="AG89" i="60"/>
  <c r="AH89" i="60"/>
  <c r="AH88" i="60"/>
  <c r="AG71" i="60"/>
  <c r="AH71" i="60"/>
  <c r="AG72" i="60"/>
  <c r="AH72" i="60"/>
  <c r="AG73" i="60"/>
  <c r="AH73" i="60"/>
  <c r="AG74" i="60"/>
  <c r="AH74" i="60"/>
  <c r="AG75" i="60"/>
  <c r="AH75" i="60"/>
  <c r="AG76" i="60"/>
  <c r="AH76" i="60"/>
  <c r="AG77" i="60"/>
  <c r="AH77" i="60"/>
  <c r="AG78" i="60"/>
  <c r="AH78" i="60"/>
  <c r="AG79" i="60"/>
  <c r="AH79" i="60"/>
  <c r="AG80" i="60"/>
  <c r="AH80" i="60"/>
  <c r="AG81" i="60"/>
  <c r="AH81" i="60"/>
  <c r="AG82" i="60"/>
  <c r="AH82" i="60"/>
  <c r="AG83" i="60"/>
  <c r="AH83" i="60"/>
  <c r="AG84" i="60"/>
  <c r="AH84" i="60"/>
  <c r="AG85" i="60"/>
  <c r="AH85" i="60"/>
  <c r="AH70" i="60"/>
  <c r="AI70" i="60"/>
  <c r="AG67" i="60"/>
  <c r="AG49" i="60"/>
  <c r="AG50" i="60"/>
  <c r="AG51" i="60"/>
  <c r="AG52" i="60"/>
  <c r="AG53" i="60"/>
  <c r="AG54" i="60"/>
  <c r="AG55" i="60"/>
  <c r="AG56" i="60"/>
  <c r="AG57" i="60"/>
  <c r="AG58" i="60"/>
  <c r="AG59" i="60"/>
  <c r="AG60" i="60"/>
  <c r="AG61" i="60"/>
  <c r="AG62" i="60"/>
  <c r="AG63" i="60"/>
  <c r="AH48" i="60"/>
  <c r="AG27" i="60"/>
  <c r="AH27" i="60"/>
  <c r="AG28" i="60"/>
  <c r="AH28" i="60"/>
  <c r="AG29" i="60"/>
  <c r="AH29" i="60"/>
  <c r="AG30" i="60"/>
  <c r="AH30" i="60"/>
  <c r="AG31" i="60"/>
  <c r="AH31" i="60"/>
  <c r="AG32" i="60"/>
  <c r="AH32" i="60"/>
  <c r="AG33" i="60"/>
  <c r="AH33" i="60"/>
  <c r="AG34" i="60"/>
  <c r="AH34" i="60"/>
  <c r="AG35" i="60"/>
  <c r="AH35" i="60"/>
  <c r="AG36" i="60"/>
  <c r="AH36" i="60"/>
  <c r="AG37" i="60"/>
  <c r="AH37" i="60"/>
  <c r="AG38" i="60"/>
  <c r="AH38" i="60"/>
  <c r="AG39" i="60"/>
  <c r="AH39" i="60"/>
  <c r="AG40" i="60"/>
  <c r="AH40" i="60"/>
  <c r="AG41" i="60"/>
  <c r="AH41" i="60"/>
  <c r="AG42" i="60"/>
  <c r="AH42" i="60"/>
  <c r="AG43" i="60"/>
  <c r="AH43" i="60"/>
  <c r="AG44" i="60"/>
  <c r="AH44" i="60"/>
  <c r="AG45" i="60"/>
  <c r="AH45" i="60"/>
  <c r="AH26" i="60"/>
  <c r="AI26" i="60"/>
  <c r="AH5" i="60"/>
  <c r="AH6" i="60"/>
  <c r="AH7" i="60"/>
  <c r="AH8" i="60"/>
  <c r="AH9" i="60"/>
  <c r="AH10" i="60"/>
  <c r="AH11" i="60"/>
  <c r="AH12" i="60"/>
  <c r="AH13" i="60"/>
  <c r="AH14" i="60"/>
  <c r="AH15" i="60"/>
  <c r="AH16" i="60"/>
  <c r="AH17" i="60"/>
  <c r="AH18" i="60"/>
  <c r="AH19" i="60"/>
  <c r="AH20" i="60"/>
  <c r="AH21" i="60"/>
  <c r="AH22" i="60"/>
  <c r="AH23" i="60"/>
  <c r="AH4" i="60"/>
  <c r="AI2" i="60"/>
  <c r="AI113" i="60" s="1"/>
  <c r="R113" i="60"/>
  <c r="P113" i="60"/>
  <c r="P114" i="60"/>
  <c r="AJ114" i="60" s="1"/>
  <c r="D114" i="60"/>
  <c r="D115" i="60" a="1"/>
  <c r="D115" i="60"/>
  <c r="D116" i="60" a="1"/>
  <c r="D116" i="60"/>
  <c r="X116" i="60" s="1"/>
  <c r="X48" i="60"/>
  <c r="X49" i="60"/>
  <c r="X50" i="60"/>
  <c r="X51" i="60"/>
  <c r="X52" i="60"/>
  <c r="X53" i="60"/>
  <c r="X54" i="60"/>
  <c r="X55" i="60"/>
  <c r="X56" i="60"/>
  <c r="X57" i="60"/>
  <c r="X58" i="60"/>
  <c r="X59" i="60"/>
  <c r="X60" i="60"/>
  <c r="X61" i="60"/>
  <c r="X62" i="60"/>
  <c r="X63" i="60"/>
  <c r="X64" i="60"/>
  <c r="X65" i="60"/>
  <c r="X66" i="60"/>
  <c r="X67" i="60"/>
  <c r="X70" i="60"/>
  <c r="X71" i="60"/>
  <c r="X72" i="60"/>
  <c r="X73" i="60"/>
  <c r="X74" i="60"/>
  <c r="X75" i="60"/>
  <c r="X76" i="60"/>
  <c r="X77" i="60"/>
  <c r="X78" i="60"/>
  <c r="X79" i="60"/>
  <c r="X80" i="60"/>
  <c r="X81" i="60"/>
  <c r="X82" i="60"/>
  <c r="X83" i="60"/>
  <c r="X84" i="60"/>
  <c r="X85" i="60"/>
  <c r="X86" i="60"/>
  <c r="X87" i="60"/>
  <c r="X88" i="60"/>
  <c r="X89" i="60"/>
  <c r="X92" i="60"/>
  <c r="X93" i="60"/>
  <c r="X94" i="60"/>
  <c r="X95" i="60"/>
  <c r="X96" i="60"/>
  <c r="X97" i="60"/>
  <c r="X98" i="60"/>
  <c r="X99" i="60"/>
  <c r="X100" i="60"/>
  <c r="X101" i="60"/>
  <c r="X102" i="60"/>
  <c r="X103" i="60"/>
  <c r="X104" i="60"/>
  <c r="X105" i="60"/>
  <c r="X106" i="60"/>
  <c r="X107" i="60"/>
  <c r="X108" i="60"/>
  <c r="X109" i="60"/>
  <c r="X110" i="60"/>
  <c r="X111" i="60"/>
  <c r="X26" i="60"/>
  <c r="X27" i="60"/>
  <c r="X28" i="60"/>
  <c r="X29" i="60"/>
  <c r="X30" i="60"/>
  <c r="X31" i="60"/>
  <c r="X32" i="60"/>
  <c r="X33" i="60"/>
  <c r="X34" i="60"/>
  <c r="X35" i="60"/>
  <c r="X36" i="60"/>
  <c r="X37" i="60"/>
  <c r="X38" i="60"/>
  <c r="X39" i="60"/>
  <c r="X40" i="60"/>
  <c r="X41" i="60"/>
  <c r="X42" i="60"/>
  <c r="X43" i="60"/>
  <c r="X44" i="60"/>
  <c r="X45" i="60"/>
  <c r="X4" i="60"/>
  <c r="X5" i="60"/>
  <c r="X6" i="60"/>
  <c r="X7" i="60"/>
  <c r="X8" i="60"/>
  <c r="X9" i="60"/>
  <c r="X10" i="60"/>
  <c r="X11" i="60"/>
  <c r="X12" i="60"/>
  <c r="X13" i="60"/>
  <c r="X14" i="60"/>
  <c r="X15" i="60"/>
  <c r="X16" i="60"/>
  <c r="X17" i="60"/>
  <c r="X18" i="60"/>
  <c r="X19" i="60"/>
  <c r="X20" i="60"/>
  <c r="X21" i="60"/>
  <c r="X22" i="60"/>
  <c r="X23" i="60"/>
  <c r="W93" i="60"/>
  <c r="W94" i="60"/>
  <c r="W95" i="60"/>
  <c r="W96" i="60"/>
  <c r="W97" i="60"/>
  <c r="W98" i="60"/>
  <c r="W99" i="60"/>
  <c r="W100" i="60"/>
  <c r="W101" i="60"/>
  <c r="W102" i="60"/>
  <c r="W103" i="60"/>
  <c r="W104" i="60"/>
  <c r="W105" i="60"/>
  <c r="W106" i="60"/>
  <c r="W107" i="60"/>
  <c r="W108" i="60"/>
  <c r="W109" i="60"/>
  <c r="W110" i="60"/>
  <c r="W111" i="60"/>
  <c r="W92" i="60"/>
  <c r="W71" i="60"/>
  <c r="W72" i="60"/>
  <c r="W73" i="60"/>
  <c r="W74" i="60"/>
  <c r="W75" i="60"/>
  <c r="W76" i="60"/>
  <c r="W77" i="60"/>
  <c r="W78" i="60"/>
  <c r="W79" i="60"/>
  <c r="W80" i="60"/>
  <c r="W81" i="60"/>
  <c r="W82" i="60"/>
  <c r="W83" i="60"/>
  <c r="W84" i="60"/>
  <c r="W85" i="60"/>
  <c r="W86" i="60"/>
  <c r="W87" i="60"/>
  <c r="W88" i="60"/>
  <c r="W89" i="60"/>
  <c r="W70" i="60"/>
  <c r="W49" i="60"/>
  <c r="W50" i="60"/>
  <c r="W51" i="60"/>
  <c r="W52" i="60"/>
  <c r="W53" i="60"/>
  <c r="W54" i="60"/>
  <c r="W55" i="60"/>
  <c r="W56" i="60"/>
  <c r="W57" i="60"/>
  <c r="W58" i="60"/>
  <c r="W59" i="60"/>
  <c r="W60" i="60"/>
  <c r="W61" i="60"/>
  <c r="W62" i="60"/>
  <c r="W63" i="60"/>
  <c r="W64" i="60"/>
  <c r="W65" i="60"/>
  <c r="W66" i="60"/>
  <c r="W67" i="60"/>
  <c r="W48" i="60"/>
  <c r="W27" i="60"/>
  <c r="W28" i="60"/>
  <c r="W29" i="60"/>
  <c r="W30" i="60"/>
  <c r="W31" i="60"/>
  <c r="W32" i="60"/>
  <c r="W33" i="60"/>
  <c r="W34" i="60"/>
  <c r="W35" i="60"/>
  <c r="W36" i="60"/>
  <c r="W37" i="60"/>
  <c r="W38" i="60"/>
  <c r="W39" i="60"/>
  <c r="W40" i="60"/>
  <c r="W41" i="60"/>
  <c r="W42" i="60"/>
  <c r="W43" i="60"/>
  <c r="W44" i="60"/>
  <c r="W45" i="60"/>
  <c r="W26" i="60"/>
  <c r="V5" i="60"/>
  <c r="W5" i="60"/>
  <c r="V6" i="60"/>
  <c r="W6" i="60"/>
  <c r="V7" i="60"/>
  <c r="W7" i="60"/>
  <c r="V8" i="60"/>
  <c r="W8" i="60"/>
  <c r="V9" i="60"/>
  <c r="W9" i="60"/>
  <c r="V10" i="60"/>
  <c r="W10" i="60"/>
  <c r="V11" i="60"/>
  <c r="W11" i="60"/>
  <c r="V12" i="60"/>
  <c r="W12" i="60"/>
  <c r="V13" i="60"/>
  <c r="W13" i="60"/>
  <c r="V14" i="60"/>
  <c r="W14" i="60"/>
  <c r="V15" i="60"/>
  <c r="W15" i="60"/>
  <c r="V16" i="60"/>
  <c r="W16" i="60"/>
  <c r="V17" i="60"/>
  <c r="W17" i="60"/>
  <c r="V18" i="60"/>
  <c r="W18" i="60"/>
  <c r="V19" i="60"/>
  <c r="W19" i="60"/>
  <c r="V20" i="60"/>
  <c r="W20" i="60"/>
  <c r="V21" i="60"/>
  <c r="W21" i="60"/>
  <c r="V22" i="60"/>
  <c r="W22" i="60"/>
  <c r="V23" i="60"/>
  <c r="W23" i="60"/>
  <c r="W4" i="60"/>
  <c r="O116" i="60" a="1"/>
  <c r="O116" i="60" s="1"/>
  <c r="N116" i="60" a="1"/>
  <c r="N116" i="60"/>
  <c r="M116" i="60" a="1"/>
  <c r="M116" i="60"/>
  <c r="L116" i="60" a="1"/>
  <c r="L116" i="60"/>
  <c r="K116" i="60" a="1"/>
  <c r="K116" i="60"/>
  <c r="J116" i="60" a="1"/>
  <c r="J116" i="60" s="1"/>
  <c r="I116" i="60" a="1"/>
  <c r="I116" i="60"/>
  <c r="H116" i="60" a="1"/>
  <c r="H116" i="60"/>
  <c r="G116" i="60" a="1"/>
  <c r="G116" i="60"/>
  <c r="F116" i="60" a="1"/>
  <c r="F116" i="60" s="1"/>
  <c r="E116" i="60" a="1"/>
  <c r="E116" i="60"/>
  <c r="C116" i="60" a="1"/>
  <c r="C116" i="60" s="1"/>
  <c r="W116" i="60" s="1"/>
  <c r="B116" i="60" a="1"/>
  <c r="B116" i="60" s="1"/>
  <c r="O115" i="60" a="1"/>
  <c r="O115" i="60"/>
  <c r="AI115" i="60" s="1"/>
  <c r="N115" i="60" a="1"/>
  <c r="N115" i="60" s="1"/>
  <c r="AH115" i="60" s="1"/>
  <c r="M115" i="60" a="1"/>
  <c r="M115" i="60" s="1"/>
  <c r="L115" i="60" a="1"/>
  <c r="L115" i="60" s="1"/>
  <c r="K115" i="60" a="1"/>
  <c r="K115" i="60"/>
  <c r="J115" i="60" a="1"/>
  <c r="J115" i="60" s="1"/>
  <c r="I115" i="60" a="1"/>
  <c r="I115" i="60" s="1"/>
  <c r="H115" i="60" a="1"/>
  <c r="H115" i="60" s="1"/>
  <c r="G115" i="60" a="1"/>
  <c r="G115" i="60"/>
  <c r="F115" i="60" a="1"/>
  <c r="F115" i="60" s="1"/>
  <c r="E115" i="60" a="1"/>
  <c r="E115" i="60" s="1"/>
  <c r="X115" i="60" s="1"/>
  <c r="C115" i="60" a="1"/>
  <c r="C115" i="60" s="1"/>
  <c r="W115" i="60" s="1"/>
  <c r="B115" i="60" a="1"/>
  <c r="B115" i="60" s="1"/>
  <c r="O114" i="60"/>
  <c r="AI114" i="60" s="1"/>
  <c r="N114" i="60"/>
  <c r="AH114" i="60" s="1"/>
  <c r="M114" i="60"/>
  <c r="L114" i="60"/>
  <c r="K114" i="60"/>
  <c r="J114" i="60"/>
  <c r="I114" i="60"/>
  <c r="H114" i="60"/>
  <c r="G114" i="60"/>
  <c r="F114" i="60"/>
  <c r="E114" i="60"/>
  <c r="X114" i="60" s="1"/>
  <c r="C114" i="60"/>
  <c r="W114" i="60"/>
  <c r="B114" i="60"/>
  <c r="AC4" i="60"/>
  <c r="AB4" i="60"/>
  <c r="AA4" i="60"/>
  <c r="Z4" i="60"/>
  <c r="Y4" i="60"/>
  <c r="V4" i="60"/>
  <c r="AG4" i="60"/>
  <c r="AF4" i="60"/>
  <c r="AE4" i="60"/>
  <c r="AD4" i="60"/>
  <c r="H199" i="46"/>
  <c r="H200" i="46"/>
  <c r="H201" i="46"/>
  <c r="H202" i="46"/>
  <c r="H203" i="46"/>
  <c r="H204" i="46"/>
  <c r="H205" i="46"/>
  <c r="H206" i="46"/>
  <c r="H207" i="46"/>
  <c r="H208" i="46"/>
  <c r="H209" i="46"/>
  <c r="H210" i="46"/>
  <c r="H211" i="46"/>
  <c r="H212" i="46"/>
  <c r="H213" i="46"/>
  <c r="H214" i="46"/>
  <c r="H215" i="46"/>
  <c r="H216" i="46"/>
  <c r="H217" i="46"/>
  <c r="H198" i="46"/>
  <c r="D218" i="46"/>
  <c r="E218" i="46"/>
  <c r="F218" i="46"/>
  <c r="G218" i="46"/>
  <c r="C218" i="46"/>
  <c r="H223" i="46"/>
  <c r="H224" i="46"/>
  <c r="H225" i="46"/>
  <c r="H226" i="46"/>
  <c r="H227" i="46"/>
  <c r="H228" i="46"/>
  <c r="H229" i="46"/>
  <c r="H230" i="46"/>
  <c r="H231" i="46"/>
  <c r="H232" i="46"/>
  <c r="H233" i="46"/>
  <c r="H234" i="46"/>
  <c r="H235" i="46"/>
  <c r="H236" i="46"/>
  <c r="H237" i="46"/>
  <c r="H238" i="46"/>
  <c r="H239" i="46"/>
  <c r="H240" i="46"/>
  <c r="H241" i="46"/>
  <c r="H222" i="46"/>
  <c r="H242" i="46" s="1"/>
  <c r="D242" i="46"/>
  <c r="E242" i="46"/>
  <c r="F242" i="46"/>
  <c r="G242" i="46"/>
  <c r="C242" i="46"/>
  <c r="H169" i="46"/>
  <c r="H151" i="46"/>
  <c r="H152" i="46"/>
  <c r="H153" i="46"/>
  <c r="H154" i="46"/>
  <c r="H155" i="46"/>
  <c r="H156" i="46"/>
  <c r="H157" i="46"/>
  <c r="H158" i="46"/>
  <c r="H159" i="46"/>
  <c r="H160" i="46"/>
  <c r="H161" i="46"/>
  <c r="H162" i="46"/>
  <c r="H163" i="46"/>
  <c r="H164" i="46"/>
  <c r="H165" i="46"/>
  <c r="H166" i="46"/>
  <c r="H167" i="46"/>
  <c r="H168" i="46"/>
  <c r="H150" i="46"/>
  <c r="H170" i="46" s="1"/>
  <c r="D170" i="46"/>
  <c r="E170" i="46"/>
  <c r="F170" i="46"/>
  <c r="G170" i="46"/>
  <c r="C170" i="46"/>
  <c r="H127" i="46"/>
  <c r="H128" i="46"/>
  <c r="H129" i="46"/>
  <c r="H130" i="46"/>
  <c r="H131" i="46"/>
  <c r="H132" i="46"/>
  <c r="H133" i="46"/>
  <c r="H134" i="46"/>
  <c r="H135" i="46"/>
  <c r="H136" i="46"/>
  <c r="H137" i="46"/>
  <c r="H138" i="46"/>
  <c r="H139" i="46"/>
  <c r="H140" i="46"/>
  <c r="H141" i="46"/>
  <c r="H142" i="46"/>
  <c r="H143" i="46"/>
  <c r="H144" i="46"/>
  <c r="H145" i="46"/>
  <c r="H126" i="46"/>
  <c r="D146" i="46"/>
  <c r="E146" i="46"/>
  <c r="F146" i="46"/>
  <c r="G146" i="46"/>
  <c r="C146" i="46"/>
  <c r="H218" i="46"/>
  <c r="AK113" i="60"/>
  <c r="AH98" i="60"/>
  <c r="AH97" i="60"/>
  <c r="AH96" i="60"/>
  <c r="AH95" i="60"/>
  <c r="AH94" i="60"/>
  <c r="AH93" i="60"/>
  <c r="AH92" i="60"/>
  <c r="AH87" i="60"/>
  <c r="AH86" i="60"/>
  <c r="AH2" i="60"/>
  <c r="AH113" i="60" s="1"/>
  <c r="O113" i="60"/>
  <c r="C162" i="28"/>
  <c r="C161" i="28"/>
  <c r="C160" i="28"/>
  <c r="C159" i="28"/>
  <c r="C158" i="28"/>
  <c r="C157" i="28"/>
  <c r="C156" i="28"/>
  <c r="C155" i="28"/>
  <c r="C154" i="28"/>
  <c r="C153" i="28"/>
  <c r="C152" i="28"/>
  <c r="C151" i="28"/>
  <c r="C150" i="28"/>
  <c r="C149" i="28"/>
  <c r="C148" i="28"/>
  <c r="C147" i="28"/>
  <c r="C146" i="28"/>
  <c r="C145" i="28"/>
  <c r="C144" i="28"/>
  <c r="C143" i="28"/>
  <c r="D143" i="28"/>
  <c r="E143" i="28"/>
  <c r="F143" i="28"/>
  <c r="G143" i="28"/>
  <c r="H143" i="28"/>
  <c r="D144" i="28"/>
  <c r="E144" i="28"/>
  <c r="F144" i="28"/>
  <c r="G144" i="28"/>
  <c r="H144" i="28"/>
  <c r="D145" i="28"/>
  <c r="E145" i="28"/>
  <c r="F145" i="28"/>
  <c r="G145" i="28"/>
  <c r="H145" i="28"/>
  <c r="D146" i="28"/>
  <c r="E146" i="28"/>
  <c r="F146" i="28"/>
  <c r="G146" i="28"/>
  <c r="H146" i="28"/>
  <c r="D147" i="28"/>
  <c r="E147" i="28"/>
  <c r="F147" i="28"/>
  <c r="G147" i="28"/>
  <c r="H147" i="28"/>
  <c r="D148" i="28"/>
  <c r="E148" i="28"/>
  <c r="F148" i="28"/>
  <c r="G148" i="28"/>
  <c r="H148" i="28"/>
  <c r="D149" i="28"/>
  <c r="E149" i="28"/>
  <c r="F149" i="28"/>
  <c r="G149" i="28"/>
  <c r="H149" i="28"/>
  <c r="D150" i="28"/>
  <c r="E150" i="28"/>
  <c r="F150" i="28"/>
  <c r="G150" i="28"/>
  <c r="H150" i="28"/>
  <c r="D151" i="28"/>
  <c r="E151" i="28"/>
  <c r="F151" i="28"/>
  <c r="G151" i="28"/>
  <c r="H151" i="28"/>
  <c r="D152" i="28"/>
  <c r="E152" i="28"/>
  <c r="F152" i="28"/>
  <c r="G152" i="28"/>
  <c r="H152" i="28"/>
  <c r="D153" i="28"/>
  <c r="E153" i="28"/>
  <c r="F153" i="28"/>
  <c r="G153" i="28"/>
  <c r="H153" i="28"/>
  <c r="D154" i="28"/>
  <c r="E154" i="28"/>
  <c r="F154" i="28"/>
  <c r="G154" i="28"/>
  <c r="H154" i="28"/>
  <c r="D155" i="28"/>
  <c r="E155" i="28"/>
  <c r="F155" i="28"/>
  <c r="G155" i="28"/>
  <c r="H155" i="28"/>
  <c r="D156" i="28"/>
  <c r="E156" i="28"/>
  <c r="F156" i="28"/>
  <c r="G156" i="28"/>
  <c r="H156" i="28"/>
  <c r="D157" i="28"/>
  <c r="E157" i="28"/>
  <c r="F157" i="28"/>
  <c r="G157" i="28"/>
  <c r="H157" i="28"/>
  <c r="D158" i="28"/>
  <c r="E158" i="28"/>
  <c r="F158" i="28"/>
  <c r="G158" i="28"/>
  <c r="H158" i="28"/>
  <c r="D159" i="28"/>
  <c r="E159" i="28"/>
  <c r="F159" i="28"/>
  <c r="G159" i="28"/>
  <c r="H159" i="28"/>
  <c r="D160" i="28"/>
  <c r="E160" i="28"/>
  <c r="F160" i="28"/>
  <c r="G160" i="28"/>
  <c r="H160" i="28"/>
  <c r="D161" i="28"/>
  <c r="E161" i="28"/>
  <c r="F161" i="28"/>
  <c r="G161" i="28"/>
  <c r="H161" i="28"/>
  <c r="D162" i="28"/>
  <c r="E162" i="28"/>
  <c r="F162" i="28"/>
  <c r="G162" i="28"/>
  <c r="H162" i="28"/>
  <c r="H162" i="62"/>
  <c r="G162" i="62"/>
  <c r="F162" i="62"/>
  <c r="E162" i="62"/>
  <c r="D162" i="62"/>
  <c r="C162" i="62"/>
  <c r="H161" i="62"/>
  <c r="G161" i="62"/>
  <c r="F161" i="62"/>
  <c r="E161" i="62"/>
  <c r="D161" i="62"/>
  <c r="C161" i="62"/>
  <c r="H160" i="62"/>
  <c r="G160" i="62"/>
  <c r="F160" i="62"/>
  <c r="E160" i="62"/>
  <c r="D160" i="62"/>
  <c r="C160" i="62"/>
  <c r="H159" i="62"/>
  <c r="G159" i="62"/>
  <c r="F159" i="62"/>
  <c r="E159" i="62"/>
  <c r="D159" i="62"/>
  <c r="C159" i="62"/>
  <c r="H158" i="62"/>
  <c r="G158" i="62"/>
  <c r="F158" i="62"/>
  <c r="E158" i="62"/>
  <c r="D158" i="62"/>
  <c r="C158" i="62"/>
  <c r="H157" i="62"/>
  <c r="G157" i="62"/>
  <c r="I157" i="62" s="1"/>
  <c r="F157" i="62"/>
  <c r="E157" i="62"/>
  <c r="D157" i="62"/>
  <c r="C157" i="62"/>
  <c r="H156" i="62"/>
  <c r="G156" i="62"/>
  <c r="F156" i="62"/>
  <c r="E156" i="62"/>
  <c r="I156" i="62" s="1"/>
  <c r="D156" i="62"/>
  <c r="C156" i="62"/>
  <c r="H155" i="62"/>
  <c r="G155" i="62"/>
  <c r="F155" i="62"/>
  <c r="E155" i="62"/>
  <c r="D155" i="62"/>
  <c r="C155" i="62"/>
  <c r="H154" i="62"/>
  <c r="G154" i="62"/>
  <c r="F154" i="62"/>
  <c r="E154" i="62"/>
  <c r="D154" i="62"/>
  <c r="C154" i="62"/>
  <c r="H153" i="62"/>
  <c r="G153" i="62"/>
  <c r="F153" i="62"/>
  <c r="E153" i="62"/>
  <c r="D153" i="62"/>
  <c r="C153" i="62"/>
  <c r="H152" i="62"/>
  <c r="G152" i="62"/>
  <c r="F152" i="62"/>
  <c r="E152" i="62"/>
  <c r="D152" i="62"/>
  <c r="C152" i="62"/>
  <c r="H151" i="62"/>
  <c r="G151" i="62"/>
  <c r="F151" i="62"/>
  <c r="E151" i="62"/>
  <c r="D151" i="62"/>
  <c r="C151" i="62"/>
  <c r="H150" i="62"/>
  <c r="G150" i="62"/>
  <c r="F150" i="62"/>
  <c r="E150" i="62"/>
  <c r="D150" i="62"/>
  <c r="C150" i="62"/>
  <c r="H149" i="62"/>
  <c r="G149" i="62"/>
  <c r="F149" i="62"/>
  <c r="E149" i="62"/>
  <c r="D149" i="62"/>
  <c r="C149" i="62"/>
  <c r="H148" i="62"/>
  <c r="G148" i="62"/>
  <c r="F148" i="62"/>
  <c r="E148" i="62"/>
  <c r="I148" i="62" s="1"/>
  <c r="D148" i="62"/>
  <c r="C148" i="62"/>
  <c r="H147" i="62"/>
  <c r="G147" i="62"/>
  <c r="F147" i="62"/>
  <c r="E147" i="62"/>
  <c r="D147" i="62"/>
  <c r="C147" i="62"/>
  <c r="H146" i="62"/>
  <c r="G146" i="62"/>
  <c r="F146" i="62"/>
  <c r="E146" i="62"/>
  <c r="D146" i="62"/>
  <c r="C146" i="62"/>
  <c r="H145" i="62"/>
  <c r="G145" i="62"/>
  <c r="F145" i="62"/>
  <c r="E145" i="62"/>
  <c r="D145" i="62"/>
  <c r="C145" i="62"/>
  <c r="H144" i="62"/>
  <c r="G144" i="62"/>
  <c r="F144" i="62"/>
  <c r="E144" i="62"/>
  <c r="D144" i="62"/>
  <c r="C144" i="62"/>
  <c r="H143" i="62"/>
  <c r="G143" i="62"/>
  <c r="F143" i="62"/>
  <c r="E143" i="62"/>
  <c r="D143" i="62"/>
  <c r="C143" i="62"/>
  <c r="H140" i="62"/>
  <c r="G110" i="62"/>
  <c r="F110" i="62"/>
  <c r="E110" i="62"/>
  <c r="D110" i="62"/>
  <c r="C110" i="62"/>
  <c r="H110" i="62" s="1"/>
  <c r="G109" i="62"/>
  <c r="F109" i="62"/>
  <c r="E109" i="62"/>
  <c r="D109" i="62"/>
  <c r="C109" i="62"/>
  <c r="G108" i="62"/>
  <c r="F108" i="62"/>
  <c r="E108" i="62"/>
  <c r="E133" i="62" s="1"/>
  <c r="D108" i="62"/>
  <c r="C108" i="62"/>
  <c r="G107" i="62"/>
  <c r="F107" i="62"/>
  <c r="E107" i="62"/>
  <c r="D107" i="62"/>
  <c r="C107" i="62"/>
  <c r="G106" i="62"/>
  <c r="G131" i="62" s="1"/>
  <c r="F106" i="62"/>
  <c r="E106" i="62"/>
  <c r="D106" i="62"/>
  <c r="C106" i="62"/>
  <c r="G105" i="62"/>
  <c r="F105" i="62"/>
  <c r="E105" i="62"/>
  <c r="D105" i="62"/>
  <c r="C105" i="62"/>
  <c r="G104" i="62"/>
  <c r="F104" i="62"/>
  <c r="E104" i="62"/>
  <c r="D104" i="62"/>
  <c r="C104" i="62"/>
  <c r="G103" i="62"/>
  <c r="F103" i="62"/>
  <c r="E103" i="62"/>
  <c r="D103" i="62"/>
  <c r="D128" i="62" s="1"/>
  <c r="C103" i="62"/>
  <c r="G102" i="62"/>
  <c r="F102" i="62"/>
  <c r="E102" i="62"/>
  <c r="D102" i="62"/>
  <c r="C102" i="62"/>
  <c r="G101" i="62"/>
  <c r="F101" i="62"/>
  <c r="H101" i="62" s="1"/>
  <c r="E101" i="62"/>
  <c r="D101" i="62"/>
  <c r="C101" i="62"/>
  <c r="G100" i="62"/>
  <c r="F100" i="62"/>
  <c r="E100" i="62"/>
  <c r="E125" i="62" s="1"/>
  <c r="D100" i="62"/>
  <c r="C100" i="62"/>
  <c r="G99" i="62"/>
  <c r="F99" i="62"/>
  <c r="E99" i="62"/>
  <c r="D99" i="62"/>
  <c r="C99" i="62"/>
  <c r="G98" i="62"/>
  <c r="F98" i="62"/>
  <c r="E98" i="62"/>
  <c r="D98" i="62"/>
  <c r="C98" i="62"/>
  <c r="G97" i="62"/>
  <c r="F97" i="62"/>
  <c r="E97" i="62"/>
  <c r="D97" i="62"/>
  <c r="C97" i="62"/>
  <c r="G96" i="62"/>
  <c r="F96" i="62"/>
  <c r="E96" i="62"/>
  <c r="D96" i="62"/>
  <c r="C96" i="62"/>
  <c r="G95" i="62"/>
  <c r="F95" i="62"/>
  <c r="E95" i="62"/>
  <c r="D95" i="62"/>
  <c r="C95" i="62"/>
  <c r="G94" i="62"/>
  <c r="F94" i="62"/>
  <c r="E94" i="62"/>
  <c r="D94" i="62"/>
  <c r="C94" i="62"/>
  <c r="C119" i="62" s="1"/>
  <c r="G93" i="62"/>
  <c r="F93" i="62"/>
  <c r="F118" i="62" s="1"/>
  <c r="E93" i="62"/>
  <c r="D93" i="62"/>
  <c r="C93" i="62"/>
  <c r="G92" i="62"/>
  <c r="F92" i="62"/>
  <c r="E92" i="62"/>
  <c r="E117" i="62" s="1"/>
  <c r="D92" i="62"/>
  <c r="C92" i="62"/>
  <c r="G91" i="62"/>
  <c r="F91" i="62"/>
  <c r="E91" i="62"/>
  <c r="D91" i="62"/>
  <c r="C91" i="62"/>
  <c r="H84" i="62"/>
  <c r="G84" i="62"/>
  <c r="D84" i="62"/>
  <c r="G80" i="62"/>
  <c r="F80" i="62"/>
  <c r="E80" i="62"/>
  <c r="D80" i="62"/>
  <c r="C80" i="62"/>
  <c r="G79" i="62"/>
  <c r="F79" i="62"/>
  <c r="E79" i="62"/>
  <c r="D79" i="62"/>
  <c r="C79" i="62"/>
  <c r="G78" i="62"/>
  <c r="F78" i="62"/>
  <c r="E78" i="62"/>
  <c r="D78" i="62"/>
  <c r="D133" i="62" s="1"/>
  <c r="C78" i="62"/>
  <c r="G77" i="62"/>
  <c r="G132" i="62" s="1"/>
  <c r="F77" i="62"/>
  <c r="E77" i="62"/>
  <c r="D77" i="62"/>
  <c r="C77" i="62"/>
  <c r="G76" i="62"/>
  <c r="F76" i="62"/>
  <c r="F131" i="62" s="1"/>
  <c r="E76" i="62"/>
  <c r="D76" i="62"/>
  <c r="C76" i="62"/>
  <c r="G75" i="62"/>
  <c r="F75" i="62"/>
  <c r="E75" i="62"/>
  <c r="D75" i="62"/>
  <c r="C75" i="62"/>
  <c r="H75" i="62" s="1"/>
  <c r="G74" i="62"/>
  <c r="F74" i="62"/>
  <c r="E74" i="62"/>
  <c r="D74" i="62"/>
  <c r="C74" i="62"/>
  <c r="G73" i="62"/>
  <c r="F73" i="62"/>
  <c r="E73" i="62"/>
  <c r="E128" i="62" s="1"/>
  <c r="D73" i="62"/>
  <c r="C73" i="62"/>
  <c r="H73" i="62" s="1"/>
  <c r="G72" i="62"/>
  <c r="F72" i="62"/>
  <c r="E72" i="62"/>
  <c r="D72" i="62"/>
  <c r="C72" i="62"/>
  <c r="G71" i="62"/>
  <c r="F71" i="62"/>
  <c r="E71" i="62"/>
  <c r="E126" i="62" s="1"/>
  <c r="D71" i="62"/>
  <c r="C71" i="62"/>
  <c r="G70" i="62"/>
  <c r="F70" i="62"/>
  <c r="E70" i="62"/>
  <c r="D70" i="62"/>
  <c r="D125" i="62" s="1"/>
  <c r="C70" i="62"/>
  <c r="G69" i="62"/>
  <c r="H69" i="62" s="1"/>
  <c r="F69" i="62"/>
  <c r="E69" i="62"/>
  <c r="D69" i="62"/>
  <c r="C69" i="62"/>
  <c r="G68" i="62"/>
  <c r="F68" i="62"/>
  <c r="E68" i="62"/>
  <c r="D68" i="62"/>
  <c r="C68" i="62"/>
  <c r="G67" i="62"/>
  <c r="F67" i="62"/>
  <c r="E67" i="62"/>
  <c r="D67" i="62"/>
  <c r="C67" i="62"/>
  <c r="G66" i="62"/>
  <c r="F66" i="62"/>
  <c r="F121" i="62" s="1"/>
  <c r="H121" i="62" s="1"/>
  <c r="E66" i="62"/>
  <c r="D66" i="62"/>
  <c r="C66" i="62"/>
  <c r="G65" i="62"/>
  <c r="F65" i="62"/>
  <c r="E65" i="62"/>
  <c r="D65" i="62"/>
  <c r="C65" i="62"/>
  <c r="H65" i="62" s="1"/>
  <c r="G64" i="62"/>
  <c r="F64" i="62"/>
  <c r="E64" i="62"/>
  <c r="D64" i="62"/>
  <c r="C64" i="62"/>
  <c r="G63" i="62"/>
  <c r="F63" i="62"/>
  <c r="E63" i="62"/>
  <c r="H63" i="62" s="1"/>
  <c r="D63" i="62"/>
  <c r="C63" i="62"/>
  <c r="G62" i="62"/>
  <c r="F62" i="62"/>
  <c r="E62" i="62"/>
  <c r="D62" i="62"/>
  <c r="C62" i="62"/>
  <c r="G61" i="62"/>
  <c r="F61" i="62"/>
  <c r="E61" i="62"/>
  <c r="D61" i="62"/>
  <c r="C61" i="62"/>
  <c r="H55" i="62"/>
  <c r="G55" i="62"/>
  <c r="D55" i="62"/>
  <c r="G51" i="62"/>
  <c r="G312" i="62" s="1"/>
  <c r="G362" i="62" s="1"/>
  <c r="F51" i="62"/>
  <c r="E51" i="62"/>
  <c r="E312" i="62"/>
  <c r="E362" i="62"/>
  <c r="D51" i="62"/>
  <c r="C51" i="62"/>
  <c r="G50" i="62"/>
  <c r="G311" i="62"/>
  <c r="G361" i="62" s="1"/>
  <c r="F50" i="62"/>
  <c r="F311" i="62"/>
  <c r="F361" i="62"/>
  <c r="E50" i="62"/>
  <c r="E311" i="62"/>
  <c r="E361" i="62" s="1"/>
  <c r="D50" i="62"/>
  <c r="C50" i="62"/>
  <c r="G49" i="62"/>
  <c r="G310" i="62"/>
  <c r="G360" i="62"/>
  <c r="F49" i="62"/>
  <c r="F310" i="62"/>
  <c r="F360" i="62" s="1"/>
  <c r="E49" i="62"/>
  <c r="E310" i="62" s="1"/>
  <c r="E360" i="62" s="1"/>
  <c r="D49" i="62"/>
  <c r="C49" i="62"/>
  <c r="G48" i="62"/>
  <c r="G309" i="62"/>
  <c r="G359" i="62" s="1"/>
  <c r="F48" i="62"/>
  <c r="F309" i="62" s="1"/>
  <c r="F359" i="62" s="1"/>
  <c r="E48" i="62"/>
  <c r="D48" i="62"/>
  <c r="H48" i="62" s="1"/>
  <c r="C48" i="62"/>
  <c r="G47" i="62"/>
  <c r="G308" i="62" s="1"/>
  <c r="G358" i="62" s="1"/>
  <c r="F47" i="62"/>
  <c r="F308" i="62" s="1"/>
  <c r="F358" i="62" s="1"/>
  <c r="E47" i="62"/>
  <c r="D47" i="62"/>
  <c r="C47" i="62"/>
  <c r="G46" i="62"/>
  <c r="G307" i="62"/>
  <c r="G357" i="62" s="1"/>
  <c r="F46" i="62"/>
  <c r="F307" i="62"/>
  <c r="F357" i="62"/>
  <c r="E46" i="62"/>
  <c r="D46" i="62"/>
  <c r="D52" i="62" s="1"/>
  <c r="D254" i="62" s="1"/>
  <c r="C46" i="62"/>
  <c r="G45" i="62"/>
  <c r="G306" i="62" s="1"/>
  <c r="G356" i="62" s="1"/>
  <c r="F45" i="62"/>
  <c r="F306" i="62"/>
  <c r="F356" i="62" s="1"/>
  <c r="E45" i="62"/>
  <c r="D45" i="62"/>
  <c r="C45" i="62"/>
  <c r="G44" i="62"/>
  <c r="G305" i="62" s="1"/>
  <c r="G355" i="62" s="1"/>
  <c r="F44" i="62"/>
  <c r="E44" i="62"/>
  <c r="D44" i="62"/>
  <c r="D305" i="62" s="1"/>
  <c r="D355" i="62" s="1"/>
  <c r="C44" i="62"/>
  <c r="G43" i="62"/>
  <c r="G304" i="62" s="1"/>
  <c r="G354" i="62"/>
  <c r="F43" i="62"/>
  <c r="F304" i="62"/>
  <c r="F354" i="62" s="1"/>
  <c r="E43" i="62"/>
  <c r="E304" i="62"/>
  <c r="E354" i="62"/>
  <c r="D43" i="62"/>
  <c r="C43" i="62"/>
  <c r="G42" i="62"/>
  <c r="G303" i="62"/>
  <c r="G353" i="62" s="1"/>
  <c r="F42" i="62"/>
  <c r="F303" i="62"/>
  <c r="F353" i="62"/>
  <c r="E42" i="62"/>
  <c r="E303" i="62"/>
  <c r="E353" i="62" s="1"/>
  <c r="D42" i="62"/>
  <c r="D303" i="62" s="1"/>
  <c r="D353" i="62" s="1"/>
  <c r="C42" i="62"/>
  <c r="C303" i="62"/>
  <c r="C353" i="62" s="1"/>
  <c r="G41" i="62"/>
  <c r="G302" i="62" s="1"/>
  <c r="G352" i="62" s="1"/>
  <c r="F41" i="62"/>
  <c r="F302" i="62" s="1"/>
  <c r="F352" i="62" s="1"/>
  <c r="E41" i="62"/>
  <c r="E302" i="62" s="1"/>
  <c r="E352" i="62" s="1"/>
  <c r="D41" i="62"/>
  <c r="D302" i="62"/>
  <c r="D352" i="62" s="1"/>
  <c r="C41" i="62"/>
  <c r="G40" i="62"/>
  <c r="G301" i="62"/>
  <c r="G351" i="62" s="1"/>
  <c r="F40" i="62"/>
  <c r="F301" i="62" s="1"/>
  <c r="F351" i="62" s="1"/>
  <c r="E40" i="62"/>
  <c r="D40" i="62"/>
  <c r="C40" i="62"/>
  <c r="G39" i="62"/>
  <c r="G300" i="62" s="1"/>
  <c r="G350" i="62"/>
  <c r="F39" i="62"/>
  <c r="F300" i="62"/>
  <c r="F350" i="62" s="1"/>
  <c r="E39" i="62"/>
  <c r="D39" i="62"/>
  <c r="C39" i="62"/>
  <c r="G38" i="62"/>
  <c r="G299" i="62"/>
  <c r="G349" i="62" s="1"/>
  <c r="F38" i="62"/>
  <c r="F299" i="62" s="1"/>
  <c r="F349" i="62" s="1"/>
  <c r="E38" i="62"/>
  <c r="D38" i="62"/>
  <c r="C38" i="62"/>
  <c r="G37" i="62"/>
  <c r="G298" i="62" s="1"/>
  <c r="G348" i="62" s="1"/>
  <c r="F37" i="62"/>
  <c r="E37" i="62"/>
  <c r="D37" i="62"/>
  <c r="C37" i="62"/>
  <c r="G36" i="62"/>
  <c r="G297" i="62"/>
  <c r="G347" i="62" s="1"/>
  <c r="F36" i="62"/>
  <c r="E36" i="62"/>
  <c r="D36" i="62"/>
  <c r="C36" i="62"/>
  <c r="G35" i="62"/>
  <c r="G296" i="62" s="1"/>
  <c r="G346" i="62"/>
  <c r="F35" i="62"/>
  <c r="E35" i="62"/>
  <c r="D35" i="62"/>
  <c r="C35" i="62"/>
  <c r="G34" i="62"/>
  <c r="G295" i="62"/>
  <c r="G345" i="62" s="1"/>
  <c r="F34" i="62"/>
  <c r="F295" i="62" s="1"/>
  <c r="F345" i="62" s="1"/>
  <c r="E34" i="62"/>
  <c r="D34" i="62"/>
  <c r="C34" i="62"/>
  <c r="G33" i="62"/>
  <c r="G294" i="62" s="1"/>
  <c r="G344" i="62"/>
  <c r="F33" i="62"/>
  <c r="F294" i="62"/>
  <c r="F344" i="62" s="1"/>
  <c r="E33" i="62"/>
  <c r="D33" i="62"/>
  <c r="C33" i="62"/>
  <c r="G32" i="62"/>
  <c r="F32" i="62"/>
  <c r="E32" i="62"/>
  <c r="D32" i="62"/>
  <c r="C32" i="62"/>
  <c r="H28" i="62"/>
  <c r="G28" i="62"/>
  <c r="D28" i="62"/>
  <c r="G25" i="62"/>
  <c r="F25" i="62"/>
  <c r="E25" i="62"/>
  <c r="D25" i="62"/>
  <c r="C25" i="62"/>
  <c r="H21" i="62"/>
  <c r="G21" i="62"/>
  <c r="D21" i="62"/>
  <c r="H17" i="62"/>
  <c r="H215" i="62"/>
  <c r="H16" i="62"/>
  <c r="H240" i="62"/>
  <c r="H14" i="62"/>
  <c r="H13"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F312" i="62"/>
  <c r="F362" i="62"/>
  <c r="D132" i="62"/>
  <c r="C116" i="62"/>
  <c r="E122" i="62"/>
  <c r="F125" i="62"/>
  <c r="D127" i="62"/>
  <c r="G128" i="62"/>
  <c r="F122" i="62"/>
  <c r="E127" i="62"/>
  <c r="H104" i="62"/>
  <c r="G122" i="62"/>
  <c r="E121" i="62"/>
  <c r="C123" i="62"/>
  <c r="D126" i="62"/>
  <c r="G127" i="62"/>
  <c r="F132" i="62"/>
  <c r="H78" i="62"/>
  <c r="G293" i="62"/>
  <c r="G343" i="62"/>
  <c r="G121" i="62"/>
  <c r="F126" i="62"/>
  <c r="H126" i="62" s="1"/>
  <c r="F163" i="62"/>
  <c r="G118" i="62"/>
  <c r="C122" i="62"/>
  <c r="G126" i="62"/>
  <c r="C130" i="62"/>
  <c r="G134" i="62"/>
  <c r="E130" i="62"/>
  <c r="E116" i="62"/>
  <c r="D121" i="62"/>
  <c r="F127" i="62"/>
  <c r="E132" i="62"/>
  <c r="F135" i="62"/>
  <c r="I149" i="62"/>
  <c r="H71" i="62"/>
  <c r="E118" i="62"/>
  <c r="D131" i="62"/>
  <c r="H45" i="62"/>
  <c r="H79" i="62"/>
  <c r="C134" i="62"/>
  <c r="F18" i="62"/>
  <c r="E129" i="62"/>
  <c r="H103" i="62"/>
  <c r="I147" i="62"/>
  <c r="I155" i="62"/>
  <c r="D117" i="62"/>
  <c r="H97" i="62"/>
  <c r="H163" i="62"/>
  <c r="H80" i="62"/>
  <c r="F133" i="62"/>
  <c r="H96" i="62"/>
  <c r="H107" i="62"/>
  <c r="H86" i="62"/>
  <c r="H33" i="62"/>
  <c r="D81" i="62"/>
  <c r="D122" i="62"/>
  <c r="G123" i="62"/>
  <c r="H91" i="62"/>
  <c r="D123" i="62"/>
  <c r="G125" i="62"/>
  <c r="H76" i="62"/>
  <c r="H68" i="62"/>
  <c r="F117" i="62"/>
  <c r="D135" i="62"/>
  <c r="D119" i="62"/>
  <c r="F120" i="62"/>
  <c r="D116" i="62"/>
  <c r="G120" i="62"/>
  <c r="D124" i="62"/>
  <c r="D118" i="62"/>
  <c r="H118" i="62" s="1"/>
  <c r="F119" i="62"/>
  <c r="E124" i="62"/>
  <c r="G130" i="62"/>
  <c r="H15" i="62"/>
  <c r="H190" i="62" s="1"/>
  <c r="H43" i="62"/>
  <c r="G179" i="62" s="1"/>
  <c r="F52" i="62"/>
  <c r="E23" i="49" s="1"/>
  <c r="E106" i="49" s="1"/>
  <c r="C124" i="62"/>
  <c r="H99" i="62"/>
  <c r="F81" i="62"/>
  <c r="C128" i="62"/>
  <c r="C118" i="62"/>
  <c r="H93" i="62"/>
  <c r="E119" i="62"/>
  <c r="H119" i="62" s="1"/>
  <c r="E171" i="62" s="1"/>
  <c r="E111" i="62"/>
  <c r="D163" i="62"/>
  <c r="E301" i="62"/>
  <c r="E351" i="62" s="1"/>
  <c r="H40" i="62"/>
  <c r="G81" i="62"/>
  <c r="F124" i="62"/>
  <c r="H124" i="62" s="1"/>
  <c r="H70" i="62"/>
  <c r="C300" i="62"/>
  <c r="C350" i="62"/>
  <c r="H39" i="62"/>
  <c r="C117" i="62"/>
  <c r="H92" i="62"/>
  <c r="G119" i="62"/>
  <c r="C111" i="62"/>
  <c r="H111" i="62" s="1"/>
  <c r="H49" i="62"/>
  <c r="H67" i="62"/>
  <c r="C81" i="62"/>
  <c r="F123" i="62"/>
  <c r="G124" i="62"/>
  <c r="C126" i="62"/>
  <c r="C131" i="62"/>
  <c r="H106" i="62"/>
  <c r="G133" i="62"/>
  <c r="H32" i="62"/>
  <c r="E131" i="62"/>
  <c r="H131" i="62" s="1"/>
  <c r="H35" i="62"/>
  <c r="H62" i="62"/>
  <c r="H77" i="62"/>
  <c r="E81" i="62"/>
  <c r="C125" i="62"/>
  <c r="H100" i="62"/>
  <c r="H36" i="62"/>
  <c r="H66" i="62"/>
  <c r="C121" i="62"/>
  <c r="F116" i="62"/>
  <c r="E305" i="62"/>
  <c r="E355" i="62" s="1"/>
  <c r="E52" i="62"/>
  <c r="D23" i="49" s="1"/>
  <c r="H74" i="62"/>
  <c r="H94" i="62"/>
  <c r="H95" i="62"/>
  <c r="E120" i="62"/>
  <c r="C120" i="62"/>
  <c r="C129" i="62"/>
  <c r="E163" i="62"/>
  <c r="I150" i="62"/>
  <c r="I158" i="62"/>
  <c r="H72" i="62"/>
  <c r="H105" i="62"/>
  <c r="F111" i="62"/>
  <c r="C135" i="62"/>
  <c r="H135" i="62" s="1"/>
  <c r="H64" i="62"/>
  <c r="D111" i="62"/>
  <c r="D129" i="62"/>
  <c r="D130" i="62"/>
  <c r="H141" i="62"/>
  <c r="I146" i="62"/>
  <c r="I154" i="62"/>
  <c r="I162" i="62"/>
  <c r="I161" i="62"/>
  <c r="H25" i="62"/>
  <c r="G254" i="62" s="1"/>
  <c r="C52" i="62"/>
  <c r="C227" i="62" s="1"/>
  <c r="B23" i="49"/>
  <c r="G117" i="62"/>
  <c r="H102" i="62"/>
  <c r="C127" i="62"/>
  <c r="F129" i="62"/>
  <c r="H108" i="62"/>
  <c r="E134" i="62"/>
  <c r="I144" i="62"/>
  <c r="I152" i="62"/>
  <c r="I160" i="62"/>
  <c r="G163" i="62"/>
  <c r="F130" i="62"/>
  <c r="I145" i="62"/>
  <c r="I153" i="62"/>
  <c r="H34" i="62"/>
  <c r="H38" i="62"/>
  <c r="H42" i="62"/>
  <c r="H303" i="62" s="1"/>
  <c r="L21" i="48" s="1"/>
  <c r="H50" i="62"/>
  <c r="G111" i="62"/>
  <c r="D120" i="62"/>
  <c r="C132" i="62"/>
  <c r="H132" i="62" s="1"/>
  <c r="G135" i="62"/>
  <c r="I143" i="62"/>
  <c r="I151" i="62"/>
  <c r="I159" i="62"/>
  <c r="G52" i="62"/>
  <c r="F23" i="49" s="1"/>
  <c r="F106" i="49" s="1"/>
  <c r="G313" i="62"/>
  <c r="G363" i="62" s="1"/>
  <c r="H353" i="62"/>
  <c r="F128" i="62"/>
  <c r="G129" i="62"/>
  <c r="C133" i="62"/>
  <c r="D134" i="62"/>
  <c r="E135" i="62"/>
  <c r="C163" i="62"/>
  <c r="H122" i="62"/>
  <c r="C174" i="62" s="1"/>
  <c r="H127" i="62"/>
  <c r="D179" i="62" s="1"/>
  <c r="F179" i="62"/>
  <c r="C262" i="62"/>
  <c r="F253" i="62"/>
  <c r="C243" i="62"/>
  <c r="G232" i="62"/>
  <c r="G243" i="62"/>
  <c r="G234" i="62"/>
  <c r="G256" i="62"/>
  <c r="C234" i="62"/>
  <c r="E260" i="62"/>
  <c r="E230" i="62"/>
  <c r="E255" i="62"/>
  <c r="E251" i="62"/>
  <c r="E231" i="62"/>
  <c r="E234" i="62"/>
  <c r="E235" i="62"/>
  <c r="H130" i="62"/>
  <c r="E226" i="62"/>
  <c r="E232" i="62"/>
  <c r="E258" i="62"/>
  <c r="E261" i="62"/>
  <c r="E219" i="62"/>
  <c r="H125" i="62"/>
  <c r="G176" i="62"/>
  <c r="C253" i="62"/>
  <c r="C235" i="62"/>
  <c r="C256" i="62"/>
  <c r="E249" i="62"/>
  <c r="C221" i="62"/>
  <c r="E222" i="62"/>
  <c r="E220" i="62"/>
  <c r="E218" i="62"/>
  <c r="H133" i="62"/>
  <c r="G260" i="62"/>
  <c r="C258" i="62"/>
  <c r="E243" i="62"/>
  <c r="G231" i="62"/>
  <c r="G220" i="62"/>
  <c r="H18" i="62"/>
  <c r="F250" i="62"/>
  <c r="F258" i="62"/>
  <c r="F222" i="62"/>
  <c r="F218" i="62"/>
  <c r="F228" i="62"/>
  <c r="F246" i="62"/>
  <c r="F245" i="62"/>
  <c r="F237" i="62"/>
  <c r="F229" i="62"/>
  <c r="F260" i="62"/>
  <c r="F247" i="62"/>
  <c r="F220" i="62"/>
  <c r="F225" i="62"/>
  <c r="F221" i="62"/>
  <c r="F249" i="62"/>
  <c r="F243" i="62"/>
  <c r="D262" i="62"/>
  <c r="F259" i="62"/>
  <c r="F226" i="62"/>
  <c r="C254" i="62"/>
  <c r="C244" i="62"/>
  <c r="C245" i="62"/>
  <c r="C226" i="62"/>
  <c r="C224" i="62"/>
  <c r="C257" i="62"/>
  <c r="C250" i="62"/>
  <c r="C225" i="62"/>
  <c r="C249" i="62"/>
  <c r="C260" i="62"/>
  <c r="F257" i="62"/>
  <c r="F236" i="62"/>
  <c r="F232" i="62"/>
  <c r="D261" i="62"/>
  <c r="D234" i="62"/>
  <c r="H234" i="62" s="1"/>
  <c r="D243" i="62"/>
  <c r="F252" i="62"/>
  <c r="I163" i="62"/>
  <c r="I140" i="62"/>
  <c r="F230" i="62"/>
  <c r="F234" i="62"/>
  <c r="H117" i="62"/>
  <c r="G169" i="62" s="1"/>
  <c r="C136" i="62"/>
  <c r="F254" i="62"/>
  <c r="F219" i="62"/>
  <c r="H129" i="62"/>
  <c r="G181" i="62" s="1"/>
  <c r="E244" i="62"/>
  <c r="E253" i="62"/>
  <c r="G246" i="62"/>
  <c r="H120" i="62"/>
  <c r="E257" i="62"/>
  <c r="E254" i="62"/>
  <c r="G252" i="62"/>
  <c r="C255" i="62"/>
  <c r="F256" i="62"/>
  <c r="F255" i="62"/>
  <c r="G261" i="62"/>
  <c r="E224" i="62"/>
  <c r="C220" i="62"/>
  <c r="E233" i="62"/>
  <c r="F233" i="62"/>
  <c r="E229" i="62"/>
  <c r="G230" i="62"/>
  <c r="E225" i="62"/>
  <c r="F231" i="62"/>
  <c r="H81" i="62"/>
  <c r="H128" i="62"/>
  <c r="G262" i="62"/>
  <c r="C248" i="62"/>
  <c r="F261" i="62"/>
  <c r="E248" i="62"/>
  <c r="C247" i="62"/>
  <c r="F262" i="62"/>
  <c r="F248" i="62"/>
  <c r="F251" i="62"/>
  <c r="E250" i="62"/>
  <c r="F244" i="62"/>
  <c r="C233" i="62"/>
  <c r="F224" i="62"/>
  <c r="F227" i="62"/>
  <c r="C222" i="62"/>
  <c r="F235" i="62"/>
  <c r="G248" i="62"/>
  <c r="G251" i="62"/>
  <c r="G245" i="62"/>
  <c r="E259" i="62"/>
  <c r="E223" i="62"/>
  <c r="G218" i="62"/>
  <c r="E227" i="62"/>
  <c r="C229" i="62"/>
  <c r="F223" i="62"/>
  <c r="G223" i="62"/>
  <c r="C237" i="62"/>
  <c r="E228" i="62"/>
  <c r="C223" i="62"/>
  <c r="F174" i="62"/>
  <c r="G174" i="62"/>
  <c r="E174" i="62"/>
  <c r="C179" i="62"/>
  <c r="E179" i="62"/>
  <c r="G185" i="62"/>
  <c r="C176" i="62"/>
  <c r="D176" i="62"/>
  <c r="F170" i="62"/>
  <c r="F238" i="62"/>
  <c r="AA23" i="49" s="1"/>
  <c r="D181" i="62"/>
  <c r="C181" i="62"/>
  <c r="E181" i="62"/>
  <c r="D171" i="62"/>
  <c r="F263" i="62"/>
  <c r="AH23" i="49" s="1"/>
  <c r="H243" i="62"/>
  <c r="D172" i="62"/>
  <c r="G172" i="62"/>
  <c r="C169" i="62"/>
  <c r="F169" i="62"/>
  <c r="H138" i="62"/>
  <c r="H179" i="62"/>
  <c r="C310" i="62"/>
  <c r="C360" i="62" s="1"/>
  <c r="D300" i="62"/>
  <c r="D350" i="62"/>
  <c r="F297" i="62"/>
  <c r="F347" i="62" s="1"/>
  <c r="E295" i="62"/>
  <c r="E345" i="62"/>
  <c r="D301" i="62"/>
  <c r="D351" i="62" s="1"/>
  <c r="D309" i="62"/>
  <c r="D359" i="62"/>
  <c r="D304" i="62"/>
  <c r="D354" i="62" s="1"/>
  <c r="F296" i="62"/>
  <c r="F346" i="62" s="1"/>
  <c r="C307" i="62"/>
  <c r="C357" i="62"/>
  <c r="E309" i="62"/>
  <c r="E359" i="62"/>
  <c r="E297" i="62"/>
  <c r="E347" i="62" s="1"/>
  <c r="D312" i="62"/>
  <c r="D362" i="62"/>
  <c r="C312" i="62"/>
  <c r="C362" i="62"/>
  <c r="C309" i="62"/>
  <c r="C359" i="62" s="1"/>
  <c r="F298" i="62"/>
  <c r="F348" i="62" s="1"/>
  <c r="D307" i="62"/>
  <c r="D357" i="62" s="1"/>
  <c r="E307" i="62"/>
  <c r="E357" i="62"/>
  <c r="E300" i="62"/>
  <c r="E350" i="62" s="1"/>
  <c r="D297" i="62"/>
  <c r="D347" i="62"/>
  <c r="C302" i="62"/>
  <c r="C352" i="62"/>
  <c r="C304" i="62"/>
  <c r="C354" i="62"/>
  <c r="F293" i="62"/>
  <c r="F343" i="62" s="1"/>
  <c r="C297" i="62"/>
  <c r="C347" i="62" s="1"/>
  <c r="C301" i="62"/>
  <c r="C351" i="62"/>
  <c r="F313" i="62"/>
  <c r="F363" i="62"/>
  <c r="H347" i="62"/>
  <c r="H297" i="62"/>
  <c r="F21" i="48"/>
  <c r="C299" i="62"/>
  <c r="C349" i="62" s="1"/>
  <c r="H354" i="62"/>
  <c r="H304" i="62"/>
  <c r="M21" i="48"/>
  <c r="H351" i="62"/>
  <c r="H301" i="62"/>
  <c r="J21" i="48"/>
  <c r="H352" i="62"/>
  <c r="H350" i="62"/>
  <c r="H300" i="62"/>
  <c r="I21" i="48" s="1"/>
  <c r="H357" i="62"/>
  <c r="H359" i="62"/>
  <c r="H309" i="62"/>
  <c r="R21" i="48" s="1"/>
  <c r="H362" i="62"/>
  <c r="W39" i="56"/>
  <c r="X39" i="56"/>
  <c r="Y39" i="56"/>
  <c r="Z39" i="56"/>
  <c r="AA39" i="56"/>
  <c r="AB39" i="56"/>
  <c r="AC39" i="56"/>
  <c r="AD39" i="56"/>
  <c r="AE39" i="56"/>
  <c r="AF39" i="56"/>
  <c r="AG39" i="56"/>
  <c r="AH39" i="56"/>
  <c r="AI39" i="56"/>
  <c r="AJ39" i="56"/>
  <c r="AK39" i="56"/>
  <c r="AL39" i="56"/>
  <c r="AM39" i="56"/>
  <c r="AN39" i="56"/>
  <c r="AO39" i="56"/>
  <c r="AP39" i="56"/>
  <c r="AQ39" i="56"/>
  <c r="AR39" i="56"/>
  <c r="AS39" i="56"/>
  <c r="AT39" i="56"/>
  <c r="AU39" i="56"/>
  <c r="AV39" i="56"/>
  <c r="AW39" i="56"/>
  <c r="AX39" i="56"/>
  <c r="AY39" i="56"/>
  <c r="AZ39" i="56"/>
  <c r="BA39" i="56"/>
  <c r="BB39" i="56"/>
  <c r="BC39" i="56"/>
  <c r="BD39" i="56"/>
  <c r="BE39" i="56"/>
  <c r="BF39" i="56"/>
  <c r="BG39" i="56"/>
  <c r="BH39" i="56"/>
  <c r="BI39" i="56"/>
  <c r="BJ39" i="56"/>
  <c r="BK39" i="56"/>
  <c r="BL39" i="56"/>
  <c r="BM39" i="56"/>
  <c r="BN39" i="56"/>
  <c r="BO39" i="56"/>
  <c r="BP39" i="56"/>
  <c r="BQ39" i="56"/>
  <c r="BR39" i="56"/>
  <c r="BS39" i="56"/>
  <c r="BT39" i="56"/>
  <c r="BU39" i="56"/>
  <c r="BV39" i="56"/>
  <c r="BW39" i="56"/>
  <c r="BX39" i="56"/>
  <c r="BY39" i="56"/>
  <c r="BZ39" i="56"/>
  <c r="CA39" i="56"/>
  <c r="CB39" i="56"/>
  <c r="CC39" i="56"/>
  <c r="CD39" i="56"/>
  <c r="CE39" i="56"/>
  <c r="CF39" i="56"/>
  <c r="CG39" i="56"/>
  <c r="CH39" i="56"/>
  <c r="CI39" i="56"/>
  <c r="CJ39" i="56"/>
  <c r="CK39" i="56"/>
  <c r="CL39" i="56"/>
  <c r="CM39" i="56"/>
  <c r="CN39" i="56"/>
  <c r="CO39" i="56"/>
  <c r="CP39" i="56"/>
  <c r="CQ39" i="56"/>
  <c r="CR39" i="56"/>
  <c r="CS39" i="56"/>
  <c r="CT39" i="56"/>
  <c r="CU39" i="56"/>
  <c r="CV39" i="56"/>
  <c r="CW39" i="56"/>
  <c r="CX39" i="56"/>
  <c r="CY39" i="56"/>
  <c r="CZ39" i="56"/>
  <c r="DA39" i="56"/>
  <c r="DB39" i="56"/>
  <c r="DC39" i="56"/>
  <c r="DD39" i="56"/>
  <c r="DE39" i="56"/>
  <c r="DF39" i="56"/>
  <c r="DG39" i="56"/>
  <c r="DH39" i="56"/>
  <c r="DI39" i="56"/>
  <c r="DJ39" i="56"/>
  <c r="DK39" i="56"/>
  <c r="DL39" i="56"/>
  <c r="DM39" i="56"/>
  <c r="DN39" i="56"/>
  <c r="DO39" i="56"/>
  <c r="DP39" i="56"/>
  <c r="DQ39" i="56"/>
  <c r="DR39" i="56"/>
  <c r="DS39" i="56"/>
  <c r="DT39" i="56"/>
  <c r="DU39" i="56"/>
  <c r="DV39" i="56"/>
  <c r="DW39" i="56"/>
  <c r="DX39" i="56"/>
  <c r="DY39" i="56"/>
  <c r="DZ39" i="56"/>
  <c r="EA39" i="56"/>
  <c r="EB39" i="56"/>
  <c r="EC39" i="56"/>
  <c r="ED39" i="56"/>
  <c r="EE39" i="56"/>
  <c r="EF39" i="56"/>
  <c r="EG39" i="56"/>
  <c r="EH39" i="56"/>
  <c r="EI39" i="56"/>
  <c r="EJ39" i="56"/>
  <c r="EK39" i="56"/>
  <c r="EL39" i="56"/>
  <c r="EM39" i="56"/>
  <c r="EN39" i="56"/>
  <c r="EO39" i="56"/>
  <c r="EP39" i="56"/>
  <c r="EQ39" i="56"/>
  <c r="ER39" i="56"/>
  <c r="ES39" i="56"/>
  <c r="ET39" i="56"/>
  <c r="EU39" i="56"/>
  <c r="EV39" i="56"/>
  <c r="EW39" i="56"/>
  <c r="EX39" i="56"/>
  <c r="EY39" i="56"/>
  <c r="EZ39" i="56"/>
  <c r="FA39" i="56"/>
  <c r="FB39" i="56"/>
  <c r="FC39" i="56"/>
  <c r="FD39" i="56"/>
  <c r="FE39" i="56"/>
  <c r="FF39" i="56"/>
  <c r="FG39" i="56"/>
  <c r="FH39" i="56"/>
  <c r="FI39" i="56"/>
  <c r="FJ39" i="56"/>
  <c r="FK39" i="56"/>
  <c r="FL39" i="56"/>
  <c r="FM39" i="56"/>
  <c r="FN39" i="56"/>
  <c r="FO39" i="56"/>
  <c r="FP39" i="56"/>
  <c r="FQ39" i="56"/>
  <c r="FR39" i="56"/>
  <c r="FS39" i="56"/>
  <c r="FT39" i="56"/>
  <c r="FU39" i="56"/>
  <c r="FV39" i="56"/>
  <c r="FW39" i="56"/>
  <c r="FX39" i="56"/>
  <c r="FY39" i="56"/>
  <c r="FZ39" i="56"/>
  <c r="GA39" i="56"/>
  <c r="GB39" i="56"/>
  <c r="GC39" i="56"/>
  <c r="GD39" i="56"/>
  <c r="GE39" i="56"/>
  <c r="GF39" i="56"/>
  <c r="GG39" i="56"/>
  <c r="GH39" i="56"/>
  <c r="GI39" i="56"/>
  <c r="GJ39" i="56"/>
  <c r="GK39" i="56"/>
  <c r="GL39" i="56"/>
  <c r="GM39" i="56"/>
  <c r="GN39" i="56"/>
  <c r="GO39" i="56"/>
  <c r="GP39" i="56"/>
  <c r="GQ39" i="56"/>
  <c r="GR39" i="56"/>
  <c r="GS39" i="56"/>
  <c r="GT39" i="56"/>
  <c r="GU39" i="56"/>
  <c r="GV39" i="56"/>
  <c r="GW39" i="56"/>
  <c r="GX39" i="56"/>
  <c r="GY39" i="56"/>
  <c r="GZ39" i="56"/>
  <c r="HA39" i="56"/>
  <c r="HB39" i="56"/>
  <c r="HC39" i="56"/>
  <c r="HD39" i="56"/>
  <c r="HE39" i="56"/>
  <c r="HF39" i="56"/>
  <c r="HG39" i="56"/>
  <c r="HH39" i="56"/>
  <c r="HI39" i="56"/>
  <c r="HJ39" i="56"/>
  <c r="HK39" i="56"/>
  <c r="HL39" i="56"/>
  <c r="HM39" i="56"/>
  <c r="HN39" i="56"/>
  <c r="O39" i="56"/>
  <c r="P39" i="56"/>
  <c r="Q39" i="56"/>
  <c r="R39" i="56"/>
  <c r="S39" i="56"/>
  <c r="AG114" i="60"/>
  <c r="AF111" i="60"/>
  <c r="AF110" i="60"/>
  <c r="AF109" i="60"/>
  <c r="AF108" i="60"/>
  <c r="AF107" i="60"/>
  <c r="AF106" i="60"/>
  <c r="AF105" i="60"/>
  <c r="AF104" i="60"/>
  <c r="AF103" i="60"/>
  <c r="AF102" i="60"/>
  <c r="AF101" i="60"/>
  <c r="AF100" i="60"/>
  <c r="AF99" i="60"/>
  <c r="AG99" i="60"/>
  <c r="AF98" i="60"/>
  <c r="AG98" i="60"/>
  <c r="AF97" i="60"/>
  <c r="AG97" i="60"/>
  <c r="AF96" i="60"/>
  <c r="AG96" i="60"/>
  <c r="AF95" i="60"/>
  <c r="AG95" i="60"/>
  <c r="AF94" i="60"/>
  <c r="AG94" i="60"/>
  <c r="AF93" i="60"/>
  <c r="AG93" i="60"/>
  <c r="AF92" i="60"/>
  <c r="AG92" i="60"/>
  <c r="AF89" i="60"/>
  <c r="AF88" i="60"/>
  <c r="AG88" i="60"/>
  <c r="AF87" i="60"/>
  <c r="AG87" i="60"/>
  <c r="AF86" i="60"/>
  <c r="AG86" i="60"/>
  <c r="AF85" i="60"/>
  <c r="AF84" i="60"/>
  <c r="AF83" i="60"/>
  <c r="AF82" i="60"/>
  <c r="AF81" i="60"/>
  <c r="AF80" i="60"/>
  <c r="AF79" i="60"/>
  <c r="AF78" i="60"/>
  <c r="AF77" i="60"/>
  <c r="AF76" i="60"/>
  <c r="AF75" i="60"/>
  <c r="AF74" i="60"/>
  <c r="AF73" i="60"/>
  <c r="AF72" i="60"/>
  <c r="AF71" i="60"/>
  <c r="AF70" i="60"/>
  <c r="AG70" i="60"/>
  <c r="AF67" i="60"/>
  <c r="AF66" i="60"/>
  <c r="AG66" i="60"/>
  <c r="AF65" i="60"/>
  <c r="AG65" i="60"/>
  <c r="AF64" i="60"/>
  <c r="AG64" i="60"/>
  <c r="AF63" i="60"/>
  <c r="AF62" i="60"/>
  <c r="AF61" i="60"/>
  <c r="AF60" i="60"/>
  <c r="AF59" i="60"/>
  <c r="AF58" i="60"/>
  <c r="AF57" i="60"/>
  <c r="AF56" i="60"/>
  <c r="AF55" i="60"/>
  <c r="AF54" i="60"/>
  <c r="AF53" i="60"/>
  <c r="AF52" i="60"/>
  <c r="AF51" i="60"/>
  <c r="AF50" i="60"/>
  <c r="AF49" i="60"/>
  <c r="AF48" i="60"/>
  <c r="AG48" i="60"/>
  <c r="AF45" i="60"/>
  <c r="AF44" i="60"/>
  <c r="AF43" i="60"/>
  <c r="AF42" i="60"/>
  <c r="AF41" i="60"/>
  <c r="AF40" i="60"/>
  <c r="AF39" i="60"/>
  <c r="AF38" i="60"/>
  <c r="AF37" i="60"/>
  <c r="AF36" i="60"/>
  <c r="AF35" i="60"/>
  <c r="AF34" i="60"/>
  <c r="AF33" i="60"/>
  <c r="AF32" i="60"/>
  <c r="AF31" i="60"/>
  <c r="AF30" i="60"/>
  <c r="AF29" i="60"/>
  <c r="AF28" i="60"/>
  <c r="AF27" i="60"/>
  <c r="AF26" i="60"/>
  <c r="AG26" i="60"/>
  <c r="AG116" i="60"/>
  <c r="AG115" i="60"/>
  <c r="AF23" i="60"/>
  <c r="AG23" i="60"/>
  <c r="AF22" i="60"/>
  <c r="AG22" i="60"/>
  <c r="AF21" i="60"/>
  <c r="AG21" i="60"/>
  <c r="AF20" i="60"/>
  <c r="AG20" i="60"/>
  <c r="AF19" i="60"/>
  <c r="AG19" i="60"/>
  <c r="AF18" i="60"/>
  <c r="AG18" i="60"/>
  <c r="AF17" i="60"/>
  <c r="AG17" i="60"/>
  <c r="AF16" i="60"/>
  <c r="AG16" i="60"/>
  <c r="AF15" i="60"/>
  <c r="AG15" i="60"/>
  <c r="AF14" i="60"/>
  <c r="AG14" i="60"/>
  <c r="AF13" i="60"/>
  <c r="AG13" i="60"/>
  <c r="AF12" i="60"/>
  <c r="AG12" i="60"/>
  <c r="AF11" i="60"/>
  <c r="AG11" i="60"/>
  <c r="AF10" i="60"/>
  <c r="AG10" i="60"/>
  <c r="AF9" i="60"/>
  <c r="AG9" i="60"/>
  <c r="AF8" i="60"/>
  <c r="AG8" i="60"/>
  <c r="AF7" i="60"/>
  <c r="AG7" i="60"/>
  <c r="AF6" i="60"/>
  <c r="AG6" i="60"/>
  <c r="AF5" i="60"/>
  <c r="AG5" i="60"/>
  <c r="AG2" i="60"/>
  <c r="AG113" i="60" s="1"/>
  <c r="N113" i="60"/>
  <c r="F17" i="11"/>
  <c r="F13" i="11"/>
  <c r="H162" i="36"/>
  <c r="G162" i="36"/>
  <c r="F162" i="36"/>
  <c r="E162" i="36"/>
  <c r="D162" i="36"/>
  <c r="C162" i="36"/>
  <c r="H161" i="36"/>
  <c r="G161" i="36"/>
  <c r="F161" i="36"/>
  <c r="E161" i="36"/>
  <c r="D161" i="36"/>
  <c r="C161" i="36"/>
  <c r="H160" i="36"/>
  <c r="G160" i="36"/>
  <c r="F160" i="36"/>
  <c r="E160" i="36"/>
  <c r="D160" i="36"/>
  <c r="C160" i="36"/>
  <c r="H159" i="36"/>
  <c r="G159" i="36"/>
  <c r="F159" i="36"/>
  <c r="E159" i="36"/>
  <c r="D159" i="36"/>
  <c r="C159" i="36"/>
  <c r="H158" i="36"/>
  <c r="G158" i="36"/>
  <c r="F158" i="36"/>
  <c r="I158" i="36" s="1"/>
  <c r="E158" i="36"/>
  <c r="D158" i="36"/>
  <c r="C158" i="36"/>
  <c r="H157" i="36"/>
  <c r="G157" i="36"/>
  <c r="F157" i="36"/>
  <c r="E157" i="36"/>
  <c r="D157" i="36"/>
  <c r="I157" i="36" s="1"/>
  <c r="C157" i="36"/>
  <c r="H156" i="36"/>
  <c r="G156" i="36"/>
  <c r="F156" i="36"/>
  <c r="E156" i="36"/>
  <c r="D156" i="36"/>
  <c r="C156" i="36"/>
  <c r="H155" i="36"/>
  <c r="G155" i="36"/>
  <c r="F155" i="36"/>
  <c r="E155" i="36"/>
  <c r="D155" i="36"/>
  <c r="C155" i="36"/>
  <c r="H154" i="36"/>
  <c r="G154" i="36"/>
  <c r="F154" i="36"/>
  <c r="I154" i="36" s="1"/>
  <c r="E154" i="36"/>
  <c r="D154" i="36"/>
  <c r="C154" i="36"/>
  <c r="H153" i="36"/>
  <c r="G153" i="36"/>
  <c r="F153" i="36"/>
  <c r="E153" i="36"/>
  <c r="D153" i="36"/>
  <c r="C153" i="36"/>
  <c r="H152" i="36"/>
  <c r="G152" i="36"/>
  <c r="F152" i="36"/>
  <c r="E152" i="36"/>
  <c r="D152" i="36"/>
  <c r="C152" i="36"/>
  <c r="H151" i="36"/>
  <c r="G151" i="36"/>
  <c r="F151" i="36"/>
  <c r="E151" i="36"/>
  <c r="D151" i="36"/>
  <c r="C151" i="36"/>
  <c r="H150" i="36"/>
  <c r="G150" i="36"/>
  <c r="F150" i="36"/>
  <c r="E150" i="36"/>
  <c r="D150" i="36"/>
  <c r="C150" i="36"/>
  <c r="H149" i="36"/>
  <c r="G149" i="36"/>
  <c r="F149" i="36"/>
  <c r="E149" i="36"/>
  <c r="D149" i="36"/>
  <c r="C149" i="36"/>
  <c r="H148" i="36"/>
  <c r="G148" i="36"/>
  <c r="F148" i="36"/>
  <c r="E148" i="36"/>
  <c r="D148" i="36"/>
  <c r="C148" i="36"/>
  <c r="H147" i="36"/>
  <c r="G147" i="36"/>
  <c r="F147" i="36"/>
  <c r="E147" i="36"/>
  <c r="D147" i="36"/>
  <c r="C147" i="36"/>
  <c r="H146" i="36"/>
  <c r="G146" i="36"/>
  <c r="F146" i="36"/>
  <c r="E146" i="36"/>
  <c r="D146" i="36"/>
  <c r="C146" i="36"/>
  <c r="H145" i="36"/>
  <c r="G145" i="36"/>
  <c r="F145" i="36"/>
  <c r="E145" i="36"/>
  <c r="D145" i="36"/>
  <c r="I145" i="36" s="1"/>
  <c r="C145" i="36"/>
  <c r="H144" i="36"/>
  <c r="G144" i="36"/>
  <c r="F144" i="36"/>
  <c r="E144" i="36"/>
  <c r="D144" i="36"/>
  <c r="C144" i="36"/>
  <c r="H143" i="36"/>
  <c r="G143" i="36"/>
  <c r="F143" i="36"/>
  <c r="E143" i="36"/>
  <c r="D143" i="36"/>
  <c r="C143" i="36"/>
  <c r="G110" i="36"/>
  <c r="F110" i="36"/>
  <c r="E110" i="36"/>
  <c r="D110" i="36"/>
  <c r="C110" i="36"/>
  <c r="G109" i="36"/>
  <c r="F109" i="36"/>
  <c r="E109" i="36"/>
  <c r="D109" i="36"/>
  <c r="C109" i="36"/>
  <c r="G108" i="36"/>
  <c r="F108" i="36"/>
  <c r="E108" i="36"/>
  <c r="D108" i="36"/>
  <c r="C108" i="36"/>
  <c r="G107" i="36"/>
  <c r="F107" i="36"/>
  <c r="E107" i="36"/>
  <c r="D107" i="36"/>
  <c r="D132" i="36" s="1"/>
  <c r="C107" i="36"/>
  <c r="G106" i="36"/>
  <c r="F106" i="36"/>
  <c r="E106" i="36"/>
  <c r="D106" i="36"/>
  <c r="C106" i="36"/>
  <c r="G105" i="36"/>
  <c r="F105" i="36"/>
  <c r="E105" i="36"/>
  <c r="D105" i="36"/>
  <c r="C105" i="36"/>
  <c r="G104" i="36"/>
  <c r="F104" i="36"/>
  <c r="E104" i="36"/>
  <c r="D104" i="36"/>
  <c r="C104" i="36"/>
  <c r="C129" i="36" s="1"/>
  <c r="G103" i="36"/>
  <c r="F103" i="36"/>
  <c r="E103" i="36"/>
  <c r="D103" i="36"/>
  <c r="C103" i="36"/>
  <c r="G102" i="36"/>
  <c r="F102" i="36"/>
  <c r="E102" i="36"/>
  <c r="D102" i="36"/>
  <c r="C102" i="36"/>
  <c r="G101" i="36"/>
  <c r="F101" i="36"/>
  <c r="E101" i="36"/>
  <c r="D101" i="36"/>
  <c r="C101" i="36"/>
  <c r="G100" i="36"/>
  <c r="F100" i="36"/>
  <c r="E100" i="36"/>
  <c r="D100" i="36"/>
  <c r="C100" i="36"/>
  <c r="G99" i="36"/>
  <c r="F99" i="36"/>
  <c r="E99" i="36"/>
  <c r="D99" i="36"/>
  <c r="H99" i="36" s="1"/>
  <c r="C99" i="36"/>
  <c r="G98" i="36"/>
  <c r="F98" i="36"/>
  <c r="E98" i="36"/>
  <c r="D98" i="36"/>
  <c r="C98" i="36"/>
  <c r="G97" i="36"/>
  <c r="F97" i="36"/>
  <c r="E97" i="36"/>
  <c r="D97" i="36"/>
  <c r="C97" i="36"/>
  <c r="G96" i="36"/>
  <c r="F96" i="36"/>
  <c r="E96" i="36"/>
  <c r="D96" i="36"/>
  <c r="C96" i="36"/>
  <c r="G95" i="36"/>
  <c r="F95" i="36"/>
  <c r="E95" i="36"/>
  <c r="D95" i="36"/>
  <c r="C95" i="36"/>
  <c r="G94" i="36"/>
  <c r="F94" i="36"/>
  <c r="E94" i="36"/>
  <c r="E111" i="36" s="1"/>
  <c r="D94" i="36"/>
  <c r="C94" i="36"/>
  <c r="G93" i="36"/>
  <c r="F93" i="36"/>
  <c r="E93" i="36"/>
  <c r="D93" i="36"/>
  <c r="C93" i="36"/>
  <c r="G92" i="36"/>
  <c r="G111" i="36" s="1"/>
  <c r="F92" i="36"/>
  <c r="E92" i="36"/>
  <c r="D92" i="36"/>
  <c r="D117" i="36" s="1"/>
  <c r="C92" i="36"/>
  <c r="G91" i="36"/>
  <c r="F91" i="36"/>
  <c r="E91" i="36"/>
  <c r="D91" i="36"/>
  <c r="D111" i="36" s="1"/>
  <c r="C91" i="36"/>
  <c r="H162" i="30"/>
  <c r="G162" i="30"/>
  <c r="F162" i="30"/>
  <c r="E162" i="30"/>
  <c r="D162" i="30"/>
  <c r="C162" i="30"/>
  <c r="H161" i="30"/>
  <c r="G161" i="30"/>
  <c r="F161" i="30"/>
  <c r="E161" i="30"/>
  <c r="D161" i="30"/>
  <c r="C161" i="30"/>
  <c r="H160" i="30"/>
  <c r="G160" i="30"/>
  <c r="F160" i="30"/>
  <c r="E160" i="30"/>
  <c r="D160" i="30"/>
  <c r="C160" i="30"/>
  <c r="H159" i="30"/>
  <c r="G159" i="30"/>
  <c r="F159" i="30"/>
  <c r="E159" i="30"/>
  <c r="D159" i="30"/>
  <c r="C159" i="30"/>
  <c r="H158" i="30"/>
  <c r="G158" i="30"/>
  <c r="F158" i="30"/>
  <c r="E158" i="30"/>
  <c r="D158" i="30"/>
  <c r="C158" i="30"/>
  <c r="H157" i="30"/>
  <c r="G157" i="30"/>
  <c r="F157" i="30"/>
  <c r="E157" i="30"/>
  <c r="D157" i="30"/>
  <c r="C157" i="30"/>
  <c r="H156" i="30"/>
  <c r="G156" i="30"/>
  <c r="F156" i="30"/>
  <c r="E156" i="30"/>
  <c r="D156" i="30"/>
  <c r="C156" i="30"/>
  <c r="H155" i="30"/>
  <c r="G155" i="30"/>
  <c r="F155" i="30"/>
  <c r="E155" i="30"/>
  <c r="D155" i="30"/>
  <c r="C155" i="30"/>
  <c r="H154" i="30"/>
  <c r="G154" i="30"/>
  <c r="F154" i="30"/>
  <c r="E154" i="30"/>
  <c r="D154" i="30"/>
  <c r="C154" i="30"/>
  <c r="H153" i="30"/>
  <c r="G153" i="30"/>
  <c r="F153" i="30"/>
  <c r="E153" i="30"/>
  <c r="D153" i="30"/>
  <c r="C153" i="30"/>
  <c r="H152" i="30"/>
  <c r="G152" i="30"/>
  <c r="F152" i="30"/>
  <c r="E152" i="30"/>
  <c r="D152" i="30"/>
  <c r="C152" i="30"/>
  <c r="H151" i="30"/>
  <c r="G151" i="30"/>
  <c r="F151" i="30"/>
  <c r="E151" i="30"/>
  <c r="D151" i="30"/>
  <c r="C151" i="30"/>
  <c r="H150" i="30"/>
  <c r="G150" i="30"/>
  <c r="F150" i="30"/>
  <c r="E150" i="30"/>
  <c r="D150" i="30"/>
  <c r="C150" i="30"/>
  <c r="H149" i="30"/>
  <c r="G149" i="30"/>
  <c r="F149" i="30"/>
  <c r="E149" i="30"/>
  <c r="D149" i="30"/>
  <c r="C149" i="30"/>
  <c r="H148" i="30"/>
  <c r="G148" i="30"/>
  <c r="F148" i="30"/>
  <c r="E148" i="30"/>
  <c r="D148" i="30"/>
  <c r="C148" i="30"/>
  <c r="H147" i="30"/>
  <c r="G147" i="30"/>
  <c r="F147" i="30"/>
  <c r="E147" i="30"/>
  <c r="D147" i="30"/>
  <c r="C147" i="30"/>
  <c r="H146" i="30"/>
  <c r="G146" i="30"/>
  <c r="F146" i="30"/>
  <c r="E146" i="30"/>
  <c r="D146" i="30"/>
  <c r="C146" i="30"/>
  <c r="H145" i="30"/>
  <c r="G145" i="30"/>
  <c r="F145" i="30"/>
  <c r="E145" i="30"/>
  <c r="D145" i="30"/>
  <c r="C145" i="30"/>
  <c r="H144" i="30"/>
  <c r="G144" i="30"/>
  <c r="F144" i="30"/>
  <c r="E144" i="30"/>
  <c r="D144" i="30"/>
  <c r="C144" i="30"/>
  <c r="H143" i="30"/>
  <c r="G143" i="30"/>
  <c r="F143" i="30"/>
  <c r="E143" i="30"/>
  <c r="D143" i="30"/>
  <c r="C143" i="30"/>
  <c r="G110" i="30"/>
  <c r="F110" i="30"/>
  <c r="E110" i="30"/>
  <c r="D110" i="30"/>
  <c r="C110" i="30"/>
  <c r="G109" i="30"/>
  <c r="F109" i="30"/>
  <c r="E109" i="30"/>
  <c r="D109" i="30"/>
  <c r="C109" i="30"/>
  <c r="G108" i="30"/>
  <c r="F108" i="30"/>
  <c r="E108" i="30"/>
  <c r="D108" i="30"/>
  <c r="C108" i="30"/>
  <c r="G107" i="30"/>
  <c r="F107" i="30"/>
  <c r="E107" i="30"/>
  <c r="D107" i="30"/>
  <c r="C107" i="30"/>
  <c r="G106" i="30"/>
  <c r="F106" i="30"/>
  <c r="E106" i="30"/>
  <c r="D106" i="30"/>
  <c r="C106" i="30"/>
  <c r="G105" i="30"/>
  <c r="F105" i="30"/>
  <c r="E105" i="30"/>
  <c r="D105" i="30"/>
  <c r="C105" i="30"/>
  <c r="G104" i="30"/>
  <c r="F104" i="30"/>
  <c r="E104" i="30"/>
  <c r="D104" i="30"/>
  <c r="C104" i="30"/>
  <c r="G103" i="30"/>
  <c r="F103" i="30"/>
  <c r="E103" i="30"/>
  <c r="D103" i="30"/>
  <c r="C103" i="30"/>
  <c r="G102" i="30"/>
  <c r="F102" i="30"/>
  <c r="E102" i="30"/>
  <c r="D102" i="30"/>
  <c r="C102" i="30"/>
  <c r="G101" i="30"/>
  <c r="F101" i="30"/>
  <c r="E101" i="30"/>
  <c r="D101" i="30"/>
  <c r="C101" i="30"/>
  <c r="G100" i="30"/>
  <c r="F100" i="30"/>
  <c r="E100" i="30"/>
  <c r="D100" i="30"/>
  <c r="C100" i="30"/>
  <c r="G99" i="30"/>
  <c r="F99" i="30"/>
  <c r="E99" i="30"/>
  <c r="D99" i="30"/>
  <c r="C99" i="30"/>
  <c r="G98" i="30"/>
  <c r="F98" i="30"/>
  <c r="E98" i="30"/>
  <c r="D98" i="30"/>
  <c r="C98" i="30"/>
  <c r="G97" i="30"/>
  <c r="F97" i="30"/>
  <c r="E97" i="30"/>
  <c r="D97" i="30"/>
  <c r="C97" i="30"/>
  <c r="G96" i="30"/>
  <c r="F96" i="30"/>
  <c r="E96" i="30"/>
  <c r="D96" i="30"/>
  <c r="C96" i="30"/>
  <c r="G95" i="30"/>
  <c r="F95" i="30"/>
  <c r="E95" i="30"/>
  <c r="D95" i="30"/>
  <c r="C95" i="30"/>
  <c r="G94" i="30"/>
  <c r="F94" i="30"/>
  <c r="E94" i="30"/>
  <c r="D94" i="30"/>
  <c r="C94" i="30"/>
  <c r="G93" i="30"/>
  <c r="F93" i="30"/>
  <c r="E93" i="30"/>
  <c r="D93" i="30"/>
  <c r="C93" i="30"/>
  <c r="G92" i="30"/>
  <c r="F92" i="30"/>
  <c r="E92" i="30"/>
  <c r="D92" i="30"/>
  <c r="C92" i="30"/>
  <c r="G91" i="30"/>
  <c r="F91" i="30"/>
  <c r="E91" i="30"/>
  <c r="D91" i="30"/>
  <c r="C91" i="30"/>
  <c r="C91" i="31"/>
  <c r="D91" i="31"/>
  <c r="E91" i="31"/>
  <c r="F91" i="31"/>
  <c r="G91" i="31"/>
  <c r="C92" i="31"/>
  <c r="D92" i="31"/>
  <c r="E92" i="31"/>
  <c r="F92" i="31"/>
  <c r="G92" i="31"/>
  <c r="C93" i="31"/>
  <c r="D93" i="31"/>
  <c r="E93" i="31"/>
  <c r="F93" i="31"/>
  <c r="G93" i="31"/>
  <c r="C94" i="31"/>
  <c r="D94" i="31"/>
  <c r="E94" i="31"/>
  <c r="F94" i="31"/>
  <c r="G94" i="31"/>
  <c r="C95" i="31"/>
  <c r="D95" i="31"/>
  <c r="E95" i="31"/>
  <c r="F95" i="31"/>
  <c r="G95" i="31"/>
  <c r="C96" i="31"/>
  <c r="D96" i="31"/>
  <c r="E96" i="31"/>
  <c r="F96" i="31"/>
  <c r="G96" i="31"/>
  <c r="C97" i="31"/>
  <c r="D97" i="31"/>
  <c r="E97" i="31"/>
  <c r="F97" i="31"/>
  <c r="G97" i="31"/>
  <c r="C98" i="31"/>
  <c r="D98" i="31"/>
  <c r="E98" i="31"/>
  <c r="F98" i="31"/>
  <c r="G98" i="31"/>
  <c r="C99" i="31"/>
  <c r="D99" i="31"/>
  <c r="E99" i="31"/>
  <c r="F99" i="31"/>
  <c r="G99" i="31"/>
  <c r="C100" i="31"/>
  <c r="D100" i="31"/>
  <c r="E100" i="31"/>
  <c r="F100" i="31"/>
  <c r="G100" i="31"/>
  <c r="C101" i="31"/>
  <c r="D101" i="31"/>
  <c r="E101" i="31"/>
  <c r="F101" i="31"/>
  <c r="G101" i="31"/>
  <c r="C102" i="31"/>
  <c r="D102" i="31"/>
  <c r="E102" i="31"/>
  <c r="F102" i="31"/>
  <c r="G102" i="31"/>
  <c r="C103" i="31"/>
  <c r="D103" i="31"/>
  <c r="E103" i="31"/>
  <c r="F103" i="31"/>
  <c r="G103" i="31"/>
  <c r="C104" i="31"/>
  <c r="D104" i="31"/>
  <c r="E104" i="31"/>
  <c r="F104" i="31"/>
  <c r="G104" i="31"/>
  <c r="C105" i="31"/>
  <c r="D105" i="31"/>
  <c r="E105" i="31"/>
  <c r="F105" i="31"/>
  <c r="G105" i="31"/>
  <c r="C106" i="31"/>
  <c r="D106" i="31"/>
  <c r="E106" i="31"/>
  <c r="F106" i="31"/>
  <c r="G106" i="31"/>
  <c r="C107" i="31"/>
  <c r="D107" i="31"/>
  <c r="E107" i="31"/>
  <c r="F107" i="31"/>
  <c r="G107" i="31"/>
  <c r="C108" i="31"/>
  <c r="D108" i="31"/>
  <c r="E108" i="31"/>
  <c r="F108" i="31"/>
  <c r="G108" i="31"/>
  <c r="C109" i="31"/>
  <c r="D109" i="31"/>
  <c r="E109" i="31"/>
  <c r="F109" i="31"/>
  <c r="G109" i="31"/>
  <c r="C110" i="31"/>
  <c r="D110" i="31"/>
  <c r="E110" i="31"/>
  <c r="F110" i="31"/>
  <c r="G110" i="31"/>
  <c r="V116" i="60"/>
  <c r="Y116" i="60"/>
  <c r="Z116" i="60"/>
  <c r="AA116" i="60"/>
  <c r="AB116" i="60"/>
  <c r="AC116" i="60"/>
  <c r="AD116" i="60"/>
  <c r="V115" i="60"/>
  <c r="Y115" i="60"/>
  <c r="Z115" i="60"/>
  <c r="AA115" i="60"/>
  <c r="AB115" i="60"/>
  <c r="AC115" i="60"/>
  <c r="AD115" i="60"/>
  <c r="V114" i="60"/>
  <c r="Y114" i="60"/>
  <c r="Z114" i="60"/>
  <c r="AA114" i="60"/>
  <c r="AB114" i="60"/>
  <c r="AC114" i="60"/>
  <c r="AD114" i="60"/>
  <c r="AF2" i="60"/>
  <c r="AF113" i="60"/>
  <c r="F13" i="36"/>
  <c r="H13" i="36" s="1"/>
  <c r="F14" i="36"/>
  <c r="H14" i="36" s="1"/>
  <c r="F15" i="36"/>
  <c r="H15" i="36"/>
  <c r="H190" i="36" s="1"/>
  <c r="F16" i="36"/>
  <c r="F17" i="36"/>
  <c r="H17" i="36" s="1"/>
  <c r="H215" i="36"/>
  <c r="D21" i="36"/>
  <c r="G21" i="36"/>
  <c r="H21" i="36"/>
  <c r="C25" i="36"/>
  <c r="D25" i="36"/>
  <c r="E25" i="36"/>
  <c r="F25" i="36"/>
  <c r="G25" i="36"/>
  <c r="H25" i="36" s="1"/>
  <c r="D28" i="36"/>
  <c r="G28" i="36"/>
  <c r="H28" i="36"/>
  <c r="C32" i="36"/>
  <c r="D32" i="36"/>
  <c r="E32" i="36"/>
  <c r="F32" i="36"/>
  <c r="G32" i="36"/>
  <c r="G293" i="36" s="1"/>
  <c r="G343" i="36" s="1"/>
  <c r="C33" i="36"/>
  <c r="D33" i="36"/>
  <c r="E33" i="36"/>
  <c r="F33" i="36"/>
  <c r="G33" i="36"/>
  <c r="C34" i="36"/>
  <c r="D34" i="36"/>
  <c r="E34" i="36"/>
  <c r="F34" i="36"/>
  <c r="G34" i="36"/>
  <c r="G295" i="36"/>
  <c r="G345" i="36"/>
  <c r="C35" i="36"/>
  <c r="D35" i="36"/>
  <c r="E35" i="36"/>
  <c r="F35" i="36"/>
  <c r="G35" i="36"/>
  <c r="G296" i="36" s="1"/>
  <c r="G346" i="36" s="1"/>
  <c r="C36" i="36"/>
  <c r="D36" i="36"/>
  <c r="E36" i="36"/>
  <c r="E52" i="36" s="1"/>
  <c r="E226" i="36" s="1"/>
  <c r="F36" i="36"/>
  <c r="G36" i="36"/>
  <c r="G297" i="36"/>
  <c r="G347" i="36" s="1"/>
  <c r="C37" i="36"/>
  <c r="D37" i="36"/>
  <c r="E37" i="36"/>
  <c r="F37" i="36"/>
  <c r="G37" i="36"/>
  <c r="G298" i="36" s="1"/>
  <c r="G348" i="36" s="1"/>
  <c r="C38" i="36"/>
  <c r="D38" i="36"/>
  <c r="E38" i="36"/>
  <c r="F38" i="36"/>
  <c r="G38" i="36"/>
  <c r="G299" i="36" s="1"/>
  <c r="G349" i="36" s="1"/>
  <c r="C39" i="36"/>
  <c r="D39" i="36"/>
  <c r="E39" i="36"/>
  <c r="F39" i="36"/>
  <c r="F300" i="36" s="1"/>
  <c r="F350" i="36"/>
  <c r="G39" i="36"/>
  <c r="C40" i="36"/>
  <c r="D40" i="36"/>
  <c r="E40" i="36"/>
  <c r="E301" i="36"/>
  <c r="E351" i="36"/>
  <c r="F40" i="36"/>
  <c r="F301" i="36"/>
  <c r="F351" i="36" s="1"/>
  <c r="G40" i="36"/>
  <c r="G301" i="36"/>
  <c r="G351" i="36" s="1"/>
  <c r="C41" i="36"/>
  <c r="D41" i="36"/>
  <c r="E41" i="36"/>
  <c r="F41" i="36"/>
  <c r="F302" i="36" s="1"/>
  <c r="F352" i="36" s="1"/>
  <c r="G41" i="36"/>
  <c r="G302" i="36" s="1"/>
  <c r="G352" i="36" s="1"/>
  <c r="C42" i="36"/>
  <c r="C303" i="36" s="1"/>
  <c r="C353" i="36" s="1"/>
  <c r="D42" i="36"/>
  <c r="D303" i="36" s="1"/>
  <c r="D353" i="36" s="1"/>
  <c r="E42" i="36"/>
  <c r="E303" i="36"/>
  <c r="E353" i="36"/>
  <c r="F42" i="36"/>
  <c r="F303" i="36"/>
  <c r="F353" i="36" s="1"/>
  <c r="G42" i="36"/>
  <c r="G303" i="36"/>
  <c r="G353" i="36" s="1"/>
  <c r="C43" i="36"/>
  <c r="C304" i="36"/>
  <c r="C354" i="36" s="1"/>
  <c r="D43" i="36"/>
  <c r="D304" i="36" s="1"/>
  <c r="D354" i="36" s="1"/>
  <c r="E43" i="36"/>
  <c r="E304" i="36" s="1"/>
  <c r="E354" i="36" s="1"/>
  <c r="F43" i="36"/>
  <c r="F304" i="36" s="1"/>
  <c r="F354" i="36" s="1"/>
  <c r="G43" i="36"/>
  <c r="G304" i="36" s="1"/>
  <c r="G354" i="36" s="1"/>
  <c r="C44" i="36"/>
  <c r="D44" i="36"/>
  <c r="D305" i="36"/>
  <c r="D355" i="36" s="1"/>
  <c r="E44" i="36"/>
  <c r="E305" i="36" s="1"/>
  <c r="E355" i="36" s="1"/>
  <c r="F44" i="36"/>
  <c r="F305" i="36" s="1"/>
  <c r="F355" i="36" s="1"/>
  <c r="G44" i="36"/>
  <c r="G305" i="36" s="1"/>
  <c r="G355" i="36" s="1"/>
  <c r="C45" i="36"/>
  <c r="D45" i="36"/>
  <c r="E45" i="36"/>
  <c r="F45" i="36"/>
  <c r="G45" i="36"/>
  <c r="C46" i="36"/>
  <c r="D46" i="36"/>
  <c r="E46" i="36"/>
  <c r="F46" i="36"/>
  <c r="F307" i="36" s="1"/>
  <c r="F357" i="36" s="1"/>
  <c r="G46" i="36"/>
  <c r="C47" i="36"/>
  <c r="D47" i="36"/>
  <c r="E47" i="36"/>
  <c r="F47" i="36"/>
  <c r="G47" i="36"/>
  <c r="G308" i="36" s="1"/>
  <c r="G358" i="36" s="1"/>
  <c r="C48" i="36"/>
  <c r="D48" i="36"/>
  <c r="E48" i="36"/>
  <c r="F48" i="36"/>
  <c r="F309" i="36"/>
  <c r="F359" i="36" s="1"/>
  <c r="G48" i="36"/>
  <c r="G309" i="36"/>
  <c r="G359" i="36" s="1"/>
  <c r="C49" i="36"/>
  <c r="D49" i="36"/>
  <c r="E49" i="36"/>
  <c r="E310" i="36"/>
  <c r="E360" i="36" s="1"/>
  <c r="F49" i="36"/>
  <c r="F310" i="36"/>
  <c r="F360" i="36" s="1"/>
  <c r="G49" i="36"/>
  <c r="G310" i="36"/>
  <c r="G360" i="36" s="1"/>
  <c r="C50" i="36"/>
  <c r="D50" i="36"/>
  <c r="E50" i="36"/>
  <c r="F50" i="36"/>
  <c r="G50" i="36"/>
  <c r="G311" i="36"/>
  <c r="G361" i="36"/>
  <c r="C51" i="36"/>
  <c r="D51" i="36"/>
  <c r="E51" i="36"/>
  <c r="F51" i="36"/>
  <c r="F312" i="36"/>
  <c r="F362" i="36" s="1"/>
  <c r="G51" i="36"/>
  <c r="G312" i="36"/>
  <c r="G362" i="36" s="1"/>
  <c r="D55" i="36"/>
  <c r="G55" i="36"/>
  <c r="H55" i="36"/>
  <c r="B61" i="36"/>
  <c r="C61" i="36"/>
  <c r="D61" i="36"/>
  <c r="E61" i="36"/>
  <c r="F61" i="36"/>
  <c r="G61" i="36"/>
  <c r="B62" i="36"/>
  <c r="C62" i="36"/>
  <c r="D62" i="36"/>
  <c r="E62" i="36"/>
  <c r="F62" i="36"/>
  <c r="G62" i="36"/>
  <c r="B63" i="36"/>
  <c r="C63" i="36"/>
  <c r="C118" i="36" s="1"/>
  <c r="D63" i="36"/>
  <c r="E63" i="36"/>
  <c r="E118" i="36"/>
  <c r="F63" i="36"/>
  <c r="G63" i="36"/>
  <c r="B64" i="36"/>
  <c r="C64" i="36"/>
  <c r="D64" i="36"/>
  <c r="E64" i="36"/>
  <c r="E81" i="36" s="1"/>
  <c r="F64" i="36"/>
  <c r="G64" i="36"/>
  <c r="G119" i="36"/>
  <c r="B65" i="36"/>
  <c r="C65" i="36"/>
  <c r="D65" i="36"/>
  <c r="H65" i="36" s="1"/>
  <c r="E65" i="36"/>
  <c r="E120" i="36"/>
  <c r="F65" i="36"/>
  <c r="G65" i="36"/>
  <c r="B66" i="36"/>
  <c r="C66" i="36"/>
  <c r="D66" i="36"/>
  <c r="E66" i="36"/>
  <c r="F66" i="36"/>
  <c r="G66" i="36"/>
  <c r="B67" i="36"/>
  <c r="C67" i="36"/>
  <c r="D67" i="36"/>
  <c r="E67" i="36"/>
  <c r="E122" i="36"/>
  <c r="F67" i="36"/>
  <c r="G67" i="36"/>
  <c r="G122" i="36"/>
  <c r="B68" i="36"/>
  <c r="C68" i="36"/>
  <c r="D68" i="36"/>
  <c r="E68" i="36"/>
  <c r="F68" i="36"/>
  <c r="G68" i="36"/>
  <c r="G123" i="36" s="1"/>
  <c r="B69" i="36"/>
  <c r="C69" i="36"/>
  <c r="D69" i="36"/>
  <c r="E69" i="36"/>
  <c r="E124" i="36"/>
  <c r="F69" i="36"/>
  <c r="G69" i="36"/>
  <c r="B70" i="36"/>
  <c r="C70" i="36"/>
  <c r="D70" i="36"/>
  <c r="D125" i="36" s="1"/>
  <c r="E70" i="36"/>
  <c r="F70" i="36"/>
  <c r="G70" i="36"/>
  <c r="B71" i="36"/>
  <c r="C71" i="36"/>
  <c r="D71" i="36"/>
  <c r="D126" i="36" s="1"/>
  <c r="E71" i="36"/>
  <c r="F71" i="36"/>
  <c r="F126" i="36" s="1"/>
  <c r="G71" i="36"/>
  <c r="B72" i="36"/>
  <c r="C72" i="36"/>
  <c r="D72" i="36"/>
  <c r="E72" i="36"/>
  <c r="F72" i="36"/>
  <c r="G72" i="36"/>
  <c r="G127" i="36"/>
  <c r="B73" i="36"/>
  <c r="C73" i="36"/>
  <c r="D73" i="36"/>
  <c r="E73" i="36"/>
  <c r="F73" i="36"/>
  <c r="G73" i="36"/>
  <c r="B74" i="36"/>
  <c r="C74" i="36"/>
  <c r="D74" i="36"/>
  <c r="E74" i="36"/>
  <c r="F74" i="36"/>
  <c r="G74" i="36"/>
  <c r="B75" i="36"/>
  <c r="C75" i="36"/>
  <c r="C130" i="36" s="1"/>
  <c r="D75" i="36"/>
  <c r="E75" i="36"/>
  <c r="E130" i="36" s="1"/>
  <c r="F75" i="36"/>
  <c r="G75" i="36"/>
  <c r="B76" i="36"/>
  <c r="C76" i="36"/>
  <c r="D76" i="36"/>
  <c r="E76" i="36"/>
  <c r="F76" i="36"/>
  <c r="G76" i="36"/>
  <c r="B77" i="36"/>
  <c r="C77" i="36"/>
  <c r="D77" i="36"/>
  <c r="E77" i="36"/>
  <c r="H77" i="36" s="1"/>
  <c r="F77" i="36"/>
  <c r="G77" i="36"/>
  <c r="B78" i="36"/>
  <c r="C78" i="36"/>
  <c r="D78" i="36"/>
  <c r="D133" i="36" s="1"/>
  <c r="E78" i="36"/>
  <c r="F78" i="36"/>
  <c r="F133" i="36"/>
  <c r="G78" i="36"/>
  <c r="B79" i="36"/>
  <c r="C79" i="36"/>
  <c r="D79" i="36"/>
  <c r="E79" i="36"/>
  <c r="F79" i="36"/>
  <c r="G79" i="36"/>
  <c r="G134" i="36"/>
  <c r="B80" i="36"/>
  <c r="C80" i="36"/>
  <c r="D80" i="36"/>
  <c r="E80" i="36"/>
  <c r="F80" i="36"/>
  <c r="G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H140"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H95" i="36"/>
  <c r="G130" i="36"/>
  <c r="D130" i="36"/>
  <c r="E131" i="36"/>
  <c r="F128" i="36"/>
  <c r="F134" i="36"/>
  <c r="H62" i="36"/>
  <c r="F117" i="36"/>
  <c r="H101" i="36"/>
  <c r="I150" i="36"/>
  <c r="H163" i="36"/>
  <c r="G163" i="36"/>
  <c r="E163" i="36"/>
  <c r="F132" i="36"/>
  <c r="E123" i="36"/>
  <c r="F119" i="36"/>
  <c r="D118" i="36"/>
  <c r="F125" i="36"/>
  <c r="C135" i="36"/>
  <c r="G133" i="36"/>
  <c r="C131" i="36"/>
  <c r="G129" i="36"/>
  <c r="C163" i="36"/>
  <c r="H103" i="36"/>
  <c r="H91" i="36"/>
  <c r="E126" i="36"/>
  <c r="D121" i="36"/>
  <c r="F163" i="36"/>
  <c r="H107" i="36"/>
  <c r="G118" i="36"/>
  <c r="F130" i="36"/>
  <c r="I151" i="36"/>
  <c r="I143" i="36"/>
  <c r="H97" i="36"/>
  <c r="H353" i="36"/>
  <c r="I160" i="36"/>
  <c r="I152" i="36"/>
  <c r="I144" i="36"/>
  <c r="I163" i="36" s="1"/>
  <c r="H93" i="36"/>
  <c r="I161" i="36"/>
  <c r="I153" i="36"/>
  <c r="G126" i="36"/>
  <c r="F121" i="36"/>
  <c r="E116" i="36"/>
  <c r="I162" i="36"/>
  <c r="C126" i="36"/>
  <c r="D129" i="36"/>
  <c r="G135" i="36"/>
  <c r="E134" i="36"/>
  <c r="H134" i="36" s="1"/>
  <c r="G131" i="36"/>
  <c r="I156" i="36"/>
  <c r="I148" i="36"/>
  <c r="H109" i="36"/>
  <c r="F122" i="36"/>
  <c r="D134" i="36"/>
  <c r="F123" i="36"/>
  <c r="I159" i="36"/>
  <c r="I146" i="36"/>
  <c r="C122" i="36"/>
  <c r="D163" i="36"/>
  <c r="I155" i="36"/>
  <c r="I147" i="36"/>
  <c r="H78" i="36"/>
  <c r="I149" i="36"/>
  <c r="H105" i="36"/>
  <c r="E135" i="36"/>
  <c r="C134" i="36"/>
  <c r="E127" i="36"/>
  <c r="H64" i="36"/>
  <c r="E133" i="36"/>
  <c r="F124" i="36"/>
  <c r="D52" i="36"/>
  <c r="D227" i="36" s="1"/>
  <c r="F120" i="36"/>
  <c r="E125" i="36"/>
  <c r="D124" i="36"/>
  <c r="H76" i="36"/>
  <c r="E129" i="36"/>
  <c r="G121" i="36"/>
  <c r="H80" i="36"/>
  <c r="E121" i="36"/>
  <c r="H121" i="36" s="1"/>
  <c r="F18" i="36"/>
  <c r="H16" i="36"/>
  <c r="H240" i="36" s="1"/>
  <c r="F135" i="36"/>
  <c r="D135" i="36"/>
  <c r="G132" i="36"/>
  <c r="E132" i="36"/>
  <c r="F131" i="36"/>
  <c r="D131" i="36"/>
  <c r="H131" i="36" s="1"/>
  <c r="C183" i="36" s="1"/>
  <c r="G128" i="36"/>
  <c r="E128" i="36"/>
  <c r="F127" i="36"/>
  <c r="D127" i="36"/>
  <c r="G124" i="36"/>
  <c r="G120" i="36"/>
  <c r="D119" i="36"/>
  <c r="G116" i="36"/>
  <c r="H108" i="36"/>
  <c r="H104" i="36"/>
  <c r="H100" i="36"/>
  <c r="C125" i="36"/>
  <c r="H96" i="36"/>
  <c r="C121" i="36"/>
  <c r="G117" i="36"/>
  <c r="H117" i="36" s="1"/>
  <c r="E117" i="36"/>
  <c r="H92" i="36"/>
  <c r="C117" i="36"/>
  <c r="F116" i="36"/>
  <c r="D116" i="36"/>
  <c r="H51" i="36"/>
  <c r="H49" i="36"/>
  <c r="H47" i="36"/>
  <c r="H45" i="36"/>
  <c r="H43" i="36"/>
  <c r="H304" i="36" s="1"/>
  <c r="H41" i="36"/>
  <c r="H302" i="36" s="1"/>
  <c r="H39" i="36"/>
  <c r="H37" i="36"/>
  <c r="H35" i="36"/>
  <c r="G52" i="36"/>
  <c r="G226" i="36" s="1"/>
  <c r="H33" i="36"/>
  <c r="H86" i="36"/>
  <c r="H354" i="36"/>
  <c r="G294" i="36"/>
  <c r="G344" i="36"/>
  <c r="H141" i="36"/>
  <c r="I140" i="36" s="1"/>
  <c r="C133" i="36"/>
  <c r="H133" i="36" s="1"/>
  <c r="E185" i="36" s="1"/>
  <c r="C132" i="36"/>
  <c r="C128" i="36"/>
  <c r="H69" i="36"/>
  <c r="C124" i="36"/>
  <c r="C120" i="36"/>
  <c r="H61" i="36"/>
  <c r="C116" i="36"/>
  <c r="H110" i="36"/>
  <c r="H106" i="36"/>
  <c r="H102" i="36"/>
  <c r="H98" i="36"/>
  <c r="C123" i="36"/>
  <c r="H94" i="36"/>
  <c r="C119" i="36"/>
  <c r="H79" i="36"/>
  <c r="H75" i="36"/>
  <c r="H71" i="36"/>
  <c r="H63" i="36"/>
  <c r="D81" i="36"/>
  <c r="H50" i="36"/>
  <c r="H48" i="36"/>
  <c r="H46" i="36"/>
  <c r="H307" i="36" s="1"/>
  <c r="H44" i="36"/>
  <c r="H42" i="36"/>
  <c r="H303" i="36"/>
  <c r="H40" i="36"/>
  <c r="H38" i="36"/>
  <c r="H36" i="36"/>
  <c r="H32" i="36"/>
  <c r="D259" i="36"/>
  <c r="D230" i="36"/>
  <c r="C186" i="36"/>
  <c r="H126" i="36"/>
  <c r="D245" i="36"/>
  <c r="E255" i="36"/>
  <c r="D236" i="36"/>
  <c r="G251" i="36"/>
  <c r="D221" i="36"/>
  <c r="E253" i="36"/>
  <c r="D233" i="36"/>
  <c r="G262" i="36"/>
  <c r="G255" i="36"/>
  <c r="G243" i="36"/>
  <c r="F169" i="36"/>
  <c r="G218" i="36"/>
  <c r="G220" i="36"/>
  <c r="G222" i="36"/>
  <c r="G224" i="36"/>
  <c r="G228" i="36"/>
  <c r="G232" i="36"/>
  <c r="G234" i="36"/>
  <c r="G236" i="36"/>
  <c r="G219" i="36"/>
  <c r="G221" i="36"/>
  <c r="G225" i="36"/>
  <c r="G229" i="36"/>
  <c r="G231" i="36"/>
  <c r="G233" i="36"/>
  <c r="G235" i="36"/>
  <c r="G237" i="36"/>
  <c r="G248" i="36"/>
  <c r="G260" i="36"/>
  <c r="G261" i="36"/>
  <c r="G245" i="36"/>
  <c r="E218" i="36"/>
  <c r="E222" i="36"/>
  <c r="E224" i="36"/>
  <c r="E230" i="36"/>
  <c r="E221" i="36"/>
  <c r="E223" i="36"/>
  <c r="E225" i="36"/>
  <c r="E235" i="36"/>
  <c r="E246" i="36"/>
  <c r="E248" i="36"/>
  <c r="E252" i="36"/>
  <c r="E260" i="36"/>
  <c r="E178" i="36"/>
  <c r="C178" i="36"/>
  <c r="C185" i="36"/>
  <c r="G185" i="36"/>
  <c r="G169" i="36"/>
  <c r="D169" i="36"/>
  <c r="C169" i="36"/>
  <c r="F294" i="36"/>
  <c r="F344" i="36"/>
  <c r="E298" i="36"/>
  <c r="E348" i="36"/>
  <c r="C309" i="36"/>
  <c r="C359" i="36"/>
  <c r="F295" i="36"/>
  <c r="F345" i="36"/>
  <c r="F298" i="36"/>
  <c r="F348" i="36"/>
  <c r="F297" i="36"/>
  <c r="F347" i="36"/>
  <c r="F299" i="36"/>
  <c r="F349" i="36" s="1"/>
  <c r="C307" i="36"/>
  <c r="C357" i="36"/>
  <c r="F308" i="36"/>
  <c r="F358" i="36" s="1"/>
  <c r="D309" i="36"/>
  <c r="D359" i="36"/>
  <c r="D302" i="36"/>
  <c r="D352" i="36"/>
  <c r="C302" i="36"/>
  <c r="C352" i="36"/>
  <c r="E295" i="36"/>
  <c r="E345" i="36"/>
  <c r="E307" i="36"/>
  <c r="E357" i="36"/>
  <c r="E300" i="36"/>
  <c r="E350" i="36"/>
  <c r="E309" i="36"/>
  <c r="E359" i="36"/>
  <c r="F296" i="36"/>
  <c r="F346" i="36"/>
  <c r="E302" i="36"/>
  <c r="E352" i="36"/>
  <c r="C310" i="36"/>
  <c r="C360" i="36" s="1"/>
  <c r="G307" i="36"/>
  <c r="G357" i="36"/>
  <c r="D307" i="36"/>
  <c r="D357" i="36"/>
  <c r="G300" i="36"/>
  <c r="G350" i="36"/>
  <c r="D300" i="36"/>
  <c r="D350" i="36"/>
  <c r="F311" i="36"/>
  <c r="F361" i="36"/>
  <c r="F306" i="36"/>
  <c r="F356" i="36" s="1"/>
  <c r="C300" i="36"/>
  <c r="C350" i="36"/>
  <c r="F293" i="36"/>
  <c r="F343" i="36"/>
  <c r="H359" i="36"/>
  <c r="H309" i="36"/>
  <c r="H357" i="36"/>
  <c r="H350" i="36"/>
  <c r="H300" i="36"/>
  <c r="H352" i="36"/>
  <c r="V2" i="60"/>
  <c r="X2" i="60"/>
  <c r="Y2" i="60"/>
  <c r="Z2" i="60"/>
  <c r="AA2" i="60"/>
  <c r="AA113" i="60" s="1"/>
  <c r="AB2" i="60"/>
  <c r="AC2" i="60"/>
  <c r="AD2" i="60"/>
  <c r="AE2" i="60"/>
  <c r="AE111" i="60"/>
  <c r="AE110" i="60"/>
  <c r="AE109" i="60"/>
  <c r="AE108" i="60"/>
  <c r="AE107" i="60"/>
  <c r="AE106" i="60"/>
  <c r="AE105" i="60"/>
  <c r="AE104" i="60"/>
  <c r="AE103" i="60"/>
  <c r="AE102" i="60"/>
  <c r="AE101" i="60"/>
  <c r="AE100" i="60"/>
  <c r="AE99" i="60"/>
  <c r="AE98" i="60"/>
  <c r="AE97" i="60"/>
  <c r="AE96" i="60"/>
  <c r="AE95" i="60"/>
  <c r="AE94" i="60"/>
  <c r="AE93" i="60"/>
  <c r="AE92" i="60"/>
  <c r="AE89" i="60"/>
  <c r="AE88" i="60"/>
  <c r="AE87" i="60"/>
  <c r="AE86" i="60"/>
  <c r="AE85" i="60"/>
  <c r="AE84" i="60"/>
  <c r="AE83" i="60"/>
  <c r="AE82" i="60"/>
  <c r="AE81" i="60"/>
  <c r="AE80" i="60"/>
  <c r="AE79" i="60"/>
  <c r="AE78" i="60"/>
  <c r="AE77" i="60"/>
  <c r="AE76" i="60"/>
  <c r="AE75" i="60"/>
  <c r="AE74" i="60"/>
  <c r="AE73" i="60"/>
  <c r="AE72" i="60"/>
  <c r="AE71" i="60"/>
  <c r="AE70" i="60"/>
  <c r="AE67" i="60"/>
  <c r="AE66" i="60"/>
  <c r="AE65" i="60"/>
  <c r="AE64" i="60"/>
  <c r="AE63" i="60"/>
  <c r="AE62" i="60"/>
  <c r="AE61" i="60"/>
  <c r="AE60" i="60"/>
  <c r="AE59" i="60"/>
  <c r="AE58" i="60"/>
  <c r="AE57" i="60"/>
  <c r="AE56" i="60"/>
  <c r="AE55" i="60"/>
  <c r="AE54" i="60"/>
  <c r="AE53" i="60"/>
  <c r="AE52" i="60"/>
  <c r="AE51" i="60"/>
  <c r="AE50" i="60"/>
  <c r="AE49" i="60"/>
  <c r="AE48" i="60"/>
  <c r="AE45" i="60"/>
  <c r="AE44" i="60"/>
  <c r="AE43" i="60"/>
  <c r="AE42" i="60"/>
  <c r="AE41" i="60"/>
  <c r="AE40" i="60"/>
  <c r="AE39" i="60"/>
  <c r="AE38" i="60"/>
  <c r="AE37" i="60"/>
  <c r="AE36" i="60"/>
  <c r="AE35" i="60"/>
  <c r="AE34" i="60"/>
  <c r="AE33" i="60"/>
  <c r="AE32" i="60"/>
  <c r="AE31" i="60"/>
  <c r="AE30" i="60"/>
  <c r="AE29" i="60"/>
  <c r="AE28" i="60"/>
  <c r="AE27" i="60"/>
  <c r="AE26" i="60"/>
  <c r="AE23" i="60"/>
  <c r="AE22" i="60"/>
  <c r="AE21" i="60"/>
  <c r="AE20" i="60"/>
  <c r="AE19" i="60"/>
  <c r="AE18" i="60"/>
  <c r="AE17" i="60"/>
  <c r="AE16" i="60"/>
  <c r="AE15" i="60"/>
  <c r="AE14" i="60"/>
  <c r="AE13" i="60"/>
  <c r="AE12" i="60"/>
  <c r="AE11" i="60"/>
  <c r="AE10" i="60"/>
  <c r="AE9" i="60"/>
  <c r="AE8" i="60"/>
  <c r="AE7" i="60"/>
  <c r="AE6" i="60"/>
  <c r="AE5" i="60"/>
  <c r="L113" i="60"/>
  <c r="AF115" i="60"/>
  <c r="AE115" i="60"/>
  <c r="AE116" i="60"/>
  <c r="AF116" i="60"/>
  <c r="V113" i="60"/>
  <c r="AF114" i="60"/>
  <c r="AE114" i="60"/>
  <c r="V111" i="60"/>
  <c r="Y111" i="60"/>
  <c r="Z111" i="60"/>
  <c r="AA111" i="60"/>
  <c r="AB111" i="60"/>
  <c r="AC111" i="60"/>
  <c r="AD111" i="60"/>
  <c r="V110" i="60"/>
  <c r="Y110" i="60"/>
  <c r="Z110" i="60"/>
  <c r="AA110" i="60"/>
  <c r="AB110" i="60"/>
  <c r="AC110" i="60"/>
  <c r="AD110" i="60"/>
  <c r="V109" i="60"/>
  <c r="Y109" i="60"/>
  <c r="Z109" i="60"/>
  <c r="AA109" i="60"/>
  <c r="AB109" i="60"/>
  <c r="AC109" i="60"/>
  <c r="AD109" i="60"/>
  <c r="V108" i="60"/>
  <c r="Y108" i="60"/>
  <c r="Z108" i="60"/>
  <c r="AA108" i="60"/>
  <c r="AB108" i="60"/>
  <c r="AC108" i="60"/>
  <c r="AD108" i="60"/>
  <c r="V107" i="60"/>
  <c r="Y107" i="60"/>
  <c r="Z107" i="60"/>
  <c r="AA107" i="60"/>
  <c r="AB107" i="60"/>
  <c r="AC107" i="60"/>
  <c r="AD107" i="60"/>
  <c r="V106" i="60"/>
  <c r="Y106" i="60"/>
  <c r="Z106" i="60"/>
  <c r="AA106" i="60"/>
  <c r="AB106" i="60"/>
  <c r="AC106" i="60"/>
  <c r="AD106" i="60"/>
  <c r="V105" i="60"/>
  <c r="Y105" i="60"/>
  <c r="Z105" i="60"/>
  <c r="AA105" i="60"/>
  <c r="AB105" i="60"/>
  <c r="AC105" i="60"/>
  <c r="AD105" i="60"/>
  <c r="V104" i="60"/>
  <c r="Y104" i="60"/>
  <c r="Z104" i="60"/>
  <c r="AA104" i="60"/>
  <c r="AB104" i="60"/>
  <c r="AC104" i="60"/>
  <c r="AD104" i="60"/>
  <c r="V103" i="60"/>
  <c r="Y103" i="60"/>
  <c r="Z103" i="60"/>
  <c r="AA103" i="60"/>
  <c r="AB103" i="60"/>
  <c r="AC103" i="60"/>
  <c r="AD103" i="60"/>
  <c r="V102" i="60"/>
  <c r="Y102" i="60"/>
  <c r="Z102" i="60"/>
  <c r="AA102" i="60"/>
  <c r="AB102" i="60"/>
  <c r="AC102" i="60"/>
  <c r="AD102" i="60"/>
  <c r="V101" i="60"/>
  <c r="Y101" i="60"/>
  <c r="Z101" i="60"/>
  <c r="AA101" i="60"/>
  <c r="AB101" i="60"/>
  <c r="AC101" i="60"/>
  <c r="AD101" i="60"/>
  <c r="V100" i="60"/>
  <c r="Y100" i="60"/>
  <c r="Z100" i="60"/>
  <c r="AA100" i="60"/>
  <c r="AB100" i="60"/>
  <c r="AC100" i="60"/>
  <c r="AD100" i="60"/>
  <c r="V99" i="60"/>
  <c r="Y99" i="60"/>
  <c r="Z99" i="60"/>
  <c r="AA99" i="60"/>
  <c r="AB99" i="60"/>
  <c r="AC99" i="60"/>
  <c r="AD99" i="60"/>
  <c r="V98" i="60"/>
  <c r="Y98" i="60"/>
  <c r="Z98" i="60"/>
  <c r="AA98" i="60"/>
  <c r="AB98" i="60"/>
  <c r="AC98" i="60"/>
  <c r="AD98" i="60"/>
  <c r="V97" i="60"/>
  <c r="Y97" i="60"/>
  <c r="Z97" i="60"/>
  <c r="AA97" i="60"/>
  <c r="AB97" i="60"/>
  <c r="AC97" i="60"/>
  <c r="AD97" i="60"/>
  <c r="V96" i="60"/>
  <c r="Y96" i="60"/>
  <c r="Z96" i="60"/>
  <c r="AA96" i="60"/>
  <c r="AB96" i="60"/>
  <c r="AC96" i="60"/>
  <c r="AD96" i="60"/>
  <c r="V95" i="60"/>
  <c r="Y95" i="60"/>
  <c r="Z95" i="60"/>
  <c r="AA95" i="60"/>
  <c r="AB95" i="60"/>
  <c r="AC95" i="60"/>
  <c r="AD95" i="60"/>
  <c r="V94" i="60"/>
  <c r="Y94" i="60"/>
  <c r="Z94" i="60"/>
  <c r="AA94" i="60"/>
  <c r="AB94" i="60"/>
  <c r="AC94" i="60"/>
  <c r="AD94" i="60"/>
  <c r="V93" i="60"/>
  <c r="Y93" i="60"/>
  <c r="Z93" i="60"/>
  <c r="AA93" i="60"/>
  <c r="AB93" i="60"/>
  <c r="AC93" i="60"/>
  <c r="AD93" i="60"/>
  <c r="V92" i="60"/>
  <c r="Y92" i="60"/>
  <c r="Z92" i="60"/>
  <c r="AA92" i="60"/>
  <c r="AB92" i="60"/>
  <c r="AC92" i="60"/>
  <c r="AD92" i="60"/>
  <c r="V89" i="60"/>
  <c r="Y89" i="60"/>
  <c r="Z89" i="60"/>
  <c r="AA89" i="60"/>
  <c r="AB89" i="60"/>
  <c r="AC89" i="60"/>
  <c r="AD89" i="60"/>
  <c r="V88" i="60"/>
  <c r="Y88" i="60"/>
  <c r="Z88" i="60"/>
  <c r="AA88" i="60"/>
  <c r="AB88" i="60"/>
  <c r="AC88" i="60"/>
  <c r="AD88" i="60"/>
  <c r="V87" i="60"/>
  <c r="Y87" i="60"/>
  <c r="Z87" i="60"/>
  <c r="AA87" i="60"/>
  <c r="AB87" i="60"/>
  <c r="AC87" i="60"/>
  <c r="AD87" i="60"/>
  <c r="V86" i="60"/>
  <c r="Y86" i="60"/>
  <c r="Z86" i="60"/>
  <c r="AA86" i="60"/>
  <c r="AB86" i="60"/>
  <c r="AC86" i="60"/>
  <c r="AD86" i="60"/>
  <c r="V85" i="60"/>
  <c r="Y85" i="60"/>
  <c r="Z85" i="60"/>
  <c r="AA85" i="60"/>
  <c r="AB85" i="60"/>
  <c r="AC85" i="60"/>
  <c r="AD85" i="60"/>
  <c r="V84" i="60"/>
  <c r="Y84" i="60"/>
  <c r="Z84" i="60"/>
  <c r="AA84" i="60"/>
  <c r="AB84" i="60"/>
  <c r="AC84" i="60"/>
  <c r="AD84" i="60"/>
  <c r="V83" i="60"/>
  <c r="Y83" i="60"/>
  <c r="Z83" i="60"/>
  <c r="AA83" i="60"/>
  <c r="AB83" i="60"/>
  <c r="AC83" i="60"/>
  <c r="AD83" i="60"/>
  <c r="V82" i="60"/>
  <c r="Y82" i="60"/>
  <c r="Z82" i="60"/>
  <c r="AA82" i="60"/>
  <c r="AB82" i="60"/>
  <c r="AC82" i="60"/>
  <c r="AD82" i="60"/>
  <c r="V81" i="60"/>
  <c r="Y81" i="60"/>
  <c r="Z81" i="60"/>
  <c r="AA81" i="60"/>
  <c r="AB81" i="60"/>
  <c r="AC81" i="60"/>
  <c r="AD81" i="60"/>
  <c r="V80" i="60"/>
  <c r="Y80" i="60"/>
  <c r="Z80" i="60"/>
  <c r="AA80" i="60"/>
  <c r="AB80" i="60"/>
  <c r="AC80" i="60"/>
  <c r="AD80" i="60"/>
  <c r="V79" i="60"/>
  <c r="Y79" i="60"/>
  <c r="Z79" i="60"/>
  <c r="AA79" i="60"/>
  <c r="AB79" i="60"/>
  <c r="AC79" i="60"/>
  <c r="AD79" i="60"/>
  <c r="V78" i="60"/>
  <c r="Y78" i="60"/>
  <c r="Z78" i="60"/>
  <c r="AA78" i="60"/>
  <c r="AB78" i="60"/>
  <c r="AC78" i="60"/>
  <c r="AD78" i="60"/>
  <c r="V77" i="60"/>
  <c r="Y77" i="60"/>
  <c r="Z77" i="60"/>
  <c r="AA77" i="60"/>
  <c r="AB77" i="60"/>
  <c r="AC77" i="60"/>
  <c r="AD77" i="60"/>
  <c r="V76" i="60"/>
  <c r="Y76" i="60"/>
  <c r="Z76" i="60"/>
  <c r="AA76" i="60"/>
  <c r="AB76" i="60"/>
  <c r="AC76" i="60"/>
  <c r="AD76" i="60"/>
  <c r="V75" i="60"/>
  <c r="Y75" i="60"/>
  <c r="Z75" i="60"/>
  <c r="AA75" i="60"/>
  <c r="AB75" i="60"/>
  <c r="AC75" i="60"/>
  <c r="AD75" i="60"/>
  <c r="V74" i="60"/>
  <c r="Y74" i="60"/>
  <c r="Z74" i="60"/>
  <c r="AA74" i="60"/>
  <c r="AB74" i="60"/>
  <c r="AC74" i="60"/>
  <c r="AD74" i="60"/>
  <c r="V73" i="60"/>
  <c r="Y73" i="60"/>
  <c r="Z73" i="60"/>
  <c r="AA73" i="60"/>
  <c r="AB73" i="60"/>
  <c r="AC73" i="60"/>
  <c r="AD73" i="60"/>
  <c r="V72" i="60"/>
  <c r="Y72" i="60"/>
  <c r="Z72" i="60"/>
  <c r="AA72" i="60"/>
  <c r="AB72" i="60"/>
  <c r="AC72" i="60"/>
  <c r="AD72" i="60"/>
  <c r="V71" i="60"/>
  <c r="Y71" i="60"/>
  <c r="Z71" i="60"/>
  <c r="AA71" i="60"/>
  <c r="AB71" i="60"/>
  <c r="AC71" i="60"/>
  <c r="AD71" i="60"/>
  <c r="V70" i="60"/>
  <c r="Y70" i="60"/>
  <c r="Z70" i="60"/>
  <c r="AA70" i="60"/>
  <c r="AB70" i="60"/>
  <c r="AC70" i="60"/>
  <c r="AD70" i="60"/>
  <c r="V67" i="60"/>
  <c r="Y67" i="60"/>
  <c r="Z67" i="60"/>
  <c r="AA67" i="60"/>
  <c r="AB67" i="60"/>
  <c r="AC67" i="60"/>
  <c r="AD67" i="60"/>
  <c r="V66" i="60"/>
  <c r="Y66" i="60"/>
  <c r="Z66" i="60"/>
  <c r="AA66" i="60"/>
  <c r="AB66" i="60"/>
  <c r="AC66" i="60"/>
  <c r="AD66" i="60"/>
  <c r="V65" i="60"/>
  <c r="Y65" i="60"/>
  <c r="Z65" i="60"/>
  <c r="AA65" i="60"/>
  <c r="AB65" i="60"/>
  <c r="AC65" i="60"/>
  <c r="AD65" i="60"/>
  <c r="V64" i="60"/>
  <c r="Y64" i="60"/>
  <c r="Z64" i="60"/>
  <c r="AA64" i="60"/>
  <c r="AB64" i="60"/>
  <c r="AC64" i="60"/>
  <c r="AD64" i="60"/>
  <c r="V63" i="60"/>
  <c r="Y63" i="60"/>
  <c r="Z63" i="60"/>
  <c r="AA63" i="60"/>
  <c r="AB63" i="60"/>
  <c r="AC63" i="60"/>
  <c r="AD63" i="60"/>
  <c r="V62" i="60"/>
  <c r="Y62" i="60"/>
  <c r="Z62" i="60"/>
  <c r="AA62" i="60"/>
  <c r="AB62" i="60"/>
  <c r="AC62" i="60"/>
  <c r="AD62" i="60"/>
  <c r="V61" i="60"/>
  <c r="Y61" i="60"/>
  <c r="Z61" i="60"/>
  <c r="AA61" i="60"/>
  <c r="AB61" i="60"/>
  <c r="AC61" i="60"/>
  <c r="AD61" i="60"/>
  <c r="V60" i="60"/>
  <c r="Y60" i="60"/>
  <c r="Z60" i="60"/>
  <c r="AA60" i="60"/>
  <c r="AB60" i="60"/>
  <c r="AC60" i="60"/>
  <c r="AD60" i="60"/>
  <c r="V59" i="60"/>
  <c r="Y59" i="60"/>
  <c r="Z59" i="60"/>
  <c r="AA59" i="60"/>
  <c r="AB59" i="60"/>
  <c r="AC59" i="60"/>
  <c r="AD59" i="60"/>
  <c r="V58" i="60"/>
  <c r="Y58" i="60"/>
  <c r="Z58" i="60"/>
  <c r="AA58" i="60"/>
  <c r="AB58" i="60"/>
  <c r="AC58" i="60"/>
  <c r="AD58" i="60"/>
  <c r="V57" i="60"/>
  <c r="Y57" i="60"/>
  <c r="Z57" i="60"/>
  <c r="AA57" i="60"/>
  <c r="AB57" i="60"/>
  <c r="AC57" i="60"/>
  <c r="AD57" i="60"/>
  <c r="V56" i="60"/>
  <c r="Y56" i="60"/>
  <c r="Z56" i="60"/>
  <c r="AA56" i="60"/>
  <c r="AB56" i="60"/>
  <c r="AC56" i="60"/>
  <c r="AD56" i="60"/>
  <c r="V55" i="60"/>
  <c r="Y55" i="60"/>
  <c r="Z55" i="60"/>
  <c r="AA55" i="60"/>
  <c r="AB55" i="60"/>
  <c r="AC55" i="60"/>
  <c r="AD55" i="60"/>
  <c r="V54" i="60"/>
  <c r="Y54" i="60"/>
  <c r="Z54" i="60"/>
  <c r="AA54" i="60"/>
  <c r="AB54" i="60"/>
  <c r="AC54" i="60"/>
  <c r="AD54" i="60"/>
  <c r="V53" i="60"/>
  <c r="Y53" i="60"/>
  <c r="Z53" i="60"/>
  <c r="AA53" i="60"/>
  <c r="AB53" i="60"/>
  <c r="AC53" i="60"/>
  <c r="AD53" i="60"/>
  <c r="V52" i="60"/>
  <c r="Y52" i="60"/>
  <c r="Z52" i="60"/>
  <c r="AA52" i="60"/>
  <c r="AB52" i="60"/>
  <c r="AC52" i="60"/>
  <c r="AD52" i="60"/>
  <c r="V51" i="60"/>
  <c r="Y51" i="60"/>
  <c r="Z51" i="60"/>
  <c r="AA51" i="60"/>
  <c r="AB51" i="60"/>
  <c r="AC51" i="60"/>
  <c r="AD51" i="60"/>
  <c r="V50" i="60"/>
  <c r="Y50" i="60"/>
  <c r="Z50" i="60"/>
  <c r="AA50" i="60"/>
  <c r="AB50" i="60"/>
  <c r="AC50" i="60"/>
  <c r="AD50" i="60"/>
  <c r="V49" i="60"/>
  <c r="Y49" i="60"/>
  <c r="Z49" i="60"/>
  <c r="AA49" i="60"/>
  <c r="AB49" i="60"/>
  <c r="AC49" i="60"/>
  <c r="AD49" i="60"/>
  <c r="V48" i="60"/>
  <c r="Y48" i="60"/>
  <c r="Z48" i="60"/>
  <c r="AA48" i="60"/>
  <c r="AB48" i="60"/>
  <c r="AC48" i="60"/>
  <c r="AD48" i="60"/>
  <c r="V45" i="60"/>
  <c r="Y45" i="60"/>
  <c r="Z45" i="60"/>
  <c r="AA45" i="60"/>
  <c r="AB45" i="60"/>
  <c r="AC45" i="60"/>
  <c r="AD45" i="60"/>
  <c r="V44" i="60"/>
  <c r="Y44" i="60"/>
  <c r="Z44" i="60"/>
  <c r="AA44" i="60"/>
  <c r="AB44" i="60"/>
  <c r="AC44" i="60"/>
  <c r="AD44" i="60"/>
  <c r="V43" i="60"/>
  <c r="Y43" i="60"/>
  <c r="Z43" i="60"/>
  <c r="AA43" i="60"/>
  <c r="AB43" i="60"/>
  <c r="AC43" i="60"/>
  <c r="AD43" i="60"/>
  <c r="V42" i="60"/>
  <c r="Y42" i="60"/>
  <c r="Z42" i="60"/>
  <c r="AA42" i="60"/>
  <c r="AB42" i="60"/>
  <c r="AC42" i="60"/>
  <c r="AD42" i="60"/>
  <c r="V41" i="60"/>
  <c r="Y41" i="60"/>
  <c r="Z41" i="60"/>
  <c r="AA41" i="60"/>
  <c r="AB41" i="60"/>
  <c r="AC41" i="60"/>
  <c r="AD41" i="60"/>
  <c r="V40" i="60"/>
  <c r="Y40" i="60"/>
  <c r="Z40" i="60"/>
  <c r="AA40" i="60"/>
  <c r="AB40" i="60"/>
  <c r="AC40" i="60"/>
  <c r="AD40" i="60"/>
  <c r="V39" i="60"/>
  <c r="Y39" i="60"/>
  <c r="Z39" i="60"/>
  <c r="AA39" i="60"/>
  <c r="AB39" i="60"/>
  <c r="AC39" i="60"/>
  <c r="AD39" i="60"/>
  <c r="V38" i="60"/>
  <c r="Y38" i="60"/>
  <c r="Z38" i="60"/>
  <c r="AA38" i="60"/>
  <c r="AB38" i="60"/>
  <c r="AC38" i="60"/>
  <c r="AD38" i="60"/>
  <c r="V37" i="60"/>
  <c r="Y37" i="60"/>
  <c r="Z37" i="60"/>
  <c r="AA37" i="60"/>
  <c r="AB37" i="60"/>
  <c r="AC37" i="60"/>
  <c r="AD37" i="60"/>
  <c r="V36" i="60"/>
  <c r="Y36" i="60"/>
  <c r="Z36" i="60"/>
  <c r="AA36" i="60"/>
  <c r="AB36" i="60"/>
  <c r="AC36" i="60"/>
  <c r="AD36" i="60"/>
  <c r="V35" i="60"/>
  <c r="Y35" i="60"/>
  <c r="Z35" i="60"/>
  <c r="AA35" i="60"/>
  <c r="AB35" i="60"/>
  <c r="AC35" i="60"/>
  <c r="AD35" i="60"/>
  <c r="V34" i="60"/>
  <c r="Y34" i="60"/>
  <c r="Z34" i="60"/>
  <c r="AA34" i="60"/>
  <c r="AB34" i="60"/>
  <c r="AC34" i="60"/>
  <c r="AD34" i="60"/>
  <c r="V33" i="60"/>
  <c r="Y33" i="60"/>
  <c r="Z33" i="60"/>
  <c r="AA33" i="60"/>
  <c r="AB33" i="60"/>
  <c r="AC33" i="60"/>
  <c r="AD33" i="60"/>
  <c r="V32" i="60"/>
  <c r="Y32" i="60"/>
  <c r="Z32" i="60"/>
  <c r="AA32" i="60"/>
  <c r="AB32" i="60"/>
  <c r="AC32" i="60"/>
  <c r="AD32" i="60"/>
  <c r="V31" i="60"/>
  <c r="Y31" i="60"/>
  <c r="Z31" i="60"/>
  <c r="AA31" i="60"/>
  <c r="AB31" i="60"/>
  <c r="AC31" i="60"/>
  <c r="AD31" i="60"/>
  <c r="V30" i="60"/>
  <c r="Y30" i="60"/>
  <c r="Z30" i="60"/>
  <c r="AA30" i="60"/>
  <c r="AB30" i="60"/>
  <c r="AC30" i="60"/>
  <c r="AD30" i="60"/>
  <c r="V29" i="60"/>
  <c r="Y29" i="60"/>
  <c r="Z29" i="60"/>
  <c r="AA29" i="60"/>
  <c r="AB29" i="60"/>
  <c r="AC29" i="60"/>
  <c r="AD29" i="60"/>
  <c r="V28" i="60"/>
  <c r="Y28" i="60"/>
  <c r="Z28" i="60"/>
  <c r="AA28" i="60"/>
  <c r="AB28" i="60"/>
  <c r="AC28" i="60"/>
  <c r="AD28" i="60"/>
  <c r="V27" i="60"/>
  <c r="Y27" i="60"/>
  <c r="Z27" i="60"/>
  <c r="AA27" i="60"/>
  <c r="AB27" i="60"/>
  <c r="AC27" i="60"/>
  <c r="AD27" i="60"/>
  <c r="V26" i="60"/>
  <c r="Y26" i="60"/>
  <c r="Z26" i="60"/>
  <c r="AA26" i="60"/>
  <c r="AB26" i="60"/>
  <c r="AC26" i="60"/>
  <c r="AD26" i="60"/>
  <c r="Y23" i="60"/>
  <c r="Z23" i="60"/>
  <c r="AA23" i="60"/>
  <c r="AB23" i="60"/>
  <c r="AC23" i="60"/>
  <c r="AD23" i="60"/>
  <c r="Y22" i="60"/>
  <c r="Z22" i="60"/>
  <c r="AA22" i="60"/>
  <c r="AB22" i="60"/>
  <c r="AC22" i="60"/>
  <c r="AD22" i="60"/>
  <c r="Y21" i="60"/>
  <c r="Z21" i="60"/>
  <c r="AA21" i="60"/>
  <c r="AB21" i="60"/>
  <c r="AC21" i="60"/>
  <c r="AD21" i="60"/>
  <c r="Y20" i="60"/>
  <c r="Z20" i="60"/>
  <c r="AA20" i="60"/>
  <c r="AB20" i="60"/>
  <c r="AC20" i="60"/>
  <c r="AD20" i="60"/>
  <c r="Y19" i="60"/>
  <c r="Z19" i="60"/>
  <c r="AA19" i="60"/>
  <c r="AB19" i="60"/>
  <c r="AC19" i="60"/>
  <c r="AD19" i="60"/>
  <c r="Y18" i="60"/>
  <c r="Z18" i="60"/>
  <c r="AA18" i="60"/>
  <c r="AB18" i="60"/>
  <c r="AC18" i="60"/>
  <c r="AD18" i="60"/>
  <c r="Y17" i="60"/>
  <c r="Z17" i="60"/>
  <c r="AA17" i="60"/>
  <c r="AB17" i="60"/>
  <c r="AC17" i="60"/>
  <c r="AD17" i="60"/>
  <c r="Y16" i="60"/>
  <c r="Z16" i="60"/>
  <c r="AA16" i="60"/>
  <c r="AB16" i="60"/>
  <c r="AC16" i="60"/>
  <c r="AD16" i="60"/>
  <c r="Y15" i="60"/>
  <c r="Z15" i="60"/>
  <c r="AA15" i="60"/>
  <c r="AB15" i="60"/>
  <c r="AC15" i="60"/>
  <c r="AD15" i="60"/>
  <c r="Y14" i="60"/>
  <c r="Z14" i="60"/>
  <c r="AA14" i="60"/>
  <c r="AB14" i="60"/>
  <c r="AC14" i="60"/>
  <c r="AD14" i="60"/>
  <c r="Y13" i="60"/>
  <c r="Z13" i="60"/>
  <c r="AA13" i="60"/>
  <c r="AB13" i="60"/>
  <c r="AC13" i="60"/>
  <c r="AD13" i="60"/>
  <c r="Y12" i="60"/>
  <c r="Z12" i="60"/>
  <c r="AA12" i="60"/>
  <c r="AB12" i="60"/>
  <c r="AC12" i="60"/>
  <c r="AD12" i="60"/>
  <c r="Y11" i="60"/>
  <c r="Z11" i="60"/>
  <c r="AA11" i="60"/>
  <c r="AB11" i="60"/>
  <c r="AC11" i="60"/>
  <c r="AD11" i="60"/>
  <c r="Y10" i="60"/>
  <c r="Z10" i="60"/>
  <c r="AA10" i="60"/>
  <c r="AB10" i="60"/>
  <c r="AC10" i="60"/>
  <c r="AD10" i="60"/>
  <c r="Y9" i="60"/>
  <c r="Z9" i="60"/>
  <c r="AA9" i="60"/>
  <c r="AB9" i="60"/>
  <c r="AC9" i="60"/>
  <c r="AD9" i="60"/>
  <c r="Y8" i="60"/>
  <c r="Z8" i="60"/>
  <c r="AA8" i="60"/>
  <c r="AB8" i="60"/>
  <c r="AC8" i="60"/>
  <c r="AD8" i="60"/>
  <c r="Y7" i="60"/>
  <c r="Z7" i="60"/>
  <c r="AA7" i="60"/>
  <c r="AB7" i="60"/>
  <c r="AC7" i="60"/>
  <c r="AD7" i="60"/>
  <c r="Y6" i="60"/>
  <c r="Z6" i="60"/>
  <c r="AA6" i="60"/>
  <c r="AB6" i="60"/>
  <c r="AC6" i="60"/>
  <c r="AD6" i="60"/>
  <c r="Y5" i="60"/>
  <c r="Z5" i="60"/>
  <c r="AA5" i="60"/>
  <c r="AB5" i="60"/>
  <c r="AC5" i="60"/>
  <c r="AD5" i="60"/>
  <c r="G110" i="28"/>
  <c r="G109" i="28"/>
  <c r="G108" i="28"/>
  <c r="G107" i="28"/>
  <c r="G106" i="28"/>
  <c r="G105" i="28"/>
  <c r="G104" i="28"/>
  <c r="G103" i="28"/>
  <c r="G102" i="28"/>
  <c r="G101" i="28"/>
  <c r="G100" i="28"/>
  <c r="G99" i="28"/>
  <c r="G98" i="28"/>
  <c r="G97" i="28"/>
  <c r="C91" i="34"/>
  <c r="D91" i="34"/>
  <c r="E91" i="34"/>
  <c r="F91" i="34"/>
  <c r="G91" i="34"/>
  <c r="C92" i="34"/>
  <c r="D92" i="34"/>
  <c r="E92" i="34"/>
  <c r="F92" i="34"/>
  <c r="G92" i="34"/>
  <c r="C93" i="34"/>
  <c r="D93" i="34"/>
  <c r="E93" i="34"/>
  <c r="F93" i="34"/>
  <c r="G93" i="34"/>
  <c r="C94" i="34"/>
  <c r="D94" i="34"/>
  <c r="E94" i="34"/>
  <c r="F94" i="34"/>
  <c r="G94" i="34"/>
  <c r="C95" i="34"/>
  <c r="D95" i="34"/>
  <c r="E95" i="34"/>
  <c r="F95" i="34"/>
  <c r="G95" i="34"/>
  <c r="C96" i="34"/>
  <c r="D96" i="34"/>
  <c r="E96" i="34"/>
  <c r="F96" i="34"/>
  <c r="G96" i="34"/>
  <c r="C97" i="34"/>
  <c r="D97" i="34"/>
  <c r="E97" i="34"/>
  <c r="F97" i="34"/>
  <c r="G97" i="34"/>
  <c r="C98" i="34"/>
  <c r="D98" i="34"/>
  <c r="E98" i="34"/>
  <c r="F98" i="34"/>
  <c r="G98" i="34"/>
  <c r="C99" i="34"/>
  <c r="D99" i="34"/>
  <c r="E99" i="34"/>
  <c r="F99" i="34"/>
  <c r="G99" i="34"/>
  <c r="C100" i="34"/>
  <c r="D100" i="34"/>
  <c r="E100" i="34"/>
  <c r="F100" i="34"/>
  <c r="G100" i="34"/>
  <c r="C101" i="34"/>
  <c r="D101" i="34"/>
  <c r="E101" i="34"/>
  <c r="F101" i="34"/>
  <c r="G101" i="34"/>
  <c r="C102" i="34"/>
  <c r="D102" i="34"/>
  <c r="E102" i="34"/>
  <c r="F102" i="34"/>
  <c r="G102" i="34"/>
  <c r="C103" i="34"/>
  <c r="D103" i="34"/>
  <c r="E103" i="34"/>
  <c r="F103" i="34"/>
  <c r="G103" i="34"/>
  <c r="C104" i="34"/>
  <c r="D104" i="34"/>
  <c r="E104" i="34"/>
  <c r="F104" i="34"/>
  <c r="G104" i="34"/>
  <c r="C105" i="34"/>
  <c r="D105" i="34"/>
  <c r="E105" i="34"/>
  <c r="F105" i="34"/>
  <c r="G105" i="34"/>
  <c r="C106" i="34"/>
  <c r="D106" i="34"/>
  <c r="E106" i="34"/>
  <c r="F106" i="34"/>
  <c r="G106" i="34"/>
  <c r="C107" i="34"/>
  <c r="D107" i="34"/>
  <c r="E107" i="34"/>
  <c r="F107" i="34"/>
  <c r="G107" i="34"/>
  <c r="C108" i="34"/>
  <c r="D108" i="34"/>
  <c r="E108" i="34"/>
  <c r="F108" i="34"/>
  <c r="G108" i="34"/>
  <c r="C109" i="34"/>
  <c r="D109" i="34"/>
  <c r="E109" i="34"/>
  <c r="F109" i="34"/>
  <c r="G109" i="34"/>
  <c r="C110" i="34"/>
  <c r="D110" i="34"/>
  <c r="E110" i="34"/>
  <c r="F110" i="34"/>
  <c r="G110" i="34"/>
  <c r="H143" i="34"/>
  <c r="H144" i="34"/>
  <c r="H145" i="34"/>
  <c r="H146" i="34"/>
  <c r="H147" i="34"/>
  <c r="H148" i="34"/>
  <c r="H149" i="34"/>
  <c r="H150" i="34"/>
  <c r="H151" i="34"/>
  <c r="H152" i="34"/>
  <c r="H153" i="34"/>
  <c r="H154" i="34"/>
  <c r="H155" i="34"/>
  <c r="H156" i="34"/>
  <c r="H157" i="34"/>
  <c r="H158" i="34"/>
  <c r="H159" i="34"/>
  <c r="H160" i="34"/>
  <c r="H161" i="34"/>
  <c r="H162" i="34"/>
  <c r="C154" i="31"/>
  <c r="C153" i="31"/>
  <c r="C152" i="31"/>
  <c r="C151" i="31"/>
  <c r="C150" i="31"/>
  <c r="C149" i="31"/>
  <c r="C148" i="31"/>
  <c r="C147" i="31"/>
  <c r="C146" i="31"/>
  <c r="C145" i="31"/>
  <c r="C144" i="31"/>
  <c r="C143" i="31"/>
  <c r="AB113" i="60"/>
  <c r="Z113" i="60"/>
  <c r="Y113" i="60"/>
  <c r="AE113" i="60"/>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H84" i="15"/>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4" i="9"/>
  <c r="C153" i="9"/>
  <c r="C152" i="9"/>
  <c r="C151" i="9"/>
  <c r="C150" i="9"/>
  <c r="C149" i="9"/>
  <c r="C148" i="9"/>
  <c r="C147" i="9"/>
  <c r="C146" i="9"/>
  <c r="C145" i="9"/>
  <c r="C144" i="9"/>
  <c r="C143" i="9"/>
  <c r="G109" i="9"/>
  <c r="G108" i="9"/>
  <c r="G107" i="9"/>
  <c r="G106" i="9"/>
  <c r="G105" i="9"/>
  <c r="G104" i="9"/>
  <c r="G103" i="9"/>
  <c r="G102" i="9"/>
  <c r="G101" i="9"/>
  <c r="G100" i="9"/>
  <c r="G99" i="9"/>
  <c r="G98" i="9"/>
  <c r="G97" i="9"/>
  <c r="D21" i="9"/>
  <c r="D84" i="6"/>
  <c r="D55" i="6"/>
  <c r="F158" i="9"/>
  <c r="E152" i="9"/>
  <c r="D146" i="9"/>
  <c r="H144" i="9"/>
  <c r="J144" i="9"/>
  <c r="G110" i="9"/>
  <c r="C110" i="9"/>
  <c r="F102" i="9"/>
  <c r="E96" i="9"/>
  <c r="C80" i="9"/>
  <c r="G78" i="9"/>
  <c r="F72" i="9"/>
  <c r="E66" i="9"/>
  <c r="C47" i="9"/>
  <c r="G45" i="9"/>
  <c r="F39" i="9"/>
  <c r="E33" i="9"/>
  <c r="F158" i="10"/>
  <c r="C154" i="10"/>
  <c r="C153" i="10"/>
  <c r="E152" i="10"/>
  <c r="C152" i="10"/>
  <c r="C151" i="10"/>
  <c r="C150" i="10"/>
  <c r="C149" i="10"/>
  <c r="C148" i="10"/>
  <c r="C147" i="10"/>
  <c r="D146" i="10"/>
  <c r="C146" i="10"/>
  <c r="C145" i="10"/>
  <c r="H144" i="10"/>
  <c r="C144" i="10"/>
  <c r="C143" i="10"/>
  <c r="G110" i="10"/>
  <c r="C110" i="10"/>
  <c r="G109" i="10"/>
  <c r="G108" i="10"/>
  <c r="G107" i="10"/>
  <c r="G106" i="10"/>
  <c r="G105" i="10"/>
  <c r="G104" i="10"/>
  <c r="G103" i="10"/>
  <c r="G102" i="10"/>
  <c r="F102" i="10"/>
  <c r="G101" i="10"/>
  <c r="G100" i="10"/>
  <c r="G99" i="10"/>
  <c r="G98" i="10"/>
  <c r="G97" i="10"/>
  <c r="E96" i="10"/>
  <c r="C80" i="10"/>
  <c r="G78" i="10"/>
  <c r="F72" i="10"/>
  <c r="E66" i="10"/>
  <c r="C47" i="10"/>
  <c r="G45" i="10"/>
  <c r="F39" i="10"/>
  <c r="E33" i="10"/>
  <c r="D21" i="10"/>
  <c r="F158" i="11"/>
  <c r="C154" i="11"/>
  <c r="C153" i="11"/>
  <c r="E152" i="11"/>
  <c r="C152" i="11"/>
  <c r="C151" i="11"/>
  <c r="C150" i="11"/>
  <c r="C149" i="11"/>
  <c r="C148" i="11"/>
  <c r="C147" i="11"/>
  <c r="D146" i="11"/>
  <c r="C146" i="11"/>
  <c r="C145" i="11"/>
  <c r="H144" i="11"/>
  <c r="C144" i="11"/>
  <c r="C143" i="11"/>
  <c r="G110" i="11"/>
  <c r="C110" i="11"/>
  <c r="G109" i="11"/>
  <c r="G108" i="11"/>
  <c r="G107" i="11"/>
  <c r="G106" i="11"/>
  <c r="G105" i="11"/>
  <c r="G104" i="11"/>
  <c r="G103" i="11"/>
  <c r="G102" i="11"/>
  <c r="F102" i="11"/>
  <c r="G101" i="11"/>
  <c r="G100" i="11"/>
  <c r="G99" i="11"/>
  <c r="G98" i="11"/>
  <c r="G97" i="11"/>
  <c r="E96" i="11"/>
  <c r="C80" i="11"/>
  <c r="G78" i="11"/>
  <c r="F72" i="11"/>
  <c r="E66" i="11"/>
  <c r="C47" i="11"/>
  <c r="G45" i="11"/>
  <c r="F39" i="11"/>
  <c r="E33" i="11"/>
  <c r="D21" i="11"/>
  <c r="F158" i="12"/>
  <c r="C154" i="12"/>
  <c r="C153" i="12"/>
  <c r="E152" i="12"/>
  <c r="C152" i="12"/>
  <c r="C151" i="12"/>
  <c r="C150" i="12"/>
  <c r="C149" i="12"/>
  <c r="C148" i="12"/>
  <c r="C147" i="12"/>
  <c r="D146" i="12"/>
  <c r="C146" i="12"/>
  <c r="C145" i="12"/>
  <c r="H144" i="12"/>
  <c r="C144" i="12"/>
  <c r="C143" i="12"/>
  <c r="G110" i="12"/>
  <c r="C110" i="12"/>
  <c r="G109" i="12"/>
  <c r="G108" i="12"/>
  <c r="G107" i="12"/>
  <c r="G106" i="12"/>
  <c r="G105" i="12"/>
  <c r="G104" i="12"/>
  <c r="G103" i="12"/>
  <c r="G102" i="12"/>
  <c r="F102" i="12"/>
  <c r="G101" i="12"/>
  <c r="G100" i="12"/>
  <c r="G99" i="12"/>
  <c r="G98" i="12"/>
  <c r="G97" i="12"/>
  <c r="E96" i="12"/>
  <c r="C80" i="12"/>
  <c r="G78" i="12"/>
  <c r="F72" i="12"/>
  <c r="E66" i="12"/>
  <c r="C47" i="12"/>
  <c r="G45" i="12"/>
  <c r="F39" i="12"/>
  <c r="E33" i="12"/>
  <c r="D21" i="12"/>
  <c r="F158" i="14"/>
  <c r="C154" i="14"/>
  <c r="C153" i="14"/>
  <c r="E152" i="14"/>
  <c r="C152" i="14"/>
  <c r="C151" i="14"/>
  <c r="C150" i="14"/>
  <c r="C149" i="14"/>
  <c r="C148" i="14"/>
  <c r="C147" i="14"/>
  <c r="D146" i="14"/>
  <c r="C146" i="14"/>
  <c r="C145" i="14"/>
  <c r="H144" i="14"/>
  <c r="C144" i="14"/>
  <c r="C143" i="14"/>
  <c r="G110" i="14"/>
  <c r="C110" i="14"/>
  <c r="G109" i="14"/>
  <c r="G108" i="14"/>
  <c r="G107" i="14"/>
  <c r="G106" i="14"/>
  <c r="G105" i="14"/>
  <c r="G104" i="14"/>
  <c r="G103" i="14"/>
  <c r="G102" i="14"/>
  <c r="F102" i="14"/>
  <c r="G101" i="14"/>
  <c r="G100" i="14"/>
  <c r="G99" i="14"/>
  <c r="G98" i="14"/>
  <c r="G97" i="14"/>
  <c r="E96" i="14"/>
  <c r="C80" i="14"/>
  <c r="G78" i="14"/>
  <c r="F72" i="14"/>
  <c r="E66" i="14"/>
  <c r="C47" i="14"/>
  <c r="G45" i="14"/>
  <c r="F39" i="14"/>
  <c r="E33" i="14"/>
  <c r="D21" i="14"/>
  <c r="F158" i="15"/>
  <c r="C154" i="15"/>
  <c r="C153" i="15"/>
  <c r="E152" i="15"/>
  <c r="C152" i="15"/>
  <c r="C151" i="15"/>
  <c r="C150" i="15"/>
  <c r="C149" i="15"/>
  <c r="C148" i="15"/>
  <c r="C147" i="15"/>
  <c r="D146" i="15"/>
  <c r="C146" i="15"/>
  <c r="C145" i="15"/>
  <c r="H144" i="15"/>
  <c r="C144" i="15"/>
  <c r="C143" i="15"/>
  <c r="G110" i="15"/>
  <c r="C110" i="15"/>
  <c r="G109" i="15"/>
  <c r="G108" i="15"/>
  <c r="G107" i="15"/>
  <c r="G106" i="15"/>
  <c r="G105" i="15"/>
  <c r="G104" i="15"/>
  <c r="G103" i="15"/>
  <c r="G102" i="15"/>
  <c r="F102" i="15"/>
  <c r="G101" i="15"/>
  <c r="G100" i="15"/>
  <c r="G99" i="15"/>
  <c r="G98" i="15"/>
  <c r="G97" i="15"/>
  <c r="E96" i="15"/>
  <c r="C80" i="15"/>
  <c r="G78" i="15"/>
  <c r="F72" i="15"/>
  <c r="E66" i="15"/>
  <c r="C47" i="15"/>
  <c r="G45" i="15"/>
  <c r="F39" i="15"/>
  <c r="E33" i="15"/>
  <c r="D21" i="15"/>
  <c r="F158" i="16"/>
  <c r="C154" i="16"/>
  <c r="C153" i="16"/>
  <c r="E152" i="16"/>
  <c r="C152" i="16"/>
  <c r="C151" i="16"/>
  <c r="C150" i="16"/>
  <c r="C149" i="16"/>
  <c r="C148" i="16"/>
  <c r="C147" i="16"/>
  <c r="D146" i="16"/>
  <c r="C146" i="16"/>
  <c r="C145" i="16"/>
  <c r="H144" i="16"/>
  <c r="C144" i="16"/>
  <c r="C143" i="16"/>
  <c r="G110" i="16"/>
  <c r="C110" i="16"/>
  <c r="G109" i="16"/>
  <c r="G108" i="16"/>
  <c r="G107" i="16"/>
  <c r="G106" i="16"/>
  <c r="G105" i="16"/>
  <c r="G104" i="16"/>
  <c r="G103" i="16"/>
  <c r="G102" i="16"/>
  <c r="F102" i="16"/>
  <c r="G101" i="16"/>
  <c r="G100" i="16"/>
  <c r="G99" i="16"/>
  <c r="G98" i="16"/>
  <c r="G97" i="16"/>
  <c r="E96" i="16"/>
  <c r="C80" i="16"/>
  <c r="G78" i="16"/>
  <c r="F72" i="16"/>
  <c r="E66" i="16"/>
  <c r="C47" i="16"/>
  <c r="G45" i="16"/>
  <c r="F39" i="16"/>
  <c r="E33" i="16"/>
  <c r="D21" i="16"/>
  <c r="F158" i="17"/>
  <c r="C154" i="17"/>
  <c r="C153" i="17"/>
  <c r="E152" i="17"/>
  <c r="C152" i="17"/>
  <c r="C151" i="17"/>
  <c r="C150" i="17"/>
  <c r="C149" i="17"/>
  <c r="C148" i="17"/>
  <c r="C147" i="17"/>
  <c r="D146" i="17"/>
  <c r="C146" i="17"/>
  <c r="C145" i="17"/>
  <c r="H144" i="17"/>
  <c r="C144" i="17"/>
  <c r="C143" i="17"/>
  <c r="G110" i="17"/>
  <c r="C110" i="17"/>
  <c r="G109" i="17"/>
  <c r="G108" i="17"/>
  <c r="G107" i="17"/>
  <c r="G106" i="17"/>
  <c r="G105" i="17"/>
  <c r="G104" i="17"/>
  <c r="G103" i="17"/>
  <c r="G102" i="17"/>
  <c r="F102" i="17"/>
  <c r="G101" i="17"/>
  <c r="G100" i="17"/>
  <c r="G99" i="17"/>
  <c r="G98" i="17"/>
  <c r="G97" i="17"/>
  <c r="E96" i="17"/>
  <c r="C80" i="17"/>
  <c r="G78" i="17"/>
  <c r="F72" i="17"/>
  <c r="E66" i="17"/>
  <c r="C47" i="17"/>
  <c r="G45" i="17"/>
  <c r="F39" i="17"/>
  <c r="E33" i="17"/>
  <c r="D21" i="17"/>
  <c r="F158" i="18"/>
  <c r="C154" i="18"/>
  <c r="C153" i="18"/>
  <c r="E152" i="18"/>
  <c r="C152" i="18"/>
  <c r="C151" i="18"/>
  <c r="C150" i="18"/>
  <c r="C149" i="18"/>
  <c r="C148" i="18"/>
  <c r="C147" i="18"/>
  <c r="D146" i="18"/>
  <c r="C146" i="18"/>
  <c r="C145" i="18"/>
  <c r="H144" i="18"/>
  <c r="C144" i="18"/>
  <c r="C143" i="18"/>
  <c r="G110" i="18"/>
  <c r="C110" i="18"/>
  <c r="G109" i="18"/>
  <c r="G108" i="18"/>
  <c r="G107" i="18"/>
  <c r="G106" i="18"/>
  <c r="G105" i="18"/>
  <c r="G104" i="18"/>
  <c r="G103" i="18"/>
  <c r="G102" i="18"/>
  <c r="F102" i="18"/>
  <c r="G101" i="18"/>
  <c r="G100" i="18"/>
  <c r="G99" i="18"/>
  <c r="G98" i="18"/>
  <c r="G97" i="18"/>
  <c r="E96" i="18"/>
  <c r="C80" i="18"/>
  <c r="G78" i="18"/>
  <c r="F72" i="18"/>
  <c r="E66" i="18"/>
  <c r="C47" i="18"/>
  <c r="G45" i="18"/>
  <c r="F39" i="18"/>
  <c r="E33" i="18"/>
  <c r="D21" i="18"/>
  <c r="F158" i="19"/>
  <c r="C154" i="19"/>
  <c r="C153" i="19"/>
  <c r="E152" i="19"/>
  <c r="C152" i="19"/>
  <c r="C151" i="19"/>
  <c r="C150" i="19"/>
  <c r="C149" i="19"/>
  <c r="C148" i="19"/>
  <c r="C147" i="19"/>
  <c r="D146" i="19"/>
  <c r="C146" i="19"/>
  <c r="C145" i="19"/>
  <c r="H144" i="19"/>
  <c r="C144" i="19"/>
  <c r="C143" i="19"/>
  <c r="G110" i="19"/>
  <c r="C110" i="19"/>
  <c r="G109" i="19"/>
  <c r="G108" i="19"/>
  <c r="G107" i="19"/>
  <c r="G106" i="19"/>
  <c r="G105" i="19"/>
  <c r="G104" i="19"/>
  <c r="G103" i="19"/>
  <c r="G102" i="19"/>
  <c r="F102" i="19"/>
  <c r="G101" i="19"/>
  <c r="G100" i="19"/>
  <c r="G99" i="19"/>
  <c r="G98" i="19"/>
  <c r="G97" i="19"/>
  <c r="E96" i="19"/>
  <c r="C80" i="19"/>
  <c r="G78" i="19"/>
  <c r="F72" i="19"/>
  <c r="E66" i="19"/>
  <c r="C47" i="19"/>
  <c r="G45" i="19"/>
  <c r="F39" i="19"/>
  <c r="E33" i="19"/>
  <c r="D21" i="19"/>
  <c r="F158" i="20"/>
  <c r="C154" i="20"/>
  <c r="C153" i="20"/>
  <c r="E152" i="20"/>
  <c r="C152" i="20"/>
  <c r="C151" i="20"/>
  <c r="C150" i="20"/>
  <c r="C149" i="20"/>
  <c r="C148" i="20"/>
  <c r="C147" i="20"/>
  <c r="D146" i="20"/>
  <c r="C146" i="20"/>
  <c r="C145" i="20"/>
  <c r="H144" i="20"/>
  <c r="C144" i="20"/>
  <c r="C143" i="20"/>
  <c r="G110" i="20"/>
  <c r="C110" i="20"/>
  <c r="G109" i="20"/>
  <c r="G108" i="20"/>
  <c r="G107" i="20"/>
  <c r="G106" i="20"/>
  <c r="G105" i="20"/>
  <c r="G104" i="20"/>
  <c r="G103" i="20"/>
  <c r="G102" i="20"/>
  <c r="F102" i="20"/>
  <c r="G101" i="20"/>
  <c r="G100" i="20"/>
  <c r="G99" i="20"/>
  <c r="G98" i="20"/>
  <c r="G97" i="20"/>
  <c r="E96" i="20"/>
  <c r="C80" i="20"/>
  <c r="G78" i="20"/>
  <c r="F72" i="20"/>
  <c r="E66" i="20"/>
  <c r="C47" i="20"/>
  <c r="G45" i="20"/>
  <c r="F39" i="20"/>
  <c r="E33" i="20"/>
  <c r="D21" i="20"/>
  <c r="F158" i="57"/>
  <c r="C154" i="57"/>
  <c r="C153" i="57"/>
  <c r="E152" i="57"/>
  <c r="C152" i="57"/>
  <c r="C151" i="57"/>
  <c r="C150" i="57"/>
  <c r="C149" i="57"/>
  <c r="C148" i="57"/>
  <c r="C147" i="57"/>
  <c r="D146" i="57"/>
  <c r="C146" i="57"/>
  <c r="C145" i="57"/>
  <c r="H144" i="57"/>
  <c r="C144" i="57"/>
  <c r="C143" i="57"/>
  <c r="G110" i="57"/>
  <c r="C110" i="57"/>
  <c r="G109" i="57"/>
  <c r="G108" i="57"/>
  <c r="G107" i="57"/>
  <c r="G106" i="57"/>
  <c r="G105" i="57"/>
  <c r="G104" i="57"/>
  <c r="G103" i="57"/>
  <c r="G102" i="57"/>
  <c r="F102" i="57"/>
  <c r="G101" i="57"/>
  <c r="G100" i="57"/>
  <c r="G99" i="57"/>
  <c r="G98" i="57"/>
  <c r="G97" i="57"/>
  <c r="E96" i="57"/>
  <c r="C80" i="57"/>
  <c r="C135" i="57"/>
  <c r="G78" i="57"/>
  <c r="F72" i="57"/>
  <c r="E66" i="57"/>
  <c r="C47" i="57"/>
  <c r="G45" i="57"/>
  <c r="F39" i="57"/>
  <c r="F300" i="57" s="1"/>
  <c r="F350" i="57" s="1"/>
  <c r="E33" i="57"/>
  <c r="D21" i="57"/>
  <c r="F158" i="21"/>
  <c r="C154" i="21"/>
  <c r="C153" i="21"/>
  <c r="E152" i="21"/>
  <c r="C152" i="21"/>
  <c r="C151" i="21"/>
  <c r="C150" i="21"/>
  <c r="C149" i="21"/>
  <c r="C148" i="21"/>
  <c r="C147" i="21"/>
  <c r="D146" i="21"/>
  <c r="C146" i="21"/>
  <c r="C145" i="21"/>
  <c r="H144" i="21"/>
  <c r="C144" i="21"/>
  <c r="C143" i="21"/>
  <c r="G110" i="21"/>
  <c r="C110" i="21"/>
  <c r="G109" i="21"/>
  <c r="G108" i="21"/>
  <c r="G107" i="21"/>
  <c r="G106" i="21"/>
  <c r="G105" i="21"/>
  <c r="G104" i="21"/>
  <c r="G103" i="21"/>
  <c r="G102" i="21"/>
  <c r="F102" i="21"/>
  <c r="G101" i="21"/>
  <c r="G100" i="21"/>
  <c r="G99" i="21"/>
  <c r="G98" i="21"/>
  <c r="G97" i="21"/>
  <c r="E96" i="21"/>
  <c r="C80" i="21"/>
  <c r="G78" i="21"/>
  <c r="F72" i="21"/>
  <c r="E66" i="21"/>
  <c r="C47" i="21"/>
  <c r="G45" i="21"/>
  <c r="F39" i="21"/>
  <c r="E33" i="21"/>
  <c r="D21" i="21"/>
  <c r="F158" i="22"/>
  <c r="C154" i="22"/>
  <c r="C153" i="22"/>
  <c r="E152" i="22"/>
  <c r="C152" i="22"/>
  <c r="C151" i="22"/>
  <c r="C150" i="22"/>
  <c r="C149" i="22"/>
  <c r="C148" i="22"/>
  <c r="C147" i="22"/>
  <c r="D146" i="22"/>
  <c r="C146" i="22"/>
  <c r="C145" i="22"/>
  <c r="H144" i="22"/>
  <c r="C144" i="22"/>
  <c r="C143" i="22"/>
  <c r="G110" i="22"/>
  <c r="C110" i="22"/>
  <c r="G109" i="22"/>
  <c r="G108" i="22"/>
  <c r="G107" i="22"/>
  <c r="G106" i="22"/>
  <c r="G105" i="22"/>
  <c r="G104" i="22"/>
  <c r="G103" i="22"/>
  <c r="G102" i="22"/>
  <c r="F102" i="22"/>
  <c r="G101" i="22"/>
  <c r="G100" i="22"/>
  <c r="G99" i="22"/>
  <c r="G98" i="22"/>
  <c r="G97" i="22"/>
  <c r="E96" i="22"/>
  <c r="C80" i="22"/>
  <c r="G78" i="22"/>
  <c r="F72" i="22"/>
  <c r="E66" i="22"/>
  <c r="C47" i="22"/>
  <c r="G45" i="22"/>
  <c r="F39" i="22"/>
  <c r="E33" i="22"/>
  <c r="D21" i="22"/>
  <c r="F158" i="23"/>
  <c r="C154" i="23"/>
  <c r="C153" i="23"/>
  <c r="E152" i="23"/>
  <c r="C152" i="23"/>
  <c r="C151" i="23"/>
  <c r="C150" i="23"/>
  <c r="C149" i="23"/>
  <c r="C148" i="23"/>
  <c r="C147" i="23"/>
  <c r="D146" i="23"/>
  <c r="C146" i="23"/>
  <c r="C145" i="23"/>
  <c r="H144" i="23"/>
  <c r="C144" i="23"/>
  <c r="C143" i="23"/>
  <c r="G110" i="23"/>
  <c r="C110" i="23"/>
  <c r="G109" i="23"/>
  <c r="G108" i="23"/>
  <c r="G107" i="23"/>
  <c r="G106" i="23"/>
  <c r="G105" i="23"/>
  <c r="G104" i="23"/>
  <c r="G103" i="23"/>
  <c r="G102" i="23"/>
  <c r="F102" i="23"/>
  <c r="G101" i="23"/>
  <c r="G100" i="23"/>
  <c r="G99" i="23"/>
  <c r="G98" i="23"/>
  <c r="G97" i="23"/>
  <c r="E96" i="23"/>
  <c r="C80" i="23"/>
  <c r="G78" i="23"/>
  <c r="F72" i="23"/>
  <c r="E66" i="23"/>
  <c r="C47" i="23"/>
  <c r="G45" i="23"/>
  <c r="F39" i="23"/>
  <c r="E33" i="23"/>
  <c r="D21" i="23"/>
  <c r="F158" i="24"/>
  <c r="C154" i="24"/>
  <c r="C153" i="24"/>
  <c r="E152" i="24"/>
  <c r="C152" i="24"/>
  <c r="C151" i="24"/>
  <c r="C150" i="24"/>
  <c r="C149" i="24"/>
  <c r="C148" i="24"/>
  <c r="C147" i="24"/>
  <c r="D146" i="24"/>
  <c r="C146" i="24"/>
  <c r="C145" i="24"/>
  <c r="H144" i="24"/>
  <c r="C144" i="24"/>
  <c r="C143" i="24"/>
  <c r="G110" i="24"/>
  <c r="C110" i="24"/>
  <c r="G109" i="24"/>
  <c r="G108" i="24"/>
  <c r="G107" i="24"/>
  <c r="G106" i="24"/>
  <c r="G105" i="24"/>
  <c r="G104" i="24"/>
  <c r="G103" i="24"/>
  <c r="G102" i="24"/>
  <c r="F102" i="24"/>
  <c r="G101" i="24"/>
  <c r="G100" i="24"/>
  <c r="G99" i="24"/>
  <c r="G98" i="24"/>
  <c r="G97" i="24"/>
  <c r="E96" i="24"/>
  <c r="C80" i="24"/>
  <c r="G78" i="24"/>
  <c r="F72" i="24"/>
  <c r="E66" i="24"/>
  <c r="C47" i="24"/>
  <c r="G45" i="24"/>
  <c r="F39" i="24"/>
  <c r="E33" i="24"/>
  <c r="D21" i="24"/>
  <c r="F158" i="25"/>
  <c r="C154" i="25"/>
  <c r="C153" i="25"/>
  <c r="E152" i="25"/>
  <c r="C152" i="25"/>
  <c r="C151" i="25"/>
  <c r="C150" i="25"/>
  <c r="C149" i="25"/>
  <c r="C148" i="25"/>
  <c r="C147" i="25"/>
  <c r="D146" i="25"/>
  <c r="C146" i="25"/>
  <c r="C145" i="25"/>
  <c r="H144" i="25"/>
  <c r="C144" i="25"/>
  <c r="C143" i="25"/>
  <c r="G110" i="25"/>
  <c r="C110" i="25"/>
  <c r="G109" i="25"/>
  <c r="G108" i="25"/>
  <c r="G107" i="25"/>
  <c r="G106" i="25"/>
  <c r="G105" i="25"/>
  <c r="G104" i="25"/>
  <c r="G103" i="25"/>
  <c r="G102" i="25"/>
  <c r="F102" i="25"/>
  <c r="G101" i="25"/>
  <c r="G100" i="25"/>
  <c r="G99" i="25"/>
  <c r="G98" i="25"/>
  <c r="G97" i="25"/>
  <c r="E96" i="25"/>
  <c r="C80" i="25"/>
  <c r="G78" i="25"/>
  <c r="F72" i="25"/>
  <c r="E66" i="25"/>
  <c r="C47" i="25"/>
  <c r="G45" i="25"/>
  <c r="F39" i="25"/>
  <c r="E33" i="25"/>
  <c r="D21" i="25"/>
  <c r="F158" i="26"/>
  <c r="C154" i="26"/>
  <c r="C153" i="26"/>
  <c r="E152" i="26"/>
  <c r="C152" i="26"/>
  <c r="C151" i="26"/>
  <c r="C150" i="26"/>
  <c r="C149" i="26"/>
  <c r="C148" i="26"/>
  <c r="C147" i="26"/>
  <c r="D146" i="26"/>
  <c r="C146" i="26"/>
  <c r="C145" i="26"/>
  <c r="H144" i="26"/>
  <c r="C144" i="26"/>
  <c r="C143" i="26"/>
  <c r="G110" i="26"/>
  <c r="C110" i="26"/>
  <c r="G109" i="26"/>
  <c r="G108" i="26"/>
  <c r="G107" i="26"/>
  <c r="G106" i="26"/>
  <c r="G105" i="26"/>
  <c r="G104" i="26"/>
  <c r="G103" i="26"/>
  <c r="G102" i="26"/>
  <c r="F102" i="26"/>
  <c r="G101" i="26"/>
  <c r="G100" i="26"/>
  <c r="G99" i="26"/>
  <c r="G98" i="26"/>
  <c r="G97" i="26"/>
  <c r="E96" i="26"/>
  <c r="C80" i="26"/>
  <c r="G78" i="26"/>
  <c r="F72" i="26"/>
  <c r="E66" i="26"/>
  <c r="C47" i="26"/>
  <c r="G45" i="26"/>
  <c r="F39" i="26"/>
  <c r="E33" i="26"/>
  <c r="D21" i="26"/>
  <c r="F158" i="27"/>
  <c r="C154" i="27"/>
  <c r="C153" i="27"/>
  <c r="E152" i="27"/>
  <c r="C152" i="27"/>
  <c r="C151" i="27"/>
  <c r="C150" i="27"/>
  <c r="C149" i="27"/>
  <c r="C148" i="27"/>
  <c r="C147" i="27"/>
  <c r="D146" i="27"/>
  <c r="C146" i="27"/>
  <c r="C145" i="27"/>
  <c r="H144" i="27"/>
  <c r="C144" i="27"/>
  <c r="C143" i="27"/>
  <c r="G110" i="27"/>
  <c r="C110" i="27"/>
  <c r="G109" i="27"/>
  <c r="G108" i="27"/>
  <c r="G107" i="27"/>
  <c r="G106" i="27"/>
  <c r="G105" i="27"/>
  <c r="G104" i="27"/>
  <c r="G103" i="27"/>
  <c r="G102" i="27"/>
  <c r="F102" i="27"/>
  <c r="G101" i="27"/>
  <c r="G100" i="27"/>
  <c r="G99" i="27"/>
  <c r="G98" i="27"/>
  <c r="G97" i="27"/>
  <c r="E96" i="27"/>
  <c r="C80" i="27"/>
  <c r="G78" i="27"/>
  <c r="F72" i="27"/>
  <c r="E66" i="27"/>
  <c r="C47" i="27"/>
  <c r="G45" i="27"/>
  <c r="F39" i="27"/>
  <c r="E33" i="27"/>
  <c r="D21" i="27"/>
  <c r="C110" i="28"/>
  <c r="F102" i="28"/>
  <c r="E96" i="28"/>
  <c r="C80" i="28"/>
  <c r="G78" i="28"/>
  <c r="F72" i="28"/>
  <c r="E66" i="28"/>
  <c r="C47" i="28"/>
  <c r="G45" i="28"/>
  <c r="F39" i="28"/>
  <c r="E33" i="28"/>
  <c r="F158" i="29"/>
  <c r="C154" i="29"/>
  <c r="C153" i="29"/>
  <c r="E152" i="29"/>
  <c r="C152" i="29"/>
  <c r="C151" i="29"/>
  <c r="C150" i="29"/>
  <c r="C149" i="29"/>
  <c r="C148" i="29"/>
  <c r="C147" i="29"/>
  <c r="D146" i="29"/>
  <c r="C146" i="29"/>
  <c r="C145" i="29"/>
  <c r="H144" i="29"/>
  <c r="C144" i="29"/>
  <c r="C143" i="29"/>
  <c r="G110" i="29"/>
  <c r="C110" i="29"/>
  <c r="G109" i="29"/>
  <c r="G108" i="29"/>
  <c r="G107" i="29"/>
  <c r="G106" i="29"/>
  <c r="G105" i="29"/>
  <c r="G104" i="29"/>
  <c r="G103" i="29"/>
  <c r="G102" i="29"/>
  <c r="F102" i="29"/>
  <c r="G101" i="29"/>
  <c r="G100" i="29"/>
  <c r="G99" i="29"/>
  <c r="G98" i="29"/>
  <c r="G97" i="29"/>
  <c r="E96" i="29"/>
  <c r="C80" i="29"/>
  <c r="G78" i="29"/>
  <c r="F72" i="29"/>
  <c r="E66" i="29"/>
  <c r="C47" i="29"/>
  <c r="G45" i="29"/>
  <c r="F39" i="29"/>
  <c r="E33" i="29"/>
  <c r="D21" i="29"/>
  <c r="C80" i="30"/>
  <c r="G78" i="30"/>
  <c r="F72" i="30"/>
  <c r="E66" i="30"/>
  <c r="C47" i="30"/>
  <c r="G45" i="30"/>
  <c r="F39" i="30"/>
  <c r="E33" i="30"/>
  <c r="D21" i="30"/>
  <c r="F158" i="31"/>
  <c r="E152" i="31"/>
  <c r="D146" i="31"/>
  <c r="H144" i="31"/>
  <c r="C80" i="31"/>
  <c r="G78" i="31"/>
  <c r="F72" i="31"/>
  <c r="E66" i="31"/>
  <c r="C47" i="31"/>
  <c r="G45" i="31"/>
  <c r="F39" i="31"/>
  <c r="E33" i="31"/>
  <c r="F158" i="32"/>
  <c r="C154" i="32"/>
  <c r="C153" i="32"/>
  <c r="E152" i="32"/>
  <c r="C152" i="32"/>
  <c r="C151" i="32"/>
  <c r="C150" i="32"/>
  <c r="C149" i="32"/>
  <c r="C148" i="32"/>
  <c r="C147" i="32"/>
  <c r="D146" i="32"/>
  <c r="C146" i="32"/>
  <c r="C145" i="32"/>
  <c r="H144" i="32"/>
  <c r="C144" i="32"/>
  <c r="C143" i="32"/>
  <c r="G110" i="32"/>
  <c r="C110" i="32"/>
  <c r="G109" i="32"/>
  <c r="G108" i="32"/>
  <c r="G107" i="32"/>
  <c r="G106" i="32"/>
  <c r="G105" i="32"/>
  <c r="G104" i="32"/>
  <c r="G103" i="32"/>
  <c r="G102" i="32"/>
  <c r="F102" i="32"/>
  <c r="G101" i="32"/>
  <c r="G100" i="32"/>
  <c r="G99" i="32"/>
  <c r="G98" i="32"/>
  <c r="G97" i="32"/>
  <c r="E96" i="32"/>
  <c r="C80" i="32"/>
  <c r="G78" i="32"/>
  <c r="F72" i="32"/>
  <c r="E66" i="32"/>
  <c r="C47" i="32"/>
  <c r="G45" i="32"/>
  <c r="F39" i="32"/>
  <c r="E33" i="32"/>
  <c r="F158" i="59"/>
  <c r="C154" i="59"/>
  <c r="C153" i="59"/>
  <c r="E152" i="59"/>
  <c r="C152" i="59"/>
  <c r="C151" i="59"/>
  <c r="C150" i="59"/>
  <c r="C149" i="59"/>
  <c r="C148" i="59"/>
  <c r="C147" i="59"/>
  <c r="D146" i="59"/>
  <c r="C146" i="59"/>
  <c r="C145" i="59"/>
  <c r="H144" i="59"/>
  <c r="C144" i="59"/>
  <c r="C143" i="59"/>
  <c r="G110" i="59"/>
  <c r="C110" i="59"/>
  <c r="G109" i="59"/>
  <c r="G108" i="59"/>
  <c r="G107" i="59"/>
  <c r="G106" i="59"/>
  <c r="G105" i="59"/>
  <c r="G104" i="59"/>
  <c r="G103" i="59"/>
  <c r="G102" i="59"/>
  <c r="F102" i="59"/>
  <c r="G101" i="59"/>
  <c r="G100" i="59"/>
  <c r="G99" i="59"/>
  <c r="G98" i="59"/>
  <c r="G97" i="59"/>
  <c r="E96" i="59"/>
  <c r="C80" i="59"/>
  <c r="G78" i="59"/>
  <c r="F72" i="59"/>
  <c r="E66" i="59"/>
  <c r="C47" i="59"/>
  <c r="G45" i="59"/>
  <c r="F39" i="59"/>
  <c r="F300" i="59"/>
  <c r="F350" i="59"/>
  <c r="E33" i="59"/>
  <c r="D21" i="59"/>
  <c r="F158" i="33"/>
  <c r="C154" i="33"/>
  <c r="C153" i="33"/>
  <c r="E152" i="33"/>
  <c r="C152" i="33"/>
  <c r="C151" i="33"/>
  <c r="C150" i="33"/>
  <c r="C149" i="33"/>
  <c r="C148" i="33"/>
  <c r="C147" i="33"/>
  <c r="D146" i="33"/>
  <c r="C146" i="33"/>
  <c r="C145" i="33"/>
  <c r="H144" i="33"/>
  <c r="C144" i="33"/>
  <c r="C143" i="33"/>
  <c r="G110" i="33"/>
  <c r="C110" i="33"/>
  <c r="G109" i="33"/>
  <c r="G108" i="33"/>
  <c r="G107" i="33"/>
  <c r="G106" i="33"/>
  <c r="G105" i="33"/>
  <c r="G104" i="33"/>
  <c r="G103" i="33"/>
  <c r="G102" i="33"/>
  <c r="F102" i="33"/>
  <c r="G101" i="33"/>
  <c r="G100" i="33"/>
  <c r="G99" i="33"/>
  <c r="G98" i="33"/>
  <c r="G97" i="33"/>
  <c r="E96" i="33"/>
  <c r="C80" i="33"/>
  <c r="G78" i="33"/>
  <c r="F72" i="33"/>
  <c r="E66" i="33"/>
  <c r="C47" i="33"/>
  <c r="G45" i="33"/>
  <c r="F39" i="33"/>
  <c r="E33" i="33"/>
  <c r="D21" i="33"/>
  <c r="F158" i="34"/>
  <c r="C154" i="34"/>
  <c r="C153" i="34"/>
  <c r="E152" i="34"/>
  <c r="C152" i="34"/>
  <c r="C151" i="34"/>
  <c r="C150" i="34"/>
  <c r="C149" i="34"/>
  <c r="C148" i="34"/>
  <c r="C147" i="34"/>
  <c r="D146" i="34"/>
  <c r="C146" i="34"/>
  <c r="C145" i="34"/>
  <c r="C144" i="34"/>
  <c r="C143" i="34"/>
  <c r="C80" i="34"/>
  <c r="G78" i="34"/>
  <c r="F72" i="34"/>
  <c r="E66" i="34"/>
  <c r="C47" i="34"/>
  <c r="G45" i="34"/>
  <c r="F39" i="34"/>
  <c r="E33" i="34"/>
  <c r="D21" i="34"/>
  <c r="F158" i="35"/>
  <c r="C154" i="35"/>
  <c r="C153" i="35"/>
  <c r="E152" i="35"/>
  <c r="C152" i="35"/>
  <c r="C151" i="35"/>
  <c r="C150" i="35"/>
  <c r="C149" i="35"/>
  <c r="C148" i="35"/>
  <c r="C147" i="35"/>
  <c r="D146" i="35"/>
  <c r="C146" i="35"/>
  <c r="C145" i="35"/>
  <c r="H144" i="35"/>
  <c r="C144" i="35"/>
  <c r="C143" i="35"/>
  <c r="G110" i="35"/>
  <c r="C110" i="35"/>
  <c r="G109" i="35"/>
  <c r="G108" i="35"/>
  <c r="G107" i="35"/>
  <c r="G106" i="35"/>
  <c r="G105" i="35"/>
  <c r="G104" i="35"/>
  <c r="G103" i="35"/>
  <c r="G102" i="35"/>
  <c r="F102" i="35"/>
  <c r="G101" i="35"/>
  <c r="G100" i="35"/>
  <c r="G99" i="35"/>
  <c r="G98" i="35"/>
  <c r="G97" i="35"/>
  <c r="E96" i="35"/>
  <c r="C80" i="35"/>
  <c r="G78" i="35"/>
  <c r="F72" i="35"/>
  <c r="E66" i="35"/>
  <c r="C47" i="35"/>
  <c r="G45" i="35"/>
  <c r="F39" i="35"/>
  <c r="E33" i="35"/>
  <c r="D21" i="35"/>
  <c r="F158" i="38"/>
  <c r="C154" i="38"/>
  <c r="C153" i="38"/>
  <c r="E152" i="38"/>
  <c r="C152" i="38"/>
  <c r="C151" i="38"/>
  <c r="C150" i="38"/>
  <c r="C149" i="38"/>
  <c r="C148" i="38"/>
  <c r="C147" i="38"/>
  <c r="D146" i="38"/>
  <c r="C146" i="38"/>
  <c r="C145" i="38"/>
  <c r="H144" i="38"/>
  <c r="C144" i="38"/>
  <c r="C143" i="38"/>
  <c r="G110" i="38"/>
  <c r="C110" i="38"/>
  <c r="G109" i="38"/>
  <c r="G108" i="38"/>
  <c r="G107" i="38"/>
  <c r="G106" i="38"/>
  <c r="G105" i="38"/>
  <c r="G104" i="38"/>
  <c r="G103" i="38"/>
  <c r="G102" i="38"/>
  <c r="F102" i="38"/>
  <c r="G101" i="38"/>
  <c r="G100" i="38"/>
  <c r="G99" i="38"/>
  <c r="G98" i="38"/>
  <c r="G97" i="38"/>
  <c r="E96" i="38"/>
  <c r="C80" i="38"/>
  <c r="G78" i="38"/>
  <c r="F72" i="38"/>
  <c r="E66" i="38"/>
  <c r="C47" i="38"/>
  <c r="G45" i="38"/>
  <c r="F39" i="38"/>
  <c r="E33" i="38"/>
  <c r="D21" i="38"/>
  <c r="F158" i="39"/>
  <c r="C154" i="39"/>
  <c r="C153" i="39"/>
  <c r="E152" i="39"/>
  <c r="C152" i="39"/>
  <c r="C151" i="39"/>
  <c r="C150" i="39"/>
  <c r="C149" i="39"/>
  <c r="C148" i="39"/>
  <c r="C147" i="39"/>
  <c r="D146" i="39"/>
  <c r="C146" i="39"/>
  <c r="C145" i="39"/>
  <c r="H144" i="39"/>
  <c r="C144" i="39"/>
  <c r="C143" i="39"/>
  <c r="G110" i="39"/>
  <c r="C110" i="39"/>
  <c r="G109" i="39"/>
  <c r="G108" i="39"/>
  <c r="G107" i="39"/>
  <c r="G106" i="39"/>
  <c r="G105" i="39"/>
  <c r="G104" i="39"/>
  <c r="G103" i="39"/>
  <c r="G102" i="39"/>
  <c r="F102" i="39"/>
  <c r="G101" i="39"/>
  <c r="G100" i="39"/>
  <c r="G99" i="39"/>
  <c r="G98" i="39"/>
  <c r="G97" i="39"/>
  <c r="E96" i="39"/>
  <c r="C80" i="39"/>
  <c r="G78" i="39"/>
  <c r="F72" i="39"/>
  <c r="E66" i="39"/>
  <c r="C47" i="39"/>
  <c r="G45" i="39"/>
  <c r="F39" i="39"/>
  <c r="E33" i="39"/>
  <c r="D21" i="39"/>
  <c r="F158" i="40"/>
  <c r="C154" i="40"/>
  <c r="C153" i="40"/>
  <c r="E152" i="40"/>
  <c r="C152" i="40"/>
  <c r="C151" i="40"/>
  <c r="C150" i="40"/>
  <c r="C149" i="40"/>
  <c r="C148" i="40"/>
  <c r="C147" i="40"/>
  <c r="D146" i="40"/>
  <c r="C146" i="40"/>
  <c r="C145" i="40"/>
  <c r="H144" i="40"/>
  <c r="C144" i="40"/>
  <c r="C143" i="40"/>
  <c r="G110" i="40"/>
  <c r="C110" i="40"/>
  <c r="G109" i="40"/>
  <c r="G108" i="40"/>
  <c r="G107" i="40"/>
  <c r="G106" i="40"/>
  <c r="G105" i="40"/>
  <c r="G104" i="40"/>
  <c r="G103" i="40"/>
  <c r="G102" i="40"/>
  <c r="F102" i="40"/>
  <c r="G101" i="40"/>
  <c r="G100" i="40"/>
  <c r="G99" i="40"/>
  <c r="G98" i="40"/>
  <c r="G97" i="40"/>
  <c r="E96" i="40"/>
  <c r="C80" i="40"/>
  <c r="G78" i="40"/>
  <c r="F72" i="40"/>
  <c r="E66" i="40"/>
  <c r="C47" i="40"/>
  <c r="G45" i="40"/>
  <c r="F39" i="40"/>
  <c r="E33" i="40"/>
  <c r="D21" i="40"/>
  <c r="F158" i="41"/>
  <c r="C154" i="41"/>
  <c r="C153" i="41"/>
  <c r="E152" i="41"/>
  <c r="C152" i="41"/>
  <c r="C151" i="41"/>
  <c r="C150" i="41"/>
  <c r="C149" i="41"/>
  <c r="C148" i="41"/>
  <c r="C147" i="41"/>
  <c r="D146" i="41"/>
  <c r="C146" i="41"/>
  <c r="C145" i="41"/>
  <c r="H144" i="41"/>
  <c r="C144" i="41"/>
  <c r="C143" i="41"/>
  <c r="G110" i="41"/>
  <c r="C110" i="41"/>
  <c r="G109" i="41"/>
  <c r="G108" i="41"/>
  <c r="G107" i="41"/>
  <c r="G106" i="41"/>
  <c r="G105" i="41"/>
  <c r="G104" i="41"/>
  <c r="G103" i="41"/>
  <c r="G102" i="41"/>
  <c r="F102" i="41"/>
  <c r="G101" i="41"/>
  <c r="G100" i="41"/>
  <c r="G99" i="41"/>
  <c r="G98" i="41"/>
  <c r="G97" i="41"/>
  <c r="E96" i="41"/>
  <c r="C80" i="41"/>
  <c r="G78" i="41"/>
  <c r="F72" i="41"/>
  <c r="E66" i="41"/>
  <c r="C47" i="41"/>
  <c r="G45" i="41"/>
  <c r="F39" i="41"/>
  <c r="E33" i="41"/>
  <c r="D21" i="41"/>
  <c r="F158" i="6"/>
  <c r="C154" i="6"/>
  <c r="C153" i="6"/>
  <c r="E152" i="6"/>
  <c r="C152" i="6"/>
  <c r="C151" i="6"/>
  <c r="C150" i="6"/>
  <c r="C149" i="6"/>
  <c r="C148" i="6"/>
  <c r="C147" i="6"/>
  <c r="D146" i="6"/>
  <c r="C146" i="6"/>
  <c r="C145" i="6"/>
  <c r="H144" i="6"/>
  <c r="C144" i="6"/>
  <c r="C143" i="6"/>
  <c r="G110" i="6"/>
  <c r="C110" i="6"/>
  <c r="G109" i="6"/>
  <c r="G108" i="6"/>
  <c r="G107" i="6"/>
  <c r="G106" i="6"/>
  <c r="G105" i="6"/>
  <c r="G104" i="6"/>
  <c r="G103" i="6"/>
  <c r="G102" i="6"/>
  <c r="F102" i="6"/>
  <c r="G101" i="6"/>
  <c r="G100" i="6"/>
  <c r="G99" i="6"/>
  <c r="G98" i="6"/>
  <c r="G97" i="6"/>
  <c r="E96" i="6"/>
  <c r="C80" i="6"/>
  <c r="G78" i="6"/>
  <c r="F72" i="6"/>
  <c r="E66" i="6"/>
  <c r="C47" i="6"/>
  <c r="G45" i="6"/>
  <c r="F39" i="6"/>
  <c r="E33" i="6"/>
  <c r="D21" i="6"/>
  <c r="H162" i="59"/>
  <c r="G162" i="59"/>
  <c r="F162" i="59"/>
  <c r="E162" i="59"/>
  <c r="D162" i="59"/>
  <c r="C162" i="59"/>
  <c r="H161" i="59"/>
  <c r="G161" i="59"/>
  <c r="F161" i="59"/>
  <c r="E161" i="59"/>
  <c r="D161" i="59"/>
  <c r="C161" i="59"/>
  <c r="H160" i="59"/>
  <c r="G160" i="59"/>
  <c r="F160" i="59"/>
  <c r="E160" i="59"/>
  <c r="D160" i="59"/>
  <c r="C160" i="59"/>
  <c r="H159" i="59"/>
  <c r="G159" i="59"/>
  <c r="F159" i="59"/>
  <c r="E159" i="59"/>
  <c r="D159" i="59"/>
  <c r="C159" i="59"/>
  <c r="H158" i="59"/>
  <c r="G158" i="59"/>
  <c r="E158" i="59"/>
  <c r="D158" i="59"/>
  <c r="C158" i="59"/>
  <c r="H157" i="59"/>
  <c r="G157" i="59"/>
  <c r="F157" i="59"/>
  <c r="E157" i="59"/>
  <c r="D157" i="59"/>
  <c r="C157" i="59"/>
  <c r="H156" i="59"/>
  <c r="G156" i="59"/>
  <c r="F156" i="59"/>
  <c r="E156" i="59"/>
  <c r="D156" i="59"/>
  <c r="C156" i="59"/>
  <c r="H155" i="59"/>
  <c r="G155" i="59"/>
  <c r="F155" i="59"/>
  <c r="E155" i="59"/>
  <c r="D155" i="59"/>
  <c r="C155" i="59"/>
  <c r="H154" i="59"/>
  <c r="G154" i="59"/>
  <c r="F154" i="59"/>
  <c r="E154" i="59"/>
  <c r="D154" i="59"/>
  <c r="H153" i="59"/>
  <c r="G153" i="59"/>
  <c r="F153" i="59"/>
  <c r="E153" i="59"/>
  <c r="D153" i="59"/>
  <c r="H152" i="59"/>
  <c r="G152" i="59"/>
  <c r="F152" i="59"/>
  <c r="D152" i="59"/>
  <c r="H151" i="59"/>
  <c r="G151" i="59"/>
  <c r="F151" i="59"/>
  <c r="E151" i="59"/>
  <c r="D151" i="59"/>
  <c r="H150" i="59"/>
  <c r="G150" i="59"/>
  <c r="F150" i="59"/>
  <c r="E150" i="59"/>
  <c r="D150" i="59"/>
  <c r="H149" i="59"/>
  <c r="G149" i="59"/>
  <c r="F149" i="59"/>
  <c r="E149" i="59"/>
  <c r="D149" i="59"/>
  <c r="H148" i="59"/>
  <c r="G148" i="59"/>
  <c r="F148" i="59"/>
  <c r="E148" i="59"/>
  <c r="D148" i="59"/>
  <c r="H147" i="59"/>
  <c r="G147" i="59"/>
  <c r="F147" i="59"/>
  <c r="E147" i="59"/>
  <c r="D147" i="59"/>
  <c r="H146" i="59"/>
  <c r="G146" i="59"/>
  <c r="F146" i="59"/>
  <c r="E146" i="59"/>
  <c r="H145" i="59"/>
  <c r="G145" i="59"/>
  <c r="F145" i="59"/>
  <c r="E145" i="59"/>
  <c r="D145" i="59"/>
  <c r="G144" i="59"/>
  <c r="F144" i="59"/>
  <c r="E144" i="59"/>
  <c r="D144" i="59"/>
  <c r="H143" i="59"/>
  <c r="G143" i="59"/>
  <c r="F143" i="59"/>
  <c r="E143" i="59"/>
  <c r="D143" i="59"/>
  <c r="H140" i="59"/>
  <c r="H141" i="59"/>
  <c r="F110" i="59"/>
  <c r="E110" i="59"/>
  <c r="D110" i="59"/>
  <c r="F109" i="59"/>
  <c r="E109" i="59"/>
  <c r="D109" i="59"/>
  <c r="C109" i="59"/>
  <c r="F108" i="59"/>
  <c r="E108" i="59"/>
  <c r="D108" i="59"/>
  <c r="C108" i="59"/>
  <c r="F107" i="59"/>
  <c r="E107" i="59"/>
  <c r="D107" i="59"/>
  <c r="C107" i="59"/>
  <c r="F106" i="59"/>
  <c r="E106" i="59"/>
  <c r="D106" i="59"/>
  <c r="C106" i="59"/>
  <c r="F105" i="59"/>
  <c r="E105" i="59"/>
  <c r="D105" i="59"/>
  <c r="C105" i="59"/>
  <c r="F104" i="59"/>
  <c r="E104" i="59"/>
  <c r="D104" i="59"/>
  <c r="C104" i="59"/>
  <c r="F103" i="59"/>
  <c r="E103" i="59"/>
  <c r="D103" i="59"/>
  <c r="C103" i="59"/>
  <c r="E102" i="59"/>
  <c r="D102" i="59"/>
  <c r="C102" i="59"/>
  <c r="F101" i="59"/>
  <c r="E101" i="59"/>
  <c r="D101" i="59"/>
  <c r="C101" i="59"/>
  <c r="F100" i="59"/>
  <c r="E100" i="59"/>
  <c r="D100" i="59"/>
  <c r="C100" i="59"/>
  <c r="F99" i="59"/>
  <c r="E99" i="59"/>
  <c r="D99" i="59"/>
  <c r="C99" i="59"/>
  <c r="F98" i="59"/>
  <c r="E98" i="59"/>
  <c r="D98" i="59"/>
  <c r="C98" i="59"/>
  <c r="F97" i="59"/>
  <c r="E97" i="59"/>
  <c r="D97" i="59"/>
  <c r="C97" i="59"/>
  <c r="G96" i="59"/>
  <c r="F96" i="59"/>
  <c r="D96" i="59"/>
  <c r="C96" i="59"/>
  <c r="G95" i="59"/>
  <c r="F95" i="59"/>
  <c r="E95" i="59"/>
  <c r="D95" i="59"/>
  <c r="C95" i="59"/>
  <c r="G94" i="59"/>
  <c r="F94" i="59"/>
  <c r="E94" i="59"/>
  <c r="D94" i="59"/>
  <c r="C94" i="59"/>
  <c r="G93" i="59"/>
  <c r="F93" i="59"/>
  <c r="E93" i="59"/>
  <c r="D93" i="59"/>
  <c r="C93" i="59"/>
  <c r="G92" i="59"/>
  <c r="F92" i="59"/>
  <c r="E92" i="59"/>
  <c r="D92" i="59"/>
  <c r="C92" i="59"/>
  <c r="G91" i="59"/>
  <c r="F91" i="59"/>
  <c r="E91" i="59"/>
  <c r="D91" i="59"/>
  <c r="C91" i="59"/>
  <c r="G80" i="59"/>
  <c r="F80" i="59"/>
  <c r="E80" i="59"/>
  <c r="D80" i="59"/>
  <c r="G79" i="59"/>
  <c r="F79" i="59"/>
  <c r="E79" i="59"/>
  <c r="D79" i="59"/>
  <c r="C79" i="59"/>
  <c r="F78" i="59"/>
  <c r="E78" i="59"/>
  <c r="D78" i="59"/>
  <c r="C78" i="59"/>
  <c r="G77" i="59"/>
  <c r="F77" i="59"/>
  <c r="E77" i="59"/>
  <c r="D77" i="59"/>
  <c r="C77" i="59"/>
  <c r="G76" i="59"/>
  <c r="F76" i="59"/>
  <c r="E76" i="59"/>
  <c r="D76" i="59"/>
  <c r="C76" i="59"/>
  <c r="G75" i="59"/>
  <c r="F75" i="59"/>
  <c r="E75" i="59"/>
  <c r="D75" i="59"/>
  <c r="C75" i="59"/>
  <c r="G74" i="59"/>
  <c r="F74" i="59"/>
  <c r="E74" i="59"/>
  <c r="D74" i="59"/>
  <c r="C74" i="59"/>
  <c r="G73" i="59"/>
  <c r="F73" i="59"/>
  <c r="E73" i="59"/>
  <c r="D73" i="59"/>
  <c r="C73" i="59"/>
  <c r="G72" i="59"/>
  <c r="E72" i="59"/>
  <c r="D72" i="59"/>
  <c r="C72" i="59"/>
  <c r="G71" i="59"/>
  <c r="F71" i="59"/>
  <c r="E71" i="59"/>
  <c r="D71" i="59"/>
  <c r="C71" i="59"/>
  <c r="G70" i="59"/>
  <c r="F70" i="59"/>
  <c r="E70" i="59"/>
  <c r="D70" i="59"/>
  <c r="C70" i="59"/>
  <c r="G69" i="59"/>
  <c r="F69" i="59"/>
  <c r="E69" i="59"/>
  <c r="D69" i="59"/>
  <c r="C69" i="59"/>
  <c r="G68" i="59"/>
  <c r="F68" i="59"/>
  <c r="E68" i="59"/>
  <c r="D68" i="59"/>
  <c r="C68" i="59"/>
  <c r="G67" i="59"/>
  <c r="F67" i="59"/>
  <c r="E67" i="59"/>
  <c r="D67" i="59"/>
  <c r="C67" i="59"/>
  <c r="G66" i="59"/>
  <c r="F66" i="59"/>
  <c r="D66" i="59"/>
  <c r="C66" i="59"/>
  <c r="G65" i="59"/>
  <c r="F65" i="59"/>
  <c r="E65" i="59"/>
  <c r="D65" i="59"/>
  <c r="C65" i="59"/>
  <c r="G64" i="59"/>
  <c r="F64" i="59"/>
  <c r="E64" i="59"/>
  <c r="D64" i="59"/>
  <c r="C64" i="59"/>
  <c r="G63" i="59"/>
  <c r="F63" i="59"/>
  <c r="E63" i="59"/>
  <c r="D63" i="59"/>
  <c r="C63" i="59"/>
  <c r="G62" i="59"/>
  <c r="F62" i="59"/>
  <c r="E62" i="59"/>
  <c r="D62" i="59"/>
  <c r="C62" i="59"/>
  <c r="G61" i="59"/>
  <c r="F61" i="59"/>
  <c r="E61" i="59"/>
  <c r="D61" i="59"/>
  <c r="C61" i="59"/>
  <c r="G51" i="59"/>
  <c r="G312" i="59"/>
  <c r="G362" i="59"/>
  <c r="F51" i="59"/>
  <c r="F312" i="59"/>
  <c r="F362" i="59"/>
  <c r="E51" i="59"/>
  <c r="E312" i="59"/>
  <c r="E362" i="59" s="1"/>
  <c r="D51" i="59"/>
  <c r="D312" i="59"/>
  <c r="D362" i="59" s="1"/>
  <c r="C51" i="59"/>
  <c r="G50" i="59"/>
  <c r="G311" i="59"/>
  <c r="G361" i="59"/>
  <c r="F50" i="59"/>
  <c r="F311" i="59"/>
  <c r="F361" i="59"/>
  <c r="E50" i="59"/>
  <c r="D50" i="59"/>
  <c r="C50" i="59"/>
  <c r="G49" i="59"/>
  <c r="G310" i="59"/>
  <c r="G360" i="59" s="1"/>
  <c r="F49" i="59"/>
  <c r="F310" i="59"/>
  <c r="F360" i="59" s="1"/>
  <c r="E49" i="59"/>
  <c r="E310" i="59" s="1"/>
  <c r="E360" i="59" s="1"/>
  <c r="D49" i="59"/>
  <c r="C49" i="59"/>
  <c r="G48" i="59"/>
  <c r="G309" i="59"/>
  <c r="G359" i="59" s="1"/>
  <c r="F48" i="59"/>
  <c r="F309" i="59" s="1"/>
  <c r="F359" i="59" s="1"/>
  <c r="E48" i="59"/>
  <c r="D48" i="59"/>
  <c r="C48" i="59"/>
  <c r="G47" i="59"/>
  <c r="G308" i="59" s="1"/>
  <c r="G358" i="59" s="1"/>
  <c r="F47" i="59"/>
  <c r="E47" i="59"/>
  <c r="D47" i="59"/>
  <c r="G46" i="59"/>
  <c r="G307" i="59"/>
  <c r="G357" i="59"/>
  <c r="F46" i="59"/>
  <c r="F307" i="59"/>
  <c r="F357" i="59" s="1"/>
  <c r="E46" i="59"/>
  <c r="E307" i="59"/>
  <c r="E357" i="59" s="1"/>
  <c r="D46" i="59"/>
  <c r="C46" i="59"/>
  <c r="F45" i="59"/>
  <c r="E45" i="59"/>
  <c r="D45" i="59"/>
  <c r="C45" i="59"/>
  <c r="G44" i="59"/>
  <c r="G305" i="59" s="1"/>
  <c r="G355" i="59" s="1"/>
  <c r="F44" i="59"/>
  <c r="F305" i="59" s="1"/>
  <c r="F355" i="59" s="1"/>
  <c r="E44" i="59"/>
  <c r="E305" i="59"/>
  <c r="E355" i="59"/>
  <c r="D44" i="59"/>
  <c r="D305" i="59" s="1"/>
  <c r="D355" i="59" s="1"/>
  <c r="C44" i="59"/>
  <c r="G43" i="59"/>
  <c r="G304" i="59" s="1"/>
  <c r="G354" i="59" s="1"/>
  <c r="F43" i="59"/>
  <c r="F304" i="59" s="1"/>
  <c r="F354" i="59" s="1"/>
  <c r="E43" i="59"/>
  <c r="E304" i="59" s="1"/>
  <c r="E354" i="59" s="1"/>
  <c r="D43" i="59"/>
  <c r="C43" i="59"/>
  <c r="G42" i="59"/>
  <c r="G303" i="59" s="1"/>
  <c r="G353" i="59" s="1"/>
  <c r="F42" i="59"/>
  <c r="F303" i="59" s="1"/>
  <c r="F353" i="59" s="1"/>
  <c r="E42" i="59"/>
  <c r="E303" i="59"/>
  <c r="E353" i="59"/>
  <c r="D42" i="59"/>
  <c r="D303" i="59"/>
  <c r="D353" i="59"/>
  <c r="C42" i="59"/>
  <c r="G41" i="59"/>
  <c r="G302" i="59" s="1"/>
  <c r="G352" i="59" s="1"/>
  <c r="F41" i="59"/>
  <c r="E41" i="59"/>
  <c r="D41" i="59"/>
  <c r="C41" i="59"/>
  <c r="G40" i="59"/>
  <c r="F40" i="59"/>
  <c r="F301" i="59" s="1"/>
  <c r="F351" i="59" s="1"/>
  <c r="E40" i="59"/>
  <c r="E301" i="59" s="1"/>
  <c r="E351" i="59" s="1"/>
  <c r="D40" i="59"/>
  <c r="C40" i="59"/>
  <c r="G39" i="59"/>
  <c r="E39" i="59"/>
  <c r="E300" i="59"/>
  <c r="E350" i="59"/>
  <c r="D39" i="59"/>
  <c r="C39" i="59"/>
  <c r="G38" i="59"/>
  <c r="G299" i="59" s="1"/>
  <c r="G349" i="59" s="1"/>
  <c r="F38" i="59"/>
  <c r="E38" i="59"/>
  <c r="D38" i="59"/>
  <c r="C38" i="59"/>
  <c r="G37" i="59"/>
  <c r="G298" i="59"/>
  <c r="G348" i="59" s="1"/>
  <c r="F37" i="59"/>
  <c r="E37" i="59"/>
  <c r="D37" i="59"/>
  <c r="C37" i="59"/>
  <c r="G36" i="59"/>
  <c r="G297" i="59"/>
  <c r="G347" i="59"/>
  <c r="F36" i="59"/>
  <c r="F297" i="59"/>
  <c r="F347" i="59" s="1"/>
  <c r="E36" i="59"/>
  <c r="D36" i="59"/>
  <c r="C36" i="59"/>
  <c r="G35" i="59"/>
  <c r="G296" i="59"/>
  <c r="G346" i="59" s="1"/>
  <c r="F35" i="59"/>
  <c r="E35" i="59"/>
  <c r="D35" i="59"/>
  <c r="C35" i="59"/>
  <c r="G34" i="59"/>
  <c r="G295" i="59"/>
  <c r="G345" i="59"/>
  <c r="F34" i="59"/>
  <c r="E34" i="59"/>
  <c r="D34" i="59"/>
  <c r="C34" i="59"/>
  <c r="G33" i="59"/>
  <c r="G294" i="59" s="1"/>
  <c r="G344" i="59" s="1"/>
  <c r="F33" i="59"/>
  <c r="D33" i="59"/>
  <c r="C33" i="59"/>
  <c r="G32" i="59"/>
  <c r="F32" i="59"/>
  <c r="E32" i="59"/>
  <c r="D32" i="59"/>
  <c r="C32" i="59"/>
  <c r="H28" i="59"/>
  <c r="G28" i="59"/>
  <c r="D28" i="59"/>
  <c r="G25" i="59"/>
  <c r="F25" i="59"/>
  <c r="E25" i="59"/>
  <c r="D25" i="59"/>
  <c r="C25" i="59"/>
  <c r="H21" i="59"/>
  <c r="G21" i="59"/>
  <c r="F17" i="59"/>
  <c r="H17" i="59" s="1"/>
  <c r="H215" i="59" s="1"/>
  <c r="F16" i="59"/>
  <c r="H16" i="59" s="1"/>
  <c r="H240" i="59" s="1"/>
  <c r="F15" i="59"/>
  <c r="H15" i="59"/>
  <c r="H190" i="59"/>
  <c r="F14" i="59"/>
  <c r="H14" i="59"/>
  <c r="F13"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H162" i="57"/>
  <c r="G162" i="57"/>
  <c r="F162" i="57"/>
  <c r="E162" i="57"/>
  <c r="D162" i="57"/>
  <c r="C162" i="57"/>
  <c r="H161" i="57"/>
  <c r="G161" i="57"/>
  <c r="F161" i="57"/>
  <c r="E161" i="57"/>
  <c r="D161" i="57"/>
  <c r="C161" i="57"/>
  <c r="H160" i="57"/>
  <c r="G160" i="57"/>
  <c r="F160" i="57"/>
  <c r="E160" i="57"/>
  <c r="D160" i="57"/>
  <c r="C160" i="57"/>
  <c r="H159" i="57"/>
  <c r="G159" i="57"/>
  <c r="F159" i="57"/>
  <c r="E159" i="57"/>
  <c r="D159" i="57"/>
  <c r="C159" i="57"/>
  <c r="H158" i="57"/>
  <c r="G158" i="57"/>
  <c r="E158" i="57"/>
  <c r="D158" i="57"/>
  <c r="C158" i="57"/>
  <c r="H157" i="57"/>
  <c r="G157" i="57"/>
  <c r="F157" i="57"/>
  <c r="E157" i="57"/>
  <c r="D157" i="57"/>
  <c r="C157" i="57"/>
  <c r="H156" i="57"/>
  <c r="G156" i="57"/>
  <c r="F156" i="57"/>
  <c r="E156" i="57"/>
  <c r="D156" i="57"/>
  <c r="C156" i="57"/>
  <c r="H155" i="57"/>
  <c r="G155" i="57"/>
  <c r="F155" i="57"/>
  <c r="E155" i="57"/>
  <c r="D155" i="57"/>
  <c r="C155" i="57"/>
  <c r="H154" i="57"/>
  <c r="G154" i="57"/>
  <c r="F154" i="57"/>
  <c r="E154" i="57"/>
  <c r="D154" i="57"/>
  <c r="H153" i="57"/>
  <c r="G153" i="57"/>
  <c r="F153" i="57"/>
  <c r="E153" i="57"/>
  <c r="D153" i="57"/>
  <c r="H152" i="57"/>
  <c r="G152" i="57"/>
  <c r="F152" i="57"/>
  <c r="D152" i="57"/>
  <c r="H151" i="57"/>
  <c r="G151" i="57"/>
  <c r="F151" i="57"/>
  <c r="E151" i="57"/>
  <c r="D151" i="57"/>
  <c r="H150" i="57"/>
  <c r="G150" i="57"/>
  <c r="F150" i="57"/>
  <c r="E150" i="57"/>
  <c r="D150" i="57"/>
  <c r="H149" i="57"/>
  <c r="G149" i="57"/>
  <c r="F149" i="57"/>
  <c r="E149" i="57"/>
  <c r="D149" i="57"/>
  <c r="H148" i="57"/>
  <c r="G148" i="57"/>
  <c r="F148" i="57"/>
  <c r="E148" i="57"/>
  <c r="D148" i="57"/>
  <c r="H147" i="57"/>
  <c r="G147" i="57"/>
  <c r="F147" i="57"/>
  <c r="E147" i="57"/>
  <c r="D147" i="57"/>
  <c r="H146" i="57"/>
  <c r="G146" i="57"/>
  <c r="F146" i="57"/>
  <c r="E146" i="57"/>
  <c r="H145" i="57"/>
  <c r="G145" i="57"/>
  <c r="F145" i="57"/>
  <c r="E145" i="57"/>
  <c r="D145" i="57"/>
  <c r="G144" i="57"/>
  <c r="F144" i="57"/>
  <c r="E144" i="57"/>
  <c r="D144" i="57"/>
  <c r="H143" i="57"/>
  <c r="G143" i="57"/>
  <c r="F143" i="57"/>
  <c r="E143" i="57"/>
  <c r="D143" i="57"/>
  <c r="H140" i="57"/>
  <c r="H141" i="57"/>
  <c r="F110" i="57"/>
  <c r="E110" i="57"/>
  <c r="D110" i="57"/>
  <c r="F109" i="57"/>
  <c r="E109" i="57"/>
  <c r="D109" i="57"/>
  <c r="C109" i="57"/>
  <c r="F108" i="57"/>
  <c r="E108" i="57"/>
  <c r="D108" i="57"/>
  <c r="C108" i="57"/>
  <c r="F107" i="57"/>
  <c r="E107" i="57"/>
  <c r="D107" i="57"/>
  <c r="C107" i="57"/>
  <c r="F106" i="57"/>
  <c r="E106" i="57"/>
  <c r="D106" i="57"/>
  <c r="C106" i="57"/>
  <c r="C131" i="57" s="1"/>
  <c r="H131" i="57" s="1"/>
  <c r="C183" i="57" s="1"/>
  <c r="F105" i="57"/>
  <c r="E105" i="57"/>
  <c r="D105" i="57"/>
  <c r="C105" i="57"/>
  <c r="F104" i="57"/>
  <c r="E104" i="57"/>
  <c r="D104" i="57"/>
  <c r="C104" i="57"/>
  <c r="F103" i="57"/>
  <c r="E103" i="57"/>
  <c r="D103" i="57"/>
  <c r="C103" i="57"/>
  <c r="E102" i="57"/>
  <c r="D102" i="57"/>
  <c r="C102" i="57"/>
  <c r="F101" i="57"/>
  <c r="E101" i="57"/>
  <c r="D101" i="57"/>
  <c r="C101" i="57"/>
  <c r="F100" i="57"/>
  <c r="E100" i="57"/>
  <c r="D100" i="57"/>
  <c r="C100" i="57"/>
  <c r="F99" i="57"/>
  <c r="E99" i="57"/>
  <c r="D99" i="57"/>
  <c r="C99" i="57"/>
  <c r="F98" i="57"/>
  <c r="E98" i="57"/>
  <c r="D98" i="57"/>
  <c r="C98" i="57"/>
  <c r="F97" i="57"/>
  <c r="E97" i="57"/>
  <c r="D97" i="57"/>
  <c r="C97" i="57"/>
  <c r="G96" i="57"/>
  <c r="F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80" i="57"/>
  <c r="F80" i="57"/>
  <c r="E80" i="57"/>
  <c r="D80" i="57"/>
  <c r="G79" i="57"/>
  <c r="F79" i="57"/>
  <c r="E79" i="57"/>
  <c r="D79" i="57"/>
  <c r="C79" i="57"/>
  <c r="C134" i="57" s="1"/>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G51" i="57"/>
  <c r="G312" i="57" s="1"/>
  <c r="G362" i="57" s="1"/>
  <c r="F51" i="57"/>
  <c r="F312" i="57" s="1"/>
  <c r="F362" i="57" s="1"/>
  <c r="E51" i="57"/>
  <c r="D51" i="57"/>
  <c r="C51" i="57"/>
  <c r="G50" i="57"/>
  <c r="G311" i="57"/>
  <c r="G361" i="57"/>
  <c r="F50" i="57"/>
  <c r="F311" i="57"/>
  <c r="F361" i="57" s="1"/>
  <c r="E50" i="57"/>
  <c r="D50" i="57"/>
  <c r="C50" i="57"/>
  <c r="G49" i="57"/>
  <c r="G310" i="57"/>
  <c r="G360" i="57" s="1"/>
  <c r="F49" i="57"/>
  <c r="F310" i="57" s="1"/>
  <c r="F360" i="57" s="1"/>
  <c r="E49" i="57"/>
  <c r="E310" i="57" s="1"/>
  <c r="E360" i="57" s="1"/>
  <c r="D49" i="57"/>
  <c r="C49" i="57"/>
  <c r="G48" i="57"/>
  <c r="G309" i="57" s="1"/>
  <c r="G359" i="57" s="1"/>
  <c r="F48" i="57"/>
  <c r="F309" i="57" s="1"/>
  <c r="F359" i="57" s="1"/>
  <c r="E48" i="57"/>
  <c r="D48" i="57"/>
  <c r="C48" i="57"/>
  <c r="G47" i="57"/>
  <c r="G308" i="57"/>
  <c r="G358" i="57"/>
  <c r="F47" i="57"/>
  <c r="F308" i="57" s="1"/>
  <c r="F358" i="57" s="1"/>
  <c r="E47" i="57"/>
  <c r="D47" i="57"/>
  <c r="G46" i="57"/>
  <c r="G307" i="57"/>
  <c r="G357" i="57"/>
  <c r="F46" i="57"/>
  <c r="F307" i="57" s="1"/>
  <c r="F357" i="57" s="1"/>
  <c r="E46" i="57"/>
  <c r="D46" i="57"/>
  <c r="D307" i="57" s="1"/>
  <c r="D357" i="57" s="1"/>
  <c r="C46" i="57"/>
  <c r="F45" i="57"/>
  <c r="F306" i="57" s="1"/>
  <c r="F356" i="57" s="1"/>
  <c r="E45" i="57"/>
  <c r="D45" i="57"/>
  <c r="C45" i="57"/>
  <c r="G44" i="57"/>
  <c r="G305" i="57"/>
  <c r="G355" i="57" s="1"/>
  <c r="F44" i="57"/>
  <c r="F305" i="57"/>
  <c r="F355" i="57" s="1"/>
  <c r="E44" i="57"/>
  <c r="E305" i="57" s="1"/>
  <c r="E355" i="57" s="1"/>
  <c r="D44" i="57"/>
  <c r="D305" i="57" s="1"/>
  <c r="D355" i="57" s="1"/>
  <c r="C44" i="57"/>
  <c r="G43" i="57"/>
  <c r="G304" i="57"/>
  <c r="G354" i="57" s="1"/>
  <c r="F43" i="57"/>
  <c r="F304" i="57"/>
  <c r="F354" i="57" s="1"/>
  <c r="E43" i="57"/>
  <c r="E304" i="57"/>
  <c r="E354" i="57" s="1"/>
  <c r="D43" i="57"/>
  <c r="C43" i="57"/>
  <c r="G42" i="57"/>
  <c r="G303" i="57"/>
  <c r="G353" i="57" s="1"/>
  <c r="F42" i="57"/>
  <c r="F303" i="57"/>
  <c r="F353" i="57" s="1"/>
  <c r="E42" i="57"/>
  <c r="E303" i="57" s="1"/>
  <c r="E353" i="57" s="1"/>
  <c r="D42" i="57"/>
  <c r="D303" i="57" s="1"/>
  <c r="D353" i="57" s="1"/>
  <c r="C42" i="57"/>
  <c r="G41" i="57"/>
  <c r="G302" i="57"/>
  <c r="G352" i="57" s="1"/>
  <c r="F41" i="57"/>
  <c r="F302" i="57"/>
  <c r="F352" i="57" s="1"/>
  <c r="E41" i="57"/>
  <c r="E302" i="57"/>
  <c r="E352" i="57" s="1"/>
  <c r="D41" i="57"/>
  <c r="C41" i="57"/>
  <c r="G40" i="57"/>
  <c r="G301" i="57"/>
  <c r="G351" i="57" s="1"/>
  <c r="F40" i="57"/>
  <c r="F301" i="57"/>
  <c r="F351" i="57" s="1"/>
  <c r="E40" i="57"/>
  <c r="E301" i="57" s="1"/>
  <c r="E351" i="57" s="1"/>
  <c r="D40" i="57"/>
  <c r="C40" i="57"/>
  <c r="G39" i="57"/>
  <c r="G300" i="57"/>
  <c r="G350" i="57" s="1"/>
  <c r="E39" i="57"/>
  <c r="D39" i="57"/>
  <c r="D300" i="57"/>
  <c r="D350" i="57"/>
  <c r="C39" i="57"/>
  <c r="G38" i="57"/>
  <c r="G299" i="57"/>
  <c r="G349" i="57" s="1"/>
  <c r="F38" i="57"/>
  <c r="F299" i="57" s="1"/>
  <c r="F349" i="57" s="1"/>
  <c r="E38" i="57"/>
  <c r="D38" i="57"/>
  <c r="C38" i="57"/>
  <c r="G37" i="57"/>
  <c r="G298" i="57" s="1"/>
  <c r="G348" i="57" s="1"/>
  <c r="F37" i="57"/>
  <c r="F298" i="57"/>
  <c r="F348" i="57"/>
  <c r="E37" i="57"/>
  <c r="D37" i="57"/>
  <c r="C37" i="57"/>
  <c r="G36" i="57"/>
  <c r="G297" i="57"/>
  <c r="G347" i="57" s="1"/>
  <c r="F36" i="57"/>
  <c r="F297" i="57"/>
  <c r="F347" i="57" s="1"/>
  <c r="E36" i="57"/>
  <c r="D36" i="57"/>
  <c r="C36" i="57"/>
  <c r="G35" i="57"/>
  <c r="G296" i="57" s="1"/>
  <c r="G346" i="57" s="1"/>
  <c r="F35" i="57"/>
  <c r="E35" i="57"/>
  <c r="D35" i="57"/>
  <c r="C35" i="57"/>
  <c r="G34" i="57"/>
  <c r="G295" i="57"/>
  <c r="G345" i="57" s="1"/>
  <c r="F34" i="57"/>
  <c r="F295" i="57"/>
  <c r="F345" i="57" s="1"/>
  <c r="E34" i="57"/>
  <c r="D34" i="57"/>
  <c r="C34" i="57"/>
  <c r="G33" i="57"/>
  <c r="G294" i="57" s="1"/>
  <c r="G344" i="57" s="1"/>
  <c r="F33" i="57"/>
  <c r="F294" i="57" s="1"/>
  <c r="F344" i="57" s="1"/>
  <c r="D33" i="57"/>
  <c r="C33" i="57"/>
  <c r="G32" i="57"/>
  <c r="F32" i="57"/>
  <c r="E32" i="57"/>
  <c r="D32" i="57"/>
  <c r="C32" i="57"/>
  <c r="H28" i="57"/>
  <c r="G28" i="57"/>
  <c r="D28" i="57"/>
  <c r="G25" i="57"/>
  <c r="F25" i="57"/>
  <c r="E25" i="57"/>
  <c r="D25" i="57"/>
  <c r="C25" i="57"/>
  <c r="F17" i="57"/>
  <c r="H17" i="57"/>
  <c r="H215" i="57" s="1"/>
  <c r="F16" i="57"/>
  <c r="F15" i="57"/>
  <c r="H15" i="57"/>
  <c r="H190" i="57"/>
  <c r="F14" i="57"/>
  <c r="H14" i="57"/>
  <c r="F13"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C131" i="59"/>
  <c r="C135" i="59"/>
  <c r="C133" i="59"/>
  <c r="G124" i="59"/>
  <c r="E129" i="57"/>
  <c r="F125" i="59"/>
  <c r="H16" i="57"/>
  <c r="H240" i="57" s="1"/>
  <c r="D243" i="57" s="1"/>
  <c r="G122" i="59"/>
  <c r="E134" i="59"/>
  <c r="G126" i="59"/>
  <c r="C129" i="59"/>
  <c r="G122" i="57"/>
  <c r="G124" i="57"/>
  <c r="G126" i="57"/>
  <c r="G127" i="57"/>
  <c r="G129" i="57"/>
  <c r="G131" i="57"/>
  <c r="G115" i="46"/>
  <c r="G91" i="46" s="1"/>
  <c r="E21" i="44"/>
  <c r="G33" i="44"/>
  <c r="E49" i="44"/>
  <c r="G61" i="44"/>
  <c r="E74" i="44"/>
  <c r="C88" i="44"/>
  <c r="G76" i="44"/>
  <c r="G78" i="44"/>
  <c r="G80" i="44"/>
  <c r="G82" i="44"/>
  <c r="G84" i="44"/>
  <c r="G86" i="44"/>
  <c r="F27" i="44"/>
  <c r="C35" i="44"/>
  <c r="F55" i="44"/>
  <c r="C63" i="44"/>
  <c r="F80" i="44"/>
  <c r="G88" i="44"/>
  <c r="G75" i="44"/>
  <c r="G77" i="44"/>
  <c r="G79" i="44"/>
  <c r="G81" i="44"/>
  <c r="G83" i="44"/>
  <c r="G85" i="44"/>
  <c r="G87" i="44"/>
  <c r="G127" i="59"/>
  <c r="G129" i="59"/>
  <c r="G131" i="59"/>
  <c r="E133" i="57"/>
  <c r="G293" i="57"/>
  <c r="G343" i="57"/>
  <c r="G293" i="59"/>
  <c r="G343" i="59"/>
  <c r="F293" i="57"/>
  <c r="F343" i="57" s="1"/>
  <c r="E81" i="59"/>
  <c r="F123" i="59"/>
  <c r="F117" i="59"/>
  <c r="F119" i="59"/>
  <c r="D122" i="59"/>
  <c r="F124" i="59"/>
  <c r="D126" i="59"/>
  <c r="D111" i="59"/>
  <c r="H45" i="59"/>
  <c r="G135" i="57"/>
  <c r="D118" i="59"/>
  <c r="D120" i="59"/>
  <c r="F121" i="59"/>
  <c r="D128" i="59"/>
  <c r="F81" i="57"/>
  <c r="C111" i="57"/>
  <c r="C129" i="57"/>
  <c r="E131" i="57"/>
  <c r="C133" i="57"/>
  <c r="E134" i="57"/>
  <c r="H134" i="57" s="1"/>
  <c r="D132" i="59"/>
  <c r="G125" i="57"/>
  <c r="G133" i="57"/>
  <c r="C128" i="57"/>
  <c r="C132" i="57"/>
  <c r="F127" i="57"/>
  <c r="C124" i="57"/>
  <c r="F130" i="59"/>
  <c r="G123" i="57"/>
  <c r="G130" i="57"/>
  <c r="I150" i="57"/>
  <c r="H163" i="59"/>
  <c r="D123" i="59"/>
  <c r="D125" i="59"/>
  <c r="D127" i="59"/>
  <c r="E129" i="59"/>
  <c r="H129" i="59" s="1"/>
  <c r="G181" i="59" s="1"/>
  <c r="E131" i="59"/>
  <c r="E133" i="59"/>
  <c r="C134" i="59"/>
  <c r="C118" i="57"/>
  <c r="G118" i="57"/>
  <c r="C120" i="57"/>
  <c r="E120" i="57"/>
  <c r="G120" i="57"/>
  <c r="G121" i="57"/>
  <c r="E128" i="57"/>
  <c r="C130" i="57"/>
  <c r="E130" i="57"/>
  <c r="E132" i="57"/>
  <c r="E111" i="57"/>
  <c r="H25" i="59"/>
  <c r="H43" i="59"/>
  <c r="H44" i="59"/>
  <c r="H46" i="59"/>
  <c r="H47" i="59"/>
  <c r="H48" i="59"/>
  <c r="H49" i="59"/>
  <c r="H50" i="59"/>
  <c r="C116" i="59"/>
  <c r="E116" i="59"/>
  <c r="H116" i="59" s="1"/>
  <c r="G116" i="59"/>
  <c r="D81" i="59"/>
  <c r="F81" i="59"/>
  <c r="C118" i="59"/>
  <c r="E118" i="59"/>
  <c r="G118" i="59"/>
  <c r="D119" i="59"/>
  <c r="C120" i="59"/>
  <c r="E120" i="59"/>
  <c r="G120" i="59"/>
  <c r="D121" i="59"/>
  <c r="G121" i="59"/>
  <c r="H67" i="59"/>
  <c r="F122" i="59"/>
  <c r="H68" i="59"/>
  <c r="D124" i="59"/>
  <c r="H124" i="59" s="1"/>
  <c r="C176" i="59" s="1"/>
  <c r="H176" i="59" s="1"/>
  <c r="H70" i="59"/>
  <c r="H71" i="59"/>
  <c r="F126" i="59"/>
  <c r="H72" i="59"/>
  <c r="C128" i="59"/>
  <c r="E128" i="59"/>
  <c r="H74" i="59"/>
  <c r="C130" i="59"/>
  <c r="H130" i="59" s="1"/>
  <c r="E130" i="59"/>
  <c r="H76" i="59"/>
  <c r="C132" i="59"/>
  <c r="E132" i="59"/>
  <c r="H78" i="59"/>
  <c r="H79" i="59"/>
  <c r="H80" i="59"/>
  <c r="F135" i="59"/>
  <c r="H135" i="59" s="1"/>
  <c r="G187" i="59" s="1"/>
  <c r="F111" i="59"/>
  <c r="G133" i="59"/>
  <c r="C117" i="57"/>
  <c r="G117" i="57"/>
  <c r="C119" i="57"/>
  <c r="G119" i="57"/>
  <c r="C121" i="57"/>
  <c r="C122" i="57"/>
  <c r="C123" i="57"/>
  <c r="E125" i="57"/>
  <c r="C126" i="57"/>
  <c r="C127" i="57"/>
  <c r="I146" i="57"/>
  <c r="I154" i="57"/>
  <c r="I158" i="57"/>
  <c r="I162" i="57"/>
  <c r="D129" i="59"/>
  <c r="F129" i="59"/>
  <c r="D133" i="59"/>
  <c r="F133" i="59"/>
  <c r="E121" i="57"/>
  <c r="G128" i="57"/>
  <c r="G132" i="57"/>
  <c r="G134" i="57"/>
  <c r="G111" i="57"/>
  <c r="D135" i="59"/>
  <c r="F118" i="59"/>
  <c r="F120" i="59"/>
  <c r="F128" i="59"/>
  <c r="D130" i="59"/>
  <c r="D131" i="59"/>
  <c r="F131" i="59"/>
  <c r="H131" i="59" s="1"/>
  <c r="E183" i="59" s="1"/>
  <c r="F132" i="59"/>
  <c r="D134" i="59"/>
  <c r="F134" i="59"/>
  <c r="F127" i="59"/>
  <c r="E123" i="57"/>
  <c r="C125" i="57"/>
  <c r="E127" i="57"/>
  <c r="D129" i="57"/>
  <c r="H129" i="57" s="1"/>
  <c r="F129" i="57"/>
  <c r="D131" i="57"/>
  <c r="F131" i="57"/>
  <c r="D133" i="57"/>
  <c r="F133" i="57"/>
  <c r="D134" i="57"/>
  <c r="F134" i="57"/>
  <c r="F18" i="59"/>
  <c r="F18" i="57"/>
  <c r="H25" i="57"/>
  <c r="D116" i="57"/>
  <c r="F116" i="57"/>
  <c r="H62" i="57"/>
  <c r="E81" i="57"/>
  <c r="G81" i="57"/>
  <c r="D118" i="57"/>
  <c r="F118" i="57"/>
  <c r="H64" i="57"/>
  <c r="E119" i="57"/>
  <c r="D120" i="57"/>
  <c r="F120" i="57"/>
  <c r="H66" i="57"/>
  <c r="F121" i="57"/>
  <c r="H67" i="57"/>
  <c r="E122" i="57"/>
  <c r="H68" i="57"/>
  <c r="H69" i="57"/>
  <c r="E124" i="57"/>
  <c r="H70" i="57"/>
  <c r="H71" i="57"/>
  <c r="E126" i="57"/>
  <c r="H72" i="57"/>
  <c r="D128" i="57"/>
  <c r="F128" i="57"/>
  <c r="H74" i="57"/>
  <c r="D130" i="57"/>
  <c r="F130" i="57"/>
  <c r="H76" i="57"/>
  <c r="D132" i="57"/>
  <c r="F132" i="57"/>
  <c r="H132" i="57" s="1"/>
  <c r="F184" i="57" s="1"/>
  <c r="H78" i="57"/>
  <c r="H79" i="57"/>
  <c r="H80" i="57"/>
  <c r="D117" i="57"/>
  <c r="F117" i="57"/>
  <c r="E118" i="57"/>
  <c r="D119" i="57"/>
  <c r="F119" i="57"/>
  <c r="D121" i="57"/>
  <c r="D122" i="57"/>
  <c r="F122" i="57"/>
  <c r="D124" i="57"/>
  <c r="F124" i="57"/>
  <c r="D126" i="57"/>
  <c r="F126" i="57"/>
  <c r="D135" i="57"/>
  <c r="F135" i="57"/>
  <c r="H163" i="57"/>
  <c r="I156" i="57"/>
  <c r="I160" i="57"/>
  <c r="H51" i="59"/>
  <c r="C81" i="59"/>
  <c r="G81" i="59"/>
  <c r="H62" i="59"/>
  <c r="H63" i="59"/>
  <c r="H64" i="59"/>
  <c r="H65" i="59"/>
  <c r="H66" i="59"/>
  <c r="H69" i="59"/>
  <c r="H73" i="59"/>
  <c r="H75" i="59"/>
  <c r="H77" i="59"/>
  <c r="D117" i="59"/>
  <c r="D123" i="57"/>
  <c r="F123" i="57"/>
  <c r="D125" i="57"/>
  <c r="F125" i="57"/>
  <c r="D127" i="57"/>
  <c r="C117" i="59"/>
  <c r="E117" i="59"/>
  <c r="H117" i="59" s="1"/>
  <c r="C169" i="59" s="1"/>
  <c r="G117" i="59"/>
  <c r="C119" i="59"/>
  <c r="E119" i="59"/>
  <c r="G119" i="59"/>
  <c r="C121" i="59"/>
  <c r="C122" i="59"/>
  <c r="E122" i="59"/>
  <c r="C123" i="59"/>
  <c r="H123" i="59" s="1"/>
  <c r="E123" i="59"/>
  <c r="C124" i="59"/>
  <c r="E124" i="59"/>
  <c r="C125" i="59"/>
  <c r="E125" i="59"/>
  <c r="C126" i="59"/>
  <c r="E126" i="59"/>
  <c r="C127" i="59"/>
  <c r="H127" i="59" s="1"/>
  <c r="E179" i="59" s="1"/>
  <c r="E127" i="59"/>
  <c r="E135" i="59"/>
  <c r="E121" i="59"/>
  <c r="G123" i="59"/>
  <c r="G125" i="59"/>
  <c r="G128" i="59"/>
  <c r="G130" i="59"/>
  <c r="G132" i="59"/>
  <c r="G134" i="59"/>
  <c r="G135" i="59"/>
  <c r="I144" i="57"/>
  <c r="I148" i="57"/>
  <c r="I152" i="57"/>
  <c r="D81" i="57"/>
  <c r="E117" i="57"/>
  <c r="E136" i="57" s="1"/>
  <c r="L19" i="49" s="1"/>
  <c r="E135" i="57"/>
  <c r="H61" i="57"/>
  <c r="H63" i="57"/>
  <c r="H65" i="57"/>
  <c r="H73" i="57"/>
  <c r="H75" i="57"/>
  <c r="H77" i="57"/>
  <c r="I140" i="59"/>
  <c r="I140" i="57"/>
  <c r="C163" i="59"/>
  <c r="E163" i="59"/>
  <c r="G163" i="59"/>
  <c r="I162" i="59"/>
  <c r="H32" i="59"/>
  <c r="H33" i="59"/>
  <c r="H34" i="59"/>
  <c r="H35" i="59"/>
  <c r="H36" i="59"/>
  <c r="H37" i="59"/>
  <c r="H38" i="59"/>
  <c r="H39" i="59"/>
  <c r="H40" i="59"/>
  <c r="H41" i="59"/>
  <c r="H42" i="59"/>
  <c r="H303" i="59"/>
  <c r="L31" i="48" s="1"/>
  <c r="D52" i="59"/>
  <c r="C33" i="49"/>
  <c r="F52" i="59"/>
  <c r="E33" i="49"/>
  <c r="E116" i="49" s="1"/>
  <c r="H61" i="59"/>
  <c r="H92" i="59"/>
  <c r="H94" i="59"/>
  <c r="H96" i="59"/>
  <c r="H98" i="59"/>
  <c r="H100" i="59"/>
  <c r="H102" i="59"/>
  <c r="H104" i="59"/>
  <c r="H106" i="59"/>
  <c r="H108" i="59"/>
  <c r="H110" i="59"/>
  <c r="C111" i="59"/>
  <c r="E111" i="59"/>
  <c r="G111" i="59"/>
  <c r="D116" i="59"/>
  <c r="F116" i="59"/>
  <c r="I143" i="59"/>
  <c r="I144" i="59"/>
  <c r="I145" i="59"/>
  <c r="I163" i="59" s="1"/>
  <c r="I146" i="59"/>
  <c r="I147" i="59"/>
  <c r="I148" i="59"/>
  <c r="I149" i="59"/>
  <c r="I150" i="59"/>
  <c r="I151" i="59"/>
  <c r="I152" i="59"/>
  <c r="I153" i="59"/>
  <c r="I154" i="59"/>
  <c r="I155" i="59"/>
  <c r="I156" i="59"/>
  <c r="I157" i="59"/>
  <c r="I158" i="59"/>
  <c r="I159" i="59"/>
  <c r="I160" i="59"/>
  <c r="I161" i="59"/>
  <c r="C303" i="59"/>
  <c r="C353" i="59"/>
  <c r="H353" i="59"/>
  <c r="C310" i="59"/>
  <c r="C360" i="59"/>
  <c r="D163" i="59"/>
  <c r="F163" i="59"/>
  <c r="H13" i="59"/>
  <c r="H18" i="59" s="1"/>
  <c r="C52" i="59"/>
  <c r="B33" i="49"/>
  <c r="E52" i="59"/>
  <c r="D33" i="49" s="1"/>
  <c r="G52" i="59"/>
  <c r="F33" i="49" s="1"/>
  <c r="H91" i="59"/>
  <c r="H93" i="59"/>
  <c r="H95" i="59"/>
  <c r="H97" i="59"/>
  <c r="H99" i="59"/>
  <c r="H101" i="59"/>
  <c r="H103" i="59"/>
  <c r="H105" i="59"/>
  <c r="H107" i="59"/>
  <c r="H109" i="59"/>
  <c r="C300" i="57"/>
  <c r="C350" i="57"/>
  <c r="C303" i="57"/>
  <c r="C353" i="57" s="1"/>
  <c r="H353" i="57"/>
  <c r="C307" i="57"/>
  <c r="C357" i="57"/>
  <c r="H13" i="57"/>
  <c r="H86" i="57" s="1"/>
  <c r="C52" i="57"/>
  <c r="B19" i="49"/>
  <c r="E52" i="57"/>
  <c r="D19" i="49" s="1"/>
  <c r="G52" i="57"/>
  <c r="F19" i="49" s="1"/>
  <c r="F102" i="49" s="1"/>
  <c r="C81" i="57"/>
  <c r="H91" i="57"/>
  <c r="H93" i="57"/>
  <c r="H95" i="57"/>
  <c r="H97" i="57"/>
  <c r="H99" i="57"/>
  <c r="H101" i="57"/>
  <c r="H103" i="57"/>
  <c r="H105" i="57"/>
  <c r="H107" i="57"/>
  <c r="H109" i="57"/>
  <c r="D111" i="57"/>
  <c r="F111" i="57"/>
  <c r="C116" i="57"/>
  <c r="E116" i="57"/>
  <c r="G116" i="57"/>
  <c r="D163" i="57"/>
  <c r="F163" i="57"/>
  <c r="H32" i="57"/>
  <c r="H33" i="57"/>
  <c r="H34" i="57"/>
  <c r="H35" i="57"/>
  <c r="H36" i="57"/>
  <c r="H37" i="57"/>
  <c r="H38" i="57"/>
  <c r="H39" i="57"/>
  <c r="H40" i="57"/>
  <c r="H41" i="57"/>
  <c r="H42" i="57"/>
  <c r="H303" i="57" s="1"/>
  <c r="L17" i="48" s="1"/>
  <c r="H43" i="57"/>
  <c r="H44" i="57"/>
  <c r="C180" i="57" s="1"/>
  <c r="H45" i="57"/>
  <c r="H46" i="57"/>
  <c r="H47" i="57"/>
  <c r="H48" i="57"/>
  <c r="H49" i="57"/>
  <c r="H50" i="57"/>
  <c r="H51" i="57"/>
  <c r="D52" i="57"/>
  <c r="H52" i="57" s="1"/>
  <c r="C19" i="49"/>
  <c r="F52" i="57"/>
  <c r="E19" i="49"/>
  <c r="E102" i="49" s="1"/>
  <c r="H92" i="57"/>
  <c r="H94" i="57"/>
  <c r="H96" i="57"/>
  <c r="H98" i="57"/>
  <c r="H100" i="57"/>
  <c r="H102" i="57"/>
  <c r="H104" i="57"/>
  <c r="H106" i="57"/>
  <c r="H108" i="57"/>
  <c r="H110" i="57"/>
  <c r="I143" i="57"/>
  <c r="I145" i="57"/>
  <c r="I147" i="57"/>
  <c r="I149" i="57"/>
  <c r="I151" i="57"/>
  <c r="I153" i="57"/>
  <c r="I155" i="57"/>
  <c r="I157" i="57"/>
  <c r="I159" i="57"/>
  <c r="I161" i="57"/>
  <c r="C163" i="57"/>
  <c r="E163" i="57"/>
  <c r="G163" i="57"/>
  <c r="H125" i="59"/>
  <c r="D177" i="59" s="1"/>
  <c r="H124" i="57"/>
  <c r="G176" i="57"/>
  <c r="H128" i="57"/>
  <c r="H133" i="59"/>
  <c r="C185" i="59"/>
  <c r="H121" i="57"/>
  <c r="D173" i="57" s="1"/>
  <c r="H128" i="59"/>
  <c r="C180" i="59"/>
  <c r="H126" i="59"/>
  <c r="C178" i="59" s="1"/>
  <c r="H133" i="57"/>
  <c r="G185" i="57"/>
  <c r="H126" i="57"/>
  <c r="C178" i="57" s="1"/>
  <c r="H134" i="59"/>
  <c r="E186" i="59" s="1"/>
  <c r="H186" i="59" s="1"/>
  <c r="H118" i="59"/>
  <c r="F170" i="59" s="1"/>
  <c r="H127" i="57"/>
  <c r="F179" i="57"/>
  <c r="H125" i="57"/>
  <c r="C177" i="57"/>
  <c r="H123" i="57"/>
  <c r="F175" i="57" s="1"/>
  <c r="H81" i="59"/>
  <c r="H130" i="57"/>
  <c r="C182" i="57"/>
  <c r="H117" i="57"/>
  <c r="C169" i="57" s="1"/>
  <c r="H122" i="59"/>
  <c r="D174" i="59" s="1"/>
  <c r="H121" i="59"/>
  <c r="G173" i="59"/>
  <c r="H81" i="57"/>
  <c r="E136" i="59"/>
  <c r="L33" i="49" s="1"/>
  <c r="H111" i="57"/>
  <c r="H111" i="59"/>
  <c r="F221" i="59"/>
  <c r="E222" i="59"/>
  <c r="C228" i="59"/>
  <c r="G228" i="59"/>
  <c r="E234" i="59"/>
  <c r="D235" i="59"/>
  <c r="C221" i="59"/>
  <c r="G221" i="59"/>
  <c r="E227" i="59"/>
  <c r="D228" i="59"/>
  <c r="G233" i="59"/>
  <c r="F234" i="59"/>
  <c r="C245" i="59"/>
  <c r="G245" i="59"/>
  <c r="E251" i="59"/>
  <c r="D252" i="59"/>
  <c r="F254" i="59"/>
  <c r="G257" i="59"/>
  <c r="F258" i="59"/>
  <c r="C261" i="59"/>
  <c r="E244" i="59"/>
  <c r="D245" i="59"/>
  <c r="F247" i="59"/>
  <c r="G250" i="59"/>
  <c r="F251" i="59"/>
  <c r="C254" i="59"/>
  <c r="F255" i="59"/>
  <c r="D257" i="59"/>
  <c r="C258" i="59"/>
  <c r="E260" i="59"/>
  <c r="H52" i="59"/>
  <c r="G218" i="59"/>
  <c r="F219" i="59"/>
  <c r="C222" i="59"/>
  <c r="F223" i="59"/>
  <c r="D225" i="59"/>
  <c r="C226" i="59"/>
  <c r="E228" i="59"/>
  <c r="C230" i="59"/>
  <c r="F231" i="59"/>
  <c r="E232" i="59"/>
  <c r="G234" i="59"/>
  <c r="E236" i="59"/>
  <c r="D218" i="59"/>
  <c r="C219" i="59"/>
  <c r="E221" i="59"/>
  <c r="C223" i="59"/>
  <c r="F224" i="59"/>
  <c r="E225" i="59"/>
  <c r="G227" i="59"/>
  <c r="E229" i="59"/>
  <c r="C231" i="59"/>
  <c r="G231" i="59"/>
  <c r="D234" i="59"/>
  <c r="G235" i="59"/>
  <c r="E237" i="59"/>
  <c r="C243" i="59"/>
  <c r="E245" i="59"/>
  <c r="C247" i="59"/>
  <c r="F248" i="59"/>
  <c r="E249" i="59"/>
  <c r="G251" i="59"/>
  <c r="E253" i="59"/>
  <c r="C255" i="59"/>
  <c r="G255" i="59"/>
  <c r="D258" i="59"/>
  <c r="G259" i="59"/>
  <c r="E261" i="59"/>
  <c r="D262" i="59"/>
  <c r="G244" i="59"/>
  <c r="E246" i="59"/>
  <c r="C248" i="59"/>
  <c r="G248" i="59"/>
  <c r="D251" i="59"/>
  <c r="G252" i="59"/>
  <c r="E254" i="59"/>
  <c r="D255" i="59"/>
  <c r="F257" i="59"/>
  <c r="D259" i="59"/>
  <c r="G260" i="59"/>
  <c r="F261" i="59"/>
  <c r="H116" i="57"/>
  <c r="I163" i="57"/>
  <c r="G248" i="57"/>
  <c r="C252" i="57"/>
  <c r="F253" i="57"/>
  <c r="D255" i="57"/>
  <c r="F261" i="57"/>
  <c r="C245" i="57"/>
  <c r="F246" i="57"/>
  <c r="D248" i="57"/>
  <c r="F254" i="57"/>
  <c r="G257" i="57"/>
  <c r="E259" i="57"/>
  <c r="C261" i="57"/>
  <c r="C219" i="57"/>
  <c r="G219" i="57"/>
  <c r="F220" i="57"/>
  <c r="D222" i="57"/>
  <c r="C223" i="57"/>
  <c r="E225" i="57"/>
  <c r="D226" i="57"/>
  <c r="C227" i="57"/>
  <c r="F228" i="57"/>
  <c r="E229" i="57"/>
  <c r="G231" i="57"/>
  <c r="F232" i="57"/>
  <c r="E233" i="57"/>
  <c r="C235" i="57"/>
  <c r="G235" i="57"/>
  <c r="C218" i="57"/>
  <c r="G218" i="57"/>
  <c r="F219" i="57"/>
  <c r="D221" i="57"/>
  <c r="C222" i="57"/>
  <c r="E224" i="57"/>
  <c r="D225" i="57"/>
  <c r="C226" i="57"/>
  <c r="F227" i="57"/>
  <c r="E228" i="57"/>
  <c r="G230" i="57"/>
  <c r="F231" i="57"/>
  <c r="E232" i="57"/>
  <c r="C234" i="57"/>
  <c r="G234" i="57"/>
  <c r="H18" i="57"/>
  <c r="E244" i="57"/>
  <c r="G246" i="57"/>
  <c r="C250" i="57"/>
  <c r="G250" i="57"/>
  <c r="E252" i="57"/>
  <c r="F255" i="57"/>
  <c r="D257" i="57"/>
  <c r="F259" i="57"/>
  <c r="C262" i="57"/>
  <c r="C243" i="57"/>
  <c r="E245" i="57"/>
  <c r="F248" i="57"/>
  <c r="D250" i="57"/>
  <c r="G251" i="57"/>
  <c r="F252" i="57"/>
  <c r="G255" i="57"/>
  <c r="D258" i="57"/>
  <c r="E261" i="57"/>
  <c r="D262" i="57"/>
  <c r="G262" i="57"/>
  <c r="E219" i="57"/>
  <c r="D220" i="57"/>
  <c r="F222" i="57"/>
  <c r="E223" i="57"/>
  <c r="D224" i="57"/>
  <c r="G225" i="57"/>
  <c r="F226" i="57"/>
  <c r="C229" i="57"/>
  <c r="G229" i="57"/>
  <c r="F230" i="57"/>
  <c r="E231" i="57"/>
  <c r="D232" i="57"/>
  <c r="H232" i="57" s="1"/>
  <c r="C233" i="57"/>
  <c r="G233" i="57"/>
  <c r="E235" i="57"/>
  <c r="D236" i="57"/>
  <c r="C237" i="57"/>
  <c r="G237" i="57"/>
  <c r="E218" i="57"/>
  <c r="D219" i="57"/>
  <c r="C220" i="57"/>
  <c r="F221" i="57"/>
  <c r="E222" i="57"/>
  <c r="D223" i="57"/>
  <c r="C224" i="57"/>
  <c r="G224" i="57"/>
  <c r="F225" i="57"/>
  <c r="E226" i="57"/>
  <c r="D227" i="57"/>
  <c r="C228" i="57"/>
  <c r="G228" i="57"/>
  <c r="F229" i="57"/>
  <c r="E230" i="57"/>
  <c r="D231" i="57"/>
  <c r="C232" i="57"/>
  <c r="G232" i="57"/>
  <c r="F233" i="57"/>
  <c r="E234" i="57"/>
  <c r="D235" i="57"/>
  <c r="C236" i="57"/>
  <c r="G236" i="57"/>
  <c r="F237" i="57"/>
  <c r="A3" i="47"/>
  <c r="B220" i="46"/>
  <c r="B196" i="46"/>
  <c r="B172" i="46"/>
  <c r="B148" i="46"/>
  <c r="B124" i="46"/>
  <c r="B100" i="46"/>
  <c r="B76" i="46"/>
  <c r="B52" i="46"/>
  <c r="B2" i="46"/>
  <c r="B2" i="37" s="1"/>
  <c r="B1" i="46"/>
  <c r="B1" i="37" s="1"/>
  <c r="B1" i="36"/>
  <c r="B1" i="62"/>
  <c r="C173" i="57"/>
  <c r="D178" i="59"/>
  <c r="F178" i="59"/>
  <c r="F177" i="59"/>
  <c r="G178" i="59"/>
  <c r="F176" i="57"/>
  <c r="C176" i="57"/>
  <c r="G180" i="59"/>
  <c r="G173" i="57"/>
  <c r="C177" i="59"/>
  <c r="E177" i="59"/>
  <c r="G177" i="59"/>
  <c r="G180" i="57"/>
  <c r="G183" i="57"/>
  <c r="F183" i="59"/>
  <c r="F181" i="57"/>
  <c r="E180" i="57"/>
  <c r="F180" i="57"/>
  <c r="D185" i="59"/>
  <c r="D180" i="57"/>
  <c r="D185" i="57"/>
  <c r="E178" i="59"/>
  <c r="E180" i="59"/>
  <c r="G185" i="59"/>
  <c r="E173" i="57"/>
  <c r="D176" i="57"/>
  <c r="E183" i="57"/>
  <c r="F173" i="57"/>
  <c r="G184" i="57"/>
  <c r="G179" i="57"/>
  <c r="E176" i="57"/>
  <c r="E184" i="57"/>
  <c r="C179" i="57"/>
  <c r="B1" i="9"/>
  <c r="B1" i="10"/>
  <c r="B1" i="11"/>
  <c r="B1" i="12"/>
  <c r="B1" i="14"/>
  <c r="B1" i="15"/>
  <c r="B1" i="16"/>
  <c r="B1" i="17"/>
  <c r="B1" i="18"/>
  <c r="B1" i="19"/>
  <c r="B1" i="20"/>
  <c r="B1" i="57"/>
  <c r="B1" i="21"/>
  <c r="B1" i="22"/>
  <c r="B1" i="23"/>
  <c r="B1" i="24"/>
  <c r="B1" i="25"/>
  <c r="B1" i="26"/>
  <c r="B1" i="27"/>
  <c r="B1" i="28"/>
  <c r="B1" i="29"/>
  <c r="B1" i="30"/>
  <c r="B1" i="31"/>
  <c r="B1" i="32"/>
  <c r="B1" i="59"/>
  <c r="B1" i="33"/>
  <c r="B1" i="34"/>
  <c r="B1" i="35"/>
  <c r="B1" i="38"/>
  <c r="B1" i="39"/>
  <c r="B1" i="40"/>
  <c r="B1" i="41"/>
  <c r="B1" i="6"/>
  <c r="B2" i="12"/>
  <c r="B2" i="57"/>
  <c r="B2" i="28"/>
  <c r="B2" i="35"/>
  <c r="E185" i="59"/>
  <c r="D182" i="57"/>
  <c r="E185" i="57"/>
  <c r="F169" i="57"/>
  <c r="F185" i="57"/>
  <c r="C185" i="57"/>
  <c r="F182" i="57"/>
  <c r="F179" i="59"/>
  <c r="F185" i="59"/>
  <c r="D180" i="59"/>
  <c r="F180" i="59"/>
  <c r="C187" i="59"/>
  <c r="D173" i="59"/>
  <c r="D176" i="59"/>
  <c r="D178" i="57"/>
  <c r="D184" i="57"/>
  <c r="D183" i="57"/>
  <c r="C181" i="57"/>
  <c r="G177" i="57"/>
  <c r="D177" i="57"/>
  <c r="F183" i="57"/>
  <c r="F173" i="59"/>
  <c r="C173" i="59"/>
  <c r="E187" i="59"/>
  <c r="G181" i="57"/>
  <c r="E178" i="57"/>
  <c r="E182" i="57"/>
  <c r="G178" i="57"/>
  <c r="G182" i="57"/>
  <c r="C175" i="57"/>
  <c r="F181" i="59"/>
  <c r="G183" i="59"/>
  <c r="E181" i="59"/>
  <c r="G186" i="59"/>
  <c r="G169" i="59"/>
  <c r="C181" i="59"/>
  <c r="E177" i="57"/>
  <c r="E179" i="57"/>
  <c r="E181" i="57"/>
  <c r="F177" i="57"/>
  <c r="D179" i="57"/>
  <c r="C184" i="57"/>
  <c r="H138" i="57"/>
  <c r="F178" i="57"/>
  <c r="F176" i="59"/>
  <c r="F187" i="59"/>
  <c r="F186" i="59"/>
  <c r="E176" i="59"/>
  <c r="C186" i="59"/>
  <c r="E173" i="59"/>
  <c r="G176" i="59"/>
  <c r="D187" i="59"/>
  <c r="D181" i="59"/>
  <c r="D186" i="59"/>
  <c r="C174" i="59"/>
  <c r="C179" i="59"/>
  <c r="E169" i="57"/>
  <c r="E175" i="57"/>
  <c r="D175" i="57"/>
  <c r="G169" i="57"/>
  <c r="G175" i="57"/>
  <c r="D169" i="57"/>
  <c r="G174" i="59"/>
  <c r="G179" i="59"/>
  <c r="C183" i="59"/>
  <c r="D169" i="59"/>
  <c r="F174" i="59"/>
  <c r="E174" i="59"/>
  <c r="D179" i="59"/>
  <c r="D183" i="59"/>
  <c r="E169" i="59"/>
  <c r="F169" i="59"/>
  <c r="C168" i="59"/>
  <c r="E168" i="59"/>
  <c r="G168" i="59"/>
  <c r="D168" i="59"/>
  <c r="F168" i="59"/>
  <c r="D168" i="57"/>
  <c r="C168" i="57"/>
  <c r="G168" i="57"/>
  <c r="F168" i="57"/>
  <c r="E168" i="57"/>
  <c r="H219" i="57"/>
  <c r="G80" i="41"/>
  <c r="F80" i="41"/>
  <c r="E80" i="41"/>
  <c r="D80" i="41"/>
  <c r="G79" i="41"/>
  <c r="F79" i="41"/>
  <c r="E79" i="41"/>
  <c r="D79" i="41"/>
  <c r="C79" i="41"/>
  <c r="F78" i="41"/>
  <c r="E78" i="41"/>
  <c r="D78" i="41"/>
  <c r="C78" i="41"/>
  <c r="G77" i="41"/>
  <c r="F77" i="41"/>
  <c r="E77" i="41"/>
  <c r="D77" i="41"/>
  <c r="C77" i="41"/>
  <c r="G76" i="41"/>
  <c r="F76" i="41"/>
  <c r="E76" i="41"/>
  <c r="D76" i="41"/>
  <c r="C76" i="41"/>
  <c r="G75" i="41"/>
  <c r="F75" i="41"/>
  <c r="E75" i="41"/>
  <c r="D75" i="41"/>
  <c r="C75" i="41"/>
  <c r="G74" i="41"/>
  <c r="F74" i="41"/>
  <c r="E74" i="41"/>
  <c r="D74" i="41"/>
  <c r="C74" i="41"/>
  <c r="G73" i="41"/>
  <c r="F73" i="41"/>
  <c r="E73" i="41"/>
  <c r="D73" i="41"/>
  <c r="C73" i="41"/>
  <c r="G72" i="41"/>
  <c r="E72" i="41"/>
  <c r="D72" i="41"/>
  <c r="C72" i="41"/>
  <c r="G71" i="41"/>
  <c r="F71" i="41"/>
  <c r="E71" i="41"/>
  <c r="D71" i="41"/>
  <c r="C71" i="41"/>
  <c r="G70" i="41"/>
  <c r="F70" i="41"/>
  <c r="E70" i="41"/>
  <c r="D70" i="41"/>
  <c r="C70" i="41"/>
  <c r="G69" i="41"/>
  <c r="F69" i="41"/>
  <c r="E69" i="41"/>
  <c r="D69" i="41"/>
  <c r="C69" i="41"/>
  <c r="G68" i="41"/>
  <c r="F68" i="41"/>
  <c r="E68" i="41"/>
  <c r="D68" i="41"/>
  <c r="C68" i="41"/>
  <c r="G67" i="41"/>
  <c r="F67" i="41"/>
  <c r="E67" i="41"/>
  <c r="D67" i="41"/>
  <c r="C67" i="41"/>
  <c r="G66" i="41"/>
  <c r="F66" i="41"/>
  <c r="D66" i="41"/>
  <c r="C66" i="41"/>
  <c r="G65" i="41"/>
  <c r="F65" i="41"/>
  <c r="E65" i="41"/>
  <c r="D65" i="41"/>
  <c r="C65" i="41"/>
  <c r="G64" i="41"/>
  <c r="F64" i="41"/>
  <c r="E64" i="41"/>
  <c r="D64" i="41"/>
  <c r="C64" i="41"/>
  <c r="G63" i="41"/>
  <c r="F63" i="41"/>
  <c r="E63" i="41"/>
  <c r="D63" i="41"/>
  <c r="C63" i="41"/>
  <c r="G62" i="41"/>
  <c r="F62" i="41"/>
  <c r="E62" i="41"/>
  <c r="D62" i="41"/>
  <c r="C62" i="41"/>
  <c r="G61" i="41"/>
  <c r="F61" i="41"/>
  <c r="E61" i="41"/>
  <c r="D61" i="41"/>
  <c r="C61" i="41"/>
  <c r="G51" i="41"/>
  <c r="F51" i="41"/>
  <c r="E51" i="41"/>
  <c r="D51" i="41"/>
  <c r="C51" i="41"/>
  <c r="G50" i="41"/>
  <c r="F50" i="41"/>
  <c r="E50" i="41"/>
  <c r="D50" i="41"/>
  <c r="C50" i="41"/>
  <c r="G49" i="41"/>
  <c r="F49" i="41"/>
  <c r="E49" i="41"/>
  <c r="D49" i="41"/>
  <c r="C49" i="41"/>
  <c r="G48" i="41"/>
  <c r="F48" i="41"/>
  <c r="E48" i="41"/>
  <c r="D48" i="41"/>
  <c r="C48" i="41"/>
  <c r="G47" i="41"/>
  <c r="F47" i="41"/>
  <c r="E47" i="41"/>
  <c r="D47" i="41"/>
  <c r="G46" i="41"/>
  <c r="F46" i="41"/>
  <c r="E46" i="41"/>
  <c r="D46" i="41"/>
  <c r="C46" i="41"/>
  <c r="F45" i="41"/>
  <c r="E45" i="41"/>
  <c r="D45" i="41"/>
  <c r="C45" i="41"/>
  <c r="G44" i="41"/>
  <c r="F44" i="41"/>
  <c r="E44" i="41"/>
  <c r="D44" i="41"/>
  <c r="C44" i="41"/>
  <c r="G43" i="41"/>
  <c r="F43" i="41"/>
  <c r="E43" i="41"/>
  <c r="D43" i="41"/>
  <c r="C43" i="41"/>
  <c r="G42" i="41"/>
  <c r="F42" i="41"/>
  <c r="E42" i="41"/>
  <c r="D42" i="41"/>
  <c r="C42" i="41"/>
  <c r="G41" i="41"/>
  <c r="F41" i="41"/>
  <c r="E41" i="41"/>
  <c r="D41" i="41"/>
  <c r="C41" i="41"/>
  <c r="G40" i="41"/>
  <c r="F40" i="41"/>
  <c r="E40" i="41"/>
  <c r="D40" i="41"/>
  <c r="C40" i="41"/>
  <c r="G39" i="41"/>
  <c r="E39" i="41"/>
  <c r="D39" i="41"/>
  <c r="C39" i="41"/>
  <c r="G38" i="41"/>
  <c r="F38" i="41"/>
  <c r="E38" i="41"/>
  <c r="D38" i="41"/>
  <c r="C38" i="41"/>
  <c r="G37" i="41"/>
  <c r="F37" i="41"/>
  <c r="E37" i="41"/>
  <c r="D37" i="41"/>
  <c r="C37" i="41"/>
  <c r="G36" i="41"/>
  <c r="F36" i="41"/>
  <c r="E36" i="41"/>
  <c r="D36" i="41"/>
  <c r="C36" i="41"/>
  <c r="G35" i="41"/>
  <c r="F35" i="41"/>
  <c r="E35" i="41"/>
  <c r="D35" i="41"/>
  <c r="C35" i="41"/>
  <c r="G34" i="41"/>
  <c r="F34" i="41"/>
  <c r="E34" i="41"/>
  <c r="D34" i="41"/>
  <c r="C34" i="41"/>
  <c r="G33" i="41"/>
  <c r="F33" i="41"/>
  <c r="D33" i="41"/>
  <c r="C33" i="41"/>
  <c r="G32" i="41"/>
  <c r="F32" i="41"/>
  <c r="E32" i="41"/>
  <c r="D32" i="41"/>
  <c r="C32" i="41"/>
  <c r="G25" i="41"/>
  <c r="F25" i="41"/>
  <c r="E25" i="41"/>
  <c r="D25" i="41"/>
  <c r="C25" i="41"/>
  <c r="H28" i="41"/>
  <c r="G28" i="41"/>
  <c r="D28" i="41"/>
  <c r="H21" i="41"/>
  <c r="G21" i="41"/>
  <c r="F17" i="41"/>
  <c r="F16" i="41"/>
  <c r="F15" i="41"/>
  <c r="F14" i="41"/>
  <c r="F13" i="41"/>
  <c r="G80" i="40"/>
  <c r="F80" i="40"/>
  <c r="E80" i="40"/>
  <c r="D80" i="40"/>
  <c r="G79" i="40"/>
  <c r="F79" i="40"/>
  <c r="E79" i="40"/>
  <c r="D79" i="40"/>
  <c r="C79" i="40"/>
  <c r="F78" i="40"/>
  <c r="E78" i="40"/>
  <c r="D78" i="40"/>
  <c r="C78" i="40"/>
  <c r="G77" i="40"/>
  <c r="F77" i="40"/>
  <c r="E77" i="40"/>
  <c r="D77" i="40"/>
  <c r="C77" i="40"/>
  <c r="G76" i="40"/>
  <c r="F76" i="40"/>
  <c r="E76" i="40"/>
  <c r="D76" i="40"/>
  <c r="C76" i="40"/>
  <c r="G75" i="40"/>
  <c r="F75" i="40"/>
  <c r="E75" i="40"/>
  <c r="D75" i="40"/>
  <c r="C75" i="40"/>
  <c r="G74" i="40"/>
  <c r="F74" i="40"/>
  <c r="E74" i="40"/>
  <c r="D74" i="40"/>
  <c r="C74" i="40"/>
  <c r="G73" i="40"/>
  <c r="F73" i="40"/>
  <c r="E73" i="40"/>
  <c r="D73" i="40"/>
  <c r="C73" i="40"/>
  <c r="G72" i="40"/>
  <c r="E72" i="40"/>
  <c r="D72" i="40"/>
  <c r="C72" i="40"/>
  <c r="G71" i="40"/>
  <c r="F71" i="40"/>
  <c r="E71" i="40"/>
  <c r="D71" i="40"/>
  <c r="C71" i="40"/>
  <c r="G70" i="40"/>
  <c r="F70" i="40"/>
  <c r="E70" i="40"/>
  <c r="D70" i="40"/>
  <c r="C70" i="40"/>
  <c r="G69" i="40"/>
  <c r="F69" i="40"/>
  <c r="E69" i="40"/>
  <c r="D69" i="40"/>
  <c r="C69" i="40"/>
  <c r="G68" i="40"/>
  <c r="F68" i="40"/>
  <c r="E68" i="40"/>
  <c r="D68" i="40"/>
  <c r="C68" i="40"/>
  <c r="G67" i="40"/>
  <c r="F67" i="40"/>
  <c r="E67" i="40"/>
  <c r="D67" i="40"/>
  <c r="C67" i="40"/>
  <c r="G66" i="40"/>
  <c r="F66" i="40"/>
  <c r="D66" i="40"/>
  <c r="C66" i="40"/>
  <c r="G65" i="40"/>
  <c r="F65" i="40"/>
  <c r="E65" i="40"/>
  <c r="D65" i="40"/>
  <c r="C65" i="40"/>
  <c r="G64" i="40"/>
  <c r="F64" i="40"/>
  <c r="E64" i="40"/>
  <c r="D64" i="40"/>
  <c r="C64" i="40"/>
  <c r="G63" i="40"/>
  <c r="F63" i="40"/>
  <c r="E63" i="40"/>
  <c r="D63" i="40"/>
  <c r="C63" i="40"/>
  <c r="G62" i="40"/>
  <c r="F62" i="40"/>
  <c r="E62" i="40"/>
  <c r="D62" i="40"/>
  <c r="C62" i="40"/>
  <c r="G61" i="40"/>
  <c r="F61" i="40"/>
  <c r="E61" i="40"/>
  <c r="D61" i="40"/>
  <c r="C61" i="40"/>
  <c r="G51" i="40"/>
  <c r="F51" i="40"/>
  <c r="E51" i="40"/>
  <c r="D51" i="40"/>
  <c r="C51" i="40"/>
  <c r="G50" i="40"/>
  <c r="F50" i="40"/>
  <c r="E50" i="40"/>
  <c r="D50" i="40"/>
  <c r="C50" i="40"/>
  <c r="G49" i="40"/>
  <c r="F49" i="40"/>
  <c r="E49" i="40"/>
  <c r="D49" i="40"/>
  <c r="C49" i="40"/>
  <c r="G48" i="40"/>
  <c r="F48" i="40"/>
  <c r="E48" i="40"/>
  <c r="D48" i="40"/>
  <c r="C48" i="40"/>
  <c r="G47" i="40"/>
  <c r="F47" i="40"/>
  <c r="E47" i="40"/>
  <c r="D47" i="40"/>
  <c r="G46" i="40"/>
  <c r="F46" i="40"/>
  <c r="E46" i="40"/>
  <c r="D46" i="40"/>
  <c r="C46" i="40"/>
  <c r="F45" i="40"/>
  <c r="E45" i="40"/>
  <c r="D45" i="40"/>
  <c r="C45" i="40"/>
  <c r="G44" i="40"/>
  <c r="F44" i="40"/>
  <c r="E44" i="40"/>
  <c r="D44" i="40"/>
  <c r="C44" i="40"/>
  <c r="G43" i="40"/>
  <c r="F43" i="40"/>
  <c r="E43" i="40"/>
  <c r="D43" i="40"/>
  <c r="C43" i="40"/>
  <c r="G42" i="40"/>
  <c r="F42" i="40"/>
  <c r="E42" i="40"/>
  <c r="D42" i="40"/>
  <c r="C42" i="40"/>
  <c r="G41" i="40"/>
  <c r="F41" i="40"/>
  <c r="E41" i="40"/>
  <c r="D41" i="40"/>
  <c r="C41" i="40"/>
  <c r="G40" i="40"/>
  <c r="F40" i="40"/>
  <c r="E40" i="40"/>
  <c r="D40" i="40"/>
  <c r="C40" i="40"/>
  <c r="G39" i="40"/>
  <c r="E39" i="40"/>
  <c r="D39" i="40"/>
  <c r="C39" i="40"/>
  <c r="G38" i="40"/>
  <c r="F38" i="40"/>
  <c r="E38" i="40"/>
  <c r="D38" i="40"/>
  <c r="C38" i="40"/>
  <c r="G37" i="40"/>
  <c r="F37" i="40"/>
  <c r="E37" i="40"/>
  <c r="D37" i="40"/>
  <c r="C37" i="40"/>
  <c r="G36" i="40"/>
  <c r="F36" i="40"/>
  <c r="E36" i="40"/>
  <c r="D36" i="40"/>
  <c r="C36" i="40"/>
  <c r="G35" i="40"/>
  <c r="F35" i="40"/>
  <c r="E35" i="40"/>
  <c r="D35" i="40"/>
  <c r="C35" i="40"/>
  <c r="G34" i="40"/>
  <c r="F34" i="40"/>
  <c r="E34" i="40"/>
  <c r="D34" i="40"/>
  <c r="C34" i="40"/>
  <c r="G33" i="40"/>
  <c r="F33" i="40"/>
  <c r="D33" i="40"/>
  <c r="C33" i="40"/>
  <c r="G32" i="40"/>
  <c r="F32" i="40"/>
  <c r="E32" i="40"/>
  <c r="D32" i="40"/>
  <c r="C32" i="40"/>
  <c r="H28" i="40"/>
  <c r="G28" i="40"/>
  <c r="D28" i="40"/>
  <c r="G25" i="40"/>
  <c r="F25" i="40"/>
  <c r="E25" i="40"/>
  <c r="D25" i="40"/>
  <c r="C25" i="40"/>
  <c r="H21" i="40"/>
  <c r="G21" i="40"/>
  <c r="F17" i="40"/>
  <c r="F16" i="40"/>
  <c r="F15" i="40"/>
  <c r="F14" i="40"/>
  <c r="F13" i="40"/>
  <c r="G80" i="39"/>
  <c r="F80" i="39"/>
  <c r="E80" i="39"/>
  <c r="D80" i="39"/>
  <c r="G79" i="39"/>
  <c r="F79" i="39"/>
  <c r="E79" i="39"/>
  <c r="D79" i="39"/>
  <c r="C79" i="39"/>
  <c r="F78" i="39"/>
  <c r="E78" i="39"/>
  <c r="D78" i="39"/>
  <c r="C78" i="39"/>
  <c r="G77" i="39"/>
  <c r="F77" i="39"/>
  <c r="E77" i="39"/>
  <c r="D77" i="39"/>
  <c r="C77" i="39"/>
  <c r="G76" i="39"/>
  <c r="F76" i="39"/>
  <c r="E76" i="39"/>
  <c r="D76" i="39"/>
  <c r="C76" i="39"/>
  <c r="G75" i="39"/>
  <c r="F75" i="39"/>
  <c r="E75" i="39"/>
  <c r="D75" i="39"/>
  <c r="C75" i="39"/>
  <c r="G74" i="39"/>
  <c r="F74" i="39"/>
  <c r="E74" i="39"/>
  <c r="D74" i="39"/>
  <c r="C74" i="39"/>
  <c r="G73" i="39"/>
  <c r="F73" i="39"/>
  <c r="E73" i="39"/>
  <c r="D73" i="39"/>
  <c r="C73" i="39"/>
  <c r="G72" i="39"/>
  <c r="E72" i="39"/>
  <c r="D72" i="39"/>
  <c r="C72" i="39"/>
  <c r="G71" i="39"/>
  <c r="F71" i="39"/>
  <c r="E71" i="39"/>
  <c r="D71" i="39"/>
  <c r="C71" i="39"/>
  <c r="G70" i="39"/>
  <c r="F70" i="39"/>
  <c r="E70" i="39"/>
  <c r="D70" i="39"/>
  <c r="C70" i="39"/>
  <c r="G69" i="39"/>
  <c r="F69" i="39"/>
  <c r="E69" i="39"/>
  <c r="D69" i="39"/>
  <c r="C69" i="39"/>
  <c r="G68" i="39"/>
  <c r="F68" i="39"/>
  <c r="E68" i="39"/>
  <c r="D68" i="39"/>
  <c r="C68" i="39"/>
  <c r="G67" i="39"/>
  <c r="F67" i="39"/>
  <c r="E67" i="39"/>
  <c r="D67" i="39"/>
  <c r="C67" i="39"/>
  <c r="G66" i="39"/>
  <c r="F66" i="39"/>
  <c r="D66" i="39"/>
  <c r="C66" i="39"/>
  <c r="G65" i="39"/>
  <c r="F65" i="39"/>
  <c r="E65" i="39"/>
  <c r="D65" i="39"/>
  <c r="C65" i="39"/>
  <c r="G64" i="39"/>
  <c r="F64" i="39"/>
  <c r="E64" i="39"/>
  <c r="D64" i="39"/>
  <c r="C64" i="39"/>
  <c r="G63" i="39"/>
  <c r="F63" i="39"/>
  <c r="E63" i="39"/>
  <c r="D63" i="39"/>
  <c r="C63" i="39"/>
  <c r="G62" i="39"/>
  <c r="F62" i="39"/>
  <c r="E62" i="39"/>
  <c r="D62" i="39"/>
  <c r="C62" i="39"/>
  <c r="G61" i="39"/>
  <c r="F61" i="39"/>
  <c r="E61" i="39"/>
  <c r="D61" i="39"/>
  <c r="C61" i="39"/>
  <c r="G51" i="39"/>
  <c r="F51" i="39"/>
  <c r="E51" i="39"/>
  <c r="D51" i="39"/>
  <c r="C51" i="39"/>
  <c r="G50" i="39"/>
  <c r="F50" i="39"/>
  <c r="E50" i="39"/>
  <c r="D50" i="39"/>
  <c r="C50" i="39"/>
  <c r="G49" i="39"/>
  <c r="F49" i="39"/>
  <c r="E49" i="39"/>
  <c r="D49" i="39"/>
  <c r="C49" i="39"/>
  <c r="G48" i="39"/>
  <c r="F48" i="39"/>
  <c r="E48" i="39"/>
  <c r="D48" i="39"/>
  <c r="C48" i="39"/>
  <c r="G47" i="39"/>
  <c r="F47" i="39"/>
  <c r="E47" i="39"/>
  <c r="D47" i="39"/>
  <c r="G46" i="39"/>
  <c r="F46" i="39"/>
  <c r="E46" i="39"/>
  <c r="D46" i="39"/>
  <c r="C46" i="39"/>
  <c r="F45" i="39"/>
  <c r="E45" i="39"/>
  <c r="D45" i="39"/>
  <c r="C45" i="39"/>
  <c r="G44" i="39"/>
  <c r="F44" i="39"/>
  <c r="E44" i="39"/>
  <c r="D44" i="39"/>
  <c r="C44" i="39"/>
  <c r="G43" i="39"/>
  <c r="F43" i="39"/>
  <c r="E43" i="39"/>
  <c r="D43" i="39"/>
  <c r="C43" i="39"/>
  <c r="G42" i="39"/>
  <c r="F42" i="39"/>
  <c r="E42" i="39"/>
  <c r="D42" i="39"/>
  <c r="C42" i="39"/>
  <c r="G41" i="39"/>
  <c r="F41" i="39"/>
  <c r="E41" i="39"/>
  <c r="D41" i="39"/>
  <c r="C41" i="39"/>
  <c r="G40" i="39"/>
  <c r="F40" i="39"/>
  <c r="E40" i="39"/>
  <c r="D40" i="39"/>
  <c r="C40" i="39"/>
  <c r="G39" i="39"/>
  <c r="E39" i="39"/>
  <c r="D39" i="39"/>
  <c r="C39" i="39"/>
  <c r="G38" i="39"/>
  <c r="F38" i="39"/>
  <c r="E38" i="39"/>
  <c r="D38" i="39"/>
  <c r="C38" i="39"/>
  <c r="G37" i="39"/>
  <c r="F37" i="39"/>
  <c r="E37" i="39"/>
  <c r="D37" i="39"/>
  <c r="C37" i="39"/>
  <c r="G36" i="39"/>
  <c r="F36" i="39"/>
  <c r="E36" i="39"/>
  <c r="D36" i="39"/>
  <c r="C36" i="39"/>
  <c r="G35" i="39"/>
  <c r="F35" i="39"/>
  <c r="E35" i="39"/>
  <c r="D35" i="39"/>
  <c r="C35" i="39"/>
  <c r="G34" i="39"/>
  <c r="F34" i="39"/>
  <c r="E34" i="39"/>
  <c r="D34" i="39"/>
  <c r="C34" i="39"/>
  <c r="G33" i="39"/>
  <c r="F33" i="39"/>
  <c r="D33" i="39"/>
  <c r="C33" i="39"/>
  <c r="G32" i="39"/>
  <c r="F32" i="39"/>
  <c r="E32" i="39"/>
  <c r="D32" i="39"/>
  <c r="C32" i="39"/>
  <c r="H28" i="39"/>
  <c r="G28" i="39"/>
  <c r="D28" i="39"/>
  <c r="G25" i="39"/>
  <c r="F25" i="39"/>
  <c r="E25" i="39"/>
  <c r="D25" i="39"/>
  <c r="C25" i="39"/>
  <c r="H21" i="39"/>
  <c r="G21" i="39"/>
  <c r="F17" i="39"/>
  <c r="F16" i="39"/>
  <c r="F15" i="39"/>
  <c r="F14" i="39"/>
  <c r="F13" i="39"/>
  <c r="G80" i="38"/>
  <c r="F80" i="38"/>
  <c r="E80" i="38"/>
  <c r="D80" i="38"/>
  <c r="G79" i="38"/>
  <c r="F79" i="38"/>
  <c r="E79" i="38"/>
  <c r="D79" i="38"/>
  <c r="C79" i="38"/>
  <c r="F78" i="38"/>
  <c r="E78" i="38"/>
  <c r="D78" i="38"/>
  <c r="C78" i="38"/>
  <c r="G77" i="38"/>
  <c r="F77" i="38"/>
  <c r="E77" i="38"/>
  <c r="D77" i="38"/>
  <c r="C77" i="38"/>
  <c r="G76" i="38"/>
  <c r="F76" i="38"/>
  <c r="E76" i="38"/>
  <c r="D76" i="38"/>
  <c r="C76" i="38"/>
  <c r="G75" i="38"/>
  <c r="F75" i="38"/>
  <c r="E75" i="38"/>
  <c r="D75" i="38"/>
  <c r="C75" i="38"/>
  <c r="G74" i="38"/>
  <c r="F74" i="38"/>
  <c r="E74" i="38"/>
  <c r="D74" i="38"/>
  <c r="C74" i="38"/>
  <c r="G73" i="38"/>
  <c r="F73" i="38"/>
  <c r="E73" i="38"/>
  <c r="D73" i="38"/>
  <c r="C73" i="38"/>
  <c r="G72" i="38"/>
  <c r="E72" i="38"/>
  <c r="D72" i="38"/>
  <c r="C72" i="38"/>
  <c r="G71" i="38"/>
  <c r="F71" i="38"/>
  <c r="E71" i="38"/>
  <c r="D71" i="38"/>
  <c r="C71" i="38"/>
  <c r="G70" i="38"/>
  <c r="F70" i="38"/>
  <c r="E70" i="38"/>
  <c r="D70" i="38"/>
  <c r="C70" i="38"/>
  <c r="G69" i="38"/>
  <c r="F69" i="38"/>
  <c r="E69" i="38"/>
  <c r="D69" i="38"/>
  <c r="C69" i="38"/>
  <c r="G68" i="38"/>
  <c r="F68" i="38"/>
  <c r="E68" i="38"/>
  <c r="D68" i="38"/>
  <c r="C68" i="38"/>
  <c r="G67" i="38"/>
  <c r="F67" i="38"/>
  <c r="E67" i="38"/>
  <c r="D67" i="38"/>
  <c r="C67" i="38"/>
  <c r="G66" i="38"/>
  <c r="F66" i="38"/>
  <c r="D66" i="38"/>
  <c r="C66" i="38"/>
  <c r="G65" i="38"/>
  <c r="F65" i="38"/>
  <c r="E65" i="38"/>
  <c r="D65" i="38"/>
  <c r="C65" i="38"/>
  <c r="G64" i="38"/>
  <c r="F64" i="38"/>
  <c r="E64" i="38"/>
  <c r="D64" i="38"/>
  <c r="C64" i="38"/>
  <c r="G63" i="38"/>
  <c r="F63" i="38"/>
  <c r="E63" i="38"/>
  <c r="D63" i="38"/>
  <c r="C63" i="38"/>
  <c r="G62" i="38"/>
  <c r="F62" i="38"/>
  <c r="E62" i="38"/>
  <c r="D62" i="38"/>
  <c r="C62" i="38"/>
  <c r="G61" i="38"/>
  <c r="F61" i="38"/>
  <c r="E61" i="38"/>
  <c r="D61" i="38"/>
  <c r="C61" i="38"/>
  <c r="G51" i="38"/>
  <c r="F51" i="38"/>
  <c r="E51" i="38"/>
  <c r="D51" i="38"/>
  <c r="C51" i="38"/>
  <c r="G50" i="38"/>
  <c r="F50" i="38"/>
  <c r="E50" i="38"/>
  <c r="D50" i="38"/>
  <c r="C50" i="38"/>
  <c r="G49" i="38"/>
  <c r="F49" i="38"/>
  <c r="E49" i="38"/>
  <c r="D49" i="38"/>
  <c r="C49" i="38"/>
  <c r="G48" i="38"/>
  <c r="F48" i="38"/>
  <c r="E48" i="38"/>
  <c r="D48" i="38"/>
  <c r="C48" i="38"/>
  <c r="G47" i="38"/>
  <c r="F47" i="38"/>
  <c r="E47" i="38"/>
  <c r="D47" i="38"/>
  <c r="G46" i="38"/>
  <c r="F46" i="38"/>
  <c r="E46" i="38"/>
  <c r="D46" i="38"/>
  <c r="C46" i="38"/>
  <c r="F45" i="38"/>
  <c r="E45" i="38"/>
  <c r="D45" i="38"/>
  <c r="C45" i="38"/>
  <c r="G44" i="38"/>
  <c r="F44" i="38"/>
  <c r="E44" i="38"/>
  <c r="D44" i="38"/>
  <c r="C44" i="38"/>
  <c r="G43" i="38"/>
  <c r="F43" i="38"/>
  <c r="E43" i="38"/>
  <c r="D43" i="38"/>
  <c r="C43" i="38"/>
  <c r="G42" i="38"/>
  <c r="F42" i="38"/>
  <c r="E42" i="38"/>
  <c r="D42" i="38"/>
  <c r="C42" i="38"/>
  <c r="G41" i="38"/>
  <c r="F41" i="38"/>
  <c r="E41" i="38"/>
  <c r="D41" i="38"/>
  <c r="C41" i="38"/>
  <c r="G40" i="38"/>
  <c r="F40" i="38"/>
  <c r="E40" i="38"/>
  <c r="D40" i="38"/>
  <c r="C40" i="38"/>
  <c r="G39" i="38"/>
  <c r="E39" i="38"/>
  <c r="D39" i="38"/>
  <c r="C39" i="38"/>
  <c r="G38" i="38"/>
  <c r="F38" i="38"/>
  <c r="E38" i="38"/>
  <c r="D38" i="38"/>
  <c r="C38" i="38"/>
  <c r="G37" i="38"/>
  <c r="F37" i="38"/>
  <c r="E37" i="38"/>
  <c r="D37" i="38"/>
  <c r="C37" i="38"/>
  <c r="G36" i="38"/>
  <c r="F36" i="38"/>
  <c r="E36" i="38"/>
  <c r="D36" i="38"/>
  <c r="C36" i="38"/>
  <c r="G35" i="38"/>
  <c r="F35" i="38"/>
  <c r="E35" i="38"/>
  <c r="D35" i="38"/>
  <c r="C35" i="38"/>
  <c r="G34" i="38"/>
  <c r="F34" i="38"/>
  <c r="E34" i="38"/>
  <c r="D34" i="38"/>
  <c r="C34" i="38"/>
  <c r="G33" i="38"/>
  <c r="F33" i="38"/>
  <c r="D33" i="38"/>
  <c r="C33" i="38"/>
  <c r="G32" i="38"/>
  <c r="F32" i="38"/>
  <c r="E32" i="38"/>
  <c r="D32" i="38"/>
  <c r="C32" i="38"/>
  <c r="H28" i="38"/>
  <c r="G28" i="38"/>
  <c r="D28" i="38"/>
  <c r="G25" i="38"/>
  <c r="F25" i="38"/>
  <c r="E25" i="38"/>
  <c r="D25" i="38"/>
  <c r="C25" i="38"/>
  <c r="H21" i="38"/>
  <c r="G21" i="38"/>
  <c r="F17" i="38"/>
  <c r="F16" i="38"/>
  <c r="F15" i="38"/>
  <c r="F14" i="38"/>
  <c r="F13" i="38"/>
  <c r="G80" i="35"/>
  <c r="F80" i="35"/>
  <c r="E80" i="35"/>
  <c r="D80" i="35"/>
  <c r="G79" i="35"/>
  <c r="F79" i="35"/>
  <c r="E79" i="35"/>
  <c r="D79" i="35"/>
  <c r="C79" i="35"/>
  <c r="F78" i="35"/>
  <c r="E78" i="35"/>
  <c r="D78" i="35"/>
  <c r="C78" i="35"/>
  <c r="G77" i="35"/>
  <c r="F77" i="35"/>
  <c r="E77" i="35"/>
  <c r="D77" i="35"/>
  <c r="C77" i="35"/>
  <c r="G76" i="35"/>
  <c r="F76" i="35"/>
  <c r="E76" i="35"/>
  <c r="D76" i="35"/>
  <c r="C76" i="35"/>
  <c r="G75" i="35"/>
  <c r="F75" i="35"/>
  <c r="E75" i="35"/>
  <c r="D75" i="35"/>
  <c r="C75" i="35"/>
  <c r="G74" i="35"/>
  <c r="F74" i="35"/>
  <c r="E74" i="35"/>
  <c r="D74" i="35"/>
  <c r="C74" i="35"/>
  <c r="G73" i="35"/>
  <c r="F73" i="35"/>
  <c r="E73" i="35"/>
  <c r="D73" i="35"/>
  <c r="C73" i="35"/>
  <c r="G72" i="35"/>
  <c r="E72" i="35"/>
  <c r="D72" i="35"/>
  <c r="C72" i="35"/>
  <c r="G71" i="35"/>
  <c r="F71" i="35"/>
  <c r="E71" i="35"/>
  <c r="D71" i="35"/>
  <c r="C71" i="35"/>
  <c r="G70" i="35"/>
  <c r="F70" i="35"/>
  <c r="E70" i="35"/>
  <c r="D70" i="35"/>
  <c r="C70" i="35"/>
  <c r="G69" i="35"/>
  <c r="F69" i="35"/>
  <c r="E69" i="35"/>
  <c r="D69" i="35"/>
  <c r="C69" i="35"/>
  <c r="G68" i="35"/>
  <c r="F68" i="35"/>
  <c r="E68" i="35"/>
  <c r="D68" i="35"/>
  <c r="C68" i="35"/>
  <c r="G67" i="35"/>
  <c r="F67" i="35"/>
  <c r="E67" i="35"/>
  <c r="D67" i="35"/>
  <c r="C67" i="35"/>
  <c r="G66" i="35"/>
  <c r="F66" i="35"/>
  <c r="D66" i="35"/>
  <c r="C66" i="35"/>
  <c r="G65" i="35"/>
  <c r="F65" i="35"/>
  <c r="E65" i="35"/>
  <c r="D65" i="35"/>
  <c r="C65" i="35"/>
  <c r="G64" i="35"/>
  <c r="F64" i="35"/>
  <c r="E64" i="35"/>
  <c r="D64" i="35"/>
  <c r="C64" i="35"/>
  <c r="G63" i="35"/>
  <c r="F63" i="35"/>
  <c r="E63" i="35"/>
  <c r="D63" i="35"/>
  <c r="C63" i="35"/>
  <c r="G62" i="35"/>
  <c r="F62" i="35"/>
  <c r="E62" i="35"/>
  <c r="D62" i="35"/>
  <c r="C62" i="35"/>
  <c r="G61" i="35"/>
  <c r="F61" i="35"/>
  <c r="E61" i="35"/>
  <c r="D61" i="35"/>
  <c r="C61" i="35"/>
  <c r="G51" i="35"/>
  <c r="F51" i="35"/>
  <c r="E51" i="35"/>
  <c r="D51" i="35"/>
  <c r="C51" i="35"/>
  <c r="G50" i="35"/>
  <c r="F50" i="35"/>
  <c r="E50" i="35"/>
  <c r="D50" i="35"/>
  <c r="C50" i="35"/>
  <c r="G49" i="35"/>
  <c r="F49" i="35"/>
  <c r="E49" i="35"/>
  <c r="D49" i="35"/>
  <c r="C49" i="35"/>
  <c r="G48" i="35"/>
  <c r="F48" i="35"/>
  <c r="E48" i="35"/>
  <c r="D48" i="35"/>
  <c r="C48" i="35"/>
  <c r="G47" i="35"/>
  <c r="F47" i="35"/>
  <c r="E47" i="35"/>
  <c r="D47" i="35"/>
  <c r="G46" i="35"/>
  <c r="F46" i="35"/>
  <c r="E46" i="35"/>
  <c r="D46" i="35"/>
  <c r="C46" i="35"/>
  <c r="F45" i="35"/>
  <c r="E45" i="35"/>
  <c r="D45" i="35"/>
  <c r="C45" i="35"/>
  <c r="G44" i="35"/>
  <c r="F44" i="35"/>
  <c r="E44" i="35"/>
  <c r="D44" i="35"/>
  <c r="C44" i="35"/>
  <c r="G43" i="35"/>
  <c r="F43" i="35"/>
  <c r="E43" i="35"/>
  <c r="D43" i="35"/>
  <c r="C43" i="35"/>
  <c r="G42" i="35"/>
  <c r="F42" i="35"/>
  <c r="E42" i="35"/>
  <c r="D42" i="35"/>
  <c r="C42" i="35"/>
  <c r="G41" i="35"/>
  <c r="F41" i="35"/>
  <c r="E41" i="35"/>
  <c r="D41" i="35"/>
  <c r="C41" i="35"/>
  <c r="G40" i="35"/>
  <c r="F40" i="35"/>
  <c r="E40" i="35"/>
  <c r="D40" i="35"/>
  <c r="C40" i="35"/>
  <c r="G39" i="35"/>
  <c r="E39" i="35"/>
  <c r="D39" i="35"/>
  <c r="C39" i="35"/>
  <c r="G38" i="35"/>
  <c r="F38" i="35"/>
  <c r="E38" i="35"/>
  <c r="D38" i="35"/>
  <c r="C38" i="35"/>
  <c r="G37" i="35"/>
  <c r="F37" i="35"/>
  <c r="E37" i="35"/>
  <c r="D37" i="35"/>
  <c r="C37" i="35"/>
  <c r="G36" i="35"/>
  <c r="F36" i="35"/>
  <c r="E36" i="35"/>
  <c r="D36" i="35"/>
  <c r="C36" i="35"/>
  <c r="G35" i="35"/>
  <c r="F35" i="35"/>
  <c r="E35" i="35"/>
  <c r="D35" i="35"/>
  <c r="C35" i="35"/>
  <c r="G34" i="35"/>
  <c r="F34" i="35"/>
  <c r="E34" i="35"/>
  <c r="D34" i="35"/>
  <c r="C34" i="35"/>
  <c r="G33" i="35"/>
  <c r="F33" i="35"/>
  <c r="D33" i="35"/>
  <c r="C33" i="35"/>
  <c r="G32" i="35"/>
  <c r="F32" i="35"/>
  <c r="E32" i="35"/>
  <c r="D32" i="35"/>
  <c r="C32" i="35"/>
  <c r="H28" i="35"/>
  <c r="G28" i="35"/>
  <c r="D28" i="35"/>
  <c r="G25" i="35"/>
  <c r="F25" i="35"/>
  <c r="E25" i="35"/>
  <c r="D25" i="35"/>
  <c r="C25" i="35"/>
  <c r="H21" i="35"/>
  <c r="G21" i="35"/>
  <c r="F17" i="35"/>
  <c r="F16" i="35"/>
  <c r="F15" i="35"/>
  <c r="F14" i="35"/>
  <c r="F13" i="35"/>
  <c r="G80" i="34"/>
  <c r="F80" i="34"/>
  <c r="E80" i="34"/>
  <c r="D80" i="34"/>
  <c r="G79" i="34"/>
  <c r="F79" i="34"/>
  <c r="E79" i="34"/>
  <c r="D79" i="34"/>
  <c r="C79" i="34"/>
  <c r="F78" i="34"/>
  <c r="E78" i="34"/>
  <c r="D78" i="34"/>
  <c r="C78" i="34"/>
  <c r="G77" i="34"/>
  <c r="F77" i="34"/>
  <c r="E77" i="34"/>
  <c r="D77" i="34"/>
  <c r="C77" i="34"/>
  <c r="G76" i="34"/>
  <c r="F76" i="34"/>
  <c r="E76" i="34"/>
  <c r="D76" i="34"/>
  <c r="C76" i="34"/>
  <c r="G75" i="34"/>
  <c r="F75" i="34"/>
  <c r="E75" i="34"/>
  <c r="D75" i="34"/>
  <c r="C75" i="34"/>
  <c r="G74" i="34"/>
  <c r="F74" i="34"/>
  <c r="E74" i="34"/>
  <c r="D74" i="34"/>
  <c r="C74" i="34"/>
  <c r="G73" i="34"/>
  <c r="F73" i="34"/>
  <c r="E73" i="34"/>
  <c r="D73" i="34"/>
  <c r="C73" i="34"/>
  <c r="G72" i="34"/>
  <c r="E72" i="34"/>
  <c r="D72" i="34"/>
  <c r="C72" i="34"/>
  <c r="G71" i="34"/>
  <c r="F71" i="34"/>
  <c r="E71" i="34"/>
  <c r="D71" i="34"/>
  <c r="C71" i="34"/>
  <c r="G70" i="34"/>
  <c r="F70" i="34"/>
  <c r="E70" i="34"/>
  <c r="D70" i="34"/>
  <c r="C70" i="34"/>
  <c r="G69" i="34"/>
  <c r="F69" i="34"/>
  <c r="E69" i="34"/>
  <c r="D69" i="34"/>
  <c r="C69" i="34"/>
  <c r="G68" i="34"/>
  <c r="F68" i="34"/>
  <c r="E68" i="34"/>
  <c r="D68" i="34"/>
  <c r="C68" i="34"/>
  <c r="G67" i="34"/>
  <c r="F67" i="34"/>
  <c r="E67" i="34"/>
  <c r="D67" i="34"/>
  <c r="C67" i="34"/>
  <c r="G66" i="34"/>
  <c r="F66" i="34"/>
  <c r="D66" i="34"/>
  <c r="C66" i="34"/>
  <c r="G65" i="34"/>
  <c r="F65" i="34"/>
  <c r="E65" i="34"/>
  <c r="D65" i="34"/>
  <c r="C65" i="34"/>
  <c r="G64" i="34"/>
  <c r="F64" i="34"/>
  <c r="E64" i="34"/>
  <c r="D64" i="34"/>
  <c r="C64" i="34"/>
  <c r="G63" i="34"/>
  <c r="F63" i="34"/>
  <c r="E63" i="34"/>
  <c r="D63" i="34"/>
  <c r="C63" i="34"/>
  <c r="G62" i="34"/>
  <c r="F62" i="34"/>
  <c r="E62" i="34"/>
  <c r="D62" i="34"/>
  <c r="C62" i="34"/>
  <c r="G61" i="34"/>
  <c r="F61" i="34"/>
  <c r="E61" i="34"/>
  <c r="D61" i="34"/>
  <c r="C61" i="34"/>
  <c r="G51" i="34"/>
  <c r="F51" i="34"/>
  <c r="E51" i="34"/>
  <c r="D51" i="34"/>
  <c r="C51" i="34"/>
  <c r="G50" i="34"/>
  <c r="F50" i="34"/>
  <c r="E50" i="34"/>
  <c r="D50" i="34"/>
  <c r="C50" i="34"/>
  <c r="G49" i="34"/>
  <c r="F49" i="34"/>
  <c r="E49" i="34"/>
  <c r="D49" i="34"/>
  <c r="C49" i="34"/>
  <c r="G48" i="34"/>
  <c r="F48" i="34"/>
  <c r="E48" i="34"/>
  <c r="D48" i="34"/>
  <c r="C48" i="34"/>
  <c r="G47" i="34"/>
  <c r="F47" i="34"/>
  <c r="E47" i="34"/>
  <c r="D47" i="34"/>
  <c r="G46" i="34"/>
  <c r="F46" i="34"/>
  <c r="E46" i="34"/>
  <c r="D46" i="34"/>
  <c r="C46" i="34"/>
  <c r="F45" i="34"/>
  <c r="E45" i="34"/>
  <c r="D45" i="34"/>
  <c r="C45" i="34"/>
  <c r="G44" i="34"/>
  <c r="F44" i="34"/>
  <c r="E44" i="34"/>
  <c r="D44" i="34"/>
  <c r="C44" i="34"/>
  <c r="G43" i="34"/>
  <c r="F43" i="34"/>
  <c r="E43" i="34"/>
  <c r="D43" i="34"/>
  <c r="C43" i="34"/>
  <c r="G42" i="34"/>
  <c r="F42" i="34"/>
  <c r="E42" i="34"/>
  <c r="D42" i="34"/>
  <c r="C42" i="34"/>
  <c r="G41" i="34"/>
  <c r="F41" i="34"/>
  <c r="E41" i="34"/>
  <c r="D41" i="34"/>
  <c r="C41" i="34"/>
  <c r="G40" i="34"/>
  <c r="F40" i="34"/>
  <c r="E40" i="34"/>
  <c r="D40" i="34"/>
  <c r="C40" i="34"/>
  <c r="G39" i="34"/>
  <c r="E39" i="34"/>
  <c r="D39" i="34"/>
  <c r="C39" i="34"/>
  <c r="G38" i="34"/>
  <c r="F38" i="34"/>
  <c r="E38" i="34"/>
  <c r="D38" i="34"/>
  <c r="C38" i="34"/>
  <c r="G37" i="34"/>
  <c r="F37" i="34"/>
  <c r="E37" i="34"/>
  <c r="D37" i="34"/>
  <c r="C37" i="34"/>
  <c r="G36" i="34"/>
  <c r="F36" i="34"/>
  <c r="E36" i="34"/>
  <c r="D36" i="34"/>
  <c r="C36" i="34"/>
  <c r="G35" i="34"/>
  <c r="F35" i="34"/>
  <c r="E35" i="34"/>
  <c r="D35" i="34"/>
  <c r="C35" i="34"/>
  <c r="G34" i="34"/>
  <c r="F34" i="34"/>
  <c r="E34" i="34"/>
  <c r="D34" i="34"/>
  <c r="C34" i="34"/>
  <c r="G33" i="34"/>
  <c r="F33" i="34"/>
  <c r="D33" i="34"/>
  <c r="C33" i="34"/>
  <c r="G32" i="34"/>
  <c r="F32" i="34"/>
  <c r="E32" i="34"/>
  <c r="D32" i="34"/>
  <c r="C32" i="34"/>
  <c r="H28" i="34"/>
  <c r="G28" i="34"/>
  <c r="D28" i="34"/>
  <c r="G25" i="34"/>
  <c r="F25" i="34"/>
  <c r="E25" i="34"/>
  <c r="D25" i="34"/>
  <c r="C25" i="34"/>
  <c r="H21" i="34"/>
  <c r="G21" i="34"/>
  <c r="F17" i="34"/>
  <c r="F16" i="34"/>
  <c r="F15" i="34"/>
  <c r="F14" i="34"/>
  <c r="F13" i="34"/>
  <c r="G80" i="33"/>
  <c r="F80" i="33"/>
  <c r="E80" i="33"/>
  <c r="D80" i="33"/>
  <c r="G79" i="33"/>
  <c r="F79" i="33"/>
  <c r="E79" i="33"/>
  <c r="D79" i="33"/>
  <c r="C79" i="33"/>
  <c r="F78" i="33"/>
  <c r="E78" i="33"/>
  <c r="D78" i="33"/>
  <c r="C78" i="33"/>
  <c r="G77" i="33"/>
  <c r="F77" i="33"/>
  <c r="E77" i="33"/>
  <c r="D77" i="33"/>
  <c r="C77" i="33"/>
  <c r="G76" i="33"/>
  <c r="F76" i="33"/>
  <c r="E76" i="33"/>
  <c r="D76" i="33"/>
  <c r="C76" i="33"/>
  <c r="G75" i="33"/>
  <c r="F75" i="33"/>
  <c r="E75" i="33"/>
  <c r="D75" i="33"/>
  <c r="C75" i="33"/>
  <c r="G74" i="33"/>
  <c r="F74" i="33"/>
  <c r="E74" i="33"/>
  <c r="D74" i="33"/>
  <c r="C74" i="33"/>
  <c r="G73" i="33"/>
  <c r="F73" i="33"/>
  <c r="E73" i="33"/>
  <c r="D73" i="33"/>
  <c r="C73" i="33"/>
  <c r="G72" i="33"/>
  <c r="E72" i="33"/>
  <c r="D72" i="33"/>
  <c r="C72" i="33"/>
  <c r="G71" i="33"/>
  <c r="F71" i="33"/>
  <c r="E71" i="33"/>
  <c r="D71" i="33"/>
  <c r="C71" i="33"/>
  <c r="G70" i="33"/>
  <c r="F70" i="33"/>
  <c r="E70" i="33"/>
  <c r="D70" i="33"/>
  <c r="C70" i="33"/>
  <c r="G69" i="33"/>
  <c r="F69" i="33"/>
  <c r="E69" i="33"/>
  <c r="D69" i="33"/>
  <c r="C69" i="33"/>
  <c r="G68" i="33"/>
  <c r="F68" i="33"/>
  <c r="E68" i="33"/>
  <c r="D68" i="33"/>
  <c r="C68" i="33"/>
  <c r="G67" i="33"/>
  <c r="F67" i="33"/>
  <c r="E67" i="33"/>
  <c r="D67" i="33"/>
  <c r="C67" i="33"/>
  <c r="G66" i="33"/>
  <c r="F66" i="33"/>
  <c r="D66" i="33"/>
  <c r="C66" i="33"/>
  <c r="G65" i="33"/>
  <c r="F65" i="33"/>
  <c r="E65" i="33"/>
  <c r="D65" i="33"/>
  <c r="C65" i="33"/>
  <c r="G64" i="33"/>
  <c r="F64" i="33"/>
  <c r="E64" i="33"/>
  <c r="D64" i="33"/>
  <c r="C64" i="33"/>
  <c r="G63" i="33"/>
  <c r="F63" i="33"/>
  <c r="E63" i="33"/>
  <c r="D63" i="33"/>
  <c r="C63" i="33"/>
  <c r="G62" i="33"/>
  <c r="F62" i="33"/>
  <c r="E62" i="33"/>
  <c r="D62" i="33"/>
  <c r="C62" i="33"/>
  <c r="G61" i="33"/>
  <c r="F61" i="33"/>
  <c r="E61" i="33"/>
  <c r="D61" i="33"/>
  <c r="C61" i="33"/>
  <c r="G51" i="33"/>
  <c r="F51" i="33"/>
  <c r="E51" i="33"/>
  <c r="D51" i="33"/>
  <c r="C51" i="33"/>
  <c r="G50" i="33"/>
  <c r="F50" i="33"/>
  <c r="E50" i="33"/>
  <c r="D50" i="33"/>
  <c r="C50" i="33"/>
  <c r="G49" i="33"/>
  <c r="F49" i="33"/>
  <c r="E49" i="33"/>
  <c r="D49" i="33"/>
  <c r="C49" i="33"/>
  <c r="G48" i="33"/>
  <c r="F48" i="33"/>
  <c r="E48" i="33"/>
  <c r="D48" i="33"/>
  <c r="C48" i="33"/>
  <c r="G47" i="33"/>
  <c r="F47" i="33"/>
  <c r="E47" i="33"/>
  <c r="D47" i="33"/>
  <c r="G46" i="33"/>
  <c r="F46" i="33"/>
  <c r="E46" i="33"/>
  <c r="D46" i="33"/>
  <c r="C46" i="33"/>
  <c r="F45" i="33"/>
  <c r="E45" i="33"/>
  <c r="D45" i="33"/>
  <c r="C45" i="33"/>
  <c r="G44" i="33"/>
  <c r="F44" i="33"/>
  <c r="E44" i="33"/>
  <c r="D44" i="33"/>
  <c r="C44" i="33"/>
  <c r="G43" i="33"/>
  <c r="F43" i="33"/>
  <c r="E43" i="33"/>
  <c r="D43" i="33"/>
  <c r="C43" i="33"/>
  <c r="G42" i="33"/>
  <c r="F42" i="33"/>
  <c r="E42" i="33"/>
  <c r="D42" i="33"/>
  <c r="C42" i="33"/>
  <c r="G41" i="33"/>
  <c r="F41" i="33"/>
  <c r="E41" i="33"/>
  <c r="D41" i="33"/>
  <c r="C41" i="33"/>
  <c r="G40" i="33"/>
  <c r="F40" i="33"/>
  <c r="E40" i="33"/>
  <c r="D40" i="33"/>
  <c r="C40" i="33"/>
  <c r="G39" i="33"/>
  <c r="E39" i="33"/>
  <c r="D39" i="33"/>
  <c r="C39" i="33"/>
  <c r="G38" i="33"/>
  <c r="F38" i="33"/>
  <c r="E38" i="33"/>
  <c r="D38" i="33"/>
  <c r="C38" i="33"/>
  <c r="G37" i="33"/>
  <c r="F37" i="33"/>
  <c r="E37" i="33"/>
  <c r="D37" i="33"/>
  <c r="C37" i="33"/>
  <c r="G36" i="33"/>
  <c r="F36" i="33"/>
  <c r="E36" i="33"/>
  <c r="D36" i="33"/>
  <c r="C36" i="33"/>
  <c r="G35" i="33"/>
  <c r="F35" i="33"/>
  <c r="E35" i="33"/>
  <c r="D35" i="33"/>
  <c r="C35" i="33"/>
  <c r="G34" i="33"/>
  <c r="F34" i="33"/>
  <c r="E34" i="33"/>
  <c r="D34" i="33"/>
  <c r="C34" i="33"/>
  <c r="G33" i="33"/>
  <c r="F33" i="33"/>
  <c r="D33" i="33"/>
  <c r="C33" i="33"/>
  <c r="G32" i="33"/>
  <c r="F32" i="33"/>
  <c r="E32" i="33"/>
  <c r="D32" i="33"/>
  <c r="C32" i="33"/>
  <c r="H28" i="33"/>
  <c r="G28" i="33"/>
  <c r="D28" i="33"/>
  <c r="G25" i="33"/>
  <c r="F25" i="33"/>
  <c r="E25" i="33"/>
  <c r="D25" i="33"/>
  <c r="C25" i="33"/>
  <c r="H21" i="33"/>
  <c r="G21" i="33"/>
  <c r="F17" i="33"/>
  <c r="F16" i="33"/>
  <c r="F15" i="33"/>
  <c r="F14" i="33"/>
  <c r="F13" i="33"/>
  <c r="G80" i="32"/>
  <c r="F80" i="32"/>
  <c r="E80" i="32"/>
  <c r="D80" i="32"/>
  <c r="G79" i="32"/>
  <c r="F79" i="32"/>
  <c r="E79" i="32"/>
  <c r="D79" i="32"/>
  <c r="C79" i="32"/>
  <c r="F78" i="32"/>
  <c r="E78" i="32"/>
  <c r="D78" i="32"/>
  <c r="C78" i="32"/>
  <c r="G77" i="32"/>
  <c r="F77" i="32"/>
  <c r="E77" i="32"/>
  <c r="D77" i="32"/>
  <c r="C77" i="32"/>
  <c r="G76" i="32"/>
  <c r="F76" i="32"/>
  <c r="E76" i="32"/>
  <c r="D76" i="32"/>
  <c r="C76" i="32"/>
  <c r="G75" i="32"/>
  <c r="F75" i="32"/>
  <c r="E75" i="32"/>
  <c r="D75" i="32"/>
  <c r="C75" i="32"/>
  <c r="G74" i="32"/>
  <c r="F74" i="32"/>
  <c r="E74" i="32"/>
  <c r="D74" i="32"/>
  <c r="C74" i="32"/>
  <c r="G73" i="32"/>
  <c r="F73" i="32"/>
  <c r="E73" i="32"/>
  <c r="D73" i="32"/>
  <c r="C73" i="32"/>
  <c r="G72" i="32"/>
  <c r="E72" i="32"/>
  <c r="D72" i="32"/>
  <c r="C72" i="32"/>
  <c r="G71" i="32"/>
  <c r="F71" i="32"/>
  <c r="E71" i="32"/>
  <c r="D71" i="32"/>
  <c r="C71" i="32"/>
  <c r="G70" i="32"/>
  <c r="F70" i="32"/>
  <c r="E70" i="32"/>
  <c r="D70" i="32"/>
  <c r="C70" i="32"/>
  <c r="G69" i="32"/>
  <c r="F69" i="32"/>
  <c r="E69" i="32"/>
  <c r="D69" i="32"/>
  <c r="C69" i="32"/>
  <c r="G68" i="32"/>
  <c r="F68" i="32"/>
  <c r="E68" i="32"/>
  <c r="D68" i="32"/>
  <c r="C68" i="32"/>
  <c r="G67" i="32"/>
  <c r="F67" i="32"/>
  <c r="E67" i="32"/>
  <c r="D67" i="32"/>
  <c r="C67" i="32"/>
  <c r="G66" i="32"/>
  <c r="F66" i="32"/>
  <c r="D66" i="32"/>
  <c r="C66" i="32"/>
  <c r="G65" i="32"/>
  <c r="F65" i="32"/>
  <c r="E65" i="32"/>
  <c r="D65" i="32"/>
  <c r="C65" i="32"/>
  <c r="G64" i="32"/>
  <c r="F64" i="32"/>
  <c r="E64" i="32"/>
  <c r="D64" i="32"/>
  <c r="C64" i="32"/>
  <c r="G63" i="32"/>
  <c r="F63" i="32"/>
  <c r="E63" i="32"/>
  <c r="D63" i="32"/>
  <c r="C63" i="32"/>
  <c r="G62" i="32"/>
  <c r="F62" i="32"/>
  <c r="E62" i="32"/>
  <c r="D62" i="32"/>
  <c r="C62" i="32"/>
  <c r="G61" i="32"/>
  <c r="F61" i="32"/>
  <c r="E61" i="32"/>
  <c r="D61" i="32"/>
  <c r="C61" i="32"/>
  <c r="G51" i="32"/>
  <c r="F51" i="32"/>
  <c r="E51" i="32"/>
  <c r="D51" i="32"/>
  <c r="C51" i="32"/>
  <c r="G50" i="32"/>
  <c r="F50" i="32"/>
  <c r="E50" i="32"/>
  <c r="D50" i="32"/>
  <c r="C50" i="32"/>
  <c r="G49" i="32"/>
  <c r="F49" i="32"/>
  <c r="E49" i="32"/>
  <c r="D49" i="32"/>
  <c r="C49" i="32"/>
  <c r="G48" i="32"/>
  <c r="F48" i="32"/>
  <c r="E48" i="32"/>
  <c r="D48" i="32"/>
  <c r="C48" i="32"/>
  <c r="G47" i="32"/>
  <c r="F47" i="32"/>
  <c r="E47" i="32"/>
  <c r="D47" i="32"/>
  <c r="G46" i="32"/>
  <c r="F46" i="32"/>
  <c r="E46" i="32"/>
  <c r="D46" i="32"/>
  <c r="C46" i="32"/>
  <c r="F45" i="32"/>
  <c r="E45" i="32"/>
  <c r="D45" i="32"/>
  <c r="C45" i="32"/>
  <c r="G44" i="32"/>
  <c r="F44" i="32"/>
  <c r="E44" i="32"/>
  <c r="D44" i="32"/>
  <c r="C44" i="32"/>
  <c r="G43" i="32"/>
  <c r="F43" i="32"/>
  <c r="E43" i="32"/>
  <c r="D43" i="32"/>
  <c r="C43" i="32"/>
  <c r="G42" i="32"/>
  <c r="F42" i="32"/>
  <c r="E42" i="32"/>
  <c r="D42" i="32"/>
  <c r="C42" i="32"/>
  <c r="G41" i="32"/>
  <c r="F41" i="32"/>
  <c r="E41" i="32"/>
  <c r="D41" i="32"/>
  <c r="C41" i="32"/>
  <c r="G40" i="32"/>
  <c r="F40" i="32"/>
  <c r="E40" i="32"/>
  <c r="D40" i="32"/>
  <c r="C40" i="32"/>
  <c r="G39" i="32"/>
  <c r="E39" i="32"/>
  <c r="D39" i="32"/>
  <c r="C39" i="32"/>
  <c r="G38" i="32"/>
  <c r="F38" i="32"/>
  <c r="E38" i="32"/>
  <c r="D38" i="32"/>
  <c r="C38" i="32"/>
  <c r="G37" i="32"/>
  <c r="F37" i="32"/>
  <c r="E37" i="32"/>
  <c r="D37" i="32"/>
  <c r="C37" i="32"/>
  <c r="G36" i="32"/>
  <c r="F36" i="32"/>
  <c r="E36" i="32"/>
  <c r="D36" i="32"/>
  <c r="C36" i="32"/>
  <c r="G35" i="32"/>
  <c r="F35" i="32"/>
  <c r="E35" i="32"/>
  <c r="D35" i="32"/>
  <c r="C35" i="32"/>
  <c r="G34" i="32"/>
  <c r="F34" i="32"/>
  <c r="E34" i="32"/>
  <c r="D34" i="32"/>
  <c r="C34" i="32"/>
  <c r="G33" i="32"/>
  <c r="F33" i="32"/>
  <c r="D33" i="32"/>
  <c r="C33" i="32"/>
  <c r="G32" i="32"/>
  <c r="F32" i="32"/>
  <c r="E32" i="32"/>
  <c r="D32" i="32"/>
  <c r="C32" i="32"/>
  <c r="H28" i="32"/>
  <c r="G28" i="32"/>
  <c r="D28" i="32"/>
  <c r="G25" i="32"/>
  <c r="F25" i="32"/>
  <c r="E25" i="32"/>
  <c r="D25" i="32"/>
  <c r="C25" i="32"/>
  <c r="H21" i="32"/>
  <c r="G21" i="32"/>
  <c r="F17" i="32"/>
  <c r="F16" i="32"/>
  <c r="F15" i="32"/>
  <c r="F14" i="32"/>
  <c r="F13" i="32"/>
  <c r="G80" i="31"/>
  <c r="F80" i="31"/>
  <c r="E80" i="31"/>
  <c r="D80" i="31"/>
  <c r="G79" i="31"/>
  <c r="F79" i="31"/>
  <c r="E79" i="31"/>
  <c r="D79" i="31"/>
  <c r="C79" i="31"/>
  <c r="F78" i="31"/>
  <c r="E78" i="31"/>
  <c r="D78" i="31"/>
  <c r="C78" i="31"/>
  <c r="G77" i="31"/>
  <c r="F77" i="31"/>
  <c r="E77" i="31"/>
  <c r="D77" i="31"/>
  <c r="C77" i="31"/>
  <c r="G76" i="31"/>
  <c r="F76" i="31"/>
  <c r="E76" i="31"/>
  <c r="D76" i="31"/>
  <c r="C76" i="31"/>
  <c r="G75" i="31"/>
  <c r="F75" i="31"/>
  <c r="E75" i="31"/>
  <c r="D75" i="31"/>
  <c r="C75" i="31"/>
  <c r="G74" i="31"/>
  <c r="F74" i="31"/>
  <c r="E74" i="31"/>
  <c r="D74" i="31"/>
  <c r="C74" i="31"/>
  <c r="G73" i="31"/>
  <c r="F73" i="31"/>
  <c r="E73" i="31"/>
  <c r="D73" i="31"/>
  <c r="C73" i="31"/>
  <c r="G72" i="31"/>
  <c r="E72" i="31"/>
  <c r="D72" i="31"/>
  <c r="C72" i="31"/>
  <c r="G71" i="31"/>
  <c r="F71" i="31"/>
  <c r="E71" i="31"/>
  <c r="D71" i="31"/>
  <c r="C71" i="31"/>
  <c r="G70" i="31"/>
  <c r="F70" i="31"/>
  <c r="E70" i="31"/>
  <c r="D70" i="31"/>
  <c r="C70" i="31"/>
  <c r="G69" i="31"/>
  <c r="F69" i="31"/>
  <c r="E69" i="31"/>
  <c r="D69" i="31"/>
  <c r="C69" i="31"/>
  <c r="G68" i="31"/>
  <c r="F68" i="31"/>
  <c r="E68" i="31"/>
  <c r="D68" i="31"/>
  <c r="C68" i="31"/>
  <c r="G67" i="31"/>
  <c r="F67" i="31"/>
  <c r="E67" i="31"/>
  <c r="D67" i="31"/>
  <c r="C67" i="31"/>
  <c r="G66" i="31"/>
  <c r="F66" i="31"/>
  <c r="D66" i="31"/>
  <c r="C66" i="31"/>
  <c r="G65" i="31"/>
  <c r="F65" i="31"/>
  <c r="E65" i="31"/>
  <c r="D65" i="31"/>
  <c r="C65" i="31"/>
  <c r="G64" i="31"/>
  <c r="F64" i="31"/>
  <c r="E64" i="31"/>
  <c r="D64" i="31"/>
  <c r="C64" i="31"/>
  <c r="G63" i="31"/>
  <c r="F63" i="31"/>
  <c r="E63" i="31"/>
  <c r="D63" i="31"/>
  <c r="C63" i="31"/>
  <c r="G62" i="31"/>
  <c r="F62" i="31"/>
  <c r="E62" i="31"/>
  <c r="D62" i="31"/>
  <c r="C62" i="31"/>
  <c r="G61" i="31"/>
  <c r="F61" i="31"/>
  <c r="E61" i="31"/>
  <c r="D61" i="31"/>
  <c r="C61" i="31"/>
  <c r="G51" i="31"/>
  <c r="F51" i="31"/>
  <c r="E51" i="31"/>
  <c r="D51" i="31"/>
  <c r="C51" i="31"/>
  <c r="G50" i="31"/>
  <c r="F50" i="31"/>
  <c r="E50" i="31"/>
  <c r="D50" i="31"/>
  <c r="C50" i="31"/>
  <c r="G49" i="31"/>
  <c r="F49" i="31"/>
  <c r="E49" i="31"/>
  <c r="D49" i="31"/>
  <c r="C49" i="31"/>
  <c r="G48" i="31"/>
  <c r="F48" i="31"/>
  <c r="E48" i="31"/>
  <c r="D48" i="31"/>
  <c r="C48" i="31"/>
  <c r="G47" i="31"/>
  <c r="F47" i="31"/>
  <c r="E47" i="31"/>
  <c r="D47" i="31"/>
  <c r="G46" i="31"/>
  <c r="F46" i="31"/>
  <c r="E46" i="31"/>
  <c r="D46" i="31"/>
  <c r="C46" i="31"/>
  <c r="F45" i="31"/>
  <c r="E45" i="31"/>
  <c r="D45" i="31"/>
  <c r="C45" i="31"/>
  <c r="G44" i="31"/>
  <c r="F44" i="31"/>
  <c r="E44" i="31"/>
  <c r="D44" i="31"/>
  <c r="C44" i="31"/>
  <c r="G43" i="31"/>
  <c r="F43" i="31"/>
  <c r="E43" i="31"/>
  <c r="D43" i="31"/>
  <c r="C43" i="31"/>
  <c r="G42" i="31"/>
  <c r="F42" i="31"/>
  <c r="E42" i="31"/>
  <c r="D42" i="31"/>
  <c r="C42" i="31"/>
  <c r="G41" i="31"/>
  <c r="F41" i="31"/>
  <c r="E41" i="31"/>
  <c r="D41" i="31"/>
  <c r="C41" i="31"/>
  <c r="G40" i="31"/>
  <c r="F40" i="31"/>
  <c r="E40" i="31"/>
  <c r="D40" i="31"/>
  <c r="C40" i="31"/>
  <c r="G39" i="31"/>
  <c r="E39" i="31"/>
  <c r="D39" i="31"/>
  <c r="C39" i="31"/>
  <c r="G38" i="31"/>
  <c r="F38" i="31"/>
  <c r="E38" i="31"/>
  <c r="D38" i="31"/>
  <c r="C38" i="31"/>
  <c r="G37" i="31"/>
  <c r="F37" i="31"/>
  <c r="E37" i="31"/>
  <c r="D37" i="31"/>
  <c r="C37" i="31"/>
  <c r="G36" i="31"/>
  <c r="F36" i="31"/>
  <c r="E36" i="31"/>
  <c r="D36" i="31"/>
  <c r="C36" i="31"/>
  <c r="G35" i="31"/>
  <c r="F35" i="31"/>
  <c r="E35" i="31"/>
  <c r="D35" i="31"/>
  <c r="C35" i="31"/>
  <c r="G34" i="31"/>
  <c r="F34" i="31"/>
  <c r="E34" i="31"/>
  <c r="D34" i="31"/>
  <c r="C34" i="31"/>
  <c r="G33" i="31"/>
  <c r="F33" i="31"/>
  <c r="D33" i="31"/>
  <c r="C33" i="31"/>
  <c r="G32" i="31"/>
  <c r="F32" i="31"/>
  <c r="E32" i="31"/>
  <c r="D32" i="31"/>
  <c r="C32" i="31"/>
  <c r="H28" i="31"/>
  <c r="G28" i="31"/>
  <c r="D28" i="31"/>
  <c r="G25" i="31"/>
  <c r="F25" i="31"/>
  <c r="E25" i="31"/>
  <c r="D25" i="31"/>
  <c r="C25" i="31"/>
  <c r="H21" i="31"/>
  <c r="G21" i="31"/>
  <c r="F17" i="31"/>
  <c r="F16" i="31"/>
  <c r="F15" i="31"/>
  <c r="F14" i="31"/>
  <c r="F13" i="31"/>
  <c r="G80" i="30"/>
  <c r="F80" i="30"/>
  <c r="E80" i="30"/>
  <c r="D80" i="30"/>
  <c r="G79" i="30"/>
  <c r="F79" i="30"/>
  <c r="E79" i="30"/>
  <c r="D79" i="30"/>
  <c r="C79" i="30"/>
  <c r="F78" i="30"/>
  <c r="E78" i="30"/>
  <c r="D78" i="30"/>
  <c r="C78" i="30"/>
  <c r="G77" i="30"/>
  <c r="F77" i="30"/>
  <c r="E77" i="30"/>
  <c r="D77" i="30"/>
  <c r="C77" i="30"/>
  <c r="G76" i="30"/>
  <c r="F76" i="30"/>
  <c r="E76" i="30"/>
  <c r="D76" i="30"/>
  <c r="C76" i="30"/>
  <c r="G75" i="30"/>
  <c r="F75" i="30"/>
  <c r="E75" i="30"/>
  <c r="D75" i="30"/>
  <c r="C75" i="30"/>
  <c r="G74" i="30"/>
  <c r="F74" i="30"/>
  <c r="E74" i="30"/>
  <c r="D74" i="30"/>
  <c r="C74" i="30"/>
  <c r="G73" i="30"/>
  <c r="F73" i="30"/>
  <c r="E73" i="30"/>
  <c r="D73" i="30"/>
  <c r="C73" i="30"/>
  <c r="G72" i="30"/>
  <c r="E72" i="30"/>
  <c r="D72" i="30"/>
  <c r="C72" i="30"/>
  <c r="G71" i="30"/>
  <c r="F71" i="30"/>
  <c r="E71" i="30"/>
  <c r="D71" i="30"/>
  <c r="C71" i="30"/>
  <c r="G70" i="30"/>
  <c r="F70" i="30"/>
  <c r="E70" i="30"/>
  <c r="D70" i="30"/>
  <c r="C70" i="30"/>
  <c r="G69" i="30"/>
  <c r="F69" i="30"/>
  <c r="E69" i="30"/>
  <c r="D69" i="30"/>
  <c r="C69" i="30"/>
  <c r="G68" i="30"/>
  <c r="F68" i="30"/>
  <c r="E68" i="30"/>
  <c r="D68" i="30"/>
  <c r="C68" i="30"/>
  <c r="G67" i="30"/>
  <c r="F67" i="30"/>
  <c r="E67" i="30"/>
  <c r="D67" i="30"/>
  <c r="C67" i="30"/>
  <c r="G66" i="30"/>
  <c r="F66" i="30"/>
  <c r="D66" i="30"/>
  <c r="C66" i="30"/>
  <c r="G65" i="30"/>
  <c r="F65" i="30"/>
  <c r="E65" i="30"/>
  <c r="D65" i="30"/>
  <c r="C65" i="30"/>
  <c r="G64" i="30"/>
  <c r="F64" i="30"/>
  <c r="E64" i="30"/>
  <c r="D64" i="30"/>
  <c r="C64" i="30"/>
  <c r="G63" i="30"/>
  <c r="F63" i="30"/>
  <c r="E63" i="30"/>
  <c r="D63" i="30"/>
  <c r="C63" i="30"/>
  <c r="G62" i="30"/>
  <c r="F62" i="30"/>
  <c r="E62" i="30"/>
  <c r="D62" i="30"/>
  <c r="C62" i="30"/>
  <c r="G61" i="30"/>
  <c r="F61" i="30"/>
  <c r="E61" i="30"/>
  <c r="D61" i="30"/>
  <c r="C61" i="30"/>
  <c r="G51" i="30"/>
  <c r="F51" i="30"/>
  <c r="E51" i="30"/>
  <c r="D51" i="30"/>
  <c r="C51" i="30"/>
  <c r="G50" i="30"/>
  <c r="F50" i="30"/>
  <c r="E50" i="30"/>
  <c r="D50" i="30"/>
  <c r="C50" i="30"/>
  <c r="G49" i="30"/>
  <c r="F49" i="30"/>
  <c r="E49" i="30"/>
  <c r="D49" i="30"/>
  <c r="C49" i="30"/>
  <c r="G48" i="30"/>
  <c r="F48" i="30"/>
  <c r="E48" i="30"/>
  <c r="D48" i="30"/>
  <c r="C48" i="30"/>
  <c r="G47" i="30"/>
  <c r="F47" i="30"/>
  <c r="E47" i="30"/>
  <c r="D47" i="30"/>
  <c r="G46" i="30"/>
  <c r="F46" i="30"/>
  <c r="E46" i="30"/>
  <c r="D46" i="30"/>
  <c r="C46" i="30"/>
  <c r="F45" i="30"/>
  <c r="E45" i="30"/>
  <c r="D45" i="30"/>
  <c r="C45" i="30"/>
  <c r="G44" i="30"/>
  <c r="F44" i="30"/>
  <c r="E44" i="30"/>
  <c r="D44" i="30"/>
  <c r="C44" i="30"/>
  <c r="G43" i="30"/>
  <c r="F43" i="30"/>
  <c r="E43" i="30"/>
  <c r="D43" i="30"/>
  <c r="C43" i="30"/>
  <c r="G42" i="30"/>
  <c r="F42" i="30"/>
  <c r="E42" i="30"/>
  <c r="D42" i="30"/>
  <c r="C42" i="30"/>
  <c r="G41" i="30"/>
  <c r="F41" i="30"/>
  <c r="E41" i="30"/>
  <c r="D41" i="30"/>
  <c r="C41" i="30"/>
  <c r="G40" i="30"/>
  <c r="F40" i="30"/>
  <c r="E40" i="30"/>
  <c r="D40" i="30"/>
  <c r="C40" i="30"/>
  <c r="G39" i="30"/>
  <c r="E39" i="30"/>
  <c r="D39" i="30"/>
  <c r="C39" i="30"/>
  <c r="G38" i="30"/>
  <c r="F38" i="30"/>
  <c r="E38" i="30"/>
  <c r="D38" i="30"/>
  <c r="C38" i="30"/>
  <c r="G37" i="30"/>
  <c r="F37" i="30"/>
  <c r="E37" i="30"/>
  <c r="D37" i="30"/>
  <c r="C37" i="30"/>
  <c r="G36" i="30"/>
  <c r="F36" i="30"/>
  <c r="E36" i="30"/>
  <c r="D36" i="30"/>
  <c r="C36" i="30"/>
  <c r="G35" i="30"/>
  <c r="F35" i="30"/>
  <c r="E35" i="30"/>
  <c r="D35" i="30"/>
  <c r="C35" i="30"/>
  <c r="G34" i="30"/>
  <c r="F34" i="30"/>
  <c r="E34" i="30"/>
  <c r="D34" i="30"/>
  <c r="C34" i="30"/>
  <c r="G33" i="30"/>
  <c r="F33" i="30"/>
  <c r="D33" i="30"/>
  <c r="C33" i="30"/>
  <c r="G32" i="30"/>
  <c r="F32" i="30"/>
  <c r="E32" i="30"/>
  <c r="D32" i="30"/>
  <c r="C32" i="30"/>
  <c r="H28" i="30"/>
  <c r="G28" i="30"/>
  <c r="D28" i="30"/>
  <c r="G25" i="30"/>
  <c r="F25" i="30"/>
  <c r="E25" i="30"/>
  <c r="D25" i="30"/>
  <c r="C25" i="30"/>
  <c r="H21" i="30"/>
  <c r="G21" i="30"/>
  <c r="F17" i="30"/>
  <c r="F16" i="30"/>
  <c r="F15" i="30"/>
  <c r="F14" i="30"/>
  <c r="F13" i="30"/>
  <c r="G80" i="29"/>
  <c r="F80" i="29"/>
  <c r="E80" i="29"/>
  <c r="D80" i="29"/>
  <c r="G79" i="29"/>
  <c r="F79" i="29"/>
  <c r="E79" i="29"/>
  <c r="D79" i="29"/>
  <c r="C79" i="29"/>
  <c r="F78" i="29"/>
  <c r="E78" i="29"/>
  <c r="D78" i="29"/>
  <c r="C78" i="29"/>
  <c r="G77" i="29"/>
  <c r="F77" i="29"/>
  <c r="E77" i="29"/>
  <c r="D77" i="29"/>
  <c r="C77" i="29"/>
  <c r="G76" i="29"/>
  <c r="F76" i="29"/>
  <c r="E76" i="29"/>
  <c r="D76" i="29"/>
  <c r="C76" i="29"/>
  <c r="G75" i="29"/>
  <c r="F75" i="29"/>
  <c r="E75" i="29"/>
  <c r="D75" i="29"/>
  <c r="C75" i="29"/>
  <c r="G74" i="29"/>
  <c r="F74" i="29"/>
  <c r="E74" i="29"/>
  <c r="D74" i="29"/>
  <c r="C74" i="29"/>
  <c r="G73" i="29"/>
  <c r="F73" i="29"/>
  <c r="E73" i="29"/>
  <c r="D73" i="29"/>
  <c r="C73" i="29"/>
  <c r="G72" i="29"/>
  <c r="E72" i="29"/>
  <c r="D72" i="29"/>
  <c r="C72" i="29"/>
  <c r="G71" i="29"/>
  <c r="F71" i="29"/>
  <c r="E71" i="29"/>
  <c r="D71" i="29"/>
  <c r="C71" i="29"/>
  <c r="G70" i="29"/>
  <c r="F70" i="29"/>
  <c r="E70" i="29"/>
  <c r="D70" i="29"/>
  <c r="C70" i="29"/>
  <c r="G69" i="29"/>
  <c r="F69" i="29"/>
  <c r="E69" i="29"/>
  <c r="D69" i="29"/>
  <c r="C69" i="29"/>
  <c r="G68" i="29"/>
  <c r="F68" i="29"/>
  <c r="E68" i="29"/>
  <c r="D68" i="29"/>
  <c r="C68" i="29"/>
  <c r="G67" i="29"/>
  <c r="F67" i="29"/>
  <c r="E67" i="29"/>
  <c r="D67" i="29"/>
  <c r="C67" i="29"/>
  <c r="G66" i="29"/>
  <c r="F66" i="29"/>
  <c r="D66" i="29"/>
  <c r="C66" i="29"/>
  <c r="G65" i="29"/>
  <c r="F65" i="29"/>
  <c r="E65" i="29"/>
  <c r="D65" i="29"/>
  <c r="C65" i="29"/>
  <c r="G64" i="29"/>
  <c r="F64" i="29"/>
  <c r="E64" i="29"/>
  <c r="D64" i="29"/>
  <c r="C64" i="29"/>
  <c r="G63" i="29"/>
  <c r="F63" i="29"/>
  <c r="E63" i="29"/>
  <c r="D63" i="29"/>
  <c r="C63" i="29"/>
  <c r="G62" i="29"/>
  <c r="F62" i="29"/>
  <c r="E62" i="29"/>
  <c r="D62" i="29"/>
  <c r="C62" i="29"/>
  <c r="G61" i="29"/>
  <c r="F61" i="29"/>
  <c r="E61" i="29"/>
  <c r="D61" i="29"/>
  <c r="C61" i="29"/>
  <c r="G51" i="29"/>
  <c r="F51" i="29"/>
  <c r="E51" i="29"/>
  <c r="D51" i="29"/>
  <c r="C51" i="29"/>
  <c r="G50" i="29"/>
  <c r="F50" i="29"/>
  <c r="E50" i="29"/>
  <c r="D50" i="29"/>
  <c r="C50" i="29"/>
  <c r="G49" i="29"/>
  <c r="F49" i="29"/>
  <c r="E49" i="29"/>
  <c r="D49" i="29"/>
  <c r="C49" i="29"/>
  <c r="G48" i="29"/>
  <c r="F48" i="29"/>
  <c r="E48" i="29"/>
  <c r="D48" i="29"/>
  <c r="C48" i="29"/>
  <c r="G47" i="29"/>
  <c r="F47" i="29"/>
  <c r="E47" i="29"/>
  <c r="D47" i="29"/>
  <c r="G46" i="29"/>
  <c r="F46" i="29"/>
  <c r="E46" i="29"/>
  <c r="D46" i="29"/>
  <c r="C46" i="29"/>
  <c r="F45" i="29"/>
  <c r="E45" i="29"/>
  <c r="D45" i="29"/>
  <c r="C45" i="29"/>
  <c r="G44" i="29"/>
  <c r="F44" i="29"/>
  <c r="E44" i="29"/>
  <c r="D44" i="29"/>
  <c r="C44" i="29"/>
  <c r="G43" i="29"/>
  <c r="F43" i="29"/>
  <c r="E43" i="29"/>
  <c r="D43" i="29"/>
  <c r="C43" i="29"/>
  <c r="G42" i="29"/>
  <c r="F42" i="29"/>
  <c r="E42" i="29"/>
  <c r="D42" i="29"/>
  <c r="C42" i="29"/>
  <c r="G41" i="29"/>
  <c r="F41" i="29"/>
  <c r="E41" i="29"/>
  <c r="D41" i="29"/>
  <c r="C41" i="29"/>
  <c r="G40" i="29"/>
  <c r="F40" i="29"/>
  <c r="E40" i="29"/>
  <c r="D40" i="29"/>
  <c r="C40" i="29"/>
  <c r="G39" i="29"/>
  <c r="E39" i="29"/>
  <c r="D39" i="29"/>
  <c r="C39" i="29"/>
  <c r="G38" i="29"/>
  <c r="F38" i="29"/>
  <c r="E38" i="29"/>
  <c r="D38" i="29"/>
  <c r="C38" i="29"/>
  <c r="G37" i="29"/>
  <c r="F37" i="29"/>
  <c r="E37" i="29"/>
  <c r="D37" i="29"/>
  <c r="C37" i="29"/>
  <c r="G36" i="29"/>
  <c r="F36" i="29"/>
  <c r="E36" i="29"/>
  <c r="D36" i="29"/>
  <c r="C36" i="29"/>
  <c r="G35" i="29"/>
  <c r="F35" i="29"/>
  <c r="E35" i="29"/>
  <c r="D35" i="29"/>
  <c r="C35" i="29"/>
  <c r="G34" i="29"/>
  <c r="F34" i="29"/>
  <c r="E34" i="29"/>
  <c r="D34" i="29"/>
  <c r="C34" i="29"/>
  <c r="G33" i="29"/>
  <c r="F33" i="29"/>
  <c r="D33" i="29"/>
  <c r="C33" i="29"/>
  <c r="G32" i="29"/>
  <c r="F32" i="29"/>
  <c r="E32" i="29"/>
  <c r="D32" i="29"/>
  <c r="C32" i="29"/>
  <c r="H28" i="29"/>
  <c r="G28" i="29"/>
  <c r="D28" i="29"/>
  <c r="G25" i="29"/>
  <c r="F25" i="29"/>
  <c r="E25" i="29"/>
  <c r="D25" i="29"/>
  <c r="C25" i="29"/>
  <c r="H21" i="29"/>
  <c r="G21" i="29"/>
  <c r="F17" i="29"/>
  <c r="F16" i="29"/>
  <c r="F15" i="29"/>
  <c r="F14" i="29"/>
  <c r="F13" i="29"/>
  <c r="G80" i="28"/>
  <c r="F80" i="28"/>
  <c r="E80" i="28"/>
  <c r="D80" i="28"/>
  <c r="G79" i="28"/>
  <c r="F79" i="28"/>
  <c r="E79" i="28"/>
  <c r="D79" i="28"/>
  <c r="C79" i="28"/>
  <c r="F78" i="28"/>
  <c r="E78" i="28"/>
  <c r="D78" i="28"/>
  <c r="C78" i="28"/>
  <c r="G77" i="28"/>
  <c r="F77" i="28"/>
  <c r="E77" i="28"/>
  <c r="D77" i="28"/>
  <c r="C77" i="28"/>
  <c r="G76" i="28"/>
  <c r="F76" i="28"/>
  <c r="E76" i="28"/>
  <c r="D76" i="28"/>
  <c r="C76" i="28"/>
  <c r="G75" i="28"/>
  <c r="F75" i="28"/>
  <c r="E75" i="28"/>
  <c r="D75" i="28"/>
  <c r="C75" i="28"/>
  <c r="G74" i="28"/>
  <c r="F74" i="28"/>
  <c r="E74" i="28"/>
  <c r="D74" i="28"/>
  <c r="C74" i="28"/>
  <c r="G73" i="28"/>
  <c r="F73" i="28"/>
  <c r="E73" i="28"/>
  <c r="D73" i="28"/>
  <c r="C73" i="28"/>
  <c r="G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D66" i="28"/>
  <c r="C66" i="28"/>
  <c r="G65" i="28"/>
  <c r="F65" i="28"/>
  <c r="E65" i="28"/>
  <c r="D65" i="28"/>
  <c r="C65" i="28"/>
  <c r="G64" i="28"/>
  <c r="F64" i="28"/>
  <c r="E64" i="28"/>
  <c r="D64" i="28"/>
  <c r="C64" i="28"/>
  <c r="G63" i="28"/>
  <c r="F63" i="28"/>
  <c r="E63" i="28"/>
  <c r="D63" i="28"/>
  <c r="C63" i="28"/>
  <c r="G62" i="28"/>
  <c r="F62" i="28"/>
  <c r="E62" i="28"/>
  <c r="D62" i="28"/>
  <c r="C62" i="28"/>
  <c r="G61" i="28"/>
  <c r="F61" i="28"/>
  <c r="E61" i="28"/>
  <c r="D61" i="28"/>
  <c r="C61" i="28"/>
  <c r="G51" i="28"/>
  <c r="F51" i="28"/>
  <c r="E51" i="28"/>
  <c r="D51" i="28"/>
  <c r="C51" i="28"/>
  <c r="G50" i="28"/>
  <c r="F50" i="28"/>
  <c r="E50" i="28"/>
  <c r="D50" i="28"/>
  <c r="C50" i="28"/>
  <c r="G49" i="28"/>
  <c r="F49" i="28"/>
  <c r="E49" i="28"/>
  <c r="D49" i="28"/>
  <c r="C49" i="28"/>
  <c r="G48" i="28"/>
  <c r="F48" i="28"/>
  <c r="E48" i="28"/>
  <c r="D48" i="28"/>
  <c r="C48" i="28"/>
  <c r="G47" i="28"/>
  <c r="F47" i="28"/>
  <c r="E47" i="28"/>
  <c r="D47" i="28"/>
  <c r="G46" i="28"/>
  <c r="F46" i="28"/>
  <c r="E46" i="28"/>
  <c r="D46" i="28"/>
  <c r="C46"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E39" i="28"/>
  <c r="D39" i="28"/>
  <c r="C39" i="28"/>
  <c r="G38" i="28"/>
  <c r="F38" i="28"/>
  <c r="E38" i="28"/>
  <c r="D38" i="28"/>
  <c r="C38" i="28"/>
  <c r="G37" i="28"/>
  <c r="F37" i="28"/>
  <c r="E37" i="28"/>
  <c r="D37" i="28"/>
  <c r="C37" i="28"/>
  <c r="G36" i="28"/>
  <c r="F36" i="28"/>
  <c r="E36" i="28"/>
  <c r="D36" i="28"/>
  <c r="C36" i="28"/>
  <c r="G35" i="28"/>
  <c r="F35" i="28"/>
  <c r="E35" i="28"/>
  <c r="D35" i="28"/>
  <c r="C35" i="28"/>
  <c r="G34" i="28"/>
  <c r="F34" i="28"/>
  <c r="E34" i="28"/>
  <c r="D34" i="28"/>
  <c r="C34" i="28"/>
  <c r="G33" i="28"/>
  <c r="F33" i="28"/>
  <c r="D33" i="28"/>
  <c r="C33" i="28"/>
  <c r="G32" i="28"/>
  <c r="F32" i="28"/>
  <c r="E32" i="28"/>
  <c r="D32" i="28"/>
  <c r="C32" i="28"/>
  <c r="H28" i="28"/>
  <c r="G28" i="28"/>
  <c r="D28" i="28"/>
  <c r="G25" i="28"/>
  <c r="F25" i="28"/>
  <c r="E25" i="28"/>
  <c r="D25" i="28"/>
  <c r="C25" i="28"/>
  <c r="H21" i="28"/>
  <c r="G21" i="28"/>
  <c r="F17" i="28"/>
  <c r="F16" i="28"/>
  <c r="F15" i="28"/>
  <c r="F14" i="28"/>
  <c r="F13" i="28"/>
  <c r="G80" i="27"/>
  <c r="F80" i="27"/>
  <c r="E80" i="27"/>
  <c r="D80" i="27"/>
  <c r="G79" i="27"/>
  <c r="F79" i="27"/>
  <c r="E79" i="27"/>
  <c r="D79" i="27"/>
  <c r="C79" i="27"/>
  <c r="F78" i="27"/>
  <c r="E78" i="27"/>
  <c r="D78" i="27"/>
  <c r="C78" i="27"/>
  <c r="G77" i="27"/>
  <c r="F77" i="27"/>
  <c r="E77" i="27"/>
  <c r="D77" i="27"/>
  <c r="C77" i="27"/>
  <c r="G76" i="27"/>
  <c r="F76" i="27"/>
  <c r="E76" i="27"/>
  <c r="D76" i="27"/>
  <c r="C76" i="27"/>
  <c r="G75" i="27"/>
  <c r="F75" i="27"/>
  <c r="E75" i="27"/>
  <c r="D75" i="27"/>
  <c r="C75" i="27"/>
  <c r="G74" i="27"/>
  <c r="F74" i="27"/>
  <c r="E74" i="27"/>
  <c r="D74" i="27"/>
  <c r="C74" i="27"/>
  <c r="G73" i="27"/>
  <c r="F73" i="27"/>
  <c r="E73" i="27"/>
  <c r="D73" i="27"/>
  <c r="C73" i="27"/>
  <c r="G72" i="27"/>
  <c r="E72" i="27"/>
  <c r="D72" i="27"/>
  <c r="C72" i="27"/>
  <c r="G71" i="27"/>
  <c r="F71" i="27"/>
  <c r="E71" i="27"/>
  <c r="D71" i="27"/>
  <c r="C71" i="27"/>
  <c r="G70" i="27"/>
  <c r="F70" i="27"/>
  <c r="E70" i="27"/>
  <c r="D70" i="27"/>
  <c r="C70" i="27"/>
  <c r="G69" i="27"/>
  <c r="F69" i="27"/>
  <c r="E69" i="27"/>
  <c r="D69" i="27"/>
  <c r="C69" i="27"/>
  <c r="G68" i="27"/>
  <c r="F68" i="27"/>
  <c r="E68" i="27"/>
  <c r="D68" i="27"/>
  <c r="C68" i="27"/>
  <c r="G67" i="27"/>
  <c r="F67" i="27"/>
  <c r="E67" i="27"/>
  <c r="D67" i="27"/>
  <c r="C67" i="27"/>
  <c r="G66" i="27"/>
  <c r="F66" i="27"/>
  <c r="D66" i="27"/>
  <c r="C66" i="27"/>
  <c r="G65" i="27"/>
  <c r="F65" i="27"/>
  <c r="E65" i="27"/>
  <c r="D65" i="27"/>
  <c r="C65" i="27"/>
  <c r="G64" i="27"/>
  <c r="F64" i="27"/>
  <c r="E64" i="27"/>
  <c r="D64" i="27"/>
  <c r="C64" i="27"/>
  <c r="G63" i="27"/>
  <c r="F63" i="27"/>
  <c r="E63" i="27"/>
  <c r="D63" i="27"/>
  <c r="C63" i="27"/>
  <c r="G62" i="27"/>
  <c r="F62" i="27"/>
  <c r="E62" i="27"/>
  <c r="D62" i="27"/>
  <c r="C62" i="27"/>
  <c r="G61" i="27"/>
  <c r="F61" i="27"/>
  <c r="E61" i="27"/>
  <c r="D61" i="27"/>
  <c r="C61" i="27"/>
  <c r="G51" i="27"/>
  <c r="F51" i="27"/>
  <c r="E51" i="27"/>
  <c r="D51" i="27"/>
  <c r="C51" i="27"/>
  <c r="G50" i="27"/>
  <c r="F50" i="27"/>
  <c r="E50" i="27"/>
  <c r="D50" i="27"/>
  <c r="C50" i="27"/>
  <c r="G49" i="27"/>
  <c r="F49" i="27"/>
  <c r="E49" i="27"/>
  <c r="D49" i="27"/>
  <c r="C49" i="27"/>
  <c r="G48" i="27"/>
  <c r="F48" i="27"/>
  <c r="E48" i="27"/>
  <c r="D48" i="27"/>
  <c r="C48" i="27"/>
  <c r="G47" i="27"/>
  <c r="F47" i="27"/>
  <c r="E47" i="27"/>
  <c r="D47" i="27"/>
  <c r="G46" i="27"/>
  <c r="F46" i="27"/>
  <c r="E46" i="27"/>
  <c r="D46" i="27"/>
  <c r="C46" i="27"/>
  <c r="F45" i="27"/>
  <c r="E45" i="27"/>
  <c r="D45" i="27"/>
  <c r="C45" i="27"/>
  <c r="G44" i="27"/>
  <c r="F44" i="27"/>
  <c r="E44" i="27"/>
  <c r="D44" i="27"/>
  <c r="C44" i="27"/>
  <c r="G43" i="27"/>
  <c r="F43" i="27"/>
  <c r="E43" i="27"/>
  <c r="D43" i="27"/>
  <c r="C43" i="27"/>
  <c r="G42" i="27"/>
  <c r="F42" i="27"/>
  <c r="E42" i="27"/>
  <c r="D42" i="27"/>
  <c r="C42" i="27"/>
  <c r="G41" i="27"/>
  <c r="F41" i="27"/>
  <c r="E41" i="27"/>
  <c r="D41" i="27"/>
  <c r="C41" i="27"/>
  <c r="G40" i="27"/>
  <c r="F40" i="27"/>
  <c r="E40" i="27"/>
  <c r="D40" i="27"/>
  <c r="C40" i="27"/>
  <c r="G39" i="27"/>
  <c r="E39" i="27"/>
  <c r="D39" i="27"/>
  <c r="C39" i="27"/>
  <c r="G38" i="27"/>
  <c r="F38" i="27"/>
  <c r="E38" i="27"/>
  <c r="D38" i="27"/>
  <c r="C38" i="27"/>
  <c r="G37" i="27"/>
  <c r="F37" i="27"/>
  <c r="E37" i="27"/>
  <c r="D37" i="27"/>
  <c r="C37" i="27"/>
  <c r="G36" i="27"/>
  <c r="F36" i="27"/>
  <c r="E36" i="27"/>
  <c r="D36" i="27"/>
  <c r="C36" i="27"/>
  <c r="G35" i="27"/>
  <c r="F35" i="27"/>
  <c r="E35" i="27"/>
  <c r="D35" i="27"/>
  <c r="C35" i="27"/>
  <c r="G34" i="27"/>
  <c r="F34" i="27"/>
  <c r="E34" i="27"/>
  <c r="D34" i="27"/>
  <c r="C34" i="27"/>
  <c r="G33" i="27"/>
  <c r="F33" i="27"/>
  <c r="D33" i="27"/>
  <c r="C33" i="27"/>
  <c r="G32" i="27"/>
  <c r="F32" i="27"/>
  <c r="E32" i="27"/>
  <c r="D32" i="27"/>
  <c r="C32" i="27"/>
  <c r="H28" i="27"/>
  <c r="G28" i="27"/>
  <c r="D28" i="27"/>
  <c r="G25" i="27"/>
  <c r="F25" i="27"/>
  <c r="E25" i="27"/>
  <c r="D25" i="27"/>
  <c r="C25" i="27"/>
  <c r="H21" i="27"/>
  <c r="G21" i="27"/>
  <c r="F17" i="27"/>
  <c r="F16" i="27"/>
  <c r="F15" i="27"/>
  <c r="F14" i="27"/>
  <c r="F13" i="27"/>
  <c r="G80" i="26"/>
  <c r="F80" i="26"/>
  <c r="E80" i="26"/>
  <c r="D80" i="26"/>
  <c r="G79" i="26"/>
  <c r="F79" i="26"/>
  <c r="E79" i="26"/>
  <c r="D79" i="26"/>
  <c r="C79" i="26"/>
  <c r="F78" i="26"/>
  <c r="E78" i="26"/>
  <c r="D78" i="26"/>
  <c r="C78" i="26"/>
  <c r="G77" i="26"/>
  <c r="F77" i="26"/>
  <c r="E77" i="26"/>
  <c r="D77" i="26"/>
  <c r="C77" i="26"/>
  <c r="G76" i="26"/>
  <c r="F76" i="26"/>
  <c r="E76" i="26"/>
  <c r="D76" i="26"/>
  <c r="C76" i="26"/>
  <c r="G75" i="26"/>
  <c r="F75" i="26"/>
  <c r="E75" i="26"/>
  <c r="D75" i="26"/>
  <c r="C75" i="26"/>
  <c r="G74" i="26"/>
  <c r="F74" i="26"/>
  <c r="E74" i="26"/>
  <c r="D74" i="26"/>
  <c r="C74" i="26"/>
  <c r="G73" i="26"/>
  <c r="F73" i="26"/>
  <c r="E73" i="26"/>
  <c r="D73" i="26"/>
  <c r="C73" i="26"/>
  <c r="G72" i="26"/>
  <c r="E72" i="26"/>
  <c r="D72" i="26"/>
  <c r="C72" i="26"/>
  <c r="G71" i="26"/>
  <c r="F71" i="26"/>
  <c r="E71" i="26"/>
  <c r="D71" i="26"/>
  <c r="C71" i="26"/>
  <c r="G70" i="26"/>
  <c r="F70" i="26"/>
  <c r="E70" i="26"/>
  <c r="D70" i="26"/>
  <c r="C70" i="26"/>
  <c r="G69" i="26"/>
  <c r="F69" i="26"/>
  <c r="E69" i="26"/>
  <c r="D69" i="26"/>
  <c r="C69" i="26"/>
  <c r="G68" i="26"/>
  <c r="F68" i="26"/>
  <c r="E68" i="26"/>
  <c r="D68" i="26"/>
  <c r="C68" i="26"/>
  <c r="G67" i="26"/>
  <c r="F67" i="26"/>
  <c r="E67" i="26"/>
  <c r="D67" i="26"/>
  <c r="C67" i="26"/>
  <c r="G66" i="26"/>
  <c r="F66" i="26"/>
  <c r="D66" i="26"/>
  <c r="C66" i="26"/>
  <c r="G65" i="26"/>
  <c r="F65" i="26"/>
  <c r="E65" i="26"/>
  <c r="D65" i="26"/>
  <c r="C65" i="26"/>
  <c r="G64" i="26"/>
  <c r="F64" i="26"/>
  <c r="E64" i="26"/>
  <c r="D64" i="26"/>
  <c r="C64" i="26"/>
  <c r="G63" i="26"/>
  <c r="F63" i="26"/>
  <c r="E63" i="26"/>
  <c r="D63" i="26"/>
  <c r="C63" i="26"/>
  <c r="G62" i="26"/>
  <c r="F62" i="26"/>
  <c r="E62" i="26"/>
  <c r="D62" i="26"/>
  <c r="C62" i="26"/>
  <c r="G61" i="26"/>
  <c r="F61" i="26"/>
  <c r="E61" i="26"/>
  <c r="D61" i="26"/>
  <c r="C61" i="26"/>
  <c r="G51" i="26"/>
  <c r="F51" i="26"/>
  <c r="E51" i="26"/>
  <c r="D51" i="26"/>
  <c r="C51" i="26"/>
  <c r="G50" i="26"/>
  <c r="F50" i="26"/>
  <c r="E50" i="26"/>
  <c r="D50" i="26"/>
  <c r="C50" i="26"/>
  <c r="G49" i="26"/>
  <c r="F49" i="26"/>
  <c r="E49" i="26"/>
  <c r="D49" i="26"/>
  <c r="C49" i="26"/>
  <c r="G48" i="26"/>
  <c r="F48" i="26"/>
  <c r="E48" i="26"/>
  <c r="D48" i="26"/>
  <c r="C48" i="26"/>
  <c r="G47" i="26"/>
  <c r="F47" i="26"/>
  <c r="E47" i="26"/>
  <c r="D47" i="26"/>
  <c r="G46" i="26"/>
  <c r="F46" i="26"/>
  <c r="E46" i="26"/>
  <c r="D46" i="26"/>
  <c r="C46" i="26"/>
  <c r="F45" i="26"/>
  <c r="E45" i="26"/>
  <c r="D45" i="26"/>
  <c r="C45" i="26"/>
  <c r="G44" i="26"/>
  <c r="F44" i="26"/>
  <c r="E44" i="26"/>
  <c r="D44" i="26"/>
  <c r="C44" i="26"/>
  <c r="G43" i="26"/>
  <c r="F43" i="26"/>
  <c r="E43" i="26"/>
  <c r="D43" i="26"/>
  <c r="C43" i="26"/>
  <c r="G42" i="26"/>
  <c r="F42" i="26"/>
  <c r="E42" i="26"/>
  <c r="D42" i="26"/>
  <c r="C42" i="26"/>
  <c r="G41" i="26"/>
  <c r="F41" i="26"/>
  <c r="E41" i="26"/>
  <c r="D41" i="26"/>
  <c r="C41" i="26"/>
  <c r="G40" i="26"/>
  <c r="F40" i="26"/>
  <c r="E40" i="26"/>
  <c r="D40" i="26"/>
  <c r="C40" i="26"/>
  <c r="G39" i="26"/>
  <c r="E39" i="26"/>
  <c r="D39" i="26"/>
  <c r="C39" i="26"/>
  <c r="G38" i="26"/>
  <c r="F38" i="26"/>
  <c r="E38" i="26"/>
  <c r="D38" i="26"/>
  <c r="C38" i="26"/>
  <c r="G37" i="26"/>
  <c r="F37" i="26"/>
  <c r="E37" i="26"/>
  <c r="D37" i="26"/>
  <c r="C37" i="26"/>
  <c r="G36" i="26"/>
  <c r="F36" i="26"/>
  <c r="E36" i="26"/>
  <c r="D36" i="26"/>
  <c r="C36" i="26"/>
  <c r="G35" i="26"/>
  <c r="F35" i="26"/>
  <c r="E35" i="26"/>
  <c r="D35" i="26"/>
  <c r="C35" i="26"/>
  <c r="G34" i="26"/>
  <c r="F34" i="26"/>
  <c r="E34" i="26"/>
  <c r="D34" i="26"/>
  <c r="C34" i="26"/>
  <c r="G33" i="26"/>
  <c r="F33" i="26"/>
  <c r="D33" i="26"/>
  <c r="C33" i="26"/>
  <c r="G32" i="26"/>
  <c r="F32" i="26"/>
  <c r="E32" i="26"/>
  <c r="D32" i="26"/>
  <c r="C32" i="26"/>
  <c r="H28" i="26"/>
  <c r="G28" i="26"/>
  <c r="D28" i="26"/>
  <c r="G25" i="26"/>
  <c r="F25" i="26"/>
  <c r="E25" i="26"/>
  <c r="D25" i="26"/>
  <c r="C25" i="26"/>
  <c r="H21" i="26"/>
  <c r="G21" i="26"/>
  <c r="G80" i="25"/>
  <c r="F80" i="25"/>
  <c r="E80" i="25"/>
  <c r="D80" i="25"/>
  <c r="G79" i="25"/>
  <c r="F79" i="25"/>
  <c r="E79" i="25"/>
  <c r="D79" i="25"/>
  <c r="C79" i="25"/>
  <c r="F78" i="25"/>
  <c r="E78" i="25"/>
  <c r="D78" i="25"/>
  <c r="C78" i="25"/>
  <c r="G77" i="25"/>
  <c r="F77" i="25"/>
  <c r="E77" i="25"/>
  <c r="D77" i="25"/>
  <c r="C77" i="25"/>
  <c r="G76" i="25"/>
  <c r="F76" i="25"/>
  <c r="E76" i="25"/>
  <c r="D76" i="25"/>
  <c r="C76" i="25"/>
  <c r="G75" i="25"/>
  <c r="F75" i="25"/>
  <c r="E75" i="25"/>
  <c r="D75" i="25"/>
  <c r="C75" i="25"/>
  <c r="G74" i="25"/>
  <c r="F74" i="25"/>
  <c r="E74" i="25"/>
  <c r="D74" i="25"/>
  <c r="C74" i="25"/>
  <c r="G73" i="25"/>
  <c r="F73" i="25"/>
  <c r="E73" i="25"/>
  <c r="D73" i="25"/>
  <c r="C73" i="25"/>
  <c r="G72" i="25"/>
  <c r="E72" i="25"/>
  <c r="D72" i="25"/>
  <c r="C72" i="25"/>
  <c r="G71" i="25"/>
  <c r="F71" i="25"/>
  <c r="E71" i="25"/>
  <c r="D71" i="25"/>
  <c r="C71" i="25"/>
  <c r="G70" i="25"/>
  <c r="F70" i="25"/>
  <c r="E70" i="25"/>
  <c r="D70" i="25"/>
  <c r="C70" i="25"/>
  <c r="G69" i="25"/>
  <c r="F69" i="25"/>
  <c r="E69" i="25"/>
  <c r="D69" i="25"/>
  <c r="C69" i="25"/>
  <c r="G68" i="25"/>
  <c r="F68" i="25"/>
  <c r="E68" i="25"/>
  <c r="D68" i="25"/>
  <c r="C68" i="25"/>
  <c r="G67" i="25"/>
  <c r="F67" i="25"/>
  <c r="E67" i="25"/>
  <c r="D67" i="25"/>
  <c r="C67" i="25"/>
  <c r="G66" i="25"/>
  <c r="F66" i="25"/>
  <c r="D66" i="25"/>
  <c r="C66" i="25"/>
  <c r="G65" i="25"/>
  <c r="F65" i="25"/>
  <c r="E65" i="25"/>
  <c r="D65" i="25"/>
  <c r="C65" i="25"/>
  <c r="G64" i="25"/>
  <c r="F64" i="25"/>
  <c r="E64" i="25"/>
  <c r="D64" i="25"/>
  <c r="C64" i="25"/>
  <c r="G63" i="25"/>
  <c r="F63" i="25"/>
  <c r="E63" i="25"/>
  <c r="D63" i="25"/>
  <c r="C63" i="25"/>
  <c r="G62" i="25"/>
  <c r="F62" i="25"/>
  <c r="E62" i="25"/>
  <c r="D62" i="25"/>
  <c r="C62" i="25"/>
  <c r="G61" i="25"/>
  <c r="F61" i="25"/>
  <c r="E61" i="25"/>
  <c r="D61" i="25"/>
  <c r="C61" i="25"/>
  <c r="G51" i="25"/>
  <c r="F51" i="25"/>
  <c r="E51" i="25"/>
  <c r="D51" i="25"/>
  <c r="C51" i="25"/>
  <c r="G50" i="25"/>
  <c r="F50" i="25"/>
  <c r="E50" i="25"/>
  <c r="D50" i="25"/>
  <c r="C50" i="25"/>
  <c r="G49" i="25"/>
  <c r="F49" i="25"/>
  <c r="E49" i="25"/>
  <c r="D49" i="25"/>
  <c r="C49" i="25"/>
  <c r="G48" i="25"/>
  <c r="F48" i="25"/>
  <c r="E48" i="25"/>
  <c r="D48" i="25"/>
  <c r="C48" i="25"/>
  <c r="G47" i="25"/>
  <c r="F47" i="25"/>
  <c r="E47" i="25"/>
  <c r="D47" i="25"/>
  <c r="G46" i="25"/>
  <c r="F46" i="25"/>
  <c r="E46" i="25"/>
  <c r="D46" i="25"/>
  <c r="C46" i="25"/>
  <c r="F45" i="25"/>
  <c r="E45" i="25"/>
  <c r="D45" i="25"/>
  <c r="C45" i="25"/>
  <c r="G44" i="25"/>
  <c r="F44" i="25"/>
  <c r="E44" i="25"/>
  <c r="D44" i="25"/>
  <c r="C44" i="25"/>
  <c r="G43" i="25"/>
  <c r="F43" i="25"/>
  <c r="E43" i="25"/>
  <c r="D43" i="25"/>
  <c r="C43" i="25"/>
  <c r="G42" i="25"/>
  <c r="F42" i="25"/>
  <c r="E42" i="25"/>
  <c r="D42" i="25"/>
  <c r="C42" i="25"/>
  <c r="G41" i="25"/>
  <c r="F41" i="25"/>
  <c r="E41" i="25"/>
  <c r="D41" i="25"/>
  <c r="C41" i="25"/>
  <c r="G40" i="25"/>
  <c r="F40" i="25"/>
  <c r="E40" i="25"/>
  <c r="D40" i="25"/>
  <c r="C40" i="25"/>
  <c r="G39" i="25"/>
  <c r="E39" i="25"/>
  <c r="D39" i="25"/>
  <c r="C39" i="25"/>
  <c r="G38" i="25"/>
  <c r="F38" i="25"/>
  <c r="E38" i="25"/>
  <c r="D38" i="25"/>
  <c r="C38" i="25"/>
  <c r="G37" i="25"/>
  <c r="F37" i="25"/>
  <c r="E37" i="25"/>
  <c r="D37" i="25"/>
  <c r="C37" i="25"/>
  <c r="G36" i="25"/>
  <c r="F36" i="25"/>
  <c r="E36" i="25"/>
  <c r="D36" i="25"/>
  <c r="C36" i="25"/>
  <c r="G35" i="25"/>
  <c r="F35" i="25"/>
  <c r="E35" i="25"/>
  <c r="D35" i="25"/>
  <c r="C35" i="25"/>
  <c r="G34" i="25"/>
  <c r="F34" i="25"/>
  <c r="E34" i="25"/>
  <c r="D34" i="25"/>
  <c r="C34" i="25"/>
  <c r="G33" i="25"/>
  <c r="F33" i="25"/>
  <c r="D33" i="25"/>
  <c r="C33" i="25"/>
  <c r="G32" i="25"/>
  <c r="F32" i="25"/>
  <c r="E32" i="25"/>
  <c r="D32" i="25"/>
  <c r="C32" i="25"/>
  <c r="H28" i="25"/>
  <c r="G28" i="25"/>
  <c r="D28" i="25"/>
  <c r="G25" i="25"/>
  <c r="F25" i="25"/>
  <c r="E25" i="25"/>
  <c r="D25" i="25"/>
  <c r="C25" i="25"/>
  <c r="H21" i="25"/>
  <c r="G21" i="25"/>
  <c r="G80" i="24"/>
  <c r="F80" i="24"/>
  <c r="E80" i="24"/>
  <c r="D80" i="24"/>
  <c r="G79" i="24"/>
  <c r="F79" i="24"/>
  <c r="E79" i="24"/>
  <c r="D79" i="24"/>
  <c r="C79" i="24"/>
  <c r="F78" i="24"/>
  <c r="E78" i="24"/>
  <c r="D78" i="24"/>
  <c r="C78" i="24"/>
  <c r="G77" i="24"/>
  <c r="F77" i="24"/>
  <c r="E77" i="24"/>
  <c r="D77" i="24"/>
  <c r="C77" i="24"/>
  <c r="G76" i="24"/>
  <c r="F76" i="24"/>
  <c r="E76" i="24"/>
  <c r="D76" i="24"/>
  <c r="C76" i="24"/>
  <c r="G75" i="24"/>
  <c r="F75" i="24"/>
  <c r="E75" i="24"/>
  <c r="D75" i="24"/>
  <c r="C75" i="24"/>
  <c r="G74" i="24"/>
  <c r="F74" i="24"/>
  <c r="E74" i="24"/>
  <c r="D74" i="24"/>
  <c r="C74" i="24"/>
  <c r="G73" i="24"/>
  <c r="F73" i="24"/>
  <c r="E73" i="24"/>
  <c r="D73" i="24"/>
  <c r="C73" i="24"/>
  <c r="G72" i="24"/>
  <c r="E72" i="24"/>
  <c r="D72" i="24"/>
  <c r="C72" i="24"/>
  <c r="G71" i="24"/>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51" i="24"/>
  <c r="F51" i="24"/>
  <c r="E51" i="24"/>
  <c r="D51" i="24"/>
  <c r="C51" i="24"/>
  <c r="G50" i="24"/>
  <c r="F50" i="24"/>
  <c r="E50" i="24"/>
  <c r="D50" i="24"/>
  <c r="C50" i="24"/>
  <c r="G49" i="24"/>
  <c r="F49" i="24"/>
  <c r="E49" i="24"/>
  <c r="D49" i="24"/>
  <c r="C49" i="24"/>
  <c r="G48" i="24"/>
  <c r="F48" i="24"/>
  <c r="E48" i="24"/>
  <c r="D48" i="24"/>
  <c r="C48" i="24"/>
  <c r="G47" i="24"/>
  <c r="F47" i="24"/>
  <c r="E47" i="24"/>
  <c r="D47" i="24"/>
  <c r="G46" i="24"/>
  <c r="F46" i="24"/>
  <c r="E46" i="24"/>
  <c r="D46" i="24"/>
  <c r="C46" i="24"/>
  <c r="F45" i="24"/>
  <c r="E45" i="24"/>
  <c r="D45" i="24"/>
  <c r="C45" i="24"/>
  <c r="G44" i="24"/>
  <c r="F44" i="24"/>
  <c r="E44" i="24"/>
  <c r="D44" i="24"/>
  <c r="C44" i="24"/>
  <c r="G43" i="24"/>
  <c r="F43" i="24"/>
  <c r="E43" i="24"/>
  <c r="D43" i="24"/>
  <c r="C43" i="24"/>
  <c r="G42" i="24"/>
  <c r="F42" i="24"/>
  <c r="E42" i="24"/>
  <c r="D42" i="24"/>
  <c r="C42" i="24"/>
  <c r="G41" i="24"/>
  <c r="F41" i="24"/>
  <c r="E41" i="24"/>
  <c r="D41" i="24"/>
  <c r="C41" i="24"/>
  <c r="G40" i="24"/>
  <c r="F40" i="24"/>
  <c r="E40" i="24"/>
  <c r="D40" i="24"/>
  <c r="C40" i="24"/>
  <c r="G39" i="24"/>
  <c r="E39" i="24"/>
  <c r="D39" i="24"/>
  <c r="C39" i="24"/>
  <c r="G38" i="24"/>
  <c r="F38" i="24"/>
  <c r="E38" i="24"/>
  <c r="D38" i="24"/>
  <c r="C38" i="24"/>
  <c r="G37" i="24"/>
  <c r="F37" i="24"/>
  <c r="E37" i="24"/>
  <c r="D37" i="24"/>
  <c r="C37" i="24"/>
  <c r="G36" i="24"/>
  <c r="F36" i="24"/>
  <c r="E36" i="24"/>
  <c r="D36" i="24"/>
  <c r="C36" i="24"/>
  <c r="G35" i="24"/>
  <c r="F35" i="24"/>
  <c r="E35" i="24"/>
  <c r="D35" i="24"/>
  <c r="C35" i="24"/>
  <c r="G34" i="24"/>
  <c r="F34" i="24"/>
  <c r="E34" i="24"/>
  <c r="D34" i="24"/>
  <c r="C34" i="24"/>
  <c r="G33" i="24"/>
  <c r="F33" i="24"/>
  <c r="D33" i="24"/>
  <c r="C33" i="24"/>
  <c r="G32" i="24"/>
  <c r="F32" i="24"/>
  <c r="E32" i="24"/>
  <c r="D32" i="24"/>
  <c r="C32" i="24"/>
  <c r="H28" i="24"/>
  <c r="G28" i="24"/>
  <c r="D28" i="24"/>
  <c r="G25" i="24"/>
  <c r="F25" i="24"/>
  <c r="E25" i="24"/>
  <c r="D25" i="24"/>
  <c r="C25" i="24"/>
  <c r="H21" i="24"/>
  <c r="G21" i="24"/>
  <c r="G80" i="23"/>
  <c r="F80" i="23"/>
  <c r="E80" i="23"/>
  <c r="D80" i="23"/>
  <c r="G79" i="23"/>
  <c r="F79" i="23"/>
  <c r="E79" i="23"/>
  <c r="D79" i="23"/>
  <c r="C79" i="23"/>
  <c r="F78" i="23"/>
  <c r="E78" i="23"/>
  <c r="D78" i="23"/>
  <c r="C78" i="23"/>
  <c r="G77" i="23"/>
  <c r="F77" i="23"/>
  <c r="E77" i="23"/>
  <c r="D77" i="23"/>
  <c r="C77" i="23"/>
  <c r="G76" i="23"/>
  <c r="F76" i="23"/>
  <c r="E76" i="23"/>
  <c r="D76" i="23"/>
  <c r="C76" i="23"/>
  <c r="G75" i="23"/>
  <c r="F75" i="23"/>
  <c r="E75" i="23"/>
  <c r="D75" i="23"/>
  <c r="C75" i="23"/>
  <c r="G74" i="23"/>
  <c r="F74" i="23"/>
  <c r="E74" i="23"/>
  <c r="D74" i="23"/>
  <c r="C74" i="23"/>
  <c r="G73" i="23"/>
  <c r="F73" i="23"/>
  <c r="E73" i="23"/>
  <c r="D73" i="23"/>
  <c r="C73" i="23"/>
  <c r="G72" i="23"/>
  <c r="E72" i="23"/>
  <c r="D72" i="23"/>
  <c r="C72" i="23"/>
  <c r="G71" i="23"/>
  <c r="F71" i="23"/>
  <c r="E71" i="23"/>
  <c r="D71" i="23"/>
  <c r="C71" i="23"/>
  <c r="G70" i="23"/>
  <c r="F70" i="23"/>
  <c r="E70" i="23"/>
  <c r="D70" i="23"/>
  <c r="C70" i="23"/>
  <c r="G69" i="23"/>
  <c r="F69" i="23"/>
  <c r="E69" i="23"/>
  <c r="D69" i="23"/>
  <c r="C69" i="23"/>
  <c r="G68" i="23"/>
  <c r="F68" i="23"/>
  <c r="E68" i="23"/>
  <c r="D68" i="23"/>
  <c r="C68" i="23"/>
  <c r="G67" i="23"/>
  <c r="F67" i="23"/>
  <c r="E67" i="23"/>
  <c r="D67" i="23"/>
  <c r="C67" i="23"/>
  <c r="G66" i="23"/>
  <c r="F66" i="23"/>
  <c r="D66" i="23"/>
  <c r="C66" i="23"/>
  <c r="G65" i="23"/>
  <c r="F65" i="23"/>
  <c r="E65" i="23"/>
  <c r="D65" i="23"/>
  <c r="C65" i="23"/>
  <c r="G64" i="23"/>
  <c r="F64" i="23"/>
  <c r="E64" i="23"/>
  <c r="D64" i="23"/>
  <c r="C64" i="23"/>
  <c r="G63" i="23"/>
  <c r="F63" i="23"/>
  <c r="E63" i="23"/>
  <c r="D63" i="23"/>
  <c r="C63" i="23"/>
  <c r="G62" i="23"/>
  <c r="F62" i="23"/>
  <c r="E62" i="23"/>
  <c r="D62" i="23"/>
  <c r="C62" i="23"/>
  <c r="G61" i="23"/>
  <c r="F61" i="23"/>
  <c r="E61" i="23"/>
  <c r="D61" i="23"/>
  <c r="C61" i="23"/>
  <c r="G51" i="23"/>
  <c r="F51" i="23"/>
  <c r="E51" i="23"/>
  <c r="D51" i="23"/>
  <c r="C51" i="23"/>
  <c r="G50" i="23"/>
  <c r="F50" i="23"/>
  <c r="E50" i="23"/>
  <c r="D50" i="23"/>
  <c r="C50" i="23"/>
  <c r="G49" i="23"/>
  <c r="F49" i="23"/>
  <c r="E49" i="23"/>
  <c r="D49" i="23"/>
  <c r="C49" i="23"/>
  <c r="G48" i="23"/>
  <c r="F48" i="23"/>
  <c r="E48" i="23"/>
  <c r="D48" i="23"/>
  <c r="C48" i="23"/>
  <c r="G47" i="23"/>
  <c r="F47" i="23"/>
  <c r="E47" i="23"/>
  <c r="D47" i="23"/>
  <c r="G46" i="23"/>
  <c r="F46" i="23"/>
  <c r="E46" i="23"/>
  <c r="D46" i="23"/>
  <c r="C46" i="23"/>
  <c r="F45" i="23"/>
  <c r="E45" i="23"/>
  <c r="D45" i="23"/>
  <c r="C45" i="23"/>
  <c r="G44" i="23"/>
  <c r="F44" i="23"/>
  <c r="E44" i="23"/>
  <c r="D44" i="23"/>
  <c r="C44" i="23"/>
  <c r="G43" i="23"/>
  <c r="F43" i="23"/>
  <c r="E43" i="23"/>
  <c r="D43" i="23"/>
  <c r="C43" i="23"/>
  <c r="G42" i="23"/>
  <c r="F42" i="23"/>
  <c r="E42" i="23"/>
  <c r="D42" i="23"/>
  <c r="C42" i="23"/>
  <c r="G41" i="23"/>
  <c r="F41" i="23"/>
  <c r="E41" i="23"/>
  <c r="D41" i="23"/>
  <c r="C41" i="23"/>
  <c r="G40" i="23"/>
  <c r="F40" i="23"/>
  <c r="E40" i="23"/>
  <c r="D40" i="23"/>
  <c r="C40" i="23"/>
  <c r="G39" i="23"/>
  <c r="E39" i="23"/>
  <c r="D39" i="23"/>
  <c r="C39" i="23"/>
  <c r="G38" i="23"/>
  <c r="F38" i="23"/>
  <c r="E38" i="23"/>
  <c r="D38" i="23"/>
  <c r="C38" i="23"/>
  <c r="G37" i="23"/>
  <c r="F37" i="23"/>
  <c r="E37" i="23"/>
  <c r="D37" i="23"/>
  <c r="C37" i="23"/>
  <c r="G36" i="23"/>
  <c r="F36" i="23"/>
  <c r="E36" i="23"/>
  <c r="D36" i="23"/>
  <c r="C36" i="23"/>
  <c r="G35" i="23"/>
  <c r="F35" i="23"/>
  <c r="E35" i="23"/>
  <c r="D35" i="23"/>
  <c r="C35" i="23"/>
  <c r="G34" i="23"/>
  <c r="F34" i="23"/>
  <c r="E34" i="23"/>
  <c r="D34" i="23"/>
  <c r="C34" i="23"/>
  <c r="G33" i="23"/>
  <c r="F33" i="23"/>
  <c r="D33" i="23"/>
  <c r="C33" i="23"/>
  <c r="G32" i="23"/>
  <c r="F32" i="23"/>
  <c r="E32" i="23"/>
  <c r="D32" i="23"/>
  <c r="C32" i="23"/>
  <c r="H28" i="23"/>
  <c r="G28" i="23"/>
  <c r="D28" i="23"/>
  <c r="G25" i="23"/>
  <c r="F25" i="23"/>
  <c r="E25" i="23"/>
  <c r="D25" i="23"/>
  <c r="C25" i="23"/>
  <c r="H21" i="23"/>
  <c r="G21" i="23"/>
  <c r="G80" i="22"/>
  <c r="F80" i="22"/>
  <c r="E80" i="22"/>
  <c r="D80" i="22"/>
  <c r="G79" i="22"/>
  <c r="F79" i="22"/>
  <c r="E79" i="22"/>
  <c r="D79" i="22"/>
  <c r="C79" i="22"/>
  <c r="F78" i="22"/>
  <c r="E78" i="22"/>
  <c r="D78" i="22"/>
  <c r="C78" i="22"/>
  <c r="G77" i="22"/>
  <c r="F77" i="22"/>
  <c r="E77" i="22"/>
  <c r="D77" i="22"/>
  <c r="C77" i="22"/>
  <c r="G76" i="22"/>
  <c r="F76" i="22"/>
  <c r="E76" i="22"/>
  <c r="D76" i="22"/>
  <c r="C76" i="22"/>
  <c r="G75" i="22"/>
  <c r="F75" i="22"/>
  <c r="E75" i="22"/>
  <c r="D75" i="22"/>
  <c r="C75" i="22"/>
  <c r="G74" i="22"/>
  <c r="F74" i="22"/>
  <c r="E74" i="22"/>
  <c r="D74" i="22"/>
  <c r="C74" i="22"/>
  <c r="G73" i="22"/>
  <c r="F73" i="22"/>
  <c r="E73" i="22"/>
  <c r="D73" i="22"/>
  <c r="C73" i="22"/>
  <c r="G72" i="22"/>
  <c r="E72" i="22"/>
  <c r="D72" i="22"/>
  <c r="C72" i="22"/>
  <c r="G71" i="22"/>
  <c r="F71" i="22"/>
  <c r="E71" i="22"/>
  <c r="D71" i="22"/>
  <c r="C71" i="22"/>
  <c r="G70" i="22"/>
  <c r="F70" i="22"/>
  <c r="E70" i="22"/>
  <c r="D70" i="22"/>
  <c r="C70" i="22"/>
  <c r="G69" i="22"/>
  <c r="F69" i="22"/>
  <c r="E69" i="22"/>
  <c r="D69" i="22"/>
  <c r="C69" i="22"/>
  <c r="G68" i="22"/>
  <c r="F68" i="22"/>
  <c r="E68" i="22"/>
  <c r="D68" i="22"/>
  <c r="C68" i="22"/>
  <c r="G67" i="22"/>
  <c r="F67" i="22"/>
  <c r="E67" i="22"/>
  <c r="D67" i="22"/>
  <c r="C67" i="22"/>
  <c r="G66" i="22"/>
  <c r="F66" i="22"/>
  <c r="D66" i="22"/>
  <c r="C66" i="22"/>
  <c r="G65" i="22"/>
  <c r="F65" i="22"/>
  <c r="E65" i="22"/>
  <c r="D65" i="22"/>
  <c r="C65" i="22"/>
  <c r="G64" i="22"/>
  <c r="F64" i="22"/>
  <c r="E64" i="22"/>
  <c r="D64" i="22"/>
  <c r="C64" i="22"/>
  <c r="G63" i="22"/>
  <c r="F63" i="22"/>
  <c r="E63" i="22"/>
  <c r="D63" i="22"/>
  <c r="C63" i="22"/>
  <c r="G62" i="22"/>
  <c r="F62" i="22"/>
  <c r="E62" i="22"/>
  <c r="D62" i="22"/>
  <c r="C62" i="22"/>
  <c r="G61" i="22"/>
  <c r="F61" i="22"/>
  <c r="E61" i="22"/>
  <c r="D61" i="22"/>
  <c r="C61" i="22"/>
  <c r="G51" i="22"/>
  <c r="F51" i="22"/>
  <c r="E51" i="22"/>
  <c r="D51" i="22"/>
  <c r="C51" i="22"/>
  <c r="G50" i="22"/>
  <c r="F50" i="22"/>
  <c r="E50" i="22"/>
  <c r="D50" i="22"/>
  <c r="C50" i="22"/>
  <c r="G49" i="22"/>
  <c r="F49" i="22"/>
  <c r="E49" i="22"/>
  <c r="D49" i="22"/>
  <c r="C49" i="22"/>
  <c r="G48" i="22"/>
  <c r="F48" i="22"/>
  <c r="E48" i="22"/>
  <c r="D48" i="22"/>
  <c r="C48" i="22"/>
  <c r="G47" i="22"/>
  <c r="F47" i="22"/>
  <c r="E47" i="22"/>
  <c r="D47" i="22"/>
  <c r="G46" i="22"/>
  <c r="F46" i="22"/>
  <c r="E46" i="22"/>
  <c r="D46" i="22"/>
  <c r="C46" i="22"/>
  <c r="F45" i="22"/>
  <c r="E45" i="22"/>
  <c r="D45" i="22"/>
  <c r="C45" i="22"/>
  <c r="G44" i="22"/>
  <c r="F44" i="22"/>
  <c r="E44" i="22"/>
  <c r="D44" i="22"/>
  <c r="C44" i="22"/>
  <c r="G43" i="22"/>
  <c r="F43" i="22"/>
  <c r="E43" i="22"/>
  <c r="D43" i="22"/>
  <c r="C43" i="22"/>
  <c r="G42" i="22"/>
  <c r="F42" i="22"/>
  <c r="E42" i="22"/>
  <c r="D42" i="22"/>
  <c r="C42" i="22"/>
  <c r="G41" i="22"/>
  <c r="F41" i="22"/>
  <c r="E41" i="22"/>
  <c r="D41" i="22"/>
  <c r="C41" i="22"/>
  <c r="G40" i="22"/>
  <c r="F40" i="22"/>
  <c r="E40" i="22"/>
  <c r="D40" i="22"/>
  <c r="C40" i="22"/>
  <c r="G39" i="22"/>
  <c r="E39" i="22"/>
  <c r="D39" i="22"/>
  <c r="C39" i="22"/>
  <c r="G38" i="22"/>
  <c r="F38" i="22"/>
  <c r="E38" i="22"/>
  <c r="D38" i="22"/>
  <c r="C38" i="22"/>
  <c r="G37" i="22"/>
  <c r="F37" i="22"/>
  <c r="E37" i="22"/>
  <c r="D37" i="22"/>
  <c r="C37" i="22"/>
  <c r="G36" i="22"/>
  <c r="F36" i="22"/>
  <c r="E36" i="22"/>
  <c r="D36" i="22"/>
  <c r="C36" i="22"/>
  <c r="G35" i="22"/>
  <c r="F35" i="22"/>
  <c r="E35" i="22"/>
  <c r="D35" i="22"/>
  <c r="C35" i="22"/>
  <c r="G34" i="22"/>
  <c r="F34" i="22"/>
  <c r="E34" i="22"/>
  <c r="D34" i="22"/>
  <c r="C34" i="22"/>
  <c r="G33" i="22"/>
  <c r="F33" i="22"/>
  <c r="D33" i="22"/>
  <c r="C33" i="22"/>
  <c r="G32" i="22"/>
  <c r="F32" i="22"/>
  <c r="E32" i="22"/>
  <c r="D32" i="22"/>
  <c r="C32" i="22"/>
  <c r="H28" i="22"/>
  <c r="G28" i="22"/>
  <c r="D28" i="22"/>
  <c r="G25" i="22"/>
  <c r="F25" i="22"/>
  <c r="E25" i="22"/>
  <c r="D25" i="22"/>
  <c r="C25" i="22"/>
  <c r="H21" i="22"/>
  <c r="G21" i="22"/>
  <c r="F17" i="22"/>
  <c r="F16" i="22"/>
  <c r="F15" i="22"/>
  <c r="F14" i="22"/>
  <c r="F13" i="22"/>
  <c r="G80" i="21"/>
  <c r="F80" i="21"/>
  <c r="E80" i="21"/>
  <c r="D80" i="21"/>
  <c r="G79" i="21"/>
  <c r="F79" i="21"/>
  <c r="E79" i="21"/>
  <c r="D79" i="21"/>
  <c r="C79" i="21"/>
  <c r="F78" i="21"/>
  <c r="E78" i="21"/>
  <c r="D78" i="21"/>
  <c r="C78" i="21"/>
  <c r="G77" i="21"/>
  <c r="F77" i="21"/>
  <c r="E77" i="21"/>
  <c r="D77" i="21"/>
  <c r="C77" i="21"/>
  <c r="G76" i="21"/>
  <c r="F76" i="21"/>
  <c r="E76" i="21"/>
  <c r="D76" i="21"/>
  <c r="C76" i="21"/>
  <c r="G75" i="21"/>
  <c r="F75" i="21"/>
  <c r="E75" i="21"/>
  <c r="D75" i="21"/>
  <c r="C75" i="21"/>
  <c r="G74" i="21"/>
  <c r="F74" i="21"/>
  <c r="E74" i="21"/>
  <c r="D74" i="21"/>
  <c r="C74" i="21"/>
  <c r="G73" i="21"/>
  <c r="F73" i="21"/>
  <c r="E73" i="21"/>
  <c r="D73" i="21"/>
  <c r="C73" i="21"/>
  <c r="G72" i="21"/>
  <c r="E72" i="21"/>
  <c r="D72" i="21"/>
  <c r="C72" i="21"/>
  <c r="G71" i="21"/>
  <c r="F71" i="21"/>
  <c r="E71" i="21"/>
  <c r="D71" i="21"/>
  <c r="C71" i="21"/>
  <c r="G70" i="21"/>
  <c r="F70" i="21"/>
  <c r="E70" i="21"/>
  <c r="D70" i="21"/>
  <c r="C70" i="21"/>
  <c r="G69" i="21"/>
  <c r="F69" i="21"/>
  <c r="E69" i="21"/>
  <c r="D69" i="21"/>
  <c r="C69" i="21"/>
  <c r="G68" i="21"/>
  <c r="F68" i="21"/>
  <c r="E68" i="21"/>
  <c r="D68" i="21"/>
  <c r="C68" i="21"/>
  <c r="G67" i="21"/>
  <c r="F67" i="21"/>
  <c r="E67" i="21"/>
  <c r="D67" i="21"/>
  <c r="C67" i="21"/>
  <c r="G66" i="21"/>
  <c r="F66" i="21"/>
  <c r="D66" i="21"/>
  <c r="C66" i="21"/>
  <c r="G65" i="21"/>
  <c r="F65" i="21"/>
  <c r="E65" i="21"/>
  <c r="D65" i="21"/>
  <c r="C65" i="21"/>
  <c r="G64" i="21"/>
  <c r="F64" i="21"/>
  <c r="E64" i="21"/>
  <c r="D64" i="21"/>
  <c r="C64" i="21"/>
  <c r="G63" i="21"/>
  <c r="F63" i="21"/>
  <c r="E63" i="21"/>
  <c r="D63" i="21"/>
  <c r="C63" i="21"/>
  <c r="G62" i="21"/>
  <c r="F62" i="21"/>
  <c r="E62" i="21"/>
  <c r="D62" i="21"/>
  <c r="C62" i="21"/>
  <c r="G61" i="21"/>
  <c r="F61" i="21"/>
  <c r="E61" i="21"/>
  <c r="D61" i="21"/>
  <c r="C61" i="21"/>
  <c r="G51" i="21"/>
  <c r="F51" i="21"/>
  <c r="E51" i="21"/>
  <c r="D51" i="21"/>
  <c r="C51" i="21"/>
  <c r="G50" i="21"/>
  <c r="F50" i="21"/>
  <c r="E50" i="21"/>
  <c r="D50" i="21"/>
  <c r="C50" i="21"/>
  <c r="G49" i="21"/>
  <c r="F49" i="21"/>
  <c r="E49" i="21"/>
  <c r="D49" i="21"/>
  <c r="C49" i="21"/>
  <c r="G48" i="21"/>
  <c r="F48" i="21"/>
  <c r="E48" i="21"/>
  <c r="D48" i="21"/>
  <c r="C48" i="21"/>
  <c r="G47" i="21"/>
  <c r="F47" i="21"/>
  <c r="E47" i="21"/>
  <c r="D47" i="21"/>
  <c r="G46" i="21"/>
  <c r="F46" i="21"/>
  <c r="E46" i="21"/>
  <c r="D46" i="21"/>
  <c r="C46" i="21"/>
  <c r="F45" i="21"/>
  <c r="E45" i="21"/>
  <c r="D45" i="21"/>
  <c r="C45" i="21"/>
  <c r="G44" i="21"/>
  <c r="F44" i="21"/>
  <c r="E44" i="21"/>
  <c r="D44" i="21"/>
  <c r="C44" i="21"/>
  <c r="G43" i="21"/>
  <c r="F43" i="21"/>
  <c r="E43" i="21"/>
  <c r="D43" i="21"/>
  <c r="C43" i="21"/>
  <c r="G42" i="21"/>
  <c r="F42" i="21"/>
  <c r="E42" i="21"/>
  <c r="D42" i="21"/>
  <c r="C42" i="21"/>
  <c r="G41" i="21"/>
  <c r="F41" i="21"/>
  <c r="E41" i="21"/>
  <c r="D41" i="21"/>
  <c r="C41" i="21"/>
  <c r="G40" i="21"/>
  <c r="F40" i="21"/>
  <c r="E40" i="21"/>
  <c r="D40" i="21"/>
  <c r="C40" i="21"/>
  <c r="G39" i="21"/>
  <c r="E39" i="21"/>
  <c r="D39" i="21"/>
  <c r="C39" i="21"/>
  <c r="G38" i="21"/>
  <c r="F38" i="21"/>
  <c r="E38" i="21"/>
  <c r="D38" i="21"/>
  <c r="C38" i="21"/>
  <c r="G37" i="21"/>
  <c r="F37" i="21"/>
  <c r="E37" i="21"/>
  <c r="D37" i="21"/>
  <c r="C37" i="21"/>
  <c r="G36" i="21"/>
  <c r="F36" i="21"/>
  <c r="E36" i="21"/>
  <c r="D36" i="21"/>
  <c r="C36" i="21"/>
  <c r="G35" i="21"/>
  <c r="F35" i="21"/>
  <c r="E35" i="21"/>
  <c r="D35" i="21"/>
  <c r="C35" i="21"/>
  <c r="G34" i="21"/>
  <c r="F34" i="21"/>
  <c r="E34" i="21"/>
  <c r="D34" i="21"/>
  <c r="C34" i="21"/>
  <c r="G33" i="21"/>
  <c r="F33" i="21"/>
  <c r="D33" i="21"/>
  <c r="C33" i="21"/>
  <c r="G32" i="21"/>
  <c r="F32" i="21"/>
  <c r="E32" i="21"/>
  <c r="D32" i="21"/>
  <c r="C32" i="21"/>
  <c r="H28" i="21"/>
  <c r="G28" i="21"/>
  <c r="D28" i="21"/>
  <c r="G25" i="21"/>
  <c r="F25" i="21"/>
  <c r="E25" i="21"/>
  <c r="D25" i="21"/>
  <c r="C25" i="21"/>
  <c r="H21" i="21"/>
  <c r="G21" i="21"/>
  <c r="F17" i="21"/>
  <c r="F16" i="21"/>
  <c r="F15" i="21"/>
  <c r="F14" i="21"/>
  <c r="F13" i="21"/>
  <c r="G80" i="20"/>
  <c r="F80" i="20"/>
  <c r="E80" i="20"/>
  <c r="D80" i="20"/>
  <c r="G79" i="20"/>
  <c r="F79" i="20"/>
  <c r="E79" i="20"/>
  <c r="D79" i="20"/>
  <c r="C79" i="20"/>
  <c r="F78" i="20"/>
  <c r="E78" i="20"/>
  <c r="D78" i="20"/>
  <c r="C78" i="20"/>
  <c r="G77" i="20"/>
  <c r="F77" i="20"/>
  <c r="E77" i="20"/>
  <c r="D77" i="20"/>
  <c r="C77" i="20"/>
  <c r="G76" i="20"/>
  <c r="F76" i="20"/>
  <c r="E76" i="20"/>
  <c r="D76" i="20"/>
  <c r="C76" i="20"/>
  <c r="G75" i="20"/>
  <c r="F75" i="20"/>
  <c r="E75" i="20"/>
  <c r="D75" i="20"/>
  <c r="C75" i="20"/>
  <c r="G74" i="20"/>
  <c r="F74" i="20"/>
  <c r="E74" i="20"/>
  <c r="D74" i="20"/>
  <c r="C74" i="20"/>
  <c r="G73" i="20"/>
  <c r="F73" i="20"/>
  <c r="E73" i="20"/>
  <c r="D73" i="20"/>
  <c r="C73" i="20"/>
  <c r="G72" i="20"/>
  <c r="E72" i="20"/>
  <c r="D72" i="20"/>
  <c r="C72" i="20"/>
  <c r="G71" i="20"/>
  <c r="F71" i="20"/>
  <c r="E71" i="20"/>
  <c r="D71" i="20"/>
  <c r="C71" i="20"/>
  <c r="G70" i="20"/>
  <c r="F70" i="20"/>
  <c r="E70" i="20"/>
  <c r="D70" i="20"/>
  <c r="C70" i="20"/>
  <c r="G69" i="20"/>
  <c r="F69" i="20"/>
  <c r="E69" i="20"/>
  <c r="D69" i="20"/>
  <c r="C69" i="20"/>
  <c r="G68" i="20"/>
  <c r="F68" i="20"/>
  <c r="E68" i="20"/>
  <c r="D68" i="20"/>
  <c r="C68" i="20"/>
  <c r="G67" i="20"/>
  <c r="F67" i="20"/>
  <c r="E67" i="20"/>
  <c r="D67" i="20"/>
  <c r="C67" i="20"/>
  <c r="G66" i="20"/>
  <c r="F66" i="20"/>
  <c r="D66" i="20"/>
  <c r="C66" i="20"/>
  <c r="G65" i="20"/>
  <c r="F65" i="20"/>
  <c r="E65" i="20"/>
  <c r="D65" i="20"/>
  <c r="C65" i="20"/>
  <c r="G64" i="20"/>
  <c r="F64" i="20"/>
  <c r="E64" i="20"/>
  <c r="D64" i="20"/>
  <c r="C64" i="20"/>
  <c r="G63" i="20"/>
  <c r="F63" i="20"/>
  <c r="E63" i="20"/>
  <c r="D63" i="20"/>
  <c r="C63" i="20"/>
  <c r="G62" i="20"/>
  <c r="F62" i="20"/>
  <c r="E62" i="20"/>
  <c r="D62" i="20"/>
  <c r="C62" i="20"/>
  <c r="G61" i="20"/>
  <c r="F61" i="20"/>
  <c r="E61" i="20"/>
  <c r="D61" i="20"/>
  <c r="C61" i="20"/>
  <c r="G51" i="20"/>
  <c r="F51" i="20"/>
  <c r="E51" i="20"/>
  <c r="D51" i="20"/>
  <c r="C51" i="20"/>
  <c r="G50" i="20"/>
  <c r="F50" i="20"/>
  <c r="E50" i="20"/>
  <c r="D50" i="20"/>
  <c r="C50" i="20"/>
  <c r="G49" i="20"/>
  <c r="F49" i="20"/>
  <c r="E49" i="20"/>
  <c r="D49" i="20"/>
  <c r="C49" i="20"/>
  <c r="G48" i="20"/>
  <c r="F48" i="20"/>
  <c r="E48" i="20"/>
  <c r="D48" i="20"/>
  <c r="C48" i="20"/>
  <c r="G47" i="20"/>
  <c r="F47" i="20"/>
  <c r="E47" i="20"/>
  <c r="D47" i="20"/>
  <c r="G46" i="20"/>
  <c r="F46" i="20"/>
  <c r="E46" i="20"/>
  <c r="D46" i="20"/>
  <c r="C46" i="20"/>
  <c r="F45" i="20"/>
  <c r="E45" i="20"/>
  <c r="D45" i="20"/>
  <c r="C45" i="20"/>
  <c r="G44" i="20"/>
  <c r="F44" i="20"/>
  <c r="E44" i="20"/>
  <c r="D44" i="20"/>
  <c r="C44" i="20"/>
  <c r="G43" i="20"/>
  <c r="F43" i="20"/>
  <c r="E43" i="20"/>
  <c r="D43" i="20"/>
  <c r="C43" i="20"/>
  <c r="G42" i="20"/>
  <c r="F42" i="20"/>
  <c r="E42" i="20"/>
  <c r="D42" i="20"/>
  <c r="C42" i="20"/>
  <c r="G41" i="20"/>
  <c r="F41" i="20"/>
  <c r="E41" i="20"/>
  <c r="D41" i="20"/>
  <c r="C41" i="20"/>
  <c r="G40" i="20"/>
  <c r="F40" i="20"/>
  <c r="E40" i="20"/>
  <c r="D40" i="20"/>
  <c r="C40" i="20"/>
  <c r="G39" i="20"/>
  <c r="E39" i="20"/>
  <c r="D39" i="20"/>
  <c r="C39" i="20"/>
  <c r="G38" i="20"/>
  <c r="F38" i="20"/>
  <c r="E38" i="20"/>
  <c r="D38" i="20"/>
  <c r="C38" i="20"/>
  <c r="G37" i="20"/>
  <c r="F37" i="20"/>
  <c r="E37" i="20"/>
  <c r="D37" i="20"/>
  <c r="C37" i="20"/>
  <c r="G36" i="20"/>
  <c r="F36" i="20"/>
  <c r="E36" i="20"/>
  <c r="D36" i="20"/>
  <c r="C36" i="20"/>
  <c r="G35" i="20"/>
  <c r="F35" i="20"/>
  <c r="E35" i="20"/>
  <c r="D35" i="20"/>
  <c r="C35" i="20"/>
  <c r="G34" i="20"/>
  <c r="F34" i="20"/>
  <c r="E34" i="20"/>
  <c r="D34" i="20"/>
  <c r="C34" i="20"/>
  <c r="G33" i="20"/>
  <c r="F33" i="20"/>
  <c r="D33" i="20"/>
  <c r="C33" i="20"/>
  <c r="G32" i="20"/>
  <c r="F32" i="20"/>
  <c r="E32" i="20"/>
  <c r="D32" i="20"/>
  <c r="C32" i="20"/>
  <c r="H28" i="20"/>
  <c r="G28" i="20"/>
  <c r="D28" i="20"/>
  <c r="G25" i="20"/>
  <c r="F25" i="20"/>
  <c r="E25" i="20"/>
  <c r="D25" i="20"/>
  <c r="C25" i="20"/>
  <c r="H21" i="20"/>
  <c r="G21" i="20"/>
  <c r="F17" i="20"/>
  <c r="F16" i="20"/>
  <c r="F15" i="20"/>
  <c r="F14" i="20"/>
  <c r="F13" i="20"/>
  <c r="G80" i="19"/>
  <c r="F80" i="19"/>
  <c r="E80" i="19"/>
  <c r="D80" i="19"/>
  <c r="G79" i="19"/>
  <c r="F79" i="19"/>
  <c r="E79" i="19"/>
  <c r="D79" i="19"/>
  <c r="C79" i="19"/>
  <c r="F78" i="19"/>
  <c r="E78" i="19"/>
  <c r="D78" i="19"/>
  <c r="C78" i="19"/>
  <c r="G77" i="19"/>
  <c r="F77" i="19"/>
  <c r="E77" i="19"/>
  <c r="D77" i="19"/>
  <c r="C77" i="19"/>
  <c r="G76" i="19"/>
  <c r="F76" i="19"/>
  <c r="E76" i="19"/>
  <c r="D76" i="19"/>
  <c r="C76" i="19"/>
  <c r="G75" i="19"/>
  <c r="F75" i="19"/>
  <c r="E75" i="19"/>
  <c r="D75" i="19"/>
  <c r="C75" i="19"/>
  <c r="G74" i="19"/>
  <c r="F74" i="19"/>
  <c r="E74" i="19"/>
  <c r="D74" i="19"/>
  <c r="C74" i="19"/>
  <c r="G73" i="19"/>
  <c r="F73" i="19"/>
  <c r="E73" i="19"/>
  <c r="D73" i="19"/>
  <c r="C73" i="19"/>
  <c r="G72" i="19"/>
  <c r="E72" i="19"/>
  <c r="D72" i="19"/>
  <c r="C72" i="19"/>
  <c r="G71" i="19"/>
  <c r="F71" i="19"/>
  <c r="E71" i="19"/>
  <c r="D71" i="19"/>
  <c r="C71" i="19"/>
  <c r="G70" i="19"/>
  <c r="F70" i="19"/>
  <c r="E70" i="19"/>
  <c r="D70" i="19"/>
  <c r="C70" i="19"/>
  <c r="G69" i="19"/>
  <c r="F69" i="19"/>
  <c r="E69" i="19"/>
  <c r="D69" i="19"/>
  <c r="C69" i="19"/>
  <c r="G68" i="19"/>
  <c r="F68" i="19"/>
  <c r="E68" i="19"/>
  <c r="D68" i="19"/>
  <c r="C68" i="19"/>
  <c r="G67" i="19"/>
  <c r="F67" i="19"/>
  <c r="E67" i="19"/>
  <c r="D67" i="19"/>
  <c r="C67" i="19"/>
  <c r="G66" i="19"/>
  <c r="F66" i="19"/>
  <c r="D66" i="19"/>
  <c r="C66" i="19"/>
  <c r="G65" i="19"/>
  <c r="F65" i="19"/>
  <c r="E65" i="19"/>
  <c r="D65" i="19"/>
  <c r="C65" i="19"/>
  <c r="G64" i="19"/>
  <c r="F64" i="19"/>
  <c r="E64" i="19"/>
  <c r="D64" i="19"/>
  <c r="C64" i="19"/>
  <c r="G63" i="19"/>
  <c r="F63" i="19"/>
  <c r="E63" i="19"/>
  <c r="D63" i="19"/>
  <c r="C63" i="19"/>
  <c r="G62" i="19"/>
  <c r="F62" i="19"/>
  <c r="E62" i="19"/>
  <c r="D62" i="19"/>
  <c r="C62" i="19"/>
  <c r="G61" i="19"/>
  <c r="F61" i="19"/>
  <c r="E61" i="19"/>
  <c r="D61" i="19"/>
  <c r="C61" i="19"/>
  <c r="G51" i="19"/>
  <c r="F51" i="19"/>
  <c r="E51" i="19"/>
  <c r="D51" i="19"/>
  <c r="C51" i="19"/>
  <c r="G50" i="19"/>
  <c r="F50" i="19"/>
  <c r="E50" i="19"/>
  <c r="D50" i="19"/>
  <c r="C50" i="19"/>
  <c r="G49" i="19"/>
  <c r="F49" i="19"/>
  <c r="E49" i="19"/>
  <c r="D49" i="19"/>
  <c r="C49" i="19"/>
  <c r="G48" i="19"/>
  <c r="F48" i="19"/>
  <c r="E48" i="19"/>
  <c r="D48" i="19"/>
  <c r="C48" i="19"/>
  <c r="G47" i="19"/>
  <c r="F47" i="19"/>
  <c r="E47" i="19"/>
  <c r="D47" i="19"/>
  <c r="G46" i="19"/>
  <c r="F46" i="19"/>
  <c r="E46" i="19"/>
  <c r="D46" i="19"/>
  <c r="C46" i="19"/>
  <c r="F45" i="19"/>
  <c r="E45" i="19"/>
  <c r="D45" i="19"/>
  <c r="C45" i="19"/>
  <c r="G44" i="19"/>
  <c r="F44" i="19"/>
  <c r="E44" i="19"/>
  <c r="D44" i="19"/>
  <c r="C44" i="19"/>
  <c r="G43" i="19"/>
  <c r="F43" i="19"/>
  <c r="E43" i="19"/>
  <c r="D43" i="19"/>
  <c r="C43" i="19"/>
  <c r="G42" i="19"/>
  <c r="F42" i="19"/>
  <c r="E42" i="19"/>
  <c r="D42" i="19"/>
  <c r="C42" i="19"/>
  <c r="G41" i="19"/>
  <c r="F41" i="19"/>
  <c r="E41" i="19"/>
  <c r="D41" i="19"/>
  <c r="C41" i="19"/>
  <c r="G40" i="19"/>
  <c r="F40" i="19"/>
  <c r="E40" i="19"/>
  <c r="D40" i="19"/>
  <c r="C40" i="19"/>
  <c r="G39" i="19"/>
  <c r="E39" i="19"/>
  <c r="D39" i="19"/>
  <c r="C39" i="19"/>
  <c r="G38" i="19"/>
  <c r="F38" i="19"/>
  <c r="E38" i="19"/>
  <c r="D38" i="19"/>
  <c r="C38" i="19"/>
  <c r="G37" i="19"/>
  <c r="F37" i="19"/>
  <c r="E37" i="19"/>
  <c r="D37" i="19"/>
  <c r="C37" i="19"/>
  <c r="G36" i="19"/>
  <c r="F36" i="19"/>
  <c r="E36" i="19"/>
  <c r="D36" i="19"/>
  <c r="C36" i="19"/>
  <c r="G35" i="19"/>
  <c r="F35" i="19"/>
  <c r="E35" i="19"/>
  <c r="D35" i="19"/>
  <c r="C35" i="19"/>
  <c r="G34" i="19"/>
  <c r="F34" i="19"/>
  <c r="E34" i="19"/>
  <c r="D34" i="19"/>
  <c r="C34" i="19"/>
  <c r="G33" i="19"/>
  <c r="F33" i="19"/>
  <c r="D33" i="19"/>
  <c r="C33" i="19"/>
  <c r="G32" i="19"/>
  <c r="F32" i="19"/>
  <c r="E32" i="19"/>
  <c r="D32" i="19"/>
  <c r="C32" i="19"/>
  <c r="H28" i="19"/>
  <c r="G28" i="19"/>
  <c r="D28" i="19"/>
  <c r="G25" i="19"/>
  <c r="F25" i="19"/>
  <c r="E25" i="19"/>
  <c r="D25" i="19"/>
  <c r="C25" i="19"/>
  <c r="H21" i="19"/>
  <c r="G21" i="19"/>
  <c r="F17" i="19"/>
  <c r="F16" i="19"/>
  <c r="F15" i="19"/>
  <c r="F14" i="19"/>
  <c r="F13" i="19"/>
  <c r="G80" i="18"/>
  <c r="F80" i="18"/>
  <c r="E80" i="18"/>
  <c r="D80" i="18"/>
  <c r="G79" i="18"/>
  <c r="F79" i="18"/>
  <c r="E79" i="18"/>
  <c r="D79" i="18"/>
  <c r="C79" i="18"/>
  <c r="F78" i="18"/>
  <c r="E78" i="18"/>
  <c r="D78" i="18"/>
  <c r="C78" i="18"/>
  <c r="G77" i="18"/>
  <c r="F77" i="18"/>
  <c r="E77" i="18"/>
  <c r="D77" i="18"/>
  <c r="C77" i="18"/>
  <c r="G76" i="18"/>
  <c r="F76" i="18"/>
  <c r="E76" i="18"/>
  <c r="D76" i="18"/>
  <c r="C76" i="18"/>
  <c r="G75" i="18"/>
  <c r="F75" i="18"/>
  <c r="E75" i="18"/>
  <c r="D75" i="18"/>
  <c r="C75" i="18"/>
  <c r="G74" i="18"/>
  <c r="F74" i="18"/>
  <c r="E74" i="18"/>
  <c r="D74" i="18"/>
  <c r="C74" i="18"/>
  <c r="G73" i="18"/>
  <c r="F73" i="18"/>
  <c r="E73" i="18"/>
  <c r="D73" i="18"/>
  <c r="C73" i="18"/>
  <c r="G72" i="18"/>
  <c r="E72" i="18"/>
  <c r="D72" i="18"/>
  <c r="C72" i="18"/>
  <c r="G71" i="18"/>
  <c r="F71" i="18"/>
  <c r="E71" i="18"/>
  <c r="D71" i="18"/>
  <c r="C71" i="18"/>
  <c r="G70" i="18"/>
  <c r="F70" i="18"/>
  <c r="E70" i="18"/>
  <c r="D70" i="18"/>
  <c r="C70" i="18"/>
  <c r="G69" i="18"/>
  <c r="F69" i="18"/>
  <c r="E69" i="18"/>
  <c r="D69" i="18"/>
  <c r="C69" i="18"/>
  <c r="G68" i="18"/>
  <c r="F68" i="18"/>
  <c r="E68" i="18"/>
  <c r="D68" i="18"/>
  <c r="C68" i="18"/>
  <c r="G67" i="18"/>
  <c r="F67" i="18"/>
  <c r="E67" i="18"/>
  <c r="D67" i="18"/>
  <c r="C67" i="18"/>
  <c r="G66" i="18"/>
  <c r="F66" i="18"/>
  <c r="D66" i="18"/>
  <c r="C66" i="18"/>
  <c r="G65" i="18"/>
  <c r="F65" i="18"/>
  <c r="E65" i="18"/>
  <c r="D65" i="18"/>
  <c r="C65" i="18"/>
  <c r="G64" i="18"/>
  <c r="F64" i="18"/>
  <c r="E64" i="18"/>
  <c r="D64" i="18"/>
  <c r="C64" i="18"/>
  <c r="G63" i="18"/>
  <c r="F63" i="18"/>
  <c r="E63" i="18"/>
  <c r="D63" i="18"/>
  <c r="C63" i="18"/>
  <c r="G62" i="18"/>
  <c r="F62" i="18"/>
  <c r="E62" i="18"/>
  <c r="D62" i="18"/>
  <c r="C62" i="18"/>
  <c r="G61" i="18"/>
  <c r="F61" i="18"/>
  <c r="E61" i="18"/>
  <c r="D61" i="18"/>
  <c r="C61" i="18"/>
  <c r="G51" i="18"/>
  <c r="F51" i="18"/>
  <c r="E51" i="18"/>
  <c r="D51" i="18"/>
  <c r="C51" i="18"/>
  <c r="G50" i="18"/>
  <c r="F50" i="18"/>
  <c r="E50" i="18"/>
  <c r="D50" i="18"/>
  <c r="C50" i="18"/>
  <c r="G49" i="18"/>
  <c r="F49" i="18"/>
  <c r="E49" i="18"/>
  <c r="D49" i="18"/>
  <c r="C49" i="18"/>
  <c r="G48" i="18"/>
  <c r="F48" i="18"/>
  <c r="E48" i="18"/>
  <c r="D48" i="18"/>
  <c r="C48" i="18"/>
  <c r="G47" i="18"/>
  <c r="F47" i="18"/>
  <c r="E47" i="18"/>
  <c r="D47" i="18"/>
  <c r="G46" i="18"/>
  <c r="F46" i="18"/>
  <c r="E46" i="18"/>
  <c r="D46" i="18"/>
  <c r="C46" i="18"/>
  <c r="F45" i="18"/>
  <c r="E45" i="18"/>
  <c r="D45" i="18"/>
  <c r="C45" i="18"/>
  <c r="G44" i="18"/>
  <c r="F44" i="18"/>
  <c r="E44" i="18"/>
  <c r="D44" i="18"/>
  <c r="C44" i="18"/>
  <c r="G43" i="18"/>
  <c r="F43" i="18"/>
  <c r="E43" i="18"/>
  <c r="D43" i="18"/>
  <c r="C43" i="18"/>
  <c r="G42" i="18"/>
  <c r="F42" i="18"/>
  <c r="E42" i="18"/>
  <c r="D42" i="18"/>
  <c r="C42" i="18"/>
  <c r="G41" i="18"/>
  <c r="F41" i="18"/>
  <c r="E41" i="18"/>
  <c r="D41" i="18"/>
  <c r="C41" i="18"/>
  <c r="G40" i="18"/>
  <c r="F40" i="18"/>
  <c r="E40" i="18"/>
  <c r="D40" i="18"/>
  <c r="C40" i="18"/>
  <c r="G39" i="18"/>
  <c r="E39" i="18"/>
  <c r="D39" i="18"/>
  <c r="C39" i="18"/>
  <c r="G38" i="18"/>
  <c r="F38" i="18"/>
  <c r="E38" i="18"/>
  <c r="D38" i="18"/>
  <c r="C38" i="18"/>
  <c r="G37" i="18"/>
  <c r="F37" i="18"/>
  <c r="E37" i="18"/>
  <c r="D37" i="18"/>
  <c r="C37" i="18"/>
  <c r="G36" i="18"/>
  <c r="F36" i="18"/>
  <c r="E36" i="18"/>
  <c r="D36" i="18"/>
  <c r="C36" i="18"/>
  <c r="G35" i="18"/>
  <c r="F35" i="18"/>
  <c r="E35" i="18"/>
  <c r="D35" i="18"/>
  <c r="C35" i="18"/>
  <c r="G34" i="18"/>
  <c r="F34" i="18"/>
  <c r="E34" i="18"/>
  <c r="D34" i="18"/>
  <c r="C34" i="18"/>
  <c r="G33" i="18"/>
  <c r="F33" i="18"/>
  <c r="D33" i="18"/>
  <c r="C33" i="18"/>
  <c r="G32" i="18"/>
  <c r="F32" i="18"/>
  <c r="E32" i="18"/>
  <c r="D32" i="18"/>
  <c r="C32" i="18"/>
  <c r="H28" i="18"/>
  <c r="G28" i="18"/>
  <c r="D28" i="18"/>
  <c r="G25" i="18"/>
  <c r="F25" i="18"/>
  <c r="E25" i="18"/>
  <c r="D25" i="18"/>
  <c r="C25" i="18"/>
  <c r="H21" i="18"/>
  <c r="G21" i="18"/>
  <c r="F17" i="18"/>
  <c r="F16" i="18"/>
  <c r="F15" i="18"/>
  <c r="F14" i="18"/>
  <c r="F13" i="18"/>
  <c r="G80" i="17"/>
  <c r="F80" i="17"/>
  <c r="E80" i="17"/>
  <c r="D80" i="17"/>
  <c r="G79" i="17"/>
  <c r="F79" i="17"/>
  <c r="E79" i="17"/>
  <c r="D79" i="17"/>
  <c r="C79" i="17"/>
  <c r="F78" i="17"/>
  <c r="E78" i="17"/>
  <c r="D78" i="17"/>
  <c r="C78" i="17"/>
  <c r="G77" i="17"/>
  <c r="F77" i="17"/>
  <c r="E77" i="17"/>
  <c r="D77" i="17"/>
  <c r="C77" i="17"/>
  <c r="G76" i="17"/>
  <c r="F76" i="17"/>
  <c r="E76" i="17"/>
  <c r="D76" i="17"/>
  <c r="C76" i="17"/>
  <c r="G75" i="17"/>
  <c r="F75" i="17"/>
  <c r="E75" i="17"/>
  <c r="D75" i="17"/>
  <c r="C75" i="17"/>
  <c r="G74" i="17"/>
  <c r="F74" i="17"/>
  <c r="E74" i="17"/>
  <c r="D74" i="17"/>
  <c r="C74" i="17"/>
  <c r="G73" i="17"/>
  <c r="F73" i="17"/>
  <c r="E73" i="17"/>
  <c r="D73" i="17"/>
  <c r="C73" i="17"/>
  <c r="G72" i="17"/>
  <c r="E72" i="17"/>
  <c r="D72" i="17"/>
  <c r="C72" i="17"/>
  <c r="G71" i="17"/>
  <c r="F71" i="17"/>
  <c r="E71" i="17"/>
  <c r="D71" i="17"/>
  <c r="C71" i="17"/>
  <c r="G70" i="17"/>
  <c r="F70" i="17"/>
  <c r="E70" i="17"/>
  <c r="D70" i="17"/>
  <c r="C70" i="17"/>
  <c r="G69" i="17"/>
  <c r="F69" i="17"/>
  <c r="E69" i="17"/>
  <c r="D69" i="17"/>
  <c r="C69" i="17"/>
  <c r="G68" i="17"/>
  <c r="F68" i="17"/>
  <c r="E68" i="17"/>
  <c r="D68" i="17"/>
  <c r="C68" i="17"/>
  <c r="G67" i="17"/>
  <c r="F67" i="17"/>
  <c r="E67" i="17"/>
  <c r="D67" i="17"/>
  <c r="C67" i="17"/>
  <c r="G66" i="17"/>
  <c r="F66" i="17"/>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51" i="17"/>
  <c r="F51" i="17"/>
  <c r="E51" i="17"/>
  <c r="D51" i="17"/>
  <c r="C51" i="17"/>
  <c r="G50" i="17"/>
  <c r="F50" i="17"/>
  <c r="E50" i="17"/>
  <c r="D50" i="17"/>
  <c r="C50" i="17"/>
  <c r="G49" i="17"/>
  <c r="F49" i="17"/>
  <c r="E49" i="17"/>
  <c r="D49" i="17"/>
  <c r="C49" i="17"/>
  <c r="G48" i="17"/>
  <c r="F48" i="17"/>
  <c r="E48" i="17"/>
  <c r="D48" i="17"/>
  <c r="C48" i="17"/>
  <c r="G47" i="17"/>
  <c r="F47" i="17"/>
  <c r="E47" i="17"/>
  <c r="D47" i="17"/>
  <c r="G46" i="17"/>
  <c r="F46" i="17"/>
  <c r="E46" i="17"/>
  <c r="D46" i="17"/>
  <c r="C46" i="17"/>
  <c r="F45" i="17"/>
  <c r="E45" i="17"/>
  <c r="D45" i="17"/>
  <c r="C45" i="17"/>
  <c r="G44" i="17"/>
  <c r="F44" i="17"/>
  <c r="E44" i="17"/>
  <c r="D44" i="17"/>
  <c r="C44" i="17"/>
  <c r="G43" i="17"/>
  <c r="F43" i="17"/>
  <c r="E43" i="17"/>
  <c r="D43" i="17"/>
  <c r="C43" i="17"/>
  <c r="G42" i="17"/>
  <c r="F42" i="17"/>
  <c r="E42" i="17"/>
  <c r="D42" i="17"/>
  <c r="C42" i="17"/>
  <c r="G41" i="17"/>
  <c r="F41" i="17"/>
  <c r="E41" i="17"/>
  <c r="D41" i="17"/>
  <c r="C41" i="17"/>
  <c r="G40" i="17"/>
  <c r="F40" i="17"/>
  <c r="E40" i="17"/>
  <c r="D40" i="17"/>
  <c r="C40" i="17"/>
  <c r="G39" i="17"/>
  <c r="E39" i="17"/>
  <c r="D39" i="17"/>
  <c r="C39" i="17"/>
  <c r="G38" i="17"/>
  <c r="F38" i="17"/>
  <c r="E38" i="17"/>
  <c r="D38" i="17"/>
  <c r="C38" i="17"/>
  <c r="G37" i="17"/>
  <c r="F37" i="17"/>
  <c r="E37" i="17"/>
  <c r="D37" i="17"/>
  <c r="C37" i="17"/>
  <c r="G36" i="17"/>
  <c r="F36" i="17"/>
  <c r="E36" i="17"/>
  <c r="D36" i="17"/>
  <c r="C36" i="17"/>
  <c r="G35" i="17"/>
  <c r="F35" i="17"/>
  <c r="E35" i="17"/>
  <c r="D35" i="17"/>
  <c r="C35" i="17"/>
  <c r="G34" i="17"/>
  <c r="F34" i="17"/>
  <c r="E34" i="17"/>
  <c r="D34" i="17"/>
  <c r="C34" i="17"/>
  <c r="G33" i="17"/>
  <c r="F33" i="17"/>
  <c r="D33" i="17"/>
  <c r="C33" i="17"/>
  <c r="G32" i="17"/>
  <c r="F32" i="17"/>
  <c r="E32" i="17"/>
  <c r="D32" i="17"/>
  <c r="C32" i="17"/>
  <c r="H28" i="17"/>
  <c r="G28" i="17"/>
  <c r="D28" i="17"/>
  <c r="G25" i="17"/>
  <c r="F25" i="17"/>
  <c r="E25" i="17"/>
  <c r="D25" i="17"/>
  <c r="C25" i="17"/>
  <c r="H21" i="17"/>
  <c r="G21" i="17"/>
  <c r="F17" i="17"/>
  <c r="F16" i="17"/>
  <c r="F15" i="17"/>
  <c r="F14" i="17"/>
  <c r="F13" i="17"/>
  <c r="G80" i="16"/>
  <c r="F80" i="16"/>
  <c r="E80" i="16"/>
  <c r="D80" i="16"/>
  <c r="G79" i="16"/>
  <c r="F79" i="16"/>
  <c r="E79" i="16"/>
  <c r="D79" i="16"/>
  <c r="C79"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E72" i="16"/>
  <c r="D72" i="16"/>
  <c r="C72" i="16"/>
  <c r="G71" i="16"/>
  <c r="F71" i="16"/>
  <c r="E71" i="16"/>
  <c r="D71" i="16"/>
  <c r="C71" i="16"/>
  <c r="G70" i="16"/>
  <c r="F70" i="16"/>
  <c r="E70" i="16"/>
  <c r="D70" i="16"/>
  <c r="C70" i="16"/>
  <c r="G69" i="16"/>
  <c r="F69" i="16"/>
  <c r="E69" i="16"/>
  <c r="D69" i="16"/>
  <c r="C69" i="16"/>
  <c r="G68" i="16"/>
  <c r="F68" i="16"/>
  <c r="E68" i="16"/>
  <c r="D68" i="16"/>
  <c r="C68" i="16"/>
  <c r="G67" i="16"/>
  <c r="F67" i="16"/>
  <c r="E67" i="16"/>
  <c r="D67" i="16"/>
  <c r="C67" i="16"/>
  <c r="G66" i="16"/>
  <c r="F66" i="16"/>
  <c r="D66" i="16"/>
  <c r="C66" i="16"/>
  <c r="G65" i="16"/>
  <c r="F65" i="16"/>
  <c r="E65" i="16"/>
  <c r="D65" i="16"/>
  <c r="C65" i="16"/>
  <c r="G64" i="16"/>
  <c r="F64" i="16"/>
  <c r="E64" i="16"/>
  <c r="D64" i="16"/>
  <c r="C64" i="16"/>
  <c r="G63" i="16"/>
  <c r="F63" i="16"/>
  <c r="E63" i="16"/>
  <c r="D63" i="16"/>
  <c r="C63" i="16"/>
  <c r="G62" i="16"/>
  <c r="F62" i="16"/>
  <c r="E62" i="16"/>
  <c r="D62" i="16"/>
  <c r="C62" i="16"/>
  <c r="G61" i="16"/>
  <c r="F61" i="16"/>
  <c r="E61" i="16"/>
  <c r="D61" i="16"/>
  <c r="C61" i="16"/>
  <c r="G51" i="16"/>
  <c r="F51" i="16"/>
  <c r="E51" i="16"/>
  <c r="D51" i="16"/>
  <c r="C51" i="16"/>
  <c r="G50" i="16"/>
  <c r="F50" i="16"/>
  <c r="E50" i="16"/>
  <c r="D50" i="16"/>
  <c r="C50" i="16"/>
  <c r="G49" i="16"/>
  <c r="F49" i="16"/>
  <c r="E49" i="16"/>
  <c r="D49" i="16"/>
  <c r="C49" i="16"/>
  <c r="G48" i="16"/>
  <c r="F48" i="16"/>
  <c r="E48" i="16"/>
  <c r="D48" i="16"/>
  <c r="C48" i="16"/>
  <c r="G47" i="16"/>
  <c r="F47" i="16"/>
  <c r="E47" i="16"/>
  <c r="D47" i="16"/>
  <c r="G46" i="16"/>
  <c r="F46" i="16"/>
  <c r="E46" i="16"/>
  <c r="D46" i="16"/>
  <c r="C46" i="16"/>
  <c r="F45" i="16"/>
  <c r="E45" i="16"/>
  <c r="D45" i="16"/>
  <c r="C45" i="16"/>
  <c r="G44" i="16"/>
  <c r="F44" i="16"/>
  <c r="E44" i="16"/>
  <c r="D44" i="16"/>
  <c r="C44" i="16"/>
  <c r="G43" i="16"/>
  <c r="F43" i="16"/>
  <c r="E43" i="16"/>
  <c r="D43" i="16"/>
  <c r="C43" i="16"/>
  <c r="G42" i="16"/>
  <c r="F42" i="16"/>
  <c r="E42" i="16"/>
  <c r="D42" i="16"/>
  <c r="C42" i="16"/>
  <c r="G41" i="16"/>
  <c r="F41" i="16"/>
  <c r="E41" i="16"/>
  <c r="D41" i="16"/>
  <c r="C41" i="16"/>
  <c r="G40" i="16"/>
  <c r="F40" i="16"/>
  <c r="E40" i="16"/>
  <c r="D40" i="16"/>
  <c r="C40" i="16"/>
  <c r="G39" i="16"/>
  <c r="E39" i="16"/>
  <c r="D39" i="16"/>
  <c r="C39" i="16"/>
  <c r="G38" i="16"/>
  <c r="F38" i="16"/>
  <c r="E38" i="16"/>
  <c r="D38" i="16"/>
  <c r="C38" i="16"/>
  <c r="G37" i="16"/>
  <c r="F37" i="16"/>
  <c r="E37" i="16"/>
  <c r="D37" i="16"/>
  <c r="C37" i="16"/>
  <c r="G36" i="16"/>
  <c r="F36" i="16"/>
  <c r="E36" i="16"/>
  <c r="D36" i="16"/>
  <c r="C36" i="16"/>
  <c r="G35" i="16"/>
  <c r="F35" i="16"/>
  <c r="E35" i="16"/>
  <c r="D35" i="16"/>
  <c r="C35" i="16"/>
  <c r="G34" i="16"/>
  <c r="F34" i="16"/>
  <c r="E34" i="16"/>
  <c r="D34" i="16"/>
  <c r="C34" i="16"/>
  <c r="G33" i="16"/>
  <c r="F33" i="16"/>
  <c r="D33" i="16"/>
  <c r="C33" i="16"/>
  <c r="G32" i="16"/>
  <c r="F32" i="16"/>
  <c r="E32" i="16"/>
  <c r="D32" i="16"/>
  <c r="C32" i="16"/>
  <c r="H28" i="16"/>
  <c r="G28" i="16"/>
  <c r="D28" i="16"/>
  <c r="G25" i="16"/>
  <c r="F25" i="16"/>
  <c r="E25" i="16"/>
  <c r="D25" i="16"/>
  <c r="C25" i="16"/>
  <c r="H21" i="16"/>
  <c r="G21" i="16"/>
  <c r="F17" i="16"/>
  <c r="F16" i="16"/>
  <c r="F15" i="16"/>
  <c r="F14" i="16"/>
  <c r="F13" i="16"/>
  <c r="G80" i="15"/>
  <c r="F80" i="15"/>
  <c r="E80" i="15"/>
  <c r="D80" i="15"/>
  <c r="G79" i="15"/>
  <c r="F79" i="15"/>
  <c r="E79" i="15"/>
  <c r="D79" i="15"/>
  <c r="C79" i="15"/>
  <c r="F78" i="15"/>
  <c r="E78" i="15"/>
  <c r="D78" i="15"/>
  <c r="C78" i="15"/>
  <c r="G77" i="15"/>
  <c r="F77" i="15"/>
  <c r="E77" i="15"/>
  <c r="D77" i="15"/>
  <c r="C77" i="15"/>
  <c r="G76" i="15"/>
  <c r="F76" i="15"/>
  <c r="E76" i="15"/>
  <c r="D76" i="15"/>
  <c r="C76" i="15"/>
  <c r="G75" i="15"/>
  <c r="F75" i="15"/>
  <c r="E75" i="15"/>
  <c r="D75" i="15"/>
  <c r="C75" i="15"/>
  <c r="G74" i="15"/>
  <c r="F74" i="15"/>
  <c r="E74" i="15"/>
  <c r="D74" i="15"/>
  <c r="C74" i="15"/>
  <c r="G73" i="15"/>
  <c r="F73" i="15"/>
  <c r="E73" i="15"/>
  <c r="D73" i="15"/>
  <c r="C73" i="15"/>
  <c r="G72" i="15"/>
  <c r="E72" i="15"/>
  <c r="D72" i="15"/>
  <c r="C72" i="15"/>
  <c r="G71" i="15"/>
  <c r="F71" i="15"/>
  <c r="E71" i="15"/>
  <c r="D71" i="15"/>
  <c r="C71" i="15"/>
  <c r="G70" i="15"/>
  <c r="F70" i="15"/>
  <c r="E70" i="15"/>
  <c r="D70" i="15"/>
  <c r="C70" i="15"/>
  <c r="G69" i="15"/>
  <c r="F69" i="15"/>
  <c r="E69" i="15"/>
  <c r="D69" i="15"/>
  <c r="C69" i="15"/>
  <c r="G68" i="15"/>
  <c r="F68" i="15"/>
  <c r="E68" i="15"/>
  <c r="D68" i="15"/>
  <c r="C68" i="15"/>
  <c r="G67" i="15"/>
  <c r="F67" i="15"/>
  <c r="E67" i="15"/>
  <c r="D67" i="15"/>
  <c r="C67" i="15"/>
  <c r="G66" i="15"/>
  <c r="F66" i="15"/>
  <c r="D66" i="15"/>
  <c r="C66" i="15"/>
  <c r="G65" i="15"/>
  <c r="F65" i="15"/>
  <c r="E65" i="15"/>
  <c r="D65" i="15"/>
  <c r="C65" i="15"/>
  <c r="G64" i="15"/>
  <c r="F64" i="15"/>
  <c r="E64" i="15"/>
  <c r="D64" i="15"/>
  <c r="C64" i="15"/>
  <c r="G63" i="15"/>
  <c r="F63" i="15"/>
  <c r="E63" i="15"/>
  <c r="D63" i="15"/>
  <c r="C63" i="15"/>
  <c r="G62" i="15"/>
  <c r="F62" i="15"/>
  <c r="E62" i="15"/>
  <c r="D62" i="15"/>
  <c r="C62" i="15"/>
  <c r="G61" i="15"/>
  <c r="F61" i="15"/>
  <c r="E61" i="15"/>
  <c r="D61" i="15"/>
  <c r="C61" i="15"/>
  <c r="G51" i="15"/>
  <c r="F51" i="15"/>
  <c r="E51" i="15"/>
  <c r="D51" i="15"/>
  <c r="C51" i="15"/>
  <c r="G50" i="15"/>
  <c r="F50" i="15"/>
  <c r="E50" i="15"/>
  <c r="D50" i="15"/>
  <c r="C50" i="15"/>
  <c r="G49" i="15"/>
  <c r="F49" i="15"/>
  <c r="E49" i="15"/>
  <c r="D49" i="15"/>
  <c r="C49" i="15"/>
  <c r="G48" i="15"/>
  <c r="F48" i="15"/>
  <c r="E48" i="15"/>
  <c r="D48" i="15"/>
  <c r="C48" i="15"/>
  <c r="G47" i="15"/>
  <c r="F47" i="15"/>
  <c r="E47" i="15"/>
  <c r="D47" i="15"/>
  <c r="G46" i="15"/>
  <c r="F46" i="15"/>
  <c r="E46" i="15"/>
  <c r="D46" i="15"/>
  <c r="C46" i="15"/>
  <c r="F45" i="15"/>
  <c r="E45" i="15"/>
  <c r="D45" i="15"/>
  <c r="C45" i="15"/>
  <c r="G44" i="15"/>
  <c r="F44" i="15"/>
  <c r="E44" i="15"/>
  <c r="D44" i="15"/>
  <c r="C44" i="15"/>
  <c r="G43" i="15"/>
  <c r="F43" i="15"/>
  <c r="E43" i="15"/>
  <c r="D43" i="15"/>
  <c r="C43" i="15"/>
  <c r="G42" i="15"/>
  <c r="F42" i="15"/>
  <c r="E42" i="15"/>
  <c r="D42" i="15"/>
  <c r="C42" i="15"/>
  <c r="G41" i="15"/>
  <c r="F41" i="15"/>
  <c r="E41" i="15"/>
  <c r="D41" i="15"/>
  <c r="C41" i="15"/>
  <c r="G40" i="15"/>
  <c r="G301" i="15" s="1"/>
  <c r="F40" i="15"/>
  <c r="F301" i="15" s="1"/>
  <c r="E40" i="15"/>
  <c r="D40" i="15"/>
  <c r="C40" i="15"/>
  <c r="G39" i="15"/>
  <c r="E39" i="15"/>
  <c r="D39" i="15"/>
  <c r="C39" i="15"/>
  <c r="G38" i="15"/>
  <c r="F38" i="15"/>
  <c r="E38" i="15"/>
  <c r="D38" i="15"/>
  <c r="C38" i="15"/>
  <c r="G37" i="15"/>
  <c r="F37" i="15"/>
  <c r="E37" i="15"/>
  <c r="D37" i="15"/>
  <c r="C37" i="15"/>
  <c r="G36" i="15"/>
  <c r="F36" i="15"/>
  <c r="E36" i="15"/>
  <c r="D36" i="15"/>
  <c r="C36" i="15"/>
  <c r="G35" i="15"/>
  <c r="F35" i="15"/>
  <c r="E35" i="15"/>
  <c r="D35" i="15"/>
  <c r="C35" i="15"/>
  <c r="G34" i="15"/>
  <c r="F34" i="15"/>
  <c r="E34" i="15"/>
  <c r="D34" i="15"/>
  <c r="C34" i="15"/>
  <c r="G33" i="15"/>
  <c r="F33" i="15"/>
  <c r="D33" i="15"/>
  <c r="C33" i="15"/>
  <c r="G32" i="15"/>
  <c r="F32" i="15"/>
  <c r="E32" i="15"/>
  <c r="D32" i="15"/>
  <c r="C32" i="15"/>
  <c r="H28" i="15"/>
  <c r="G28" i="15"/>
  <c r="D28" i="15"/>
  <c r="G25" i="15"/>
  <c r="F25" i="15"/>
  <c r="E25" i="15"/>
  <c r="D25" i="15"/>
  <c r="C25" i="15"/>
  <c r="H21" i="15"/>
  <c r="G21" i="15"/>
  <c r="F17" i="15"/>
  <c r="F16" i="15"/>
  <c r="F15" i="15"/>
  <c r="F14" i="15"/>
  <c r="F13" i="15"/>
  <c r="B351" i="15"/>
  <c r="B326" i="15"/>
  <c r="B301" i="15"/>
  <c r="B276" i="15"/>
  <c r="B251" i="15"/>
  <c r="B226" i="15"/>
  <c r="B201" i="15"/>
  <c r="B176" i="15"/>
  <c r="B151" i="15"/>
  <c r="B124" i="15"/>
  <c r="B99" i="15"/>
  <c r="B69" i="15"/>
  <c r="G80" i="14"/>
  <c r="F80" i="14"/>
  <c r="E80" i="14"/>
  <c r="D80" i="14"/>
  <c r="G79" i="14"/>
  <c r="F79" i="14"/>
  <c r="E79" i="14"/>
  <c r="D79" i="14"/>
  <c r="C79" i="14"/>
  <c r="F78" i="14"/>
  <c r="E78" i="14"/>
  <c r="D78" i="14"/>
  <c r="C78" i="14"/>
  <c r="G77" i="14"/>
  <c r="F77" i="14"/>
  <c r="E77" i="14"/>
  <c r="D77" i="14"/>
  <c r="C77" i="14"/>
  <c r="G76" i="14"/>
  <c r="F76" i="14"/>
  <c r="E76" i="14"/>
  <c r="D76" i="14"/>
  <c r="C76" i="14"/>
  <c r="G75" i="14"/>
  <c r="F75" i="14"/>
  <c r="E75" i="14"/>
  <c r="D75" i="14"/>
  <c r="C75" i="14"/>
  <c r="G74" i="14"/>
  <c r="F74" i="14"/>
  <c r="E74" i="14"/>
  <c r="D74" i="14"/>
  <c r="C74" i="14"/>
  <c r="G73" i="14"/>
  <c r="F73" i="14"/>
  <c r="E73" i="14"/>
  <c r="D73" i="14"/>
  <c r="C73" i="14"/>
  <c r="G72" i="14"/>
  <c r="E72" i="14"/>
  <c r="D72" i="14"/>
  <c r="C72" i="14"/>
  <c r="G71" i="14"/>
  <c r="F71" i="14"/>
  <c r="E71" i="14"/>
  <c r="D71" i="14"/>
  <c r="C71" i="14"/>
  <c r="G70" i="14"/>
  <c r="F70" i="14"/>
  <c r="E70" i="14"/>
  <c r="D70" i="14"/>
  <c r="C70" i="14"/>
  <c r="G69" i="14"/>
  <c r="F69" i="14"/>
  <c r="E69" i="14"/>
  <c r="D69" i="14"/>
  <c r="C69" i="14"/>
  <c r="B69" i="14"/>
  <c r="G68" i="14"/>
  <c r="F68" i="14"/>
  <c r="E68" i="14"/>
  <c r="D68" i="14"/>
  <c r="C68" i="14"/>
  <c r="G67" i="14"/>
  <c r="F67" i="14"/>
  <c r="E67" i="14"/>
  <c r="D67" i="14"/>
  <c r="C67" i="14"/>
  <c r="G66" i="14"/>
  <c r="F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51" i="14"/>
  <c r="F51" i="14"/>
  <c r="E51" i="14"/>
  <c r="D51" i="14"/>
  <c r="C51" i="14"/>
  <c r="G50" i="14"/>
  <c r="F50" i="14"/>
  <c r="E50" i="14"/>
  <c r="D50" i="14"/>
  <c r="C50" i="14"/>
  <c r="G49" i="14"/>
  <c r="F49" i="14"/>
  <c r="E49" i="14"/>
  <c r="D49" i="14"/>
  <c r="C49" i="14"/>
  <c r="G48" i="14"/>
  <c r="F48" i="14"/>
  <c r="E48" i="14"/>
  <c r="D48" i="14"/>
  <c r="C48" i="14"/>
  <c r="G47" i="14"/>
  <c r="F47" i="14"/>
  <c r="E47" i="14"/>
  <c r="D47" i="14"/>
  <c r="G46" i="14"/>
  <c r="F46" i="14"/>
  <c r="E46" i="14"/>
  <c r="D46" i="14"/>
  <c r="C46" i="14"/>
  <c r="F45" i="14"/>
  <c r="E45" i="14"/>
  <c r="D45" i="14"/>
  <c r="C45" i="14"/>
  <c r="G44" i="14"/>
  <c r="F44" i="14"/>
  <c r="E44" i="14"/>
  <c r="D44" i="14"/>
  <c r="C44" i="14"/>
  <c r="G43" i="14"/>
  <c r="F43" i="14"/>
  <c r="E43" i="14"/>
  <c r="D43" i="14"/>
  <c r="C43" i="14"/>
  <c r="G42" i="14"/>
  <c r="F42" i="14"/>
  <c r="E42" i="14"/>
  <c r="D42" i="14"/>
  <c r="C42" i="14"/>
  <c r="G41" i="14"/>
  <c r="F41" i="14"/>
  <c r="E41" i="14"/>
  <c r="D41" i="14"/>
  <c r="C41" i="14"/>
  <c r="G40" i="14"/>
  <c r="F40" i="14"/>
  <c r="E40" i="14"/>
  <c r="D40" i="14"/>
  <c r="C40" i="14"/>
  <c r="G39" i="14"/>
  <c r="E39" i="14"/>
  <c r="D39" i="14"/>
  <c r="C39" i="14"/>
  <c r="G38" i="14"/>
  <c r="F38" i="14"/>
  <c r="E38" i="14"/>
  <c r="D38" i="14"/>
  <c r="C38" i="14"/>
  <c r="G37" i="14"/>
  <c r="F37" i="14"/>
  <c r="E37" i="14"/>
  <c r="D37" i="14"/>
  <c r="C37" i="14"/>
  <c r="G36" i="14"/>
  <c r="F36" i="14"/>
  <c r="E36" i="14"/>
  <c r="D36" i="14"/>
  <c r="C36" i="14"/>
  <c r="G35" i="14"/>
  <c r="F35" i="14"/>
  <c r="E35" i="14"/>
  <c r="D35" i="14"/>
  <c r="C35" i="14"/>
  <c r="G34" i="14"/>
  <c r="F34" i="14"/>
  <c r="E34" i="14"/>
  <c r="D34" i="14"/>
  <c r="C34" i="14"/>
  <c r="G33" i="14"/>
  <c r="F33" i="14"/>
  <c r="D33" i="14"/>
  <c r="C33" i="14"/>
  <c r="G32" i="14"/>
  <c r="F32" i="14"/>
  <c r="E32" i="14"/>
  <c r="D32" i="14"/>
  <c r="C32" i="14"/>
  <c r="H28" i="14"/>
  <c r="G28" i="14"/>
  <c r="D28" i="14"/>
  <c r="G25" i="14"/>
  <c r="F25" i="14"/>
  <c r="E25" i="14"/>
  <c r="D25" i="14"/>
  <c r="C25" i="14"/>
  <c r="H21" i="14"/>
  <c r="G21" i="14"/>
  <c r="F17" i="14"/>
  <c r="F16" i="14"/>
  <c r="F15" i="14"/>
  <c r="F14" i="14"/>
  <c r="F13" i="14"/>
  <c r="G80" i="12"/>
  <c r="F80" i="12"/>
  <c r="E80" i="12"/>
  <c r="D80" i="12"/>
  <c r="G79" i="12"/>
  <c r="F79" i="12"/>
  <c r="E79" i="12"/>
  <c r="D79" i="12"/>
  <c r="C79"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E72" i="12"/>
  <c r="D72" i="12"/>
  <c r="C72" i="12"/>
  <c r="G71" i="12"/>
  <c r="F71" i="12"/>
  <c r="E71" i="12"/>
  <c r="D71" i="12"/>
  <c r="C71" i="12"/>
  <c r="G70" i="12"/>
  <c r="F70" i="12"/>
  <c r="E70" i="12"/>
  <c r="D70" i="12"/>
  <c r="C70" i="12"/>
  <c r="G69" i="12"/>
  <c r="F69" i="12"/>
  <c r="E69" i="12"/>
  <c r="D69" i="12"/>
  <c r="C69" i="12"/>
  <c r="G68" i="12"/>
  <c r="F68" i="12"/>
  <c r="E68" i="12"/>
  <c r="D68" i="12"/>
  <c r="C68" i="12"/>
  <c r="G67" i="12"/>
  <c r="F67" i="12"/>
  <c r="E67" i="12"/>
  <c r="D67" i="12"/>
  <c r="C67" i="12"/>
  <c r="G66" i="12"/>
  <c r="F66" i="12"/>
  <c r="D66" i="12"/>
  <c r="C66" i="12"/>
  <c r="G65" i="12"/>
  <c r="F65" i="12"/>
  <c r="E65" i="12"/>
  <c r="D65" i="12"/>
  <c r="C65" i="12"/>
  <c r="G64" i="12"/>
  <c r="F64" i="12"/>
  <c r="E64" i="12"/>
  <c r="D64" i="12"/>
  <c r="C64" i="12"/>
  <c r="G63" i="12"/>
  <c r="F63" i="12"/>
  <c r="E63" i="12"/>
  <c r="D63" i="12"/>
  <c r="C63" i="12"/>
  <c r="G62" i="12"/>
  <c r="F62" i="12"/>
  <c r="E62" i="12"/>
  <c r="D62" i="12"/>
  <c r="C62" i="12"/>
  <c r="G61" i="12"/>
  <c r="F61" i="12"/>
  <c r="E61" i="12"/>
  <c r="D61" i="12"/>
  <c r="C61" i="12"/>
  <c r="G51" i="12"/>
  <c r="F51" i="12"/>
  <c r="E51" i="12"/>
  <c r="D51" i="12"/>
  <c r="C51" i="12"/>
  <c r="G50" i="12"/>
  <c r="F50" i="12"/>
  <c r="E50" i="12"/>
  <c r="D50" i="12"/>
  <c r="C50" i="12"/>
  <c r="G49" i="12"/>
  <c r="F49" i="12"/>
  <c r="E49" i="12"/>
  <c r="D49" i="12"/>
  <c r="C49" i="12"/>
  <c r="G48" i="12"/>
  <c r="F48" i="12"/>
  <c r="E48" i="12"/>
  <c r="D48" i="12"/>
  <c r="C48" i="12"/>
  <c r="G47" i="12"/>
  <c r="F47" i="12"/>
  <c r="E47" i="12"/>
  <c r="D47" i="12"/>
  <c r="G46" i="12"/>
  <c r="F46" i="12"/>
  <c r="E46" i="12"/>
  <c r="D46" i="12"/>
  <c r="C46" i="12"/>
  <c r="F45" i="12"/>
  <c r="E45" i="12"/>
  <c r="D45" i="12"/>
  <c r="C45" i="12"/>
  <c r="G44" i="12"/>
  <c r="F44" i="12"/>
  <c r="E44" i="12"/>
  <c r="D44" i="12"/>
  <c r="C44" i="12"/>
  <c r="G43" i="12"/>
  <c r="F43" i="12"/>
  <c r="E43" i="12"/>
  <c r="D43" i="12"/>
  <c r="C43" i="12"/>
  <c r="G42" i="12"/>
  <c r="F42" i="12"/>
  <c r="E42" i="12"/>
  <c r="D42" i="12"/>
  <c r="C42" i="12"/>
  <c r="G41" i="12"/>
  <c r="F41" i="12"/>
  <c r="E41" i="12"/>
  <c r="D41" i="12"/>
  <c r="C41" i="12"/>
  <c r="G40" i="12"/>
  <c r="F40" i="12"/>
  <c r="E40" i="12"/>
  <c r="D40" i="12"/>
  <c r="C40" i="12"/>
  <c r="G39" i="12"/>
  <c r="E39" i="12"/>
  <c r="D39" i="12"/>
  <c r="C39" i="12"/>
  <c r="G38" i="12"/>
  <c r="F38" i="12"/>
  <c r="E38" i="12"/>
  <c r="D38" i="12"/>
  <c r="C38" i="12"/>
  <c r="G37" i="12"/>
  <c r="F37" i="12"/>
  <c r="E37" i="12"/>
  <c r="D37" i="12"/>
  <c r="C37" i="12"/>
  <c r="G36" i="12"/>
  <c r="F36" i="12"/>
  <c r="E36" i="12"/>
  <c r="D36" i="12"/>
  <c r="C36" i="12"/>
  <c r="G35" i="12"/>
  <c r="F35" i="12"/>
  <c r="E35" i="12"/>
  <c r="D35" i="12"/>
  <c r="C35" i="12"/>
  <c r="G34" i="12"/>
  <c r="F34" i="12"/>
  <c r="E34" i="12"/>
  <c r="D34" i="12"/>
  <c r="C34" i="12"/>
  <c r="G33" i="12"/>
  <c r="F33" i="12"/>
  <c r="D33" i="12"/>
  <c r="C33" i="12"/>
  <c r="G32" i="12"/>
  <c r="F32" i="12"/>
  <c r="E32" i="12"/>
  <c r="D32" i="12"/>
  <c r="C32" i="12"/>
  <c r="H28" i="12"/>
  <c r="G28" i="12"/>
  <c r="D28" i="12"/>
  <c r="G25" i="12"/>
  <c r="F25" i="12"/>
  <c r="E25" i="12"/>
  <c r="D25" i="12"/>
  <c r="C25" i="12"/>
  <c r="H21" i="12"/>
  <c r="G21" i="12"/>
  <c r="F17" i="12"/>
  <c r="F16" i="12"/>
  <c r="F15" i="12"/>
  <c r="F14" i="12"/>
  <c r="F13" i="12"/>
  <c r="H178" i="59"/>
  <c r="H177" i="59"/>
  <c r="C309" i="57"/>
  <c r="C359" i="57" s="1"/>
  <c r="G306" i="57"/>
  <c r="G356" i="57"/>
  <c r="H180" i="57"/>
  <c r="D297" i="57"/>
  <c r="D347" i="57" s="1"/>
  <c r="D299" i="57"/>
  <c r="D349" i="57"/>
  <c r="E300" i="57"/>
  <c r="E350" i="57" s="1"/>
  <c r="H178" i="57"/>
  <c r="H185" i="57"/>
  <c r="H180" i="59"/>
  <c r="H175" i="57"/>
  <c r="F296" i="57"/>
  <c r="F346" i="57" s="1"/>
  <c r="D306" i="57"/>
  <c r="D356" i="57" s="1"/>
  <c r="E309" i="57"/>
  <c r="E359" i="57" s="1"/>
  <c r="C302" i="57"/>
  <c r="C352" i="57"/>
  <c r="D304" i="57"/>
  <c r="D354" i="57" s="1"/>
  <c r="E307" i="57"/>
  <c r="E357" i="57" s="1"/>
  <c r="H176" i="57"/>
  <c r="C312" i="59"/>
  <c r="C362" i="59" s="1"/>
  <c r="D304" i="59"/>
  <c r="D354" i="59" s="1"/>
  <c r="D297" i="59"/>
  <c r="D347" i="59" s="1"/>
  <c r="H185" i="59"/>
  <c r="H187" i="59"/>
  <c r="H184" i="57"/>
  <c r="H173" i="57"/>
  <c r="F296" i="59"/>
  <c r="F346" i="59"/>
  <c r="E309" i="59"/>
  <c r="E359" i="59" s="1"/>
  <c r="E302" i="59"/>
  <c r="E352" i="59" s="1"/>
  <c r="F294" i="59"/>
  <c r="F344" i="59"/>
  <c r="C301" i="59"/>
  <c r="C351" i="59"/>
  <c r="G306" i="59"/>
  <c r="G356" i="59"/>
  <c r="C304" i="59"/>
  <c r="C354" i="59" s="1"/>
  <c r="D307" i="59"/>
  <c r="D357" i="59" s="1"/>
  <c r="E299" i="59"/>
  <c r="E349" i="59"/>
  <c r="F302" i="59"/>
  <c r="F352" i="59" s="1"/>
  <c r="C309" i="59"/>
  <c r="C359" i="59" s="1"/>
  <c r="F295" i="59"/>
  <c r="F345" i="59"/>
  <c r="H169" i="57"/>
  <c r="H181" i="59"/>
  <c r="H177" i="57"/>
  <c r="H179" i="57"/>
  <c r="H183" i="57"/>
  <c r="H173" i="59"/>
  <c r="H182" i="57"/>
  <c r="E297" i="57"/>
  <c r="E347" i="57" s="1"/>
  <c r="D302" i="57"/>
  <c r="D352" i="57" s="1"/>
  <c r="D309" i="57"/>
  <c r="D359" i="57" s="1"/>
  <c r="E312" i="57"/>
  <c r="E362" i="57" s="1"/>
  <c r="E295" i="57"/>
  <c r="E345" i="57" s="1"/>
  <c r="H183" i="59"/>
  <c r="H174" i="59"/>
  <c r="E297" i="59"/>
  <c r="E347" i="59" s="1"/>
  <c r="D302" i="59"/>
  <c r="D352" i="59" s="1"/>
  <c r="C307" i="59"/>
  <c r="C357" i="59" s="1"/>
  <c r="F308" i="59"/>
  <c r="F358" i="59"/>
  <c r="D295" i="59"/>
  <c r="D345" i="59"/>
  <c r="E298" i="59"/>
  <c r="E348" i="59" s="1"/>
  <c r="C300" i="59"/>
  <c r="C350" i="59" s="1"/>
  <c r="E306" i="59"/>
  <c r="E356" i="59" s="1"/>
  <c r="D311" i="59"/>
  <c r="D361" i="59" s="1"/>
  <c r="E295" i="59"/>
  <c r="E345" i="59"/>
  <c r="F298" i="59"/>
  <c r="F348" i="59"/>
  <c r="D300" i="59"/>
  <c r="D350" i="59" s="1"/>
  <c r="G301" i="59"/>
  <c r="G351" i="59"/>
  <c r="F306" i="59"/>
  <c r="F356" i="59"/>
  <c r="E311" i="59"/>
  <c r="E361" i="59" s="1"/>
  <c r="F299" i="59"/>
  <c r="F349" i="59" s="1"/>
  <c r="D301" i="59"/>
  <c r="D351" i="59"/>
  <c r="D309" i="59"/>
  <c r="D359" i="59" s="1"/>
  <c r="H179" i="59"/>
  <c r="H169" i="59"/>
  <c r="C302" i="59"/>
  <c r="C352" i="59"/>
  <c r="H168" i="59"/>
  <c r="C299" i="57"/>
  <c r="C349" i="57" s="1"/>
  <c r="C306" i="57"/>
  <c r="C356" i="57"/>
  <c r="C297" i="57"/>
  <c r="C347" i="57" s="1"/>
  <c r="C305" i="57"/>
  <c r="C355" i="57" s="1"/>
  <c r="H168" i="57"/>
  <c r="H40" i="15"/>
  <c r="H40" i="14"/>
  <c r="B69" i="12"/>
  <c r="H40" i="12"/>
  <c r="B69" i="16"/>
  <c r="H40" i="16"/>
  <c r="G80" i="11"/>
  <c r="F80" i="11"/>
  <c r="E80" i="11"/>
  <c r="D80" i="11"/>
  <c r="G79" i="11"/>
  <c r="F79" i="11"/>
  <c r="E79" i="11"/>
  <c r="D79" i="11"/>
  <c r="C79" i="11"/>
  <c r="F78" i="11"/>
  <c r="E78" i="11"/>
  <c r="D78" i="11"/>
  <c r="C78" i="11"/>
  <c r="G77" i="11"/>
  <c r="F77" i="11"/>
  <c r="E77" i="11"/>
  <c r="D77" i="11"/>
  <c r="C77" i="11"/>
  <c r="G76" i="11"/>
  <c r="F76" i="11"/>
  <c r="E76" i="11"/>
  <c r="D76" i="11"/>
  <c r="C76" i="11"/>
  <c r="G75" i="11"/>
  <c r="F75" i="11"/>
  <c r="E75" i="11"/>
  <c r="D75" i="11"/>
  <c r="C75" i="11"/>
  <c r="G74" i="11"/>
  <c r="F74" i="11"/>
  <c r="E74" i="11"/>
  <c r="D74" i="11"/>
  <c r="C74" i="11"/>
  <c r="G73" i="11"/>
  <c r="F73" i="11"/>
  <c r="E73" i="11"/>
  <c r="D73" i="11"/>
  <c r="C73" i="11"/>
  <c r="G72" i="11"/>
  <c r="E72" i="11"/>
  <c r="D72" i="11"/>
  <c r="C72" i="11"/>
  <c r="G71" i="11"/>
  <c r="F71" i="11"/>
  <c r="E71" i="11"/>
  <c r="D71" i="11"/>
  <c r="C71" i="11"/>
  <c r="G70" i="11"/>
  <c r="F70" i="11"/>
  <c r="E70" i="11"/>
  <c r="D70" i="11"/>
  <c r="C70" i="11"/>
  <c r="G69" i="11"/>
  <c r="F69" i="11"/>
  <c r="E69" i="11"/>
  <c r="D69" i="11"/>
  <c r="C69" i="11"/>
  <c r="B69" i="11"/>
  <c r="G68" i="11"/>
  <c r="F68" i="11"/>
  <c r="E68" i="11"/>
  <c r="D68" i="11"/>
  <c r="C68" i="11"/>
  <c r="G67" i="11"/>
  <c r="F67" i="11"/>
  <c r="E67" i="11"/>
  <c r="D67" i="11"/>
  <c r="C67" i="11"/>
  <c r="G66" i="11"/>
  <c r="F66" i="11"/>
  <c r="D66" i="11"/>
  <c r="C66" i="11"/>
  <c r="G65" i="11"/>
  <c r="F65" i="11"/>
  <c r="E65" i="11"/>
  <c r="D65" i="11"/>
  <c r="C65" i="11"/>
  <c r="G64" i="11"/>
  <c r="F64" i="11"/>
  <c r="E64" i="11"/>
  <c r="D64" i="11"/>
  <c r="C64" i="11"/>
  <c r="G63" i="11"/>
  <c r="F63" i="11"/>
  <c r="E63" i="11"/>
  <c r="D63" i="11"/>
  <c r="C63" i="11"/>
  <c r="G62" i="11"/>
  <c r="F62" i="11"/>
  <c r="E62" i="11"/>
  <c r="D62" i="11"/>
  <c r="C62" i="11"/>
  <c r="G61" i="11"/>
  <c r="F61" i="11"/>
  <c r="E61" i="11"/>
  <c r="D61" i="11"/>
  <c r="C61" i="11"/>
  <c r="G51" i="11"/>
  <c r="F51" i="11"/>
  <c r="E51" i="11"/>
  <c r="D51" i="11"/>
  <c r="C51" i="11"/>
  <c r="G50" i="11"/>
  <c r="F50" i="11"/>
  <c r="E50" i="11"/>
  <c r="D50" i="11"/>
  <c r="C50" i="11"/>
  <c r="G49" i="11"/>
  <c r="F49" i="11"/>
  <c r="E49" i="11"/>
  <c r="D49" i="11"/>
  <c r="C49" i="11"/>
  <c r="G48" i="11"/>
  <c r="F48" i="11"/>
  <c r="E48" i="11"/>
  <c r="D48" i="11"/>
  <c r="C48" i="11"/>
  <c r="G47" i="11"/>
  <c r="F47" i="11"/>
  <c r="E47" i="11"/>
  <c r="D47" i="11"/>
  <c r="G46" i="11"/>
  <c r="F46" i="11"/>
  <c r="E46" i="11"/>
  <c r="D46" i="11"/>
  <c r="C46" i="11"/>
  <c r="F45" i="11"/>
  <c r="E45" i="11"/>
  <c r="D45" i="11"/>
  <c r="C45" i="11"/>
  <c r="G44" i="11"/>
  <c r="F44" i="11"/>
  <c r="E44" i="11"/>
  <c r="D44" i="11"/>
  <c r="C44" i="11"/>
  <c r="G43" i="11"/>
  <c r="F43" i="11"/>
  <c r="E43" i="11"/>
  <c r="D43" i="11"/>
  <c r="C43" i="11"/>
  <c r="G42" i="11"/>
  <c r="F42" i="11"/>
  <c r="E42" i="11"/>
  <c r="D42" i="11"/>
  <c r="C42" i="11"/>
  <c r="G41" i="11"/>
  <c r="F41" i="11"/>
  <c r="E41" i="11"/>
  <c r="D41" i="11"/>
  <c r="C41" i="11"/>
  <c r="G40" i="11"/>
  <c r="F40" i="11"/>
  <c r="E40" i="11"/>
  <c r="D40" i="11"/>
  <c r="C40" i="11"/>
  <c r="G39" i="11"/>
  <c r="E39" i="11"/>
  <c r="D39" i="11"/>
  <c r="C39" i="11"/>
  <c r="G38" i="11"/>
  <c r="F38" i="11"/>
  <c r="E38" i="11"/>
  <c r="D38" i="11"/>
  <c r="C38" i="11"/>
  <c r="G37" i="11"/>
  <c r="F37" i="11"/>
  <c r="E37" i="11"/>
  <c r="D37" i="11"/>
  <c r="C37" i="11"/>
  <c r="G36" i="11"/>
  <c r="F36" i="11"/>
  <c r="E36" i="11"/>
  <c r="D36" i="11"/>
  <c r="C36" i="11"/>
  <c r="G35" i="11"/>
  <c r="F35" i="11"/>
  <c r="E35" i="11"/>
  <c r="D35" i="11"/>
  <c r="C35" i="11"/>
  <c r="G34" i="11"/>
  <c r="F34" i="11"/>
  <c r="E34" i="11"/>
  <c r="D34" i="11"/>
  <c r="C34" i="11"/>
  <c r="G33" i="11"/>
  <c r="F33" i="11"/>
  <c r="D33" i="11"/>
  <c r="C33" i="11"/>
  <c r="G32" i="11"/>
  <c r="F32" i="11"/>
  <c r="E32" i="11"/>
  <c r="D32" i="11"/>
  <c r="C32" i="11"/>
  <c r="H28" i="11"/>
  <c r="G28" i="11"/>
  <c r="D28" i="11"/>
  <c r="G25" i="11"/>
  <c r="F25" i="11"/>
  <c r="E25" i="11"/>
  <c r="D25" i="11"/>
  <c r="C25" i="11"/>
  <c r="H21" i="11"/>
  <c r="G21" i="11"/>
  <c r="F16" i="11"/>
  <c r="F15" i="11"/>
  <c r="F14" i="11"/>
  <c r="G80" i="10"/>
  <c r="F80" i="10"/>
  <c r="E80" i="10"/>
  <c r="D80" i="10"/>
  <c r="G79" i="10"/>
  <c r="F79" i="10"/>
  <c r="E79" i="10"/>
  <c r="D79" i="10"/>
  <c r="C79" i="10"/>
  <c r="F78" i="10"/>
  <c r="E78" i="10"/>
  <c r="D78" i="10"/>
  <c r="C78" i="10"/>
  <c r="G77" i="10"/>
  <c r="F77" i="10"/>
  <c r="E77" i="10"/>
  <c r="D77" i="10"/>
  <c r="C77" i="10"/>
  <c r="G76" i="10"/>
  <c r="F76" i="10"/>
  <c r="E76" i="10"/>
  <c r="D76" i="10"/>
  <c r="C76" i="10"/>
  <c r="G75" i="10"/>
  <c r="F75" i="10"/>
  <c r="E75" i="10"/>
  <c r="D75" i="10"/>
  <c r="C75" i="10"/>
  <c r="G74" i="10"/>
  <c r="F74" i="10"/>
  <c r="E74" i="10"/>
  <c r="D74" i="10"/>
  <c r="C74" i="10"/>
  <c r="G73" i="10"/>
  <c r="F73" i="10"/>
  <c r="E73" i="10"/>
  <c r="D73" i="10"/>
  <c r="C73" i="10"/>
  <c r="G72" i="10"/>
  <c r="E72" i="10"/>
  <c r="D72" i="10"/>
  <c r="C72" i="10"/>
  <c r="G71" i="10"/>
  <c r="F71" i="10"/>
  <c r="E71" i="10"/>
  <c r="D71" i="10"/>
  <c r="C71" i="10"/>
  <c r="G70" i="10"/>
  <c r="F70" i="10"/>
  <c r="E70" i="10"/>
  <c r="D70" i="10"/>
  <c r="C70" i="10"/>
  <c r="G69" i="10"/>
  <c r="F69" i="10"/>
  <c r="E69" i="10"/>
  <c r="D69" i="10"/>
  <c r="C69" i="10"/>
  <c r="B69" i="10"/>
  <c r="G68" i="10"/>
  <c r="F68" i="10"/>
  <c r="E68" i="10"/>
  <c r="D68" i="10"/>
  <c r="C68" i="10"/>
  <c r="G67" i="10"/>
  <c r="F67" i="10"/>
  <c r="E67" i="10"/>
  <c r="D67" i="10"/>
  <c r="C67" i="10"/>
  <c r="G66" i="10"/>
  <c r="F66" i="10"/>
  <c r="D66" i="10"/>
  <c r="C66" i="10"/>
  <c r="G65" i="10"/>
  <c r="F65" i="10"/>
  <c r="E65" i="10"/>
  <c r="D65" i="10"/>
  <c r="C65" i="10"/>
  <c r="G64" i="10"/>
  <c r="F64" i="10"/>
  <c r="E64" i="10"/>
  <c r="D64" i="10"/>
  <c r="C64" i="10"/>
  <c r="G63" i="10"/>
  <c r="F63" i="10"/>
  <c r="E63" i="10"/>
  <c r="D63" i="10"/>
  <c r="C63" i="10"/>
  <c r="G62" i="10"/>
  <c r="F62" i="10"/>
  <c r="E62" i="10"/>
  <c r="D62" i="10"/>
  <c r="C62" i="10"/>
  <c r="G61" i="10"/>
  <c r="F61" i="10"/>
  <c r="E61" i="10"/>
  <c r="D61" i="10"/>
  <c r="C61" i="10"/>
  <c r="G51" i="10"/>
  <c r="F51" i="10"/>
  <c r="E51" i="10"/>
  <c r="D51" i="10"/>
  <c r="C51" i="10"/>
  <c r="G50" i="10"/>
  <c r="F50" i="10"/>
  <c r="E50" i="10"/>
  <c r="D50" i="10"/>
  <c r="C50" i="10"/>
  <c r="G49" i="10"/>
  <c r="F49" i="10"/>
  <c r="E49" i="10"/>
  <c r="D49" i="10"/>
  <c r="C49" i="10"/>
  <c r="G48" i="10"/>
  <c r="F48" i="10"/>
  <c r="E48" i="10"/>
  <c r="D48" i="10"/>
  <c r="C48" i="10"/>
  <c r="G47" i="10"/>
  <c r="F47" i="10"/>
  <c r="E47" i="10"/>
  <c r="D47" i="10"/>
  <c r="G46" i="10"/>
  <c r="F46" i="10"/>
  <c r="E46" i="10"/>
  <c r="D46" i="10"/>
  <c r="C46" i="10"/>
  <c r="F45" i="10"/>
  <c r="E45" i="10"/>
  <c r="D45" i="10"/>
  <c r="C45" i="10"/>
  <c r="G44" i="10"/>
  <c r="F44" i="10"/>
  <c r="E44" i="10"/>
  <c r="D44" i="10"/>
  <c r="C44" i="10"/>
  <c r="G43" i="10"/>
  <c r="F43" i="10"/>
  <c r="E43" i="10"/>
  <c r="D43" i="10"/>
  <c r="C43" i="10"/>
  <c r="G42" i="10"/>
  <c r="F42" i="10"/>
  <c r="E42" i="10"/>
  <c r="D42" i="10"/>
  <c r="C42" i="10"/>
  <c r="G41" i="10"/>
  <c r="F41" i="10"/>
  <c r="E41" i="10"/>
  <c r="D41" i="10"/>
  <c r="C41" i="10"/>
  <c r="G40" i="10"/>
  <c r="F40" i="10"/>
  <c r="E40" i="10"/>
  <c r="D40" i="10"/>
  <c r="C40" i="10"/>
  <c r="G39" i="10"/>
  <c r="E39" i="10"/>
  <c r="D39" i="10"/>
  <c r="C39" i="10"/>
  <c r="G38" i="10"/>
  <c r="F38" i="10"/>
  <c r="E38" i="10"/>
  <c r="D38" i="10"/>
  <c r="C38" i="10"/>
  <c r="G37" i="10"/>
  <c r="F37" i="10"/>
  <c r="E37" i="10"/>
  <c r="D37" i="10"/>
  <c r="C37" i="10"/>
  <c r="G36" i="10"/>
  <c r="F36" i="10"/>
  <c r="E36" i="10"/>
  <c r="D36" i="10"/>
  <c r="C36" i="10"/>
  <c r="G35" i="10"/>
  <c r="F35" i="10"/>
  <c r="E35" i="10"/>
  <c r="D35" i="10"/>
  <c r="C35" i="10"/>
  <c r="G34" i="10"/>
  <c r="F34" i="10"/>
  <c r="E34" i="10"/>
  <c r="D34" i="10"/>
  <c r="C34" i="10"/>
  <c r="G33" i="10"/>
  <c r="F33" i="10"/>
  <c r="D33" i="10"/>
  <c r="C33" i="10"/>
  <c r="G32" i="10"/>
  <c r="F32" i="10"/>
  <c r="E32" i="10"/>
  <c r="D32" i="10"/>
  <c r="C32" i="10"/>
  <c r="H28" i="10"/>
  <c r="G28" i="10"/>
  <c r="D28" i="10"/>
  <c r="G25" i="10"/>
  <c r="F25" i="10"/>
  <c r="E25" i="10"/>
  <c r="D25" i="10"/>
  <c r="C25" i="10"/>
  <c r="H21" i="10"/>
  <c r="G21" i="10"/>
  <c r="F17" i="10"/>
  <c r="F16" i="10"/>
  <c r="F15" i="10"/>
  <c r="F14" i="10"/>
  <c r="F13" i="10"/>
  <c r="G80" i="9"/>
  <c r="F80" i="9"/>
  <c r="E80" i="9"/>
  <c r="D80" i="9"/>
  <c r="G79" i="9"/>
  <c r="F79" i="9"/>
  <c r="E79" i="9"/>
  <c r="D79" i="9"/>
  <c r="C79" i="9"/>
  <c r="F78" i="9"/>
  <c r="E78" i="9"/>
  <c r="D78" i="9"/>
  <c r="C78" i="9"/>
  <c r="G77" i="9"/>
  <c r="F77" i="9"/>
  <c r="E77" i="9"/>
  <c r="D77" i="9"/>
  <c r="C77" i="9"/>
  <c r="G76" i="9"/>
  <c r="F76" i="9"/>
  <c r="E76" i="9"/>
  <c r="D76" i="9"/>
  <c r="C76" i="9"/>
  <c r="G75" i="9"/>
  <c r="F75" i="9"/>
  <c r="E75" i="9"/>
  <c r="D75" i="9"/>
  <c r="C75" i="9"/>
  <c r="G74" i="9"/>
  <c r="F74" i="9"/>
  <c r="E74" i="9"/>
  <c r="D74" i="9"/>
  <c r="C74" i="9"/>
  <c r="G73" i="9"/>
  <c r="F73" i="9"/>
  <c r="E73" i="9"/>
  <c r="D73" i="9"/>
  <c r="C73" i="9"/>
  <c r="G72" i="9"/>
  <c r="E72" i="9"/>
  <c r="D72" i="9"/>
  <c r="C72" i="9"/>
  <c r="G71" i="9"/>
  <c r="F71" i="9"/>
  <c r="E71" i="9"/>
  <c r="D71" i="9"/>
  <c r="C71" i="9"/>
  <c r="G70" i="9"/>
  <c r="F70" i="9"/>
  <c r="E70" i="9"/>
  <c r="D70" i="9"/>
  <c r="C70" i="9"/>
  <c r="G69" i="9"/>
  <c r="F69" i="9"/>
  <c r="E69" i="9"/>
  <c r="D69" i="9"/>
  <c r="C69" i="9"/>
  <c r="G68" i="9"/>
  <c r="F68" i="9"/>
  <c r="E68" i="9"/>
  <c r="D68" i="9"/>
  <c r="C68" i="9"/>
  <c r="G67" i="9"/>
  <c r="F67" i="9"/>
  <c r="E67" i="9"/>
  <c r="D67" i="9"/>
  <c r="C67" i="9"/>
  <c r="G66" i="9"/>
  <c r="F66" i="9"/>
  <c r="D66" i="9"/>
  <c r="C66" i="9"/>
  <c r="G65" i="9"/>
  <c r="F65" i="9"/>
  <c r="E65" i="9"/>
  <c r="D65" i="9"/>
  <c r="C65" i="9"/>
  <c r="G64" i="9"/>
  <c r="F64" i="9"/>
  <c r="E64" i="9"/>
  <c r="D64" i="9"/>
  <c r="C64" i="9"/>
  <c r="G63" i="9"/>
  <c r="F63" i="9"/>
  <c r="E63" i="9"/>
  <c r="D63" i="9"/>
  <c r="C63" i="9"/>
  <c r="G62" i="9"/>
  <c r="F62" i="9"/>
  <c r="E62" i="9"/>
  <c r="D62" i="9"/>
  <c r="C62" i="9"/>
  <c r="G61" i="9"/>
  <c r="F61" i="9"/>
  <c r="E61" i="9"/>
  <c r="D61" i="9"/>
  <c r="C61" i="9"/>
  <c r="H28" i="9"/>
  <c r="G28" i="9"/>
  <c r="D28" i="9"/>
  <c r="H21" i="9"/>
  <c r="G21" i="9"/>
  <c r="G51" i="9"/>
  <c r="F51" i="9"/>
  <c r="E51" i="9"/>
  <c r="D51" i="9"/>
  <c r="C51" i="9"/>
  <c r="G50" i="9"/>
  <c r="F50" i="9"/>
  <c r="E50" i="9"/>
  <c r="D50" i="9"/>
  <c r="C50" i="9"/>
  <c r="G49" i="9"/>
  <c r="F49" i="9"/>
  <c r="E49" i="9"/>
  <c r="D49" i="9"/>
  <c r="C49" i="9"/>
  <c r="G48" i="9"/>
  <c r="F48" i="9"/>
  <c r="E48" i="9"/>
  <c r="D48" i="9"/>
  <c r="C48" i="9"/>
  <c r="G47" i="9"/>
  <c r="F47" i="9"/>
  <c r="E47" i="9"/>
  <c r="D47" i="9"/>
  <c r="G46" i="9"/>
  <c r="F46" i="9"/>
  <c r="E46" i="9"/>
  <c r="D46" i="9"/>
  <c r="C46" i="9"/>
  <c r="F45" i="9"/>
  <c r="E45" i="9"/>
  <c r="D45" i="9"/>
  <c r="C45" i="9"/>
  <c r="G44" i="9"/>
  <c r="F44" i="9"/>
  <c r="E44" i="9"/>
  <c r="D44" i="9"/>
  <c r="C44" i="9"/>
  <c r="G43" i="9"/>
  <c r="F43" i="9"/>
  <c r="E43" i="9"/>
  <c r="D43" i="9"/>
  <c r="C43" i="9"/>
  <c r="G42" i="9"/>
  <c r="F42" i="9"/>
  <c r="E42" i="9"/>
  <c r="D42" i="9"/>
  <c r="C42" i="9"/>
  <c r="G41" i="9"/>
  <c r="F41" i="9"/>
  <c r="E41" i="9"/>
  <c r="D41" i="9"/>
  <c r="C41" i="9"/>
  <c r="G40" i="9"/>
  <c r="F40" i="9"/>
  <c r="E40" i="9"/>
  <c r="D40" i="9"/>
  <c r="C40" i="9"/>
  <c r="G39" i="9"/>
  <c r="E39" i="9"/>
  <c r="C39" i="9"/>
  <c r="G38" i="9"/>
  <c r="F38" i="9"/>
  <c r="E38" i="9"/>
  <c r="D38" i="9"/>
  <c r="C38" i="9"/>
  <c r="G37" i="9"/>
  <c r="F37" i="9"/>
  <c r="E37" i="9"/>
  <c r="D37" i="9"/>
  <c r="C37" i="9"/>
  <c r="G36" i="9"/>
  <c r="F36" i="9"/>
  <c r="E36" i="9"/>
  <c r="D36" i="9"/>
  <c r="C36" i="9"/>
  <c r="G35" i="9"/>
  <c r="F35" i="9"/>
  <c r="E35" i="9"/>
  <c r="D35" i="9"/>
  <c r="C35" i="9"/>
  <c r="G34" i="9"/>
  <c r="F34" i="9"/>
  <c r="E34" i="9"/>
  <c r="D34" i="9"/>
  <c r="C34" i="9"/>
  <c r="G33" i="9"/>
  <c r="F33" i="9"/>
  <c r="D33" i="9"/>
  <c r="C33" i="9"/>
  <c r="F32" i="9"/>
  <c r="E32" i="9"/>
  <c r="D32" i="9"/>
  <c r="C32" i="9"/>
  <c r="G25" i="9"/>
  <c r="F25" i="9"/>
  <c r="E25" i="9"/>
  <c r="D25" i="9"/>
  <c r="C25" i="9"/>
  <c r="F17" i="9"/>
  <c r="F16" i="9"/>
  <c r="F15" i="9"/>
  <c r="F14" i="9"/>
  <c r="F13" i="9"/>
  <c r="F313" i="57"/>
  <c r="F363" i="57" s="1"/>
  <c r="G313" i="57"/>
  <c r="G363" i="57"/>
  <c r="F313" i="59"/>
  <c r="F363" i="59"/>
  <c r="H354" i="59"/>
  <c r="H301" i="59"/>
  <c r="H40" i="10"/>
  <c r="C305" i="59"/>
  <c r="C355" i="59"/>
  <c r="F293" i="59"/>
  <c r="F343" i="59" s="1"/>
  <c r="H352" i="59"/>
  <c r="H302" i="59"/>
  <c r="C310" i="57"/>
  <c r="C360" i="57" s="1"/>
  <c r="C304" i="57"/>
  <c r="C354" i="57" s="1"/>
  <c r="H355" i="57"/>
  <c r="H305" i="57"/>
  <c r="N17" i="48"/>
  <c r="H347" i="57"/>
  <c r="H297" i="57"/>
  <c r="F17" i="48"/>
  <c r="H40" i="11"/>
  <c r="G39" i="56"/>
  <c r="H39" i="56"/>
  <c r="I39" i="56"/>
  <c r="J39" i="56"/>
  <c r="K39" i="56"/>
  <c r="C297" i="59"/>
  <c r="C347" i="59"/>
  <c r="H350" i="57"/>
  <c r="H300" i="57"/>
  <c r="I17" i="48"/>
  <c r="H352" i="57"/>
  <c r="H302" i="57"/>
  <c r="K17" i="48" s="1"/>
  <c r="H359" i="59"/>
  <c r="H309" i="59"/>
  <c r="R31" i="48" s="1"/>
  <c r="H357" i="57"/>
  <c r="H307" i="57"/>
  <c r="P17" i="48"/>
  <c r="H359" i="57"/>
  <c r="H309" i="57"/>
  <c r="R17" i="48"/>
  <c r="H362" i="59"/>
  <c r="H312" i="59"/>
  <c r="U31" i="48" s="1"/>
  <c r="H357" i="59"/>
  <c r="H307" i="59"/>
  <c r="P31" i="48" s="1"/>
  <c r="H304" i="59"/>
  <c r="M31" i="48"/>
  <c r="H351" i="59"/>
  <c r="J31" i="48"/>
  <c r="K31" i="48"/>
  <c r="H355" i="59"/>
  <c r="H305" i="59"/>
  <c r="H354" i="57"/>
  <c r="H304" i="57"/>
  <c r="L39" i="56"/>
  <c r="H140" i="41"/>
  <c r="H140" i="40"/>
  <c r="H140" i="39"/>
  <c r="H140" i="38"/>
  <c r="H140" i="35"/>
  <c r="H140" i="34"/>
  <c r="H140" i="33"/>
  <c r="H140" i="32"/>
  <c r="H140" i="31"/>
  <c r="H140" i="30"/>
  <c r="H140" i="29"/>
  <c r="H140" i="28"/>
  <c r="H140" i="27"/>
  <c r="H140" i="26"/>
  <c r="H140" i="25"/>
  <c r="H140" i="24"/>
  <c r="H140" i="23"/>
  <c r="H140" i="22"/>
  <c r="H140" i="21"/>
  <c r="H140" i="20"/>
  <c r="H140" i="19"/>
  <c r="H140" i="18"/>
  <c r="H140" i="17"/>
  <c r="H140" i="16"/>
  <c r="H140" i="15"/>
  <c r="H140" i="14"/>
  <c r="H140" i="12"/>
  <c r="H140" i="11"/>
  <c r="H140" i="10"/>
  <c r="H140" i="9"/>
  <c r="H162" i="41"/>
  <c r="G162" i="41"/>
  <c r="F162" i="41"/>
  <c r="E162" i="41"/>
  <c r="D162" i="41"/>
  <c r="C162" i="41"/>
  <c r="H161" i="41"/>
  <c r="G161" i="41"/>
  <c r="F161" i="41"/>
  <c r="E161" i="41"/>
  <c r="D161" i="41"/>
  <c r="C161" i="41"/>
  <c r="H160" i="41"/>
  <c r="G160" i="41"/>
  <c r="F160" i="41"/>
  <c r="E160" i="41"/>
  <c r="D160" i="41"/>
  <c r="C160" i="41"/>
  <c r="H159" i="41"/>
  <c r="G159" i="41"/>
  <c r="F159" i="41"/>
  <c r="E159" i="41"/>
  <c r="D159" i="41"/>
  <c r="C159" i="41"/>
  <c r="H158" i="41"/>
  <c r="G158" i="41"/>
  <c r="E158" i="41"/>
  <c r="D158" i="41"/>
  <c r="C158" i="41"/>
  <c r="H157" i="41"/>
  <c r="G157" i="41"/>
  <c r="F157" i="41"/>
  <c r="E157" i="41"/>
  <c r="D157" i="41"/>
  <c r="C157" i="41"/>
  <c r="H156" i="41"/>
  <c r="G156" i="41"/>
  <c r="F156" i="41"/>
  <c r="E156" i="41"/>
  <c r="D156" i="41"/>
  <c r="C156" i="41"/>
  <c r="H155" i="41"/>
  <c r="G155" i="41"/>
  <c r="F155" i="41"/>
  <c r="E155" i="41"/>
  <c r="D155" i="41"/>
  <c r="C155" i="41"/>
  <c r="H154" i="41"/>
  <c r="G154" i="41"/>
  <c r="F154" i="41"/>
  <c r="E154" i="41"/>
  <c r="D154" i="41"/>
  <c r="H153" i="41"/>
  <c r="G153" i="41"/>
  <c r="F153" i="41"/>
  <c r="E153" i="41"/>
  <c r="D153" i="41"/>
  <c r="H152" i="41"/>
  <c r="G152" i="41"/>
  <c r="F152" i="41"/>
  <c r="D152" i="41"/>
  <c r="H151" i="41"/>
  <c r="G151" i="41"/>
  <c r="F151" i="41"/>
  <c r="E151" i="41"/>
  <c r="D151" i="41"/>
  <c r="H150" i="41"/>
  <c r="G150" i="41"/>
  <c r="F150" i="41"/>
  <c r="E150" i="41"/>
  <c r="D150" i="41"/>
  <c r="H149" i="41"/>
  <c r="G149" i="41"/>
  <c r="F149" i="41"/>
  <c r="E149" i="41"/>
  <c r="D149" i="41"/>
  <c r="H148" i="41"/>
  <c r="G148" i="41"/>
  <c r="F148" i="41"/>
  <c r="E148" i="41"/>
  <c r="D148" i="41"/>
  <c r="H147" i="41"/>
  <c r="G147" i="41"/>
  <c r="F147" i="41"/>
  <c r="E147" i="41"/>
  <c r="D147" i="41"/>
  <c r="H146" i="41"/>
  <c r="G146" i="41"/>
  <c r="F146" i="41"/>
  <c r="E146" i="41"/>
  <c r="H145" i="41"/>
  <c r="G145" i="41"/>
  <c r="F145" i="41"/>
  <c r="E145" i="41"/>
  <c r="D145" i="41"/>
  <c r="G144" i="41"/>
  <c r="F144" i="41"/>
  <c r="E144" i="41"/>
  <c r="D144" i="41"/>
  <c r="H143" i="41"/>
  <c r="G143" i="41"/>
  <c r="F143" i="41"/>
  <c r="E143" i="41"/>
  <c r="D143" i="41"/>
  <c r="F110" i="41"/>
  <c r="E110" i="41"/>
  <c r="D110" i="41"/>
  <c r="F109" i="41"/>
  <c r="E109" i="41"/>
  <c r="D109" i="41"/>
  <c r="C109" i="41"/>
  <c r="F108" i="41"/>
  <c r="E108" i="41"/>
  <c r="D108" i="41"/>
  <c r="C108" i="41"/>
  <c r="F107" i="41"/>
  <c r="E107" i="41"/>
  <c r="D107" i="41"/>
  <c r="C107" i="41"/>
  <c r="F106" i="41"/>
  <c r="E106" i="41"/>
  <c r="D106" i="41"/>
  <c r="C106" i="41"/>
  <c r="F105" i="41"/>
  <c r="E105" i="41"/>
  <c r="D105" i="41"/>
  <c r="C105" i="41"/>
  <c r="F104" i="41"/>
  <c r="E104" i="41"/>
  <c r="D104" i="41"/>
  <c r="C104" i="41"/>
  <c r="F103" i="41"/>
  <c r="E103" i="41"/>
  <c r="D103" i="41"/>
  <c r="C103" i="41"/>
  <c r="E102" i="41"/>
  <c r="D102" i="41"/>
  <c r="C102" i="41"/>
  <c r="F101" i="41"/>
  <c r="E101" i="41"/>
  <c r="D101" i="41"/>
  <c r="C101" i="41"/>
  <c r="F100" i="41"/>
  <c r="E100" i="41"/>
  <c r="D100" i="41"/>
  <c r="C100" i="41"/>
  <c r="F99" i="41"/>
  <c r="E99" i="41"/>
  <c r="D99" i="41"/>
  <c r="C99" i="41"/>
  <c r="F98" i="41"/>
  <c r="E98" i="41"/>
  <c r="D98" i="41"/>
  <c r="C98" i="41"/>
  <c r="F97" i="41"/>
  <c r="E97" i="41"/>
  <c r="D97" i="41"/>
  <c r="C97" i="41"/>
  <c r="G96" i="41"/>
  <c r="F96" i="41"/>
  <c r="D96" i="41"/>
  <c r="C96" i="41"/>
  <c r="G95" i="41"/>
  <c r="F95" i="41"/>
  <c r="E95" i="41"/>
  <c r="D95" i="41"/>
  <c r="C95" i="41"/>
  <c r="G94" i="41"/>
  <c r="F94" i="41"/>
  <c r="E94" i="41"/>
  <c r="D94" i="41"/>
  <c r="C94" i="41"/>
  <c r="G93" i="41"/>
  <c r="F93" i="41"/>
  <c r="E93" i="41"/>
  <c r="D93" i="41"/>
  <c r="C93" i="41"/>
  <c r="G92" i="41"/>
  <c r="F92" i="41"/>
  <c r="E92" i="41"/>
  <c r="D92" i="41"/>
  <c r="C92" i="41"/>
  <c r="G91" i="41"/>
  <c r="F91" i="41"/>
  <c r="E91" i="41"/>
  <c r="D91" i="41"/>
  <c r="C91" i="41"/>
  <c r="H162" i="40"/>
  <c r="G162" i="40"/>
  <c r="F162" i="40"/>
  <c r="E162" i="40"/>
  <c r="D162" i="40"/>
  <c r="C162" i="40"/>
  <c r="H161" i="40"/>
  <c r="G161" i="40"/>
  <c r="F161" i="40"/>
  <c r="E161" i="40"/>
  <c r="D161" i="40"/>
  <c r="C161" i="40"/>
  <c r="H160" i="40"/>
  <c r="G160" i="40"/>
  <c r="F160" i="40"/>
  <c r="E160" i="40"/>
  <c r="D160" i="40"/>
  <c r="C160" i="40"/>
  <c r="H159" i="40"/>
  <c r="G159" i="40"/>
  <c r="F159" i="40"/>
  <c r="E159" i="40"/>
  <c r="D159" i="40"/>
  <c r="C159" i="40"/>
  <c r="H158" i="40"/>
  <c r="G158" i="40"/>
  <c r="E158" i="40"/>
  <c r="D158" i="40"/>
  <c r="C158" i="40"/>
  <c r="H157" i="40"/>
  <c r="G157" i="40"/>
  <c r="F157" i="40"/>
  <c r="E157" i="40"/>
  <c r="D157" i="40"/>
  <c r="C157" i="40"/>
  <c r="H156" i="40"/>
  <c r="G156" i="40"/>
  <c r="F156" i="40"/>
  <c r="E156" i="40"/>
  <c r="D156" i="40"/>
  <c r="C156" i="40"/>
  <c r="H155" i="40"/>
  <c r="G155" i="40"/>
  <c r="F155" i="40"/>
  <c r="E155" i="40"/>
  <c r="D155" i="40"/>
  <c r="C155" i="40"/>
  <c r="H154" i="40"/>
  <c r="G154" i="40"/>
  <c r="F154" i="40"/>
  <c r="E154" i="40"/>
  <c r="D154" i="40"/>
  <c r="H153" i="40"/>
  <c r="G153" i="40"/>
  <c r="F153" i="40"/>
  <c r="E153" i="40"/>
  <c r="D153" i="40"/>
  <c r="H152" i="40"/>
  <c r="G152" i="40"/>
  <c r="F152" i="40"/>
  <c r="D152" i="40"/>
  <c r="H151" i="40"/>
  <c r="G151" i="40"/>
  <c r="F151" i="40"/>
  <c r="E151" i="40"/>
  <c r="D151" i="40"/>
  <c r="H150" i="40"/>
  <c r="G150" i="40"/>
  <c r="F150" i="40"/>
  <c r="E150" i="40"/>
  <c r="D150" i="40"/>
  <c r="H149" i="40"/>
  <c r="G149" i="40"/>
  <c r="F149" i="40"/>
  <c r="E149" i="40"/>
  <c r="D149" i="40"/>
  <c r="H148" i="40"/>
  <c r="G148" i="40"/>
  <c r="F148" i="40"/>
  <c r="E148" i="40"/>
  <c r="D148" i="40"/>
  <c r="H147" i="40"/>
  <c r="G147" i="40"/>
  <c r="F147" i="40"/>
  <c r="E147" i="40"/>
  <c r="D147" i="40"/>
  <c r="H146" i="40"/>
  <c r="G146" i="40"/>
  <c r="F146" i="40"/>
  <c r="E146" i="40"/>
  <c r="H145" i="40"/>
  <c r="G145" i="40"/>
  <c r="F145" i="40"/>
  <c r="E145" i="40"/>
  <c r="D145" i="40"/>
  <c r="G144" i="40"/>
  <c r="F144" i="40"/>
  <c r="E144" i="40"/>
  <c r="D144" i="40"/>
  <c r="H143" i="40"/>
  <c r="G143" i="40"/>
  <c r="F143" i="40"/>
  <c r="E143" i="40"/>
  <c r="D143" i="40"/>
  <c r="F110" i="40"/>
  <c r="E110" i="40"/>
  <c r="D110" i="40"/>
  <c r="F109" i="40"/>
  <c r="E109" i="40"/>
  <c r="D109" i="40"/>
  <c r="C109" i="40"/>
  <c r="F108" i="40"/>
  <c r="E108" i="40"/>
  <c r="D108" i="40"/>
  <c r="C108" i="40"/>
  <c r="F107" i="40"/>
  <c r="E107" i="40"/>
  <c r="D107" i="40"/>
  <c r="C107" i="40"/>
  <c r="F106" i="40"/>
  <c r="E106" i="40"/>
  <c r="D106" i="40"/>
  <c r="C106" i="40"/>
  <c r="F105" i="40"/>
  <c r="E105" i="40"/>
  <c r="D105" i="40"/>
  <c r="C105" i="40"/>
  <c r="F104" i="40"/>
  <c r="E104" i="40"/>
  <c r="D104" i="40"/>
  <c r="C104" i="40"/>
  <c r="F103" i="40"/>
  <c r="E103" i="40"/>
  <c r="D103" i="40"/>
  <c r="C103" i="40"/>
  <c r="E102" i="40"/>
  <c r="D102" i="40"/>
  <c r="C102" i="40"/>
  <c r="F101" i="40"/>
  <c r="E101" i="40"/>
  <c r="D101" i="40"/>
  <c r="C101" i="40"/>
  <c r="F100" i="40"/>
  <c r="E100" i="40"/>
  <c r="D100" i="40"/>
  <c r="C100" i="40"/>
  <c r="F99" i="40"/>
  <c r="E99" i="40"/>
  <c r="D99" i="40"/>
  <c r="C99" i="40"/>
  <c r="F98" i="40"/>
  <c r="E98" i="40"/>
  <c r="D98" i="40"/>
  <c r="C98" i="40"/>
  <c r="F97" i="40"/>
  <c r="E97" i="40"/>
  <c r="D97" i="40"/>
  <c r="C97" i="40"/>
  <c r="G96" i="40"/>
  <c r="F96" i="40"/>
  <c r="D96" i="40"/>
  <c r="C96" i="40"/>
  <c r="G95" i="40"/>
  <c r="F95" i="40"/>
  <c r="E95" i="40"/>
  <c r="D95" i="40"/>
  <c r="C95" i="40"/>
  <c r="G94" i="40"/>
  <c r="F94" i="40"/>
  <c r="E94" i="40"/>
  <c r="D94" i="40"/>
  <c r="C94" i="40"/>
  <c r="G93" i="40"/>
  <c r="F93" i="40"/>
  <c r="E93" i="40"/>
  <c r="D93" i="40"/>
  <c r="C93" i="40"/>
  <c r="G92" i="40"/>
  <c r="F92" i="40"/>
  <c r="E92" i="40"/>
  <c r="D92" i="40"/>
  <c r="C92" i="40"/>
  <c r="G91" i="40"/>
  <c r="F91" i="40"/>
  <c r="E91" i="40"/>
  <c r="D91" i="40"/>
  <c r="C91" i="40"/>
  <c r="H162" i="39"/>
  <c r="G162" i="39"/>
  <c r="F162" i="39"/>
  <c r="E162" i="39"/>
  <c r="D162" i="39"/>
  <c r="C162" i="39"/>
  <c r="H161" i="39"/>
  <c r="G161" i="39"/>
  <c r="F161" i="39"/>
  <c r="E161" i="39"/>
  <c r="D161" i="39"/>
  <c r="C161" i="39"/>
  <c r="H160" i="39"/>
  <c r="G160" i="39"/>
  <c r="F160" i="39"/>
  <c r="E160" i="39"/>
  <c r="D160" i="39"/>
  <c r="C160" i="39"/>
  <c r="H159" i="39"/>
  <c r="G159" i="39"/>
  <c r="F159" i="39"/>
  <c r="E159" i="39"/>
  <c r="D159" i="39"/>
  <c r="C159" i="39"/>
  <c r="H158" i="39"/>
  <c r="G158" i="39"/>
  <c r="E158" i="39"/>
  <c r="D158" i="39"/>
  <c r="C158" i="39"/>
  <c r="H157" i="39"/>
  <c r="G157" i="39"/>
  <c r="F157" i="39"/>
  <c r="E157" i="39"/>
  <c r="D157" i="39"/>
  <c r="C157" i="39"/>
  <c r="H156" i="39"/>
  <c r="G156" i="39"/>
  <c r="F156" i="39"/>
  <c r="E156" i="39"/>
  <c r="D156" i="39"/>
  <c r="C156" i="39"/>
  <c r="H155" i="39"/>
  <c r="G155" i="39"/>
  <c r="F155" i="39"/>
  <c r="E155" i="39"/>
  <c r="D155" i="39"/>
  <c r="C155" i="39"/>
  <c r="H154" i="39"/>
  <c r="G154" i="39"/>
  <c r="F154" i="39"/>
  <c r="E154" i="39"/>
  <c r="D154" i="39"/>
  <c r="H153" i="39"/>
  <c r="G153" i="39"/>
  <c r="F153" i="39"/>
  <c r="E153" i="39"/>
  <c r="D153" i="39"/>
  <c r="H152" i="39"/>
  <c r="G152" i="39"/>
  <c r="F152" i="39"/>
  <c r="D152" i="39"/>
  <c r="H151" i="39"/>
  <c r="G151" i="39"/>
  <c r="F151" i="39"/>
  <c r="E151" i="39"/>
  <c r="D151" i="39"/>
  <c r="H150" i="39"/>
  <c r="G150" i="39"/>
  <c r="F150" i="39"/>
  <c r="E150" i="39"/>
  <c r="D150" i="39"/>
  <c r="H149" i="39"/>
  <c r="G149" i="39"/>
  <c r="F149" i="39"/>
  <c r="E149" i="39"/>
  <c r="D149" i="39"/>
  <c r="H148" i="39"/>
  <c r="G148" i="39"/>
  <c r="F148" i="39"/>
  <c r="E148" i="39"/>
  <c r="D148" i="39"/>
  <c r="H147" i="39"/>
  <c r="G147" i="39"/>
  <c r="F147" i="39"/>
  <c r="E147" i="39"/>
  <c r="D147" i="39"/>
  <c r="H146" i="39"/>
  <c r="G146" i="39"/>
  <c r="F146" i="39"/>
  <c r="E146" i="39"/>
  <c r="H145" i="39"/>
  <c r="G145" i="39"/>
  <c r="F145" i="39"/>
  <c r="E145" i="39"/>
  <c r="D145" i="39"/>
  <c r="G144" i="39"/>
  <c r="F144" i="39"/>
  <c r="E144" i="39"/>
  <c r="D144" i="39"/>
  <c r="H143" i="39"/>
  <c r="G143" i="39"/>
  <c r="F143" i="39"/>
  <c r="E143" i="39"/>
  <c r="D143" i="39"/>
  <c r="F110" i="39"/>
  <c r="E110" i="39"/>
  <c r="D110" i="39"/>
  <c r="F109" i="39"/>
  <c r="E109" i="39"/>
  <c r="D109" i="39"/>
  <c r="C109" i="39"/>
  <c r="F108" i="39"/>
  <c r="E108" i="39"/>
  <c r="D108" i="39"/>
  <c r="C108" i="39"/>
  <c r="F107" i="39"/>
  <c r="E107" i="39"/>
  <c r="D107" i="39"/>
  <c r="C107" i="39"/>
  <c r="F106" i="39"/>
  <c r="E106" i="39"/>
  <c r="D106" i="39"/>
  <c r="C106" i="39"/>
  <c r="F105" i="39"/>
  <c r="E105" i="39"/>
  <c r="D105" i="39"/>
  <c r="C105" i="39"/>
  <c r="F104" i="39"/>
  <c r="E104" i="39"/>
  <c r="D104" i="39"/>
  <c r="C104" i="39"/>
  <c r="F103" i="39"/>
  <c r="E103" i="39"/>
  <c r="D103" i="39"/>
  <c r="C103" i="39"/>
  <c r="E102" i="39"/>
  <c r="D102" i="39"/>
  <c r="C102" i="39"/>
  <c r="F101" i="39"/>
  <c r="E101" i="39"/>
  <c r="D101" i="39"/>
  <c r="C101" i="39"/>
  <c r="F100" i="39"/>
  <c r="E100" i="39"/>
  <c r="D100" i="39"/>
  <c r="C100" i="39"/>
  <c r="F99" i="39"/>
  <c r="E99" i="39"/>
  <c r="D99" i="39"/>
  <c r="C99" i="39"/>
  <c r="F98" i="39"/>
  <c r="E98" i="39"/>
  <c r="D98" i="39"/>
  <c r="C98" i="39"/>
  <c r="F97" i="39"/>
  <c r="E97" i="39"/>
  <c r="D97" i="39"/>
  <c r="C97" i="39"/>
  <c r="G96" i="39"/>
  <c r="F96" i="39"/>
  <c r="D96" i="39"/>
  <c r="C96" i="39"/>
  <c r="G95" i="39"/>
  <c r="F95" i="39"/>
  <c r="E95" i="39"/>
  <c r="D95" i="39"/>
  <c r="C95" i="39"/>
  <c r="G94" i="39"/>
  <c r="F94" i="39"/>
  <c r="E94" i="39"/>
  <c r="D94" i="39"/>
  <c r="C94" i="39"/>
  <c r="G93" i="39"/>
  <c r="F93" i="39"/>
  <c r="E93" i="39"/>
  <c r="D93" i="39"/>
  <c r="C93" i="39"/>
  <c r="G92" i="39"/>
  <c r="F92" i="39"/>
  <c r="E92" i="39"/>
  <c r="D92" i="39"/>
  <c r="C92" i="39"/>
  <c r="G91" i="39"/>
  <c r="F91" i="39"/>
  <c r="E91" i="39"/>
  <c r="D91" i="39"/>
  <c r="C91" i="39"/>
  <c r="H162" i="38"/>
  <c r="G162" i="38"/>
  <c r="F162" i="38"/>
  <c r="E162" i="38"/>
  <c r="D162" i="38"/>
  <c r="C162" i="38"/>
  <c r="H161" i="38"/>
  <c r="G161" i="38"/>
  <c r="F161" i="38"/>
  <c r="E161" i="38"/>
  <c r="D161" i="38"/>
  <c r="C161" i="38"/>
  <c r="H160" i="38"/>
  <c r="G160" i="38"/>
  <c r="F160" i="38"/>
  <c r="E160" i="38"/>
  <c r="D160" i="38"/>
  <c r="C160" i="38"/>
  <c r="H159" i="38"/>
  <c r="G159" i="38"/>
  <c r="F159" i="38"/>
  <c r="E159" i="38"/>
  <c r="D159" i="38"/>
  <c r="C159" i="38"/>
  <c r="H158" i="38"/>
  <c r="G158" i="38"/>
  <c r="E158" i="38"/>
  <c r="D158" i="38"/>
  <c r="C158" i="38"/>
  <c r="H157" i="38"/>
  <c r="G157" i="38"/>
  <c r="F157" i="38"/>
  <c r="E157" i="38"/>
  <c r="D157" i="38"/>
  <c r="C157" i="38"/>
  <c r="H156" i="38"/>
  <c r="G156" i="38"/>
  <c r="F156" i="38"/>
  <c r="E156" i="38"/>
  <c r="D156" i="38"/>
  <c r="C156" i="38"/>
  <c r="H155" i="38"/>
  <c r="G155" i="38"/>
  <c r="F155" i="38"/>
  <c r="E155" i="38"/>
  <c r="D155" i="38"/>
  <c r="C155" i="38"/>
  <c r="H154" i="38"/>
  <c r="G154" i="38"/>
  <c r="F154" i="38"/>
  <c r="E154" i="38"/>
  <c r="D154" i="38"/>
  <c r="H153" i="38"/>
  <c r="G153" i="38"/>
  <c r="F153" i="38"/>
  <c r="E153" i="38"/>
  <c r="D153" i="38"/>
  <c r="H152" i="38"/>
  <c r="G152" i="38"/>
  <c r="F152" i="38"/>
  <c r="D152" i="38"/>
  <c r="H151" i="38"/>
  <c r="G151" i="38"/>
  <c r="F151" i="38"/>
  <c r="E151" i="38"/>
  <c r="D151" i="38"/>
  <c r="H150" i="38"/>
  <c r="G150" i="38"/>
  <c r="F150" i="38"/>
  <c r="E150" i="38"/>
  <c r="D150" i="38"/>
  <c r="H149" i="38"/>
  <c r="G149" i="38"/>
  <c r="F149" i="38"/>
  <c r="E149" i="38"/>
  <c r="D149" i="38"/>
  <c r="H148" i="38"/>
  <c r="G148" i="38"/>
  <c r="F148" i="38"/>
  <c r="E148" i="38"/>
  <c r="D148" i="38"/>
  <c r="H147" i="38"/>
  <c r="G147" i="38"/>
  <c r="F147" i="38"/>
  <c r="E147" i="38"/>
  <c r="D147" i="38"/>
  <c r="H146" i="38"/>
  <c r="G146" i="38"/>
  <c r="F146" i="38"/>
  <c r="E146" i="38"/>
  <c r="H145" i="38"/>
  <c r="G145" i="38"/>
  <c r="F145" i="38"/>
  <c r="E145" i="38"/>
  <c r="D145" i="38"/>
  <c r="G144" i="38"/>
  <c r="F144" i="38"/>
  <c r="E144" i="38"/>
  <c r="D144" i="38"/>
  <c r="H143" i="38"/>
  <c r="G143" i="38"/>
  <c r="F143" i="38"/>
  <c r="E143" i="38"/>
  <c r="D143" i="38"/>
  <c r="F110" i="38"/>
  <c r="E110" i="38"/>
  <c r="D110" i="38"/>
  <c r="F109" i="38"/>
  <c r="E109" i="38"/>
  <c r="D109" i="38"/>
  <c r="C109" i="38"/>
  <c r="F108" i="38"/>
  <c r="E108" i="38"/>
  <c r="D108" i="38"/>
  <c r="C108" i="38"/>
  <c r="F107" i="38"/>
  <c r="E107" i="38"/>
  <c r="D107" i="38"/>
  <c r="C107" i="38"/>
  <c r="F106" i="38"/>
  <c r="E106" i="38"/>
  <c r="D106" i="38"/>
  <c r="C106" i="38"/>
  <c r="F105" i="38"/>
  <c r="E105" i="38"/>
  <c r="D105" i="38"/>
  <c r="C105" i="38"/>
  <c r="F104" i="38"/>
  <c r="E104" i="38"/>
  <c r="D104" i="38"/>
  <c r="C104" i="38"/>
  <c r="F103" i="38"/>
  <c r="E103" i="38"/>
  <c r="D103" i="38"/>
  <c r="C103" i="38"/>
  <c r="E102" i="38"/>
  <c r="D102" i="38"/>
  <c r="C102" i="38"/>
  <c r="F101" i="38"/>
  <c r="E101" i="38"/>
  <c r="D101" i="38"/>
  <c r="C101" i="38"/>
  <c r="F100" i="38"/>
  <c r="E100" i="38"/>
  <c r="D100" i="38"/>
  <c r="C100" i="38"/>
  <c r="F99" i="38"/>
  <c r="E99" i="38"/>
  <c r="D99" i="38"/>
  <c r="C99" i="38"/>
  <c r="F98" i="38"/>
  <c r="E98" i="38"/>
  <c r="D98" i="38"/>
  <c r="C98" i="38"/>
  <c r="F97" i="38"/>
  <c r="E97" i="38"/>
  <c r="D97" i="38"/>
  <c r="C97" i="38"/>
  <c r="G96" i="38"/>
  <c r="F96" i="38"/>
  <c r="D96" i="38"/>
  <c r="C96" i="38"/>
  <c r="G95" i="38"/>
  <c r="F95" i="38"/>
  <c r="E95" i="38"/>
  <c r="D95" i="38"/>
  <c r="C95" i="38"/>
  <c r="G94" i="38"/>
  <c r="F94" i="38"/>
  <c r="E94" i="38"/>
  <c r="D94" i="38"/>
  <c r="C94" i="38"/>
  <c r="G93" i="38"/>
  <c r="F93" i="38"/>
  <c r="E93" i="38"/>
  <c r="D93" i="38"/>
  <c r="C93" i="38"/>
  <c r="G92" i="38"/>
  <c r="F92" i="38"/>
  <c r="E92" i="38"/>
  <c r="D92" i="38"/>
  <c r="C92" i="38"/>
  <c r="G91" i="38"/>
  <c r="F91" i="38"/>
  <c r="E91" i="38"/>
  <c r="D91" i="38"/>
  <c r="C91" i="38"/>
  <c r="H162" i="35"/>
  <c r="G162" i="35"/>
  <c r="F162" i="35"/>
  <c r="E162" i="35"/>
  <c r="D162" i="35"/>
  <c r="C162" i="35"/>
  <c r="H161" i="35"/>
  <c r="G161" i="35"/>
  <c r="F161" i="35"/>
  <c r="E161" i="35"/>
  <c r="D161" i="35"/>
  <c r="C161" i="35"/>
  <c r="H160" i="35"/>
  <c r="G160" i="35"/>
  <c r="F160" i="35"/>
  <c r="E160" i="35"/>
  <c r="D160" i="35"/>
  <c r="C160" i="35"/>
  <c r="H159" i="35"/>
  <c r="G159" i="35"/>
  <c r="F159" i="35"/>
  <c r="E159" i="35"/>
  <c r="D159" i="35"/>
  <c r="C159" i="35"/>
  <c r="H158" i="35"/>
  <c r="G158" i="35"/>
  <c r="E158" i="35"/>
  <c r="D158" i="35"/>
  <c r="C158" i="35"/>
  <c r="H157" i="35"/>
  <c r="G157" i="35"/>
  <c r="F157" i="35"/>
  <c r="E157" i="35"/>
  <c r="D157" i="35"/>
  <c r="C157" i="35"/>
  <c r="H156" i="35"/>
  <c r="G156" i="35"/>
  <c r="F156" i="35"/>
  <c r="E156" i="35"/>
  <c r="D156" i="35"/>
  <c r="C156" i="35"/>
  <c r="H155" i="35"/>
  <c r="G155" i="35"/>
  <c r="F155" i="35"/>
  <c r="E155" i="35"/>
  <c r="D155" i="35"/>
  <c r="C155" i="35"/>
  <c r="H154" i="35"/>
  <c r="G154" i="35"/>
  <c r="F154" i="35"/>
  <c r="E154" i="35"/>
  <c r="D154" i="35"/>
  <c r="H153" i="35"/>
  <c r="G153" i="35"/>
  <c r="F153" i="35"/>
  <c r="E153" i="35"/>
  <c r="D153" i="35"/>
  <c r="H152" i="35"/>
  <c r="G152" i="35"/>
  <c r="F152" i="35"/>
  <c r="D152" i="35"/>
  <c r="H151" i="35"/>
  <c r="G151" i="35"/>
  <c r="F151" i="35"/>
  <c r="E151" i="35"/>
  <c r="D151" i="35"/>
  <c r="H150" i="35"/>
  <c r="G150" i="35"/>
  <c r="F150" i="35"/>
  <c r="E150" i="35"/>
  <c r="D150" i="35"/>
  <c r="H149" i="35"/>
  <c r="G149" i="35"/>
  <c r="F149" i="35"/>
  <c r="E149" i="35"/>
  <c r="D149" i="35"/>
  <c r="H148" i="35"/>
  <c r="G148" i="35"/>
  <c r="F148" i="35"/>
  <c r="E148" i="35"/>
  <c r="D148" i="35"/>
  <c r="H147" i="35"/>
  <c r="G147" i="35"/>
  <c r="F147" i="35"/>
  <c r="E147" i="35"/>
  <c r="D147" i="35"/>
  <c r="H146" i="35"/>
  <c r="G146" i="35"/>
  <c r="F146" i="35"/>
  <c r="E146" i="35"/>
  <c r="H145" i="35"/>
  <c r="G145" i="35"/>
  <c r="F145" i="35"/>
  <c r="E145" i="35"/>
  <c r="D145" i="35"/>
  <c r="G144" i="35"/>
  <c r="F144" i="35"/>
  <c r="E144" i="35"/>
  <c r="D144" i="35"/>
  <c r="H143" i="35"/>
  <c r="G143" i="35"/>
  <c r="F143" i="35"/>
  <c r="E143" i="35"/>
  <c r="D143" i="35"/>
  <c r="F110" i="35"/>
  <c r="E110" i="35"/>
  <c r="D110" i="35"/>
  <c r="F109" i="35"/>
  <c r="E109" i="35"/>
  <c r="D109" i="35"/>
  <c r="C109" i="35"/>
  <c r="F108" i="35"/>
  <c r="E108" i="35"/>
  <c r="D108" i="35"/>
  <c r="C108" i="35"/>
  <c r="F107" i="35"/>
  <c r="E107" i="35"/>
  <c r="D107" i="35"/>
  <c r="C107" i="35"/>
  <c r="F106" i="35"/>
  <c r="E106" i="35"/>
  <c r="D106" i="35"/>
  <c r="C106" i="35"/>
  <c r="F105" i="35"/>
  <c r="E105" i="35"/>
  <c r="D105" i="35"/>
  <c r="C105" i="35"/>
  <c r="F104" i="35"/>
  <c r="E104" i="35"/>
  <c r="D104" i="35"/>
  <c r="C104" i="35"/>
  <c r="F103" i="35"/>
  <c r="E103" i="35"/>
  <c r="D103" i="35"/>
  <c r="C103" i="35"/>
  <c r="E102" i="35"/>
  <c r="D102" i="35"/>
  <c r="C102" i="35"/>
  <c r="F101" i="35"/>
  <c r="E101" i="35"/>
  <c r="D101" i="35"/>
  <c r="C101" i="35"/>
  <c r="F100" i="35"/>
  <c r="E100" i="35"/>
  <c r="D100" i="35"/>
  <c r="C100" i="35"/>
  <c r="F99" i="35"/>
  <c r="E99" i="35"/>
  <c r="D99" i="35"/>
  <c r="C99" i="35"/>
  <c r="F98" i="35"/>
  <c r="E98" i="35"/>
  <c r="D98" i="35"/>
  <c r="C98" i="35"/>
  <c r="F97" i="35"/>
  <c r="E97" i="35"/>
  <c r="D97" i="35"/>
  <c r="C97" i="35"/>
  <c r="G96" i="35"/>
  <c r="F96" i="35"/>
  <c r="D96" i="35"/>
  <c r="C96" i="35"/>
  <c r="G95" i="35"/>
  <c r="F95" i="35"/>
  <c r="E95" i="35"/>
  <c r="D95" i="35"/>
  <c r="C95" i="35"/>
  <c r="G94" i="35"/>
  <c r="F94" i="35"/>
  <c r="E94" i="35"/>
  <c r="D94" i="35"/>
  <c r="C94" i="35"/>
  <c r="G93" i="35"/>
  <c r="F93" i="35"/>
  <c r="E93" i="35"/>
  <c r="D93" i="35"/>
  <c r="C93" i="35"/>
  <c r="G92" i="35"/>
  <c r="F92" i="35"/>
  <c r="E92" i="35"/>
  <c r="D92" i="35"/>
  <c r="C92" i="35"/>
  <c r="G91" i="35"/>
  <c r="F91" i="35"/>
  <c r="E91" i="35"/>
  <c r="D91" i="35"/>
  <c r="C91" i="35"/>
  <c r="G162" i="34"/>
  <c r="F162" i="34"/>
  <c r="E162" i="34"/>
  <c r="D162" i="34"/>
  <c r="C162" i="34"/>
  <c r="G161" i="34"/>
  <c r="F161" i="34"/>
  <c r="E161" i="34"/>
  <c r="D161" i="34"/>
  <c r="C161" i="34"/>
  <c r="G160" i="34"/>
  <c r="F160" i="34"/>
  <c r="E160" i="34"/>
  <c r="D160" i="34"/>
  <c r="C160" i="34"/>
  <c r="G159" i="34"/>
  <c r="F159" i="34"/>
  <c r="E159" i="34"/>
  <c r="D159" i="34"/>
  <c r="C159" i="34"/>
  <c r="G158" i="34"/>
  <c r="E158" i="34"/>
  <c r="D158" i="34"/>
  <c r="C158" i="34"/>
  <c r="G157" i="34"/>
  <c r="F157" i="34"/>
  <c r="E157" i="34"/>
  <c r="D157" i="34"/>
  <c r="C157" i="34"/>
  <c r="G156" i="34"/>
  <c r="F156" i="34"/>
  <c r="E156" i="34"/>
  <c r="D156" i="34"/>
  <c r="C156" i="34"/>
  <c r="G155" i="34"/>
  <c r="F155" i="34"/>
  <c r="E155" i="34"/>
  <c r="D155" i="34"/>
  <c r="C155" i="34"/>
  <c r="G154" i="34"/>
  <c r="F154" i="34"/>
  <c r="E154" i="34"/>
  <c r="D154" i="34"/>
  <c r="G153" i="34"/>
  <c r="F153" i="34"/>
  <c r="E153" i="34"/>
  <c r="D153" i="34"/>
  <c r="G152" i="34"/>
  <c r="F152" i="34"/>
  <c r="D152" i="34"/>
  <c r="G151" i="34"/>
  <c r="F151" i="34"/>
  <c r="E151" i="34"/>
  <c r="D151" i="34"/>
  <c r="G150" i="34"/>
  <c r="F150" i="34"/>
  <c r="E150" i="34"/>
  <c r="D150" i="34"/>
  <c r="G149" i="34"/>
  <c r="F149" i="34"/>
  <c r="E149" i="34"/>
  <c r="D149" i="34"/>
  <c r="G148" i="34"/>
  <c r="F148" i="34"/>
  <c r="E148" i="34"/>
  <c r="D148" i="34"/>
  <c r="G147" i="34"/>
  <c r="F147" i="34"/>
  <c r="E147" i="34"/>
  <c r="D147" i="34"/>
  <c r="G146" i="34"/>
  <c r="F146" i="34"/>
  <c r="E146" i="34"/>
  <c r="G145" i="34"/>
  <c r="F145" i="34"/>
  <c r="E145" i="34"/>
  <c r="D145" i="34"/>
  <c r="G144" i="34"/>
  <c r="F144" i="34"/>
  <c r="E144" i="34"/>
  <c r="D144" i="34"/>
  <c r="G143" i="34"/>
  <c r="F143" i="34"/>
  <c r="E143" i="34"/>
  <c r="D143" i="34"/>
  <c r="H162" i="33"/>
  <c r="G162" i="33"/>
  <c r="F162" i="33"/>
  <c r="E162" i="33"/>
  <c r="D162" i="33"/>
  <c r="C162" i="33"/>
  <c r="H161" i="33"/>
  <c r="G161" i="33"/>
  <c r="F161" i="33"/>
  <c r="E161" i="33"/>
  <c r="D161" i="33"/>
  <c r="C161" i="33"/>
  <c r="H160" i="33"/>
  <c r="G160" i="33"/>
  <c r="F160" i="33"/>
  <c r="E160" i="33"/>
  <c r="D160" i="33"/>
  <c r="C160" i="33"/>
  <c r="H159" i="33"/>
  <c r="G159" i="33"/>
  <c r="F159" i="33"/>
  <c r="E159" i="33"/>
  <c r="D159" i="33"/>
  <c r="C159" i="33"/>
  <c r="H158" i="33"/>
  <c r="G158" i="33"/>
  <c r="E158" i="33"/>
  <c r="D158" i="33"/>
  <c r="C158" i="33"/>
  <c r="H157" i="33"/>
  <c r="G157" i="33"/>
  <c r="F157" i="33"/>
  <c r="E157" i="33"/>
  <c r="D157" i="33"/>
  <c r="C157" i="33"/>
  <c r="H156" i="33"/>
  <c r="G156" i="33"/>
  <c r="F156" i="33"/>
  <c r="E156" i="33"/>
  <c r="D156" i="33"/>
  <c r="C156" i="33"/>
  <c r="H155" i="33"/>
  <c r="G155" i="33"/>
  <c r="F155" i="33"/>
  <c r="E155" i="33"/>
  <c r="D155" i="33"/>
  <c r="C155" i="33"/>
  <c r="H154" i="33"/>
  <c r="G154" i="33"/>
  <c r="F154" i="33"/>
  <c r="E154" i="33"/>
  <c r="D154" i="33"/>
  <c r="H153" i="33"/>
  <c r="G153" i="33"/>
  <c r="F153" i="33"/>
  <c r="E153" i="33"/>
  <c r="D153" i="33"/>
  <c r="H152" i="33"/>
  <c r="G152" i="33"/>
  <c r="F152" i="33"/>
  <c r="D152" i="33"/>
  <c r="H151" i="33"/>
  <c r="G151" i="33"/>
  <c r="F151" i="33"/>
  <c r="E151" i="33"/>
  <c r="D151" i="33"/>
  <c r="H150" i="33"/>
  <c r="G150" i="33"/>
  <c r="F150" i="33"/>
  <c r="E150" i="33"/>
  <c r="D150" i="33"/>
  <c r="H149" i="33"/>
  <c r="G149" i="33"/>
  <c r="F149" i="33"/>
  <c r="E149" i="33"/>
  <c r="D149" i="33"/>
  <c r="H148" i="33"/>
  <c r="G148" i="33"/>
  <c r="F148" i="33"/>
  <c r="E148" i="33"/>
  <c r="D148" i="33"/>
  <c r="H147" i="33"/>
  <c r="G147" i="33"/>
  <c r="F147" i="33"/>
  <c r="E147" i="33"/>
  <c r="D147" i="33"/>
  <c r="H146" i="33"/>
  <c r="G146" i="33"/>
  <c r="F146" i="33"/>
  <c r="E146" i="33"/>
  <c r="H145" i="33"/>
  <c r="G145" i="33"/>
  <c r="F145" i="33"/>
  <c r="E145" i="33"/>
  <c r="D145" i="33"/>
  <c r="G144" i="33"/>
  <c r="F144" i="33"/>
  <c r="E144" i="33"/>
  <c r="D144" i="33"/>
  <c r="H143" i="33"/>
  <c r="G143" i="33"/>
  <c r="F143" i="33"/>
  <c r="E143" i="33"/>
  <c r="D143" i="33"/>
  <c r="F110" i="33"/>
  <c r="E110" i="33"/>
  <c r="D110" i="33"/>
  <c r="F109" i="33"/>
  <c r="E109" i="33"/>
  <c r="D109" i="33"/>
  <c r="C109" i="33"/>
  <c r="F108" i="33"/>
  <c r="E108" i="33"/>
  <c r="D108" i="33"/>
  <c r="C108" i="33"/>
  <c r="F107" i="33"/>
  <c r="E107" i="33"/>
  <c r="D107" i="33"/>
  <c r="C107" i="33"/>
  <c r="F106" i="33"/>
  <c r="E106" i="33"/>
  <c r="D106" i="33"/>
  <c r="C106" i="33"/>
  <c r="F105" i="33"/>
  <c r="E105" i="33"/>
  <c r="D105" i="33"/>
  <c r="C105" i="33"/>
  <c r="F104" i="33"/>
  <c r="E104" i="33"/>
  <c r="D104" i="33"/>
  <c r="C104" i="33"/>
  <c r="F103" i="33"/>
  <c r="E103" i="33"/>
  <c r="D103" i="33"/>
  <c r="C103" i="33"/>
  <c r="E102" i="33"/>
  <c r="D102" i="33"/>
  <c r="C102" i="33"/>
  <c r="F101" i="33"/>
  <c r="E101" i="33"/>
  <c r="D101" i="33"/>
  <c r="C101" i="33"/>
  <c r="F100" i="33"/>
  <c r="E100" i="33"/>
  <c r="D100" i="33"/>
  <c r="C100" i="33"/>
  <c r="F99" i="33"/>
  <c r="E99" i="33"/>
  <c r="D99" i="33"/>
  <c r="C99" i="33"/>
  <c r="F98" i="33"/>
  <c r="E98" i="33"/>
  <c r="D98" i="33"/>
  <c r="C98" i="33"/>
  <c r="F97" i="33"/>
  <c r="E97" i="33"/>
  <c r="D97" i="33"/>
  <c r="C97" i="33"/>
  <c r="G96" i="33"/>
  <c r="F96" i="33"/>
  <c r="D96" i="33"/>
  <c r="C96" i="33"/>
  <c r="G95" i="33"/>
  <c r="F95" i="33"/>
  <c r="E95" i="33"/>
  <c r="D95" i="33"/>
  <c r="C95" i="33"/>
  <c r="G94" i="33"/>
  <c r="F94" i="33"/>
  <c r="E94" i="33"/>
  <c r="D94" i="33"/>
  <c r="C94" i="33"/>
  <c r="G93" i="33"/>
  <c r="F93" i="33"/>
  <c r="E93" i="33"/>
  <c r="D93" i="33"/>
  <c r="C93" i="33"/>
  <c r="G92" i="33"/>
  <c r="F92" i="33"/>
  <c r="E92" i="33"/>
  <c r="D92" i="33"/>
  <c r="C92" i="33"/>
  <c r="G91" i="33"/>
  <c r="F91" i="33"/>
  <c r="E91" i="33"/>
  <c r="D91" i="33"/>
  <c r="C91" i="33"/>
  <c r="H162" i="32"/>
  <c r="G162" i="32"/>
  <c r="F162" i="32"/>
  <c r="E162" i="32"/>
  <c r="D162" i="32"/>
  <c r="C162" i="32"/>
  <c r="H161" i="32"/>
  <c r="G161" i="32"/>
  <c r="F161" i="32"/>
  <c r="E161" i="32"/>
  <c r="D161" i="32"/>
  <c r="C161" i="32"/>
  <c r="H160" i="32"/>
  <c r="G160" i="32"/>
  <c r="F160" i="32"/>
  <c r="E160" i="32"/>
  <c r="D160" i="32"/>
  <c r="C160" i="32"/>
  <c r="H159" i="32"/>
  <c r="G159" i="32"/>
  <c r="F159" i="32"/>
  <c r="E159" i="32"/>
  <c r="D159" i="32"/>
  <c r="C159" i="32"/>
  <c r="H158" i="32"/>
  <c r="G158" i="32"/>
  <c r="E158" i="32"/>
  <c r="D158" i="32"/>
  <c r="C158" i="32"/>
  <c r="H157" i="32"/>
  <c r="G157" i="32"/>
  <c r="F157" i="32"/>
  <c r="E157" i="32"/>
  <c r="D157" i="32"/>
  <c r="C157" i="32"/>
  <c r="H156" i="32"/>
  <c r="G156" i="32"/>
  <c r="F156" i="32"/>
  <c r="E156" i="32"/>
  <c r="D156" i="32"/>
  <c r="C156" i="32"/>
  <c r="H155" i="32"/>
  <c r="G155" i="32"/>
  <c r="F155" i="32"/>
  <c r="E155" i="32"/>
  <c r="D155" i="32"/>
  <c r="C155" i="32"/>
  <c r="H154" i="32"/>
  <c r="G154" i="32"/>
  <c r="F154" i="32"/>
  <c r="E154" i="32"/>
  <c r="D154" i="32"/>
  <c r="H153" i="32"/>
  <c r="G153" i="32"/>
  <c r="F153" i="32"/>
  <c r="E153" i="32"/>
  <c r="D153" i="32"/>
  <c r="H152" i="32"/>
  <c r="G152" i="32"/>
  <c r="F152" i="32"/>
  <c r="D152" i="32"/>
  <c r="H151" i="32"/>
  <c r="G151" i="32"/>
  <c r="F151" i="32"/>
  <c r="E151" i="32"/>
  <c r="D151" i="32"/>
  <c r="H150" i="32"/>
  <c r="G150" i="32"/>
  <c r="F150" i="32"/>
  <c r="E150" i="32"/>
  <c r="D150" i="32"/>
  <c r="H149" i="32"/>
  <c r="G149" i="32"/>
  <c r="F149" i="32"/>
  <c r="E149" i="32"/>
  <c r="D149" i="32"/>
  <c r="H148" i="32"/>
  <c r="G148" i="32"/>
  <c r="F148" i="32"/>
  <c r="E148" i="32"/>
  <c r="D148" i="32"/>
  <c r="H147" i="32"/>
  <c r="G147" i="32"/>
  <c r="F147" i="32"/>
  <c r="E147" i="32"/>
  <c r="D147" i="32"/>
  <c r="H146" i="32"/>
  <c r="G146" i="32"/>
  <c r="F146" i="32"/>
  <c r="E146" i="32"/>
  <c r="H145" i="32"/>
  <c r="G145" i="32"/>
  <c r="F145" i="32"/>
  <c r="E145" i="32"/>
  <c r="D145" i="32"/>
  <c r="G144" i="32"/>
  <c r="F144" i="32"/>
  <c r="E144" i="32"/>
  <c r="D144" i="32"/>
  <c r="H143" i="32"/>
  <c r="G143" i="32"/>
  <c r="F143" i="32"/>
  <c r="E143" i="32"/>
  <c r="D143" i="32"/>
  <c r="F110" i="32"/>
  <c r="E110" i="32"/>
  <c r="D110" i="32"/>
  <c r="F109" i="32"/>
  <c r="E109" i="32"/>
  <c r="D109" i="32"/>
  <c r="C109" i="32"/>
  <c r="F108" i="32"/>
  <c r="E108" i="32"/>
  <c r="D108" i="32"/>
  <c r="C108" i="32"/>
  <c r="F107" i="32"/>
  <c r="E107" i="32"/>
  <c r="D107" i="32"/>
  <c r="C107" i="32"/>
  <c r="F106" i="32"/>
  <c r="E106" i="32"/>
  <c r="D106" i="32"/>
  <c r="C106" i="32"/>
  <c r="F105" i="32"/>
  <c r="E105" i="32"/>
  <c r="D105" i="32"/>
  <c r="C105" i="32"/>
  <c r="F104" i="32"/>
  <c r="E104" i="32"/>
  <c r="D104" i="32"/>
  <c r="C104" i="32"/>
  <c r="F103" i="32"/>
  <c r="E103" i="32"/>
  <c r="D103" i="32"/>
  <c r="C103" i="32"/>
  <c r="E102" i="32"/>
  <c r="D102" i="32"/>
  <c r="C102" i="32"/>
  <c r="F101" i="32"/>
  <c r="E101" i="32"/>
  <c r="D101" i="32"/>
  <c r="C101" i="32"/>
  <c r="F100" i="32"/>
  <c r="E100" i="32"/>
  <c r="D100" i="32"/>
  <c r="C100" i="32"/>
  <c r="F99" i="32"/>
  <c r="E99" i="32"/>
  <c r="D99" i="32"/>
  <c r="C99" i="32"/>
  <c r="F98" i="32"/>
  <c r="E98" i="32"/>
  <c r="D98" i="32"/>
  <c r="C98" i="32"/>
  <c r="F97" i="32"/>
  <c r="E97" i="32"/>
  <c r="D97" i="32"/>
  <c r="C97" i="32"/>
  <c r="G96" i="32"/>
  <c r="F96" i="32"/>
  <c r="D96" i="32"/>
  <c r="C96" i="32"/>
  <c r="G95" i="32"/>
  <c r="F95" i="32"/>
  <c r="E95" i="32"/>
  <c r="D95" i="32"/>
  <c r="C95" i="32"/>
  <c r="G94" i="32"/>
  <c r="F94" i="32"/>
  <c r="E94" i="32"/>
  <c r="D94" i="32"/>
  <c r="C94" i="32"/>
  <c r="G93" i="32"/>
  <c r="F93" i="32"/>
  <c r="E93" i="32"/>
  <c r="D93" i="32"/>
  <c r="C93" i="32"/>
  <c r="G92" i="32"/>
  <c r="F92" i="32"/>
  <c r="E92" i="32"/>
  <c r="D92" i="32"/>
  <c r="C92" i="32"/>
  <c r="G91" i="32"/>
  <c r="F91" i="32"/>
  <c r="E91" i="32"/>
  <c r="D91" i="32"/>
  <c r="C91" i="32"/>
  <c r="H162" i="31"/>
  <c r="G162" i="31"/>
  <c r="F162" i="31"/>
  <c r="E162" i="31"/>
  <c r="D162" i="31"/>
  <c r="C162" i="31"/>
  <c r="H161" i="31"/>
  <c r="G161" i="31"/>
  <c r="F161" i="31"/>
  <c r="E161" i="31"/>
  <c r="D161" i="31"/>
  <c r="C161" i="31"/>
  <c r="H160" i="31"/>
  <c r="G160" i="31"/>
  <c r="F160" i="31"/>
  <c r="E160" i="31"/>
  <c r="D160" i="31"/>
  <c r="C160" i="31"/>
  <c r="H159" i="31"/>
  <c r="G159" i="31"/>
  <c r="F159" i="31"/>
  <c r="E159" i="31"/>
  <c r="D159" i="31"/>
  <c r="C159" i="31"/>
  <c r="H158" i="31"/>
  <c r="G158" i="31"/>
  <c r="E158" i="31"/>
  <c r="D158" i="31"/>
  <c r="C158" i="31"/>
  <c r="H157" i="31"/>
  <c r="G157" i="31"/>
  <c r="F157" i="31"/>
  <c r="E157" i="31"/>
  <c r="D157" i="31"/>
  <c r="C157" i="31"/>
  <c r="H156" i="31"/>
  <c r="G156" i="31"/>
  <c r="F156" i="31"/>
  <c r="E156" i="31"/>
  <c r="D156" i="31"/>
  <c r="C156" i="31"/>
  <c r="H155" i="31"/>
  <c r="G155" i="31"/>
  <c r="F155" i="31"/>
  <c r="E155" i="31"/>
  <c r="D155" i="31"/>
  <c r="C155" i="31"/>
  <c r="H154" i="31"/>
  <c r="G154" i="31"/>
  <c r="F154" i="31"/>
  <c r="E154" i="31"/>
  <c r="D154" i="31"/>
  <c r="H153" i="31"/>
  <c r="G153" i="31"/>
  <c r="F153" i="31"/>
  <c r="E153" i="31"/>
  <c r="D153" i="31"/>
  <c r="H152" i="31"/>
  <c r="G152" i="31"/>
  <c r="F152" i="31"/>
  <c r="D152" i="31"/>
  <c r="H151" i="31"/>
  <c r="G151" i="31"/>
  <c r="F151" i="31"/>
  <c r="E151" i="31"/>
  <c r="D151" i="31"/>
  <c r="H150" i="31"/>
  <c r="G150" i="31"/>
  <c r="F150" i="31"/>
  <c r="E150" i="31"/>
  <c r="D150" i="31"/>
  <c r="H149" i="31"/>
  <c r="G149" i="31"/>
  <c r="F149" i="31"/>
  <c r="E149" i="31"/>
  <c r="D149" i="31"/>
  <c r="H148" i="31"/>
  <c r="G148" i="31"/>
  <c r="F148" i="31"/>
  <c r="E148" i="31"/>
  <c r="D148" i="31"/>
  <c r="H147" i="31"/>
  <c r="G147" i="31"/>
  <c r="F147" i="31"/>
  <c r="E147" i="31"/>
  <c r="D147" i="31"/>
  <c r="H146" i="31"/>
  <c r="G146" i="31"/>
  <c r="F146" i="31"/>
  <c r="E146" i="31"/>
  <c r="H145" i="31"/>
  <c r="G145" i="31"/>
  <c r="F145" i="31"/>
  <c r="E145" i="31"/>
  <c r="D145" i="31"/>
  <c r="G144" i="31"/>
  <c r="F144" i="31"/>
  <c r="E144" i="31"/>
  <c r="D144" i="31"/>
  <c r="H143" i="31"/>
  <c r="G143" i="31"/>
  <c r="F143" i="31"/>
  <c r="E143" i="31"/>
  <c r="D143" i="31"/>
  <c r="H162" i="29"/>
  <c r="G162" i="29"/>
  <c r="F162" i="29"/>
  <c r="E162" i="29"/>
  <c r="D162" i="29"/>
  <c r="C162" i="29"/>
  <c r="H161" i="29"/>
  <c r="G161" i="29"/>
  <c r="F161" i="29"/>
  <c r="E161" i="29"/>
  <c r="D161" i="29"/>
  <c r="C161" i="29"/>
  <c r="H160" i="29"/>
  <c r="G160" i="29"/>
  <c r="F160" i="29"/>
  <c r="E160" i="29"/>
  <c r="D160" i="29"/>
  <c r="C160" i="29"/>
  <c r="H159" i="29"/>
  <c r="G159" i="29"/>
  <c r="F159" i="29"/>
  <c r="E159" i="29"/>
  <c r="D159" i="29"/>
  <c r="C159" i="29"/>
  <c r="H158" i="29"/>
  <c r="G158" i="29"/>
  <c r="E158" i="29"/>
  <c r="D158" i="29"/>
  <c r="C158" i="29"/>
  <c r="H157" i="29"/>
  <c r="G157" i="29"/>
  <c r="F157" i="29"/>
  <c r="E157" i="29"/>
  <c r="D157" i="29"/>
  <c r="C157" i="29"/>
  <c r="H156" i="29"/>
  <c r="G156" i="29"/>
  <c r="F156" i="29"/>
  <c r="E156" i="29"/>
  <c r="D156" i="29"/>
  <c r="C156" i="29"/>
  <c r="H155" i="29"/>
  <c r="G155" i="29"/>
  <c r="F155" i="29"/>
  <c r="E155" i="29"/>
  <c r="D155" i="29"/>
  <c r="C155" i="29"/>
  <c r="H154" i="29"/>
  <c r="G154" i="29"/>
  <c r="F154" i="29"/>
  <c r="E154" i="29"/>
  <c r="D154" i="29"/>
  <c r="H153" i="29"/>
  <c r="G153" i="29"/>
  <c r="F153" i="29"/>
  <c r="E153" i="29"/>
  <c r="D153" i="29"/>
  <c r="H152" i="29"/>
  <c r="G152" i="29"/>
  <c r="F152" i="29"/>
  <c r="D152" i="29"/>
  <c r="H151" i="29"/>
  <c r="G151" i="29"/>
  <c r="F151" i="29"/>
  <c r="E151" i="29"/>
  <c r="D151" i="29"/>
  <c r="H150" i="29"/>
  <c r="G150" i="29"/>
  <c r="F150" i="29"/>
  <c r="E150" i="29"/>
  <c r="D150" i="29"/>
  <c r="H149" i="29"/>
  <c r="G149" i="29"/>
  <c r="F149" i="29"/>
  <c r="E149" i="29"/>
  <c r="D149" i="29"/>
  <c r="H148" i="29"/>
  <c r="G148" i="29"/>
  <c r="F148" i="29"/>
  <c r="E148" i="29"/>
  <c r="D148" i="29"/>
  <c r="H147" i="29"/>
  <c r="G147" i="29"/>
  <c r="F147" i="29"/>
  <c r="E147" i="29"/>
  <c r="D147" i="29"/>
  <c r="H146" i="29"/>
  <c r="G146" i="29"/>
  <c r="F146" i="29"/>
  <c r="E146" i="29"/>
  <c r="H145" i="29"/>
  <c r="G145" i="29"/>
  <c r="F145" i="29"/>
  <c r="E145" i="29"/>
  <c r="D145" i="29"/>
  <c r="G144" i="29"/>
  <c r="F144" i="29"/>
  <c r="E144" i="29"/>
  <c r="D144" i="29"/>
  <c r="H143" i="29"/>
  <c r="G143" i="29"/>
  <c r="F143" i="29"/>
  <c r="E143" i="29"/>
  <c r="D143" i="29"/>
  <c r="F110" i="29"/>
  <c r="E110" i="29"/>
  <c r="D110" i="29"/>
  <c r="F109" i="29"/>
  <c r="E109" i="29"/>
  <c r="D109" i="29"/>
  <c r="C109" i="29"/>
  <c r="F108" i="29"/>
  <c r="E108" i="29"/>
  <c r="D108" i="29"/>
  <c r="C108" i="29"/>
  <c r="F107" i="29"/>
  <c r="E107" i="29"/>
  <c r="D107" i="29"/>
  <c r="C107" i="29"/>
  <c r="F106" i="29"/>
  <c r="E106" i="29"/>
  <c r="D106" i="29"/>
  <c r="C106" i="29"/>
  <c r="F105" i="29"/>
  <c r="E105" i="29"/>
  <c r="D105" i="29"/>
  <c r="C105" i="29"/>
  <c r="F104" i="29"/>
  <c r="E104" i="29"/>
  <c r="D104" i="29"/>
  <c r="C104" i="29"/>
  <c r="F103" i="29"/>
  <c r="E103" i="29"/>
  <c r="D103" i="29"/>
  <c r="C103" i="29"/>
  <c r="E102" i="29"/>
  <c r="D102" i="29"/>
  <c r="C102" i="29"/>
  <c r="F101" i="29"/>
  <c r="E101" i="29"/>
  <c r="D101" i="29"/>
  <c r="C101" i="29"/>
  <c r="F100" i="29"/>
  <c r="E100" i="29"/>
  <c r="D100" i="29"/>
  <c r="C100" i="29"/>
  <c r="F99" i="29"/>
  <c r="E99" i="29"/>
  <c r="D99" i="29"/>
  <c r="C99" i="29"/>
  <c r="F98" i="29"/>
  <c r="E98" i="29"/>
  <c r="D98" i="29"/>
  <c r="C98" i="29"/>
  <c r="F97" i="29"/>
  <c r="E97" i="29"/>
  <c r="D97" i="29"/>
  <c r="C97" i="29"/>
  <c r="G96" i="29"/>
  <c r="F96" i="29"/>
  <c r="D96" i="29"/>
  <c r="C96" i="29"/>
  <c r="G95" i="29"/>
  <c r="F95" i="29"/>
  <c r="E95" i="29"/>
  <c r="D95" i="29"/>
  <c r="C95" i="29"/>
  <c r="G94" i="29"/>
  <c r="F94" i="29"/>
  <c r="E94" i="29"/>
  <c r="D94" i="29"/>
  <c r="C94" i="29"/>
  <c r="G93" i="29"/>
  <c r="F93" i="29"/>
  <c r="E93" i="29"/>
  <c r="D93" i="29"/>
  <c r="C93" i="29"/>
  <c r="G92" i="29"/>
  <c r="F92" i="29"/>
  <c r="E92" i="29"/>
  <c r="D92" i="29"/>
  <c r="C92" i="29"/>
  <c r="G91" i="29"/>
  <c r="F91" i="29"/>
  <c r="E91" i="29"/>
  <c r="D91" i="29"/>
  <c r="C91" i="29"/>
  <c r="F110" i="28"/>
  <c r="E110" i="28"/>
  <c r="D110" i="28"/>
  <c r="F109" i="28"/>
  <c r="E109" i="28"/>
  <c r="D109" i="28"/>
  <c r="C109" i="28"/>
  <c r="F108" i="28"/>
  <c r="E108" i="28"/>
  <c r="D108" i="28"/>
  <c r="C108" i="28"/>
  <c r="F107" i="28"/>
  <c r="E107" i="28"/>
  <c r="D107" i="28"/>
  <c r="C107" i="28"/>
  <c r="F106" i="28"/>
  <c r="E106" i="28"/>
  <c r="D106" i="28"/>
  <c r="C106" i="28"/>
  <c r="F105" i="28"/>
  <c r="E105" i="28"/>
  <c r="D105" i="28"/>
  <c r="C105" i="28"/>
  <c r="F104" i="28"/>
  <c r="E104" i="28"/>
  <c r="D104" i="28"/>
  <c r="C104" i="28"/>
  <c r="F103" i="28"/>
  <c r="E103" i="28"/>
  <c r="D103" i="28"/>
  <c r="C103" i="28"/>
  <c r="E102" i="28"/>
  <c r="D102" i="28"/>
  <c r="C102" i="28"/>
  <c r="F101" i="28"/>
  <c r="E101" i="28"/>
  <c r="D101" i="28"/>
  <c r="C101" i="28"/>
  <c r="F100" i="28"/>
  <c r="E100" i="28"/>
  <c r="D100" i="28"/>
  <c r="C100" i="28"/>
  <c r="F99" i="28"/>
  <c r="E99" i="28"/>
  <c r="D99" i="28"/>
  <c r="C99" i="28"/>
  <c r="F98" i="28"/>
  <c r="E98" i="28"/>
  <c r="D98" i="28"/>
  <c r="C98" i="28"/>
  <c r="F97" i="28"/>
  <c r="E97" i="28"/>
  <c r="D97" i="28"/>
  <c r="C97" i="28"/>
  <c r="G96" i="28"/>
  <c r="F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H162" i="27"/>
  <c r="G162" i="27"/>
  <c r="F162" i="27"/>
  <c r="E162" i="27"/>
  <c r="D162" i="27"/>
  <c r="C162" i="27"/>
  <c r="H161" i="27"/>
  <c r="G161" i="27"/>
  <c r="F161" i="27"/>
  <c r="E161" i="27"/>
  <c r="D161" i="27"/>
  <c r="C161" i="27"/>
  <c r="H160" i="27"/>
  <c r="G160" i="27"/>
  <c r="F160" i="27"/>
  <c r="E160" i="27"/>
  <c r="D160" i="27"/>
  <c r="C160" i="27"/>
  <c r="H159" i="27"/>
  <c r="G159" i="27"/>
  <c r="F159" i="27"/>
  <c r="E159" i="27"/>
  <c r="D159" i="27"/>
  <c r="C159" i="27"/>
  <c r="H158" i="27"/>
  <c r="G158" i="27"/>
  <c r="E158" i="27"/>
  <c r="D158" i="27"/>
  <c r="C158" i="27"/>
  <c r="H157" i="27"/>
  <c r="G157" i="27"/>
  <c r="F157" i="27"/>
  <c r="E157" i="27"/>
  <c r="D157" i="27"/>
  <c r="C157" i="27"/>
  <c r="H156" i="27"/>
  <c r="G156" i="27"/>
  <c r="F156" i="27"/>
  <c r="E156" i="27"/>
  <c r="D156" i="27"/>
  <c r="C156" i="27"/>
  <c r="H155" i="27"/>
  <c r="G155" i="27"/>
  <c r="F155" i="27"/>
  <c r="E155" i="27"/>
  <c r="D155" i="27"/>
  <c r="C155" i="27"/>
  <c r="H154" i="27"/>
  <c r="G154" i="27"/>
  <c r="F154" i="27"/>
  <c r="E154" i="27"/>
  <c r="D154" i="27"/>
  <c r="H153" i="27"/>
  <c r="G153" i="27"/>
  <c r="F153" i="27"/>
  <c r="E153" i="27"/>
  <c r="D153" i="27"/>
  <c r="H152" i="27"/>
  <c r="G152" i="27"/>
  <c r="F152" i="27"/>
  <c r="D152" i="27"/>
  <c r="H151" i="27"/>
  <c r="G151" i="27"/>
  <c r="F151" i="27"/>
  <c r="E151" i="27"/>
  <c r="D151" i="27"/>
  <c r="H150" i="27"/>
  <c r="G150" i="27"/>
  <c r="F150" i="27"/>
  <c r="E150" i="27"/>
  <c r="D150" i="27"/>
  <c r="H149" i="27"/>
  <c r="G149" i="27"/>
  <c r="F149" i="27"/>
  <c r="E149" i="27"/>
  <c r="D149" i="27"/>
  <c r="H148" i="27"/>
  <c r="G148" i="27"/>
  <c r="F148" i="27"/>
  <c r="E148" i="27"/>
  <c r="D148" i="27"/>
  <c r="H147" i="27"/>
  <c r="G147" i="27"/>
  <c r="F147" i="27"/>
  <c r="E147" i="27"/>
  <c r="D147" i="27"/>
  <c r="H146" i="27"/>
  <c r="G146" i="27"/>
  <c r="F146" i="27"/>
  <c r="E146" i="27"/>
  <c r="H145" i="27"/>
  <c r="G145" i="27"/>
  <c r="F145" i="27"/>
  <c r="E145" i="27"/>
  <c r="D145" i="27"/>
  <c r="G144" i="27"/>
  <c r="F144" i="27"/>
  <c r="E144" i="27"/>
  <c r="D144" i="27"/>
  <c r="H143" i="27"/>
  <c r="G143" i="27"/>
  <c r="F143" i="27"/>
  <c r="E143" i="27"/>
  <c r="D143" i="27"/>
  <c r="F110" i="27"/>
  <c r="E110" i="27"/>
  <c r="D110" i="27"/>
  <c r="F109" i="27"/>
  <c r="E109" i="27"/>
  <c r="D109" i="27"/>
  <c r="C109" i="27"/>
  <c r="F108" i="27"/>
  <c r="E108" i="27"/>
  <c r="D108" i="27"/>
  <c r="C108" i="27"/>
  <c r="F107" i="27"/>
  <c r="E107" i="27"/>
  <c r="D107" i="27"/>
  <c r="C107" i="27"/>
  <c r="F106" i="27"/>
  <c r="E106" i="27"/>
  <c r="D106" i="27"/>
  <c r="C106" i="27"/>
  <c r="F105" i="27"/>
  <c r="E105" i="27"/>
  <c r="D105" i="27"/>
  <c r="C105" i="27"/>
  <c r="F104" i="27"/>
  <c r="E104" i="27"/>
  <c r="D104" i="27"/>
  <c r="C104" i="27"/>
  <c r="F103" i="27"/>
  <c r="E103" i="27"/>
  <c r="D103" i="27"/>
  <c r="C103" i="27"/>
  <c r="E102" i="27"/>
  <c r="D102" i="27"/>
  <c r="C102" i="27"/>
  <c r="F101" i="27"/>
  <c r="E101" i="27"/>
  <c r="D101" i="27"/>
  <c r="C101" i="27"/>
  <c r="F100" i="27"/>
  <c r="E100" i="27"/>
  <c r="D100" i="27"/>
  <c r="C100" i="27"/>
  <c r="F99" i="27"/>
  <c r="E99" i="27"/>
  <c r="D99" i="27"/>
  <c r="C99" i="27"/>
  <c r="F98" i="27"/>
  <c r="E98" i="27"/>
  <c r="D98" i="27"/>
  <c r="C98" i="27"/>
  <c r="F97" i="27"/>
  <c r="E97" i="27"/>
  <c r="D97" i="27"/>
  <c r="C97" i="27"/>
  <c r="G96" i="27"/>
  <c r="F96" i="27"/>
  <c r="D96" i="27"/>
  <c r="C96" i="27"/>
  <c r="G95" i="27"/>
  <c r="F95" i="27"/>
  <c r="E95" i="27"/>
  <c r="D95" i="27"/>
  <c r="C95" i="27"/>
  <c r="G94" i="27"/>
  <c r="F94" i="27"/>
  <c r="E94" i="27"/>
  <c r="D94" i="27"/>
  <c r="C94" i="27"/>
  <c r="G93" i="27"/>
  <c r="F93" i="27"/>
  <c r="E93" i="27"/>
  <c r="D93" i="27"/>
  <c r="C93" i="27"/>
  <c r="G92" i="27"/>
  <c r="F92" i="27"/>
  <c r="E92" i="27"/>
  <c r="D92" i="27"/>
  <c r="C92" i="27"/>
  <c r="G91" i="27"/>
  <c r="F91" i="27"/>
  <c r="E91" i="27"/>
  <c r="D91" i="27"/>
  <c r="C91" i="27"/>
  <c r="H162" i="26"/>
  <c r="G162" i="26"/>
  <c r="F162" i="26"/>
  <c r="E162" i="26"/>
  <c r="D162" i="26"/>
  <c r="C162" i="26"/>
  <c r="H161" i="26"/>
  <c r="G161" i="26"/>
  <c r="F161" i="26"/>
  <c r="E161" i="26"/>
  <c r="D161" i="26"/>
  <c r="C161" i="26"/>
  <c r="H160" i="26"/>
  <c r="G160" i="26"/>
  <c r="F160" i="26"/>
  <c r="E160" i="26"/>
  <c r="D160" i="26"/>
  <c r="C160" i="26"/>
  <c r="H159" i="26"/>
  <c r="G159" i="26"/>
  <c r="F159" i="26"/>
  <c r="E159" i="26"/>
  <c r="D159" i="26"/>
  <c r="C159" i="26"/>
  <c r="H158" i="26"/>
  <c r="G158" i="26"/>
  <c r="E158" i="26"/>
  <c r="D158" i="26"/>
  <c r="C158" i="26"/>
  <c r="H157" i="26"/>
  <c r="G157" i="26"/>
  <c r="F157" i="26"/>
  <c r="E157" i="26"/>
  <c r="D157" i="26"/>
  <c r="C157" i="26"/>
  <c r="H156" i="26"/>
  <c r="G156" i="26"/>
  <c r="F156" i="26"/>
  <c r="E156" i="26"/>
  <c r="D156" i="26"/>
  <c r="C156" i="26"/>
  <c r="H155" i="26"/>
  <c r="G155" i="26"/>
  <c r="F155" i="26"/>
  <c r="E155" i="26"/>
  <c r="D155" i="26"/>
  <c r="C155" i="26"/>
  <c r="H154" i="26"/>
  <c r="G154" i="26"/>
  <c r="F154" i="26"/>
  <c r="E154" i="26"/>
  <c r="D154" i="26"/>
  <c r="H153" i="26"/>
  <c r="G153" i="26"/>
  <c r="F153" i="26"/>
  <c r="E153" i="26"/>
  <c r="D153" i="26"/>
  <c r="H152" i="26"/>
  <c r="G152" i="26"/>
  <c r="F152" i="26"/>
  <c r="D152" i="26"/>
  <c r="H151" i="26"/>
  <c r="G151" i="26"/>
  <c r="F151" i="26"/>
  <c r="E151" i="26"/>
  <c r="D151" i="26"/>
  <c r="H150" i="26"/>
  <c r="G150" i="26"/>
  <c r="F150" i="26"/>
  <c r="E150" i="26"/>
  <c r="D150" i="26"/>
  <c r="H149" i="26"/>
  <c r="G149" i="26"/>
  <c r="F149" i="26"/>
  <c r="E149" i="26"/>
  <c r="D149" i="26"/>
  <c r="H148" i="26"/>
  <c r="G148" i="26"/>
  <c r="F148" i="26"/>
  <c r="E148" i="26"/>
  <c r="D148" i="26"/>
  <c r="H147" i="26"/>
  <c r="G147" i="26"/>
  <c r="F147" i="26"/>
  <c r="E147" i="26"/>
  <c r="D147" i="26"/>
  <c r="H146" i="26"/>
  <c r="G146" i="26"/>
  <c r="F146" i="26"/>
  <c r="E146" i="26"/>
  <c r="H145" i="26"/>
  <c r="G145" i="26"/>
  <c r="F145" i="26"/>
  <c r="E145" i="26"/>
  <c r="D145" i="26"/>
  <c r="G144" i="26"/>
  <c r="F144" i="26"/>
  <c r="E144" i="26"/>
  <c r="D144" i="26"/>
  <c r="H143" i="26"/>
  <c r="G143" i="26"/>
  <c r="F143" i="26"/>
  <c r="E143" i="26"/>
  <c r="D143" i="26"/>
  <c r="F110" i="26"/>
  <c r="E110" i="26"/>
  <c r="D110" i="26"/>
  <c r="F109" i="26"/>
  <c r="E109" i="26"/>
  <c r="D109" i="26"/>
  <c r="C109" i="26"/>
  <c r="F108" i="26"/>
  <c r="E108" i="26"/>
  <c r="D108" i="26"/>
  <c r="C108" i="26"/>
  <c r="F107" i="26"/>
  <c r="E107" i="26"/>
  <c r="D107" i="26"/>
  <c r="C107" i="26"/>
  <c r="F106" i="26"/>
  <c r="E106" i="26"/>
  <c r="D106" i="26"/>
  <c r="C106" i="26"/>
  <c r="F105" i="26"/>
  <c r="E105" i="26"/>
  <c r="D105" i="26"/>
  <c r="C105" i="26"/>
  <c r="F104" i="26"/>
  <c r="E104" i="26"/>
  <c r="D104" i="26"/>
  <c r="C104" i="26"/>
  <c r="F103" i="26"/>
  <c r="E103" i="26"/>
  <c r="D103" i="26"/>
  <c r="C103" i="26"/>
  <c r="E102" i="26"/>
  <c r="D102" i="26"/>
  <c r="C102" i="26"/>
  <c r="F101" i="26"/>
  <c r="E101" i="26"/>
  <c r="D101" i="26"/>
  <c r="C101" i="26"/>
  <c r="F100" i="26"/>
  <c r="E100" i="26"/>
  <c r="D100" i="26"/>
  <c r="C100" i="26"/>
  <c r="F99" i="26"/>
  <c r="E99" i="26"/>
  <c r="D99" i="26"/>
  <c r="C99" i="26"/>
  <c r="F98" i="26"/>
  <c r="E98" i="26"/>
  <c r="D98" i="26"/>
  <c r="C98" i="26"/>
  <c r="F97" i="26"/>
  <c r="E97" i="26"/>
  <c r="D97" i="26"/>
  <c r="C97" i="26"/>
  <c r="G96" i="26"/>
  <c r="F96" i="26"/>
  <c r="D96" i="26"/>
  <c r="C96" i="26"/>
  <c r="G95" i="26"/>
  <c r="F95" i="26"/>
  <c r="E95" i="26"/>
  <c r="D95" i="26"/>
  <c r="C95" i="26"/>
  <c r="G94" i="26"/>
  <c r="F94" i="26"/>
  <c r="E94" i="26"/>
  <c r="D94" i="26"/>
  <c r="C94" i="26"/>
  <c r="G93" i="26"/>
  <c r="F93" i="26"/>
  <c r="E93" i="26"/>
  <c r="D93" i="26"/>
  <c r="C93" i="26"/>
  <c r="G92" i="26"/>
  <c r="F92" i="26"/>
  <c r="E92" i="26"/>
  <c r="D92" i="26"/>
  <c r="C92" i="26"/>
  <c r="G91" i="26"/>
  <c r="F91" i="26"/>
  <c r="E91" i="26"/>
  <c r="D91" i="26"/>
  <c r="C91" i="26"/>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H153" i="25"/>
  <c r="G153" i="25"/>
  <c r="F153" i="25"/>
  <c r="E153" i="25"/>
  <c r="D153" i="25"/>
  <c r="H152" i="25"/>
  <c r="G152" i="25"/>
  <c r="F152" i="25"/>
  <c r="D152" i="25"/>
  <c r="H151" i="25"/>
  <c r="G151" i="25"/>
  <c r="F151" i="25"/>
  <c r="E151" i="25"/>
  <c r="D151" i="25"/>
  <c r="H150" i="25"/>
  <c r="G150" i="25"/>
  <c r="F150" i="25"/>
  <c r="E150" i="25"/>
  <c r="D150" i="25"/>
  <c r="H149" i="25"/>
  <c r="G149" i="25"/>
  <c r="F149" i="25"/>
  <c r="E149" i="25"/>
  <c r="D149" i="25"/>
  <c r="H148" i="25"/>
  <c r="G148" i="25"/>
  <c r="F148" i="25"/>
  <c r="E148" i="25"/>
  <c r="D148" i="25"/>
  <c r="H147" i="25"/>
  <c r="G147" i="25"/>
  <c r="F147" i="25"/>
  <c r="E147" i="25"/>
  <c r="D147" i="25"/>
  <c r="H146" i="25"/>
  <c r="G146" i="25"/>
  <c r="F146" i="25"/>
  <c r="E146" i="25"/>
  <c r="H145" i="25"/>
  <c r="G145" i="25"/>
  <c r="F145" i="25"/>
  <c r="E145" i="25"/>
  <c r="D145" i="25"/>
  <c r="G144" i="25"/>
  <c r="F144" i="25"/>
  <c r="E144" i="25"/>
  <c r="D144" i="25"/>
  <c r="H143" i="25"/>
  <c r="G143" i="25"/>
  <c r="F143" i="25"/>
  <c r="E143" i="25"/>
  <c r="D143" i="25"/>
  <c r="F110" i="25"/>
  <c r="E110" i="25"/>
  <c r="D110" i="25"/>
  <c r="F109" i="25"/>
  <c r="E109" i="25"/>
  <c r="D109" i="25"/>
  <c r="C109" i="25"/>
  <c r="F108" i="25"/>
  <c r="E108" i="25"/>
  <c r="D108" i="25"/>
  <c r="C108" i="25"/>
  <c r="F107" i="25"/>
  <c r="E107" i="25"/>
  <c r="D107" i="25"/>
  <c r="C107" i="25"/>
  <c r="F106" i="25"/>
  <c r="E106" i="25"/>
  <c r="D106" i="25"/>
  <c r="C106" i="25"/>
  <c r="F105" i="25"/>
  <c r="E105" i="25"/>
  <c r="D105" i="25"/>
  <c r="C105" i="25"/>
  <c r="F104" i="25"/>
  <c r="E104" i="25"/>
  <c r="D104" i="25"/>
  <c r="C104" i="25"/>
  <c r="F103" i="25"/>
  <c r="E103" i="25"/>
  <c r="D103" i="25"/>
  <c r="C103" i="25"/>
  <c r="E102" i="25"/>
  <c r="D102" i="25"/>
  <c r="C102" i="25"/>
  <c r="F101" i="25"/>
  <c r="E101" i="25"/>
  <c r="D101" i="25"/>
  <c r="C101" i="25"/>
  <c r="F100" i="25"/>
  <c r="E100" i="25"/>
  <c r="D100" i="25"/>
  <c r="C100" i="25"/>
  <c r="F99" i="25"/>
  <c r="E99" i="25"/>
  <c r="D99" i="25"/>
  <c r="C99" i="25"/>
  <c r="F98" i="25"/>
  <c r="E98" i="25"/>
  <c r="D98" i="25"/>
  <c r="C98" i="25"/>
  <c r="F97" i="25"/>
  <c r="E97" i="25"/>
  <c r="D97" i="25"/>
  <c r="C97" i="25"/>
  <c r="G96" i="25"/>
  <c r="F96" i="25"/>
  <c r="D96" i="25"/>
  <c r="C96" i="25"/>
  <c r="G95" i="25"/>
  <c r="F95" i="25"/>
  <c r="E95" i="25"/>
  <c r="D95" i="25"/>
  <c r="C95" i="25"/>
  <c r="G94" i="25"/>
  <c r="F94" i="25"/>
  <c r="E94" i="25"/>
  <c r="D94" i="25"/>
  <c r="C94" i="25"/>
  <c r="G93" i="25"/>
  <c r="F93" i="25"/>
  <c r="E93" i="25"/>
  <c r="D93" i="25"/>
  <c r="C93" i="25"/>
  <c r="G92" i="25"/>
  <c r="F92" i="25"/>
  <c r="E92" i="25"/>
  <c r="D92" i="25"/>
  <c r="C92" i="25"/>
  <c r="G91" i="25"/>
  <c r="F91" i="25"/>
  <c r="E91" i="25"/>
  <c r="D91" i="25"/>
  <c r="C91" i="25"/>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H153" i="24"/>
  <c r="G153" i="24"/>
  <c r="F153" i="24"/>
  <c r="E153" i="24"/>
  <c r="D153" i="24"/>
  <c r="H152" i="24"/>
  <c r="G152" i="24"/>
  <c r="F152" i="24"/>
  <c r="D152" i="24"/>
  <c r="H151" i="24"/>
  <c r="G151" i="24"/>
  <c r="F151" i="24"/>
  <c r="E151" i="24"/>
  <c r="D151" i="24"/>
  <c r="H150" i="24"/>
  <c r="G150" i="24"/>
  <c r="F150" i="24"/>
  <c r="E150" i="24"/>
  <c r="D150" i="24"/>
  <c r="H149" i="24"/>
  <c r="G149" i="24"/>
  <c r="F149" i="24"/>
  <c r="E149" i="24"/>
  <c r="D149" i="24"/>
  <c r="H148" i="24"/>
  <c r="G148" i="24"/>
  <c r="F148" i="24"/>
  <c r="E148" i="24"/>
  <c r="D148" i="24"/>
  <c r="H147" i="24"/>
  <c r="G147" i="24"/>
  <c r="F147" i="24"/>
  <c r="E147" i="24"/>
  <c r="D147" i="24"/>
  <c r="H146" i="24"/>
  <c r="G146" i="24"/>
  <c r="F146" i="24"/>
  <c r="E146" i="24"/>
  <c r="H145" i="24"/>
  <c r="G145" i="24"/>
  <c r="F145" i="24"/>
  <c r="E145" i="24"/>
  <c r="D145" i="24"/>
  <c r="G144" i="24"/>
  <c r="F144" i="24"/>
  <c r="E144" i="24"/>
  <c r="D144" i="24"/>
  <c r="H143" i="24"/>
  <c r="G143" i="24"/>
  <c r="F143" i="24"/>
  <c r="E143" i="24"/>
  <c r="D143" i="24"/>
  <c r="F110" i="24"/>
  <c r="E110" i="24"/>
  <c r="D110" i="24"/>
  <c r="F109" i="24"/>
  <c r="E109" i="24"/>
  <c r="D109" i="24"/>
  <c r="C109" i="24"/>
  <c r="F108" i="24"/>
  <c r="E108" i="24"/>
  <c r="D108" i="24"/>
  <c r="C108" i="24"/>
  <c r="F107" i="24"/>
  <c r="E107" i="24"/>
  <c r="D107" i="24"/>
  <c r="C107" i="24"/>
  <c r="F106" i="24"/>
  <c r="E106" i="24"/>
  <c r="D106" i="24"/>
  <c r="C106" i="24"/>
  <c r="F105" i="24"/>
  <c r="E105" i="24"/>
  <c r="D105" i="24"/>
  <c r="C105" i="24"/>
  <c r="F104" i="24"/>
  <c r="E104" i="24"/>
  <c r="D104" i="24"/>
  <c r="C104" i="24"/>
  <c r="F103" i="24"/>
  <c r="E103" i="24"/>
  <c r="D103" i="24"/>
  <c r="C103" i="24"/>
  <c r="E102" i="24"/>
  <c r="D102" i="24"/>
  <c r="C102" i="24"/>
  <c r="F101" i="24"/>
  <c r="E101" i="24"/>
  <c r="D101" i="24"/>
  <c r="C101" i="24"/>
  <c r="F100" i="24"/>
  <c r="E100" i="24"/>
  <c r="D100" i="24"/>
  <c r="C100" i="24"/>
  <c r="F99" i="24"/>
  <c r="E99" i="24"/>
  <c r="D99" i="24"/>
  <c r="C99" i="24"/>
  <c r="F98" i="24"/>
  <c r="E98" i="24"/>
  <c r="D98" i="24"/>
  <c r="C98" i="24"/>
  <c r="F97" i="24"/>
  <c r="E97" i="24"/>
  <c r="D97" i="24"/>
  <c r="C97" i="24"/>
  <c r="G96" i="24"/>
  <c r="F96" i="24"/>
  <c r="D96" i="24"/>
  <c r="C96" i="24"/>
  <c r="G95" i="24"/>
  <c r="F95" i="24"/>
  <c r="E95" i="24"/>
  <c r="D95" i="24"/>
  <c r="C95" i="24"/>
  <c r="G94" i="24"/>
  <c r="F94" i="24"/>
  <c r="E94" i="24"/>
  <c r="D94" i="24"/>
  <c r="C94" i="24"/>
  <c r="G93" i="24"/>
  <c r="F93" i="24"/>
  <c r="E93" i="24"/>
  <c r="D93" i="24"/>
  <c r="C93" i="24"/>
  <c r="G92" i="24"/>
  <c r="F92" i="24"/>
  <c r="E92" i="24"/>
  <c r="D92" i="24"/>
  <c r="C92" i="24"/>
  <c r="G91" i="24"/>
  <c r="F91" i="24"/>
  <c r="E91" i="24"/>
  <c r="D91" i="24"/>
  <c r="C91" i="24"/>
  <c r="H162" i="23"/>
  <c r="G162" i="23"/>
  <c r="F162" i="23"/>
  <c r="E162" i="23"/>
  <c r="D162" i="23"/>
  <c r="C162" i="23"/>
  <c r="H161" i="23"/>
  <c r="G161" i="23"/>
  <c r="F161" i="23"/>
  <c r="E161" i="23"/>
  <c r="D161" i="23"/>
  <c r="C161" i="23"/>
  <c r="H160" i="23"/>
  <c r="G160" i="23"/>
  <c r="F160" i="23"/>
  <c r="E160" i="23"/>
  <c r="D160" i="23"/>
  <c r="C160" i="23"/>
  <c r="H159" i="23"/>
  <c r="G159" i="23"/>
  <c r="F159" i="23"/>
  <c r="E159" i="23"/>
  <c r="D159" i="23"/>
  <c r="C159" i="23"/>
  <c r="H158" i="23"/>
  <c r="G158" i="23"/>
  <c r="E158" i="23"/>
  <c r="D158" i="23"/>
  <c r="C158" i="23"/>
  <c r="H157" i="23"/>
  <c r="G157" i="23"/>
  <c r="F157" i="23"/>
  <c r="E157" i="23"/>
  <c r="D157" i="23"/>
  <c r="C157" i="23"/>
  <c r="H156" i="23"/>
  <c r="G156" i="23"/>
  <c r="F156" i="23"/>
  <c r="E156" i="23"/>
  <c r="D156" i="23"/>
  <c r="C156" i="23"/>
  <c r="H155" i="23"/>
  <c r="G155" i="23"/>
  <c r="F155" i="23"/>
  <c r="E155" i="23"/>
  <c r="D155" i="23"/>
  <c r="C155" i="23"/>
  <c r="H154" i="23"/>
  <c r="G154" i="23"/>
  <c r="F154" i="23"/>
  <c r="E154" i="23"/>
  <c r="D154" i="23"/>
  <c r="H153" i="23"/>
  <c r="G153" i="23"/>
  <c r="F153" i="23"/>
  <c r="E153" i="23"/>
  <c r="D153" i="23"/>
  <c r="H152" i="23"/>
  <c r="G152" i="23"/>
  <c r="F152" i="23"/>
  <c r="D152" i="23"/>
  <c r="H151" i="23"/>
  <c r="G151" i="23"/>
  <c r="F151" i="23"/>
  <c r="E151" i="23"/>
  <c r="D151" i="23"/>
  <c r="H150" i="23"/>
  <c r="G150" i="23"/>
  <c r="F150" i="23"/>
  <c r="E150" i="23"/>
  <c r="D150" i="23"/>
  <c r="H149" i="23"/>
  <c r="G149" i="23"/>
  <c r="F149" i="23"/>
  <c r="E149" i="23"/>
  <c r="D149" i="23"/>
  <c r="H148" i="23"/>
  <c r="G148" i="23"/>
  <c r="F148" i="23"/>
  <c r="E148" i="23"/>
  <c r="D148" i="23"/>
  <c r="H147" i="23"/>
  <c r="G147" i="23"/>
  <c r="F147" i="23"/>
  <c r="E147" i="23"/>
  <c r="D147" i="23"/>
  <c r="H146" i="23"/>
  <c r="G146" i="23"/>
  <c r="F146" i="23"/>
  <c r="E146" i="23"/>
  <c r="H145" i="23"/>
  <c r="G145" i="23"/>
  <c r="F145" i="23"/>
  <c r="E145" i="23"/>
  <c r="D145" i="23"/>
  <c r="G144" i="23"/>
  <c r="F144" i="23"/>
  <c r="E144" i="23"/>
  <c r="D144" i="23"/>
  <c r="H143" i="23"/>
  <c r="G143" i="23"/>
  <c r="F143" i="23"/>
  <c r="E143" i="23"/>
  <c r="D143" i="23"/>
  <c r="F110" i="23"/>
  <c r="E110" i="23"/>
  <c r="D110" i="23"/>
  <c r="F109" i="23"/>
  <c r="E109" i="23"/>
  <c r="D109" i="23"/>
  <c r="C109" i="23"/>
  <c r="F108" i="23"/>
  <c r="E108" i="23"/>
  <c r="D108" i="23"/>
  <c r="C108" i="23"/>
  <c r="F107" i="23"/>
  <c r="E107" i="23"/>
  <c r="D107" i="23"/>
  <c r="C107" i="23"/>
  <c r="F106" i="23"/>
  <c r="E106" i="23"/>
  <c r="D106" i="23"/>
  <c r="C106" i="23"/>
  <c r="F105" i="23"/>
  <c r="E105" i="23"/>
  <c r="D105" i="23"/>
  <c r="C105" i="23"/>
  <c r="F104" i="23"/>
  <c r="E104" i="23"/>
  <c r="D104" i="23"/>
  <c r="C104" i="23"/>
  <c r="F103" i="23"/>
  <c r="E103" i="23"/>
  <c r="D103" i="23"/>
  <c r="C103" i="23"/>
  <c r="E102" i="23"/>
  <c r="D102" i="23"/>
  <c r="C102" i="23"/>
  <c r="F101" i="23"/>
  <c r="E101" i="23"/>
  <c r="D101" i="23"/>
  <c r="C101" i="23"/>
  <c r="F100" i="23"/>
  <c r="E100" i="23"/>
  <c r="D100" i="23"/>
  <c r="C100" i="23"/>
  <c r="F99" i="23"/>
  <c r="E99" i="23"/>
  <c r="D99" i="23"/>
  <c r="C99" i="23"/>
  <c r="F98" i="23"/>
  <c r="E98" i="23"/>
  <c r="D98" i="23"/>
  <c r="C98" i="23"/>
  <c r="F97" i="23"/>
  <c r="E97" i="23"/>
  <c r="D97" i="23"/>
  <c r="C97" i="23"/>
  <c r="G96" i="23"/>
  <c r="F96" i="23"/>
  <c r="D96" i="23"/>
  <c r="C96" i="23"/>
  <c r="G95" i="23"/>
  <c r="F95" i="23"/>
  <c r="E95" i="23"/>
  <c r="D95" i="23"/>
  <c r="C95" i="23"/>
  <c r="G94" i="23"/>
  <c r="F94" i="23"/>
  <c r="E94" i="23"/>
  <c r="D94" i="23"/>
  <c r="C94" i="23"/>
  <c r="G93" i="23"/>
  <c r="F93" i="23"/>
  <c r="E93" i="23"/>
  <c r="D93" i="23"/>
  <c r="C93" i="23"/>
  <c r="G92" i="23"/>
  <c r="F92" i="23"/>
  <c r="E92" i="23"/>
  <c r="D92" i="23"/>
  <c r="C92" i="23"/>
  <c r="G91" i="23"/>
  <c r="F91" i="23"/>
  <c r="E91" i="23"/>
  <c r="D91" i="23"/>
  <c r="C91" i="23"/>
  <c r="H162" i="22"/>
  <c r="G162" i="22"/>
  <c r="F162" i="22"/>
  <c r="E162" i="22"/>
  <c r="D162" i="22"/>
  <c r="C162" i="22"/>
  <c r="H161" i="22"/>
  <c r="G161" i="22"/>
  <c r="F161" i="22"/>
  <c r="E161" i="22"/>
  <c r="D161" i="22"/>
  <c r="C161" i="22"/>
  <c r="H160" i="22"/>
  <c r="G160" i="22"/>
  <c r="F160" i="22"/>
  <c r="E160" i="22"/>
  <c r="D160" i="22"/>
  <c r="C160" i="22"/>
  <c r="H159" i="22"/>
  <c r="G159" i="22"/>
  <c r="F159" i="22"/>
  <c r="E159" i="22"/>
  <c r="D159" i="22"/>
  <c r="C159" i="22"/>
  <c r="H158" i="22"/>
  <c r="G158" i="22"/>
  <c r="E158" i="22"/>
  <c r="D158" i="22"/>
  <c r="C158" i="22"/>
  <c r="H157" i="22"/>
  <c r="G157" i="22"/>
  <c r="F157" i="22"/>
  <c r="E157" i="22"/>
  <c r="D157" i="22"/>
  <c r="C157" i="22"/>
  <c r="H156" i="22"/>
  <c r="G156" i="22"/>
  <c r="F156" i="22"/>
  <c r="E156" i="22"/>
  <c r="D156" i="22"/>
  <c r="C156" i="22"/>
  <c r="H155" i="22"/>
  <c r="G155" i="22"/>
  <c r="F155" i="22"/>
  <c r="E155" i="22"/>
  <c r="D155" i="22"/>
  <c r="C155" i="22"/>
  <c r="H154" i="22"/>
  <c r="G154" i="22"/>
  <c r="F154" i="22"/>
  <c r="E154" i="22"/>
  <c r="D154" i="22"/>
  <c r="H153" i="22"/>
  <c r="G153" i="22"/>
  <c r="F153" i="22"/>
  <c r="E153" i="22"/>
  <c r="D153" i="22"/>
  <c r="H152" i="22"/>
  <c r="G152" i="22"/>
  <c r="F152" i="22"/>
  <c r="D152" i="22"/>
  <c r="H151" i="22"/>
  <c r="G151" i="22"/>
  <c r="F151" i="22"/>
  <c r="E151" i="22"/>
  <c r="D151" i="22"/>
  <c r="H150" i="22"/>
  <c r="G150" i="22"/>
  <c r="F150" i="22"/>
  <c r="E150" i="22"/>
  <c r="D150" i="22"/>
  <c r="H149" i="22"/>
  <c r="G149" i="22"/>
  <c r="F149" i="22"/>
  <c r="E149" i="22"/>
  <c r="D149" i="22"/>
  <c r="H148" i="22"/>
  <c r="G148" i="22"/>
  <c r="F148" i="22"/>
  <c r="E148" i="22"/>
  <c r="D148" i="22"/>
  <c r="H147" i="22"/>
  <c r="G147" i="22"/>
  <c r="F147" i="22"/>
  <c r="E147" i="22"/>
  <c r="D147" i="22"/>
  <c r="H146" i="22"/>
  <c r="G146" i="22"/>
  <c r="F146" i="22"/>
  <c r="E146" i="22"/>
  <c r="H145" i="22"/>
  <c r="G145" i="22"/>
  <c r="F145" i="22"/>
  <c r="E145" i="22"/>
  <c r="D145" i="22"/>
  <c r="G144" i="22"/>
  <c r="F144" i="22"/>
  <c r="E144" i="22"/>
  <c r="D144" i="22"/>
  <c r="H143" i="22"/>
  <c r="G143" i="22"/>
  <c r="F143" i="22"/>
  <c r="E143" i="22"/>
  <c r="D143" i="22"/>
  <c r="F110" i="22"/>
  <c r="E110" i="22"/>
  <c r="D110" i="22"/>
  <c r="F109" i="22"/>
  <c r="E109" i="22"/>
  <c r="D109" i="22"/>
  <c r="C109" i="22"/>
  <c r="F108" i="22"/>
  <c r="E108" i="22"/>
  <c r="D108" i="22"/>
  <c r="C108" i="22"/>
  <c r="F107" i="22"/>
  <c r="E107" i="22"/>
  <c r="D107" i="22"/>
  <c r="C107" i="22"/>
  <c r="F106" i="22"/>
  <c r="E106" i="22"/>
  <c r="D106" i="22"/>
  <c r="C106" i="22"/>
  <c r="F105" i="22"/>
  <c r="E105" i="22"/>
  <c r="D105" i="22"/>
  <c r="C105" i="22"/>
  <c r="F104" i="22"/>
  <c r="E104" i="22"/>
  <c r="D104" i="22"/>
  <c r="C104" i="22"/>
  <c r="F103" i="22"/>
  <c r="E103" i="22"/>
  <c r="D103" i="22"/>
  <c r="C103" i="22"/>
  <c r="E102" i="22"/>
  <c r="D102" i="22"/>
  <c r="C102" i="22"/>
  <c r="F101" i="22"/>
  <c r="E101" i="22"/>
  <c r="D101" i="22"/>
  <c r="C101" i="22"/>
  <c r="F100" i="22"/>
  <c r="E100" i="22"/>
  <c r="D100" i="22"/>
  <c r="C100" i="22"/>
  <c r="F99" i="22"/>
  <c r="E99" i="22"/>
  <c r="D99" i="22"/>
  <c r="C99" i="22"/>
  <c r="F98" i="22"/>
  <c r="E98" i="22"/>
  <c r="D98" i="22"/>
  <c r="C98" i="22"/>
  <c r="F97" i="22"/>
  <c r="E97" i="22"/>
  <c r="D97" i="22"/>
  <c r="C97" i="22"/>
  <c r="G96" i="22"/>
  <c r="F96" i="22"/>
  <c r="D96" i="22"/>
  <c r="C96" i="22"/>
  <c r="G95" i="22"/>
  <c r="F95" i="22"/>
  <c r="E95" i="22"/>
  <c r="D95" i="22"/>
  <c r="C95" i="22"/>
  <c r="G94" i="22"/>
  <c r="F94" i="22"/>
  <c r="E94" i="22"/>
  <c r="D94" i="22"/>
  <c r="C94" i="22"/>
  <c r="G93" i="22"/>
  <c r="F93" i="22"/>
  <c r="E93" i="22"/>
  <c r="D93" i="22"/>
  <c r="C93" i="22"/>
  <c r="G92" i="22"/>
  <c r="F92" i="22"/>
  <c r="E92" i="22"/>
  <c r="D92" i="22"/>
  <c r="C92" i="22"/>
  <c r="G91" i="22"/>
  <c r="F91" i="22"/>
  <c r="E91" i="22"/>
  <c r="D91" i="22"/>
  <c r="C91" i="22"/>
  <c r="H162" i="21"/>
  <c r="G162" i="21"/>
  <c r="F162" i="21"/>
  <c r="E162" i="21"/>
  <c r="D162" i="21"/>
  <c r="C162" i="21"/>
  <c r="H161" i="21"/>
  <c r="G161" i="21"/>
  <c r="F161" i="21"/>
  <c r="E161" i="21"/>
  <c r="D161" i="21"/>
  <c r="C161" i="21"/>
  <c r="H160" i="21"/>
  <c r="G160" i="21"/>
  <c r="F160" i="21"/>
  <c r="E160" i="21"/>
  <c r="D160" i="21"/>
  <c r="C160" i="21"/>
  <c r="H159" i="21"/>
  <c r="G159" i="21"/>
  <c r="F159" i="21"/>
  <c r="E159" i="21"/>
  <c r="D159" i="21"/>
  <c r="C159" i="21"/>
  <c r="H158" i="21"/>
  <c r="G158" i="21"/>
  <c r="E158" i="21"/>
  <c r="D158" i="21"/>
  <c r="C158" i="21"/>
  <c r="H157" i="21"/>
  <c r="G157" i="21"/>
  <c r="F157" i="21"/>
  <c r="E157" i="21"/>
  <c r="D157" i="21"/>
  <c r="C157" i="21"/>
  <c r="H156" i="21"/>
  <c r="G156" i="21"/>
  <c r="F156" i="21"/>
  <c r="E156" i="21"/>
  <c r="D156" i="21"/>
  <c r="C156" i="21"/>
  <c r="H155" i="21"/>
  <c r="G155" i="21"/>
  <c r="F155" i="21"/>
  <c r="E155" i="21"/>
  <c r="D155" i="21"/>
  <c r="C155" i="21"/>
  <c r="H154" i="21"/>
  <c r="G154" i="21"/>
  <c r="F154" i="21"/>
  <c r="E154" i="21"/>
  <c r="D154" i="21"/>
  <c r="H153" i="21"/>
  <c r="G153" i="21"/>
  <c r="F153" i="21"/>
  <c r="E153" i="21"/>
  <c r="D153" i="21"/>
  <c r="H152" i="21"/>
  <c r="G152" i="21"/>
  <c r="F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H145" i="21"/>
  <c r="G145" i="21"/>
  <c r="F145" i="21"/>
  <c r="E145" i="21"/>
  <c r="D145" i="21"/>
  <c r="G144" i="21"/>
  <c r="F144" i="21"/>
  <c r="E144" i="21"/>
  <c r="D144" i="21"/>
  <c r="H143" i="21"/>
  <c r="G143" i="21"/>
  <c r="F143" i="21"/>
  <c r="E143" i="21"/>
  <c r="D143" i="21"/>
  <c r="F110" i="21"/>
  <c r="E110" i="21"/>
  <c r="D110" i="21"/>
  <c r="F109" i="21"/>
  <c r="E109" i="21"/>
  <c r="D109" i="21"/>
  <c r="C109" i="21"/>
  <c r="F108" i="21"/>
  <c r="E108" i="21"/>
  <c r="D108" i="21"/>
  <c r="C108" i="21"/>
  <c r="F107" i="21"/>
  <c r="E107" i="21"/>
  <c r="D107" i="21"/>
  <c r="C107" i="21"/>
  <c r="F106" i="21"/>
  <c r="E106" i="21"/>
  <c r="D106" i="21"/>
  <c r="C106" i="21"/>
  <c r="F105" i="21"/>
  <c r="E105" i="21"/>
  <c r="D105" i="21"/>
  <c r="C105" i="21"/>
  <c r="F104" i="21"/>
  <c r="E104" i="21"/>
  <c r="D104" i="21"/>
  <c r="C104" i="21"/>
  <c r="F103" i="21"/>
  <c r="E103" i="21"/>
  <c r="D103" i="21"/>
  <c r="C103" i="21"/>
  <c r="E102" i="21"/>
  <c r="D102" i="21"/>
  <c r="C102" i="21"/>
  <c r="F101" i="21"/>
  <c r="E101" i="21"/>
  <c r="D101" i="21"/>
  <c r="C101" i="21"/>
  <c r="F100" i="21"/>
  <c r="E100" i="21"/>
  <c r="D100" i="21"/>
  <c r="C100" i="21"/>
  <c r="F99" i="21"/>
  <c r="E99" i="21"/>
  <c r="D99" i="21"/>
  <c r="C99" i="21"/>
  <c r="F98" i="21"/>
  <c r="E98" i="21"/>
  <c r="D98" i="21"/>
  <c r="C98" i="21"/>
  <c r="F97" i="21"/>
  <c r="E97" i="21"/>
  <c r="D97" i="21"/>
  <c r="C97" i="21"/>
  <c r="G96" i="21"/>
  <c r="F96" i="21"/>
  <c r="D96" i="21"/>
  <c r="C96" i="21"/>
  <c r="G95" i="21"/>
  <c r="F95" i="21"/>
  <c r="E95" i="21"/>
  <c r="D95" i="21"/>
  <c r="C95" i="21"/>
  <c r="G94" i="21"/>
  <c r="F94" i="21"/>
  <c r="E94" i="21"/>
  <c r="D94" i="21"/>
  <c r="C94" i="21"/>
  <c r="G93" i="21"/>
  <c r="F93" i="21"/>
  <c r="E93" i="21"/>
  <c r="D93" i="21"/>
  <c r="C93" i="21"/>
  <c r="G92" i="21"/>
  <c r="F92" i="21"/>
  <c r="E92" i="21"/>
  <c r="D92" i="21"/>
  <c r="C92" i="21"/>
  <c r="G91" i="21"/>
  <c r="F91" i="21"/>
  <c r="E91" i="21"/>
  <c r="D91" i="21"/>
  <c r="C91" i="21"/>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H153" i="20"/>
  <c r="G153" i="20"/>
  <c r="F153" i="20"/>
  <c r="E153" i="20"/>
  <c r="D153" i="20"/>
  <c r="H152" i="20"/>
  <c r="G152" i="20"/>
  <c r="F152" i="20"/>
  <c r="D152" i="20"/>
  <c r="H151" i="20"/>
  <c r="G151" i="20"/>
  <c r="F151" i="20"/>
  <c r="E151" i="20"/>
  <c r="D151" i="20"/>
  <c r="H150" i="20"/>
  <c r="G150" i="20"/>
  <c r="F150" i="20"/>
  <c r="E150" i="20"/>
  <c r="D150" i="20"/>
  <c r="H149" i="20"/>
  <c r="G149" i="20"/>
  <c r="F149" i="20"/>
  <c r="E149" i="20"/>
  <c r="D149" i="20"/>
  <c r="H148" i="20"/>
  <c r="G148" i="20"/>
  <c r="F148" i="20"/>
  <c r="E148" i="20"/>
  <c r="D148" i="20"/>
  <c r="H147" i="20"/>
  <c r="G147" i="20"/>
  <c r="F147" i="20"/>
  <c r="E147" i="20"/>
  <c r="D147" i="20"/>
  <c r="H146" i="20"/>
  <c r="G146" i="20"/>
  <c r="F146" i="20"/>
  <c r="E146" i="20"/>
  <c r="H145" i="20"/>
  <c r="G145" i="20"/>
  <c r="F145" i="20"/>
  <c r="E145" i="20"/>
  <c r="D145" i="20"/>
  <c r="G144" i="20"/>
  <c r="F144" i="20"/>
  <c r="E144" i="20"/>
  <c r="D144" i="20"/>
  <c r="H143" i="20"/>
  <c r="G143" i="20"/>
  <c r="F143" i="20"/>
  <c r="E143" i="20"/>
  <c r="D143" i="20"/>
  <c r="F110" i="20"/>
  <c r="E110" i="20"/>
  <c r="D110" i="20"/>
  <c r="F109" i="20"/>
  <c r="E109" i="20"/>
  <c r="D109" i="20"/>
  <c r="C109" i="20"/>
  <c r="F108" i="20"/>
  <c r="E108" i="20"/>
  <c r="D108" i="20"/>
  <c r="C108" i="20"/>
  <c r="F107" i="20"/>
  <c r="E107" i="20"/>
  <c r="D107" i="20"/>
  <c r="C107" i="20"/>
  <c r="F106" i="20"/>
  <c r="E106" i="20"/>
  <c r="D106" i="20"/>
  <c r="C106" i="20"/>
  <c r="F105" i="20"/>
  <c r="E105" i="20"/>
  <c r="D105" i="20"/>
  <c r="C105" i="20"/>
  <c r="F104" i="20"/>
  <c r="E104" i="20"/>
  <c r="D104" i="20"/>
  <c r="C104" i="20"/>
  <c r="F103" i="20"/>
  <c r="E103" i="20"/>
  <c r="D103" i="20"/>
  <c r="C103" i="20"/>
  <c r="E102" i="20"/>
  <c r="D102" i="20"/>
  <c r="C102" i="20"/>
  <c r="F101" i="20"/>
  <c r="E101" i="20"/>
  <c r="D101" i="20"/>
  <c r="C101" i="20"/>
  <c r="F100" i="20"/>
  <c r="E100" i="20"/>
  <c r="D100" i="20"/>
  <c r="C100" i="20"/>
  <c r="F99" i="20"/>
  <c r="E99" i="20"/>
  <c r="D99" i="20"/>
  <c r="C99" i="20"/>
  <c r="F98" i="20"/>
  <c r="E98" i="20"/>
  <c r="D98" i="20"/>
  <c r="C98" i="20"/>
  <c r="F97" i="20"/>
  <c r="E97" i="20"/>
  <c r="D97" i="20"/>
  <c r="C97" i="20"/>
  <c r="G96" i="20"/>
  <c r="F96" i="20"/>
  <c r="D96" i="20"/>
  <c r="C96" i="20"/>
  <c r="G95" i="20"/>
  <c r="F95" i="20"/>
  <c r="E95" i="20"/>
  <c r="D95" i="20"/>
  <c r="C95" i="20"/>
  <c r="G94" i="20"/>
  <c r="F94" i="20"/>
  <c r="E94" i="20"/>
  <c r="D94" i="20"/>
  <c r="C94" i="20"/>
  <c r="G93" i="20"/>
  <c r="F93" i="20"/>
  <c r="E93" i="20"/>
  <c r="D93" i="20"/>
  <c r="C93" i="20"/>
  <c r="G92" i="20"/>
  <c r="F92" i="20"/>
  <c r="E92" i="20"/>
  <c r="D92" i="20"/>
  <c r="C92" i="20"/>
  <c r="G91" i="20"/>
  <c r="F91" i="20"/>
  <c r="E91" i="20"/>
  <c r="D91" i="20"/>
  <c r="C91" i="20"/>
  <c r="H162" i="19"/>
  <c r="G162" i="19"/>
  <c r="F162" i="19"/>
  <c r="E162" i="19"/>
  <c r="D162" i="19"/>
  <c r="C162" i="19"/>
  <c r="H161" i="19"/>
  <c r="G161" i="19"/>
  <c r="F161" i="19"/>
  <c r="E161" i="19"/>
  <c r="D161" i="19"/>
  <c r="C161" i="19"/>
  <c r="H160" i="19"/>
  <c r="G160" i="19"/>
  <c r="F160" i="19"/>
  <c r="E160" i="19"/>
  <c r="D160" i="19"/>
  <c r="C160" i="19"/>
  <c r="H159" i="19"/>
  <c r="G159" i="19"/>
  <c r="F159" i="19"/>
  <c r="E159" i="19"/>
  <c r="D159" i="19"/>
  <c r="C159" i="19"/>
  <c r="H158" i="19"/>
  <c r="G158" i="19"/>
  <c r="E158" i="19"/>
  <c r="D158" i="19"/>
  <c r="C158" i="19"/>
  <c r="H157" i="19"/>
  <c r="G157" i="19"/>
  <c r="F157" i="19"/>
  <c r="E157" i="19"/>
  <c r="D157" i="19"/>
  <c r="C157" i="19"/>
  <c r="H156" i="19"/>
  <c r="G156" i="19"/>
  <c r="F156" i="19"/>
  <c r="E156" i="19"/>
  <c r="D156" i="19"/>
  <c r="C156" i="19"/>
  <c r="H155" i="19"/>
  <c r="G155" i="19"/>
  <c r="F155" i="19"/>
  <c r="E155" i="19"/>
  <c r="D155" i="19"/>
  <c r="C155" i="19"/>
  <c r="H154" i="19"/>
  <c r="G154" i="19"/>
  <c r="F154" i="19"/>
  <c r="E154" i="19"/>
  <c r="D154" i="19"/>
  <c r="H153" i="19"/>
  <c r="G153" i="19"/>
  <c r="F153" i="19"/>
  <c r="E153" i="19"/>
  <c r="D153" i="19"/>
  <c r="H152" i="19"/>
  <c r="G152" i="19"/>
  <c r="F152" i="19"/>
  <c r="D152" i="19"/>
  <c r="H151" i="19"/>
  <c r="G151" i="19"/>
  <c r="F151" i="19"/>
  <c r="E151" i="19"/>
  <c r="D151" i="19"/>
  <c r="H150" i="19"/>
  <c r="G150" i="19"/>
  <c r="F150" i="19"/>
  <c r="E150" i="19"/>
  <c r="D150" i="19"/>
  <c r="H149" i="19"/>
  <c r="G149" i="19"/>
  <c r="F149" i="19"/>
  <c r="E149" i="19"/>
  <c r="D149" i="19"/>
  <c r="H148" i="19"/>
  <c r="G148" i="19"/>
  <c r="F148" i="19"/>
  <c r="E148" i="19"/>
  <c r="D148" i="19"/>
  <c r="H147" i="19"/>
  <c r="G147" i="19"/>
  <c r="F147" i="19"/>
  <c r="E147" i="19"/>
  <c r="D147" i="19"/>
  <c r="H146" i="19"/>
  <c r="G146" i="19"/>
  <c r="F146" i="19"/>
  <c r="E146" i="19"/>
  <c r="H145" i="19"/>
  <c r="G145" i="19"/>
  <c r="F145" i="19"/>
  <c r="E145" i="19"/>
  <c r="D145" i="19"/>
  <c r="G144" i="19"/>
  <c r="F144" i="19"/>
  <c r="E144" i="19"/>
  <c r="D144" i="19"/>
  <c r="H143" i="19"/>
  <c r="G143" i="19"/>
  <c r="F143" i="19"/>
  <c r="E143" i="19"/>
  <c r="D143" i="19"/>
  <c r="F110" i="19"/>
  <c r="E110" i="19"/>
  <c r="D110" i="19"/>
  <c r="F109" i="19"/>
  <c r="E109" i="19"/>
  <c r="D109" i="19"/>
  <c r="C109" i="19"/>
  <c r="F108" i="19"/>
  <c r="E108" i="19"/>
  <c r="D108" i="19"/>
  <c r="C108" i="19"/>
  <c r="F107" i="19"/>
  <c r="E107" i="19"/>
  <c r="D107" i="19"/>
  <c r="C107" i="19"/>
  <c r="F106" i="19"/>
  <c r="E106" i="19"/>
  <c r="D106" i="19"/>
  <c r="C106" i="19"/>
  <c r="F105" i="19"/>
  <c r="E105" i="19"/>
  <c r="D105" i="19"/>
  <c r="C105" i="19"/>
  <c r="F104" i="19"/>
  <c r="E104" i="19"/>
  <c r="D104" i="19"/>
  <c r="C104" i="19"/>
  <c r="F103" i="19"/>
  <c r="E103" i="19"/>
  <c r="D103" i="19"/>
  <c r="C103" i="19"/>
  <c r="E102" i="19"/>
  <c r="D102" i="19"/>
  <c r="C102" i="19"/>
  <c r="F101" i="19"/>
  <c r="E101" i="19"/>
  <c r="D101" i="19"/>
  <c r="C101" i="19"/>
  <c r="F100" i="19"/>
  <c r="E100" i="19"/>
  <c r="D100" i="19"/>
  <c r="C100" i="19"/>
  <c r="F99" i="19"/>
  <c r="E99" i="19"/>
  <c r="D99" i="19"/>
  <c r="C99" i="19"/>
  <c r="F98" i="19"/>
  <c r="E98" i="19"/>
  <c r="D98" i="19"/>
  <c r="C98" i="19"/>
  <c r="F97" i="19"/>
  <c r="E97" i="19"/>
  <c r="D97" i="19"/>
  <c r="C97" i="19"/>
  <c r="G96" i="19"/>
  <c r="F96" i="19"/>
  <c r="D96" i="19"/>
  <c r="C96" i="19"/>
  <c r="G95" i="19"/>
  <c r="F95" i="19"/>
  <c r="E95" i="19"/>
  <c r="D95" i="19"/>
  <c r="C95" i="19"/>
  <c r="G94" i="19"/>
  <c r="F94" i="19"/>
  <c r="E94" i="19"/>
  <c r="D94" i="19"/>
  <c r="C94" i="19"/>
  <c r="G93" i="19"/>
  <c r="F93" i="19"/>
  <c r="E93" i="19"/>
  <c r="D93" i="19"/>
  <c r="C93" i="19"/>
  <c r="G92" i="19"/>
  <c r="F92" i="19"/>
  <c r="E92" i="19"/>
  <c r="D92" i="19"/>
  <c r="C92" i="19"/>
  <c r="G91" i="19"/>
  <c r="F91" i="19"/>
  <c r="E91" i="19"/>
  <c r="D91" i="19"/>
  <c r="C91" i="19"/>
  <c r="H162" i="18"/>
  <c r="G162" i="18"/>
  <c r="F162" i="18"/>
  <c r="E162" i="18"/>
  <c r="D162" i="18"/>
  <c r="C162" i="18"/>
  <c r="H161" i="18"/>
  <c r="G161" i="18"/>
  <c r="F161" i="18"/>
  <c r="E161" i="18"/>
  <c r="D161" i="18"/>
  <c r="C161" i="18"/>
  <c r="H160" i="18"/>
  <c r="G160" i="18"/>
  <c r="F160" i="18"/>
  <c r="E160" i="18"/>
  <c r="D160" i="18"/>
  <c r="C160" i="18"/>
  <c r="H159" i="18"/>
  <c r="G159" i="18"/>
  <c r="F159" i="18"/>
  <c r="E159" i="18"/>
  <c r="D159" i="18"/>
  <c r="C159" i="18"/>
  <c r="H158" i="18"/>
  <c r="G158" i="18"/>
  <c r="E158" i="18"/>
  <c r="D158" i="18"/>
  <c r="C158" i="18"/>
  <c r="H157" i="18"/>
  <c r="G157" i="18"/>
  <c r="F157" i="18"/>
  <c r="E157" i="18"/>
  <c r="D157" i="18"/>
  <c r="C157" i="18"/>
  <c r="H156" i="18"/>
  <c r="G156" i="18"/>
  <c r="F156" i="18"/>
  <c r="E156" i="18"/>
  <c r="D156" i="18"/>
  <c r="C156" i="18"/>
  <c r="H155" i="18"/>
  <c r="G155" i="18"/>
  <c r="F155" i="18"/>
  <c r="E155" i="18"/>
  <c r="D155" i="18"/>
  <c r="C155" i="18"/>
  <c r="H154" i="18"/>
  <c r="G154" i="18"/>
  <c r="F154" i="18"/>
  <c r="E154" i="18"/>
  <c r="D154" i="18"/>
  <c r="H153" i="18"/>
  <c r="G153" i="18"/>
  <c r="F153" i="18"/>
  <c r="E153" i="18"/>
  <c r="D153" i="18"/>
  <c r="H152" i="18"/>
  <c r="G152" i="18"/>
  <c r="F152" i="18"/>
  <c r="D152" i="18"/>
  <c r="H151" i="18"/>
  <c r="G151" i="18"/>
  <c r="F151" i="18"/>
  <c r="E151" i="18"/>
  <c r="D151" i="18"/>
  <c r="H150" i="18"/>
  <c r="G150" i="18"/>
  <c r="F150" i="18"/>
  <c r="E150" i="18"/>
  <c r="D150" i="18"/>
  <c r="H149" i="18"/>
  <c r="G149" i="18"/>
  <c r="F149" i="18"/>
  <c r="E149" i="18"/>
  <c r="D149" i="18"/>
  <c r="H148" i="18"/>
  <c r="G148" i="18"/>
  <c r="F148" i="18"/>
  <c r="E148" i="18"/>
  <c r="D148" i="18"/>
  <c r="H147" i="18"/>
  <c r="G147" i="18"/>
  <c r="F147" i="18"/>
  <c r="E147" i="18"/>
  <c r="D147" i="18"/>
  <c r="H146" i="18"/>
  <c r="G146" i="18"/>
  <c r="F146" i="18"/>
  <c r="E146" i="18"/>
  <c r="H145" i="18"/>
  <c r="G145" i="18"/>
  <c r="F145" i="18"/>
  <c r="E145" i="18"/>
  <c r="D145" i="18"/>
  <c r="G144" i="18"/>
  <c r="F144" i="18"/>
  <c r="E144" i="18"/>
  <c r="D144" i="18"/>
  <c r="H143" i="18"/>
  <c r="G143" i="18"/>
  <c r="F143" i="18"/>
  <c r="E143" i="18"/>
  <c r="D143" i="18"/>
  <c r="F110" i="18"/>
  <c r="E110" i="18"/>
  <c r="D110" i="18"/>
  <c r="F109" i="18"/>
  <c r="E109" i="18"/>
  <c r="D109" i="18"/>
  <c r="C109" i="18"/>
  <c r="F108" i="18"/>
  <c r="E108" i="18"/>
  <c r="D108" i="18"/>
  <c r="C108" i="18"/>
  <c r="F107" i="18"/>
  <c r="E107" i="18"/>
  <c r="D107" i="18"/>
  <c r="C107" i="18"/>
  <c r="F106" i="18"/>
  <c r="E106" i="18"/>
  <c r="D106" i="18"/>
  <c r="C106" i="18"/>
  <c r="F105" i="18"/>
  <c r="E105" i="18"/>
  <c r="D105" i="18"/>
  <c r="C105" i="18"/>
  <c r="F104" i="18"/>
  <c r="E104" i="18"/>
  <c r="D104" i="18"/>
  <c r="C104" i="18"/>
  <c r="F103" i="18"/>
  <c r="E103" i="18"/>
  <c r="D103" i="18"/>
  <c r="C103" i="18"/>
  <c r="E102" i="18"/>
  <c r="D102" i="18"/>
  <c r="C102" i="18"/>
  <c r="F101" i="18"/>
  <c r="E101" i="18"/>
  <c r="D101" i="18"/>
  <c r="C101" i="18"/>
  <c r="F100" i="18"/>
  <c r="E100" i="18"/>
  <c r="D100" i="18"/>
  <c r="C100" i="18"/>
  <c r="F99" i="18"/>
  <c r="E99" i="18"/>
  <c r="D99" i="18"/>
  <c r="C99" i="18"/>
  <c r="F98" i="18"/>
  <c r="E98" i="18"/>
  <c r="D98" i="18"/>
  <c r="C98" i="18"/>
  <c r="F97" i="18"/>
  <c r="E97" i="18"/>
  <c r="D97" i="18"/>
  <c r="C97" i="18"/>
  <c r="G96" i="18"/>
  <c r="F96" i="18"/>
  <c r="D96" i="18"/>
  <c r="C96" i="18"/>
  <c r="G95" i="18"/>
  <c r="F95" i="18"/>
  <c r="E95" i="18"/>
  <c r="D95" i="18"/>
  <c r="C95" i="18"/>
  <c r="G94" i="18"/>
  <c r="F94" i="18"/>
  <c r="E94" i="18"/>
  <c r="D94" i="18"/>
  <c r="C94" i="18"/>
  <c r="G93" i="18"/>
  <c r="F93" i="18"/>
  <c r="E93" i="18"/>
  <c r="D93" i="18"/>
  <c r="C93" i="18"/>
  <c r="G92" i="18"/>
  <c r="F92" i="18"/>
  <c r="E92" i="18"/>
  <c r="D92" i="18"/>
  <c r="C92" i="18"/>
  <c r="G91" i="18"/>
  <c r="F91" i="18"/>
  <c r="E91" i="18"/>
  <c r="D91" i="18"/>
  <c r="C91" i="18"/>
  <c r="H162" i="17"/>
  <c r="G162" i="17"/>
  <c r="F162" i="17"/>
  <c r="E162" i="17"/>
  <c r="D162" i="17"/>
  <c r="C162" i="17"/>
  <c r="H161" i="17"/>
  <c r="G161" i="17"/>
  <c r="F161" i="17"/>
  <c r="E161" i="17"/>
  <c r="D161" i="17"/>
  <c r="C161" i="17"/>
  <c r="H160" i="17"/>
  <c r="G160" i="17"/>
  <c r="F160" i="17"/>
  <c r="E160" i="17"/>
  <c r="D160" i="17"/>
  <c r="C160" i="17"/>
  <c r="H159" i="17"/>
  <c r="G159" i="17"/>
  <c r="F159" i="17"/>
  <c r="E159" i="17"/>
  <c r="D159" i="17"/>
  <c r="C159" i="17"/>
  <c r="H158" i="17"/>
  <c r="G158" i="17"/>
  <c r="E158" i="17"/>
  <c r="D158" i="17"/>
  <c r="C158" i="17"/>
  <c r="H157" i="17"/>
  <c r="G157" i="17"/>
  <c r="F157" i="17"/>
  <c r="E157" i="17"/>
  <c r="D157" i="17"/>
  <c r="C157" i="17"/>
  <c r="H156" i="17"/>
  <c r="G156" i="17"/>
  <c r="F156" i="17"/>
  <c r="E156" i="17"/>
  <c r="D156" i="17"/>
  <c r="C156" i="17"/>
  <c r="H155" i="17"/>
  <c r="G155" i="17"/>
  <c r="F155" i="17"/>
  <c r="E155" i="17"/>
  <c r="D155" i="17"/>
  <c r="C155" i="17"/>
  <c r="H154" i="17"/>
  <c r="G154" i="17"/>
  <c r="F154" i="17"/>
  <c r="E154" i="17"/>
  <c r="D154" i="17"/>
  <c r="H153" i="17"/>
  <c r="G153" i="17"/>
  <c r="F153" i="17"/>
  <c r="E153" i="17"/>
  <c r="D153" i="17"/>
  <c r="H152" i="17"/>
  <c r="G152" i="17"/>
  <c r="F152" i="17"/>
  <c r="D152" i="17"/>
  <c r="H151" i="17"/>
  <c r="G151" i="17"/>
  <c r="F151" i="17"/>
  <c r="E151" i="17"/>
  <c r="D151" i="17"/>
  <c r="H150" i="17"/>
  <c r="G150" i="17"/>
  <c r="F150" i="17"/>
  <c r="E150" i="17"/>
  <c r="D150" i="17"/>
  <c r="H149" i="17"/>
  <c r="G149" i="17"/>
  <c r="F149" i="17"/>
  <c r="E149" i="17"/>
  <c r="D149" i="17"/>
  <c r="H148" i="17"/>
  <c r="G148" i="17"/>
  <c r="F148" i="17"/>
  <c r="E148" i="17"/>
  <c r="D148" i="17"/>
  <c r="H147" i="17"/>
  <c r="G147" i="17"/>
  <c r="F147" i="17"/>
  <c r="E147" i="17"/>
  <c r="D147" i="17"/>
  <c r="H146" i="17"/>
  <c r="G146" i="17"/>
  <c r="F146" i="17"/>
  <c r="E146" i="17"/>
  <c r="H145" i="17"/>
  <c r="G145" i="17"/>
  <c r="F145" i="17"/>
  <c r="E145" i="17"/>
  <c r="D145" i="17"/>
  <c r="G144" i="17"/>
  <c r="F144" i="17"/>
  <c r="E144" i="17"/>
  <c r="D144" i="17"/>
  <c r="H143" i="17"/>
  <c r="G143" i="17"/>
  <c r="F143" i="17"/>
  <c r="E143" i="17"/>
  <c r="D143" i="17"/>
  <c r="F110" i="17"/>
  <c r="E110" i="17"/>
  <c r="D110" i="17"/>
  <c r="F109" i="17"/>
  <c r="E109" i="17"/>
  <c r="D109" i="17"/>
  <c r="C109" i="17"/>
  <c r="F108" i="17"/>
  <c r="E108" i="17"/>
  <c r="D108" i="17"/>
  <c r="C108" i="17"/>
  <c r="F107" i="17"/>
  <c r="E107" i="17"/>
  <c r="D107" i="17"/>
  <c r="C107" i="17"/>
  <c r="F106" i="17"/>
  <c r="E106" i="17"/>
  <c r="D106" i="17"/>
  <c r="C106" i="17"/>
  <c r="F105" i="17"/>
  <c r="E105" i="17"/>
  <c r="D105" i="17"/>
  <c r="C105" i="17"/>
  <c r="F104" i="17"/>
  <c r="E104" i="17"/>
  <c r="D104" i="17"/>
  <c r="C104" i="17"/>
  <c r="F103" i="17"/>
  <c r="E103" i="17"/>
  <c r="D103" i="17"/>
  <c r="C103" i="17"/>
  <c r="E102" i="17"/>
  <c r="D102" i="17"/>
  <c r="C102" i="17"/>
  <c r="F101" i="17"/>
  <c r="E101" i="17"/>
  <c r="D101" i="17"/>
  <c r="C101" i="17"/>
  <c r="F100" i="17"/>
  <c r="E100" i="17"/>
  <c r="D100" i="17"/>
  <c r="C100" i="17"/>
  <c r="F99" i="17"/>
  <c r="E99" i="17"/>
  <c r="D99" i="17"/>
  <c r="C99" i="17"/>
  <c r="F98" i="17"/>
  <c r="E98" i="17"/>
  <c r="D98" i="17"/>
  <c r="C98" i="17"/>
  <c r="F97" i="17"/>
  <c r="E97" i="17"/>
  <c r="D97" i="17"/>
  <c r="C97" i="17"/>
  <c r="G96" i="17"/>
  <c r="F96" i="17"/>
  <c r="D96" i="17"/>
  <c r="C96" i="17"/>
  <c r="G95" i="17"/>
  <c r="F95" i="17"/>
  <c r="E95" i="17"/>
  <c r="D95" i="17"/>
  <c r="C95" i="17"/>
  <c r="G94" i="17"/>
  <c r="F94" i="17"/>
  <c r="E94" i="17"/>
  <c r="D94" i="17"/>
  <c r="C94" i="17"/>
  <c r="G93" i="17"/>
  <c r="F93" i="17"/>
  <c r="E93" i="17"/>
  <c r="D93" i="17"/>
  <c r="C93" i="17"/>
  <c r="G92" i="17"/>
  <c r="F92" i="17"/>
  <c r="E92" i="17"/>
  <c r="D92" i="17"/>
  <c r="C92" i="17"/>
  <c r="G91" i="17"/>
  <c r="F91" i="17"/>
  <c r="E91" i="17"/>
  <c r="D91" i="17"/>
  <c r="C91" i="17"/>
  <c r="H162" i="16"/>
  <c r="G162" i="16"/>
  <c r="F162" i="16"/>
  <c r="E162" i="16"/>
  <c r="D162" i="16"/>
  <c r="C162" i="16"/>
  <c r="H161" i="16"/>
  <c r="G161" i="16"/>
  <c r="F161" i="16"/>
  <c r="E161" i="16"/>
  <c r="D161" i="16"/>
  <c r="C161" i="16"/>
  <c r="H160" i="16"/>
  <c r="G160" i="16"/>
  <c r="F160" i="16"/>
  <c r="E160" i="16"/>
  <c r="D160" i="16"/>
  <c r="C160" i="16"/>
  <c r="H159" i="16"/>
  <c r="G159" i="16"/>
  <c r="F159" i="16"/>
  <c r="E159" i="16"/>
  <c r="D159" i="16"/>
  <c r="C159" i="16"/>
  <c r="H158" i="16"/>
  <c r="G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H153" i="16"/>
  <c r="G153" i="16"/>
  <c r="F153" i="16"/>
  <c r="E153" i="16"/>
  <c r="D153" i="16"/>
  <c r="H152" i="16"/>
  <c r="G152" i="16"/>
  <c r="F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H145" i="16"/>
  <c r="G145" i="16"/>
  <c r="F145" i="16"/>
  <c r="E145" i="16"/>
  <c r="D145" i="16"/>
  <c r="G144" i="16"/>
  <c r="F144" i="16"/>
  <c r="E144" i="16"/>
  <c r="D144" i="16"/>
  <c r="H143" i="16"/>
  <c r="G143" i="16"/>
  <c r="F143" i="16"/>
  <c r="E143" i="16"/>
  <c r="D143" i="16"/>
  <c r="F110" i="16"/>
  <c r="E110" i="16"/>
  <c r="D110" i="16"/>
  <c r="F109" i="16"/>
  <c r="E109" i="16"/>
  <c r="D109" i="16"/>
  <c r="C109" i="16"/>
  <c r="F108" i="16"/>
  <c r="E108" i="16"/>
  <c r="D108" i="16"/>
  <c r="C108" i="16"/>
  <c r="F107" i="16"/>
  <c r="E107" i="16"/>
  <c r="D107" i="16"/>
  <c r="C107" i="16"/>
  <c r="F106" i="16"/>
  <c r="E106" i="16"/>
  <c r="D106" i="16"/>
  <c r="C106" i="16"/>
  <c r="F105" i="16"/>
  <c r="E105" i="16"/>
  <c r="D105" i="16"/>
  <c r="C105" i="16"/>
  <c r="F104" i="16"/>
  <c r="E104" i="16"/>
  <c r="D104" i="16"/>
  <c r="C104" i="16"/>
  <c r="F103" i="16"/>
  <c r="E103" i="16"/>
  <c r="D103" i="16"/>
  <c r="C103" i="16"/>
  <c r="E102" i="16"/>
  <c r="D102" i="16"/>
  <c r="C102" i="16"/>
  <c r="F101" i="16"/>
  <c r="E101" i="16"/>
  <c r="D101" i="16"/>
  <c r="C101" i="16"/>
  <c r="F100" i="16"/>
  <c r="E100" i="16"/>
  <c r="D100" i="16"/>
  <c r="C100" i="16"/>
  <c r="F99" i="16"/>
  <c r="E99" i="16"/>
  <c r="D99" i="16"/>
  <c r="C99" i="16"/>
  <c r="F98" i="16"/>
  <c r="E98" i="16"/>
  <c r="D98" i="16"/>
  <c r="C98" i="16"/>
  <c r="F97" i="16"/>
  <c r="E97" i="16"/>
  <c r="D97" i="16"/>
  <c r="C97" i="16"/>
  <c r="G96" i="16"/>
  <c r="F96" i="16"/>
  <c r="D96" i="16"/>
  <c r="C96" i="16"/>
  <c r="G95" i="16"/>
  <c r="F95" i="16"/>
  <c r="E95" i="16"/>
  <c r="D95" i="16"/>
  <c r="C95" i="16"/>
  <c r="G94" i="16"/>
  <c r="F94" i="16"/>
  <c r="E94" i="16"/>
  <c r="D94" i="16"/>
  <c r="C94" i="16"/>
  <c r="G93" i="16"/>
  <c r="F93" i="16"/>
  <c r="E93" i="16"/>
  <c r="D93" i="16"/>
  <c r="C93" i="16"/>
  <c r="G92" i="16"/>
  <c r="F92" i="16"/>
  <c r="E92" i="16"/>
  <c r="D92" i="16"/>
  <c r="C92" i="16"/>
  <c r="G91" i="16"/>
  <c r="F91" i="16"/>
  <c r="E91" i="16"/>
  <c r="D91" i="16"/>
  <c r="C91" i="16"/>
  <c r="H162" i="15"/>
  <c r="G162" i="15"/>
  <c r="F162" i="15"/>
  <c r="E162" i="15"/>
  <c r="D162" i="15"/>
  <c r="C162" i="15"/>
  <c r="H161" i="15"/>
  <c r="G161" i="15"/>
  <c r="F161" i="15"/>
  <c r="E161" i="15"/>
  <c r="D161" i="15"/>
  <c r="C161" i="15"/>
  <c r="H160" i="15"/>
  <c r="G160" i="15"/>
  <c r="F160" i="15"/>
  <c r="E160" i="15"/>
  <c r="D160" i="15"/>
  <c r="C160" i="15"/>
  <c r="H159" i="15"/>
  <c r="G159" i="15"/>
  <c r="F159" i="15"/>
  <c r="E159" i="15"/>
  <c r="D159" i="15"/>
  <c r="C159" i="15"/>
  <c r="H158" i="15"/>
  <c r="G158" i="15"/>
  <c r="E158" i="15"/>
  <c r="D158" i="15"/>
  <c r="C158" i="15"/>
  <c r="H157" i="15"/>
  <c r="G157" i="15"/>
  <c r="F157" i="15"/>
  <c r="E157" i="15"/>
  <c r="D157" i="15"/>
  <c r="C157" i="15"/>
  <c r="H156" i="15"/>
  <c r="G156" i="15"/>
  <c r="F156" i="15"/>
  <c r="E156" i="15"/>
  <c r="D156" i="15"/>
  <c r="C156" i="15"/>
  <c r="H155" i="15"/>
  <c r="G155" i="15"/>
  <c r="F155" i="15"/>
  <c r="E155" i="15"/>
  <c r="D155" i="15"/>
  <c r="C155" i="15"/>
  <c r="H154" i="15"/>
  <c r="G154" i="15"/>
  <c r="F154" i="15"/>
  <c r="E154" i="15"/>
  <c r="D154" i="15"/>
  <c r="H153" i="15"/>
  <c r="G153" i="15"/>
  <c r="F153" i="15"/>
  <c r="E153" i="15"/>
  <c r="D153" i="15"/>
  <c r="H152" i="15"/>
  <c r="G152" i="15"/>
  <c r="F152" i="15"/>
  <c r="D152" i="15"/>
  <c r="H151" i="15"/>
  <c r="G151" i="15"/>
  <c r="F151" i="15"/>
  <c r="E151" i="15"/>
  <c r="D151" i="15"/>
  <c r="H150" i="15"/>
  <c r="G150" i="15"/>
  <c r="F150" i="15"/>
  <c r="E150" i="15"/>
  <c r="D150" i="15"/>
  <c r="H149" i="15"/>
  <c r="G149" i="15"/>
  <c r="F149" i="15"/>
  <c r="E149" i="15"/>
  <c r="D149" i="15"/>
  <c r="H148" i="15"/>
  <c r="G148" i="15"/>
  <c r="F148" i="15"/>
  <c r="E148" i="15"/>
  <c r="D148" i="15"/>
  <c r="H147" i="15"/>
  <c r="G147" i="15"/>
  <c r="F147" i="15"/>
  <c r="E147" i="15"/>
  <c r="D147" i="15"/>
  <c r="H146" i="15"/>
  <c r="G146" i="15"/>
  <c r="F146" i="15"/>
  <c r="E146" i="15"/>
  <c r="H145" i="15"/>
  <c r="G145" i="15"/>
  <c r="F145" i="15"/>
  <c r="E145" i="15"/>
  <c r="D145" i="15"/>
  <c r="G144" i="15"/>
  <c r="F144" i="15"/>
  <c r="E144" i="15"/>
  <c r="D144" i="15"/>
  <c r="H143" i="15"/>
  <c r="G143" i="15"/>
  <c r="F143" i="15"/>
  <c r="E143" i="15"/>
  <c r="D143" i="15"/>
  <c r="F110" i="15"/>
  <c r="E110" i="15"/>
  <c r="D110" i="15"/>
  <c r="F109" i="15"/>
  <c r="E109" i="15"/>
  <c r="D109" i="15"/>
  <c r="C109" i="15"/>
  <c r="F108" i="15"/>
  <c r="E108" i="15"/>
  <c r="D108" i="15"/>
  <c r="C108" i="15"/>
  <c r="F107" i="15"/>
  <c r="E107" i="15"/>
  <c r="D107" i="15"/>
  <c r="C107" i="15"/>
  <c r="F106" i="15"/>
  <c r="E106" i="15"/>
  <c r="D106" i="15"/>
  <c r="C106" i="15"/>
  <c r="F105" i="15"/>
  <c r="E105" i="15"/>
  <c r="D105" i="15"/>
  <c r="C105" i="15"/>
  <c r="F104" i="15"/>
  <c r="E104" i="15"/>
  <c r="D104" i="15"/>
  <c r="C104" i="15"/>
  <c r="F103" i="15"/>
  <c r="E103" i="15"/>
  <c r="D103" i="15"/>
  <c r="C103" i="15"/>
  <c r="E102" i="15"/>
  <c r="D102" i="15"/>
  <c r="C102" i="15"/>
  <c r="F101" i="15"/>
  <c r="E101" i="15"/>
  <c r="D101" i="15"/>
  <c r="C101" i="15"/>
  <c r="F100" i="15"/>
  <c r="E100" i="15"/>
  <c r="D100" i="15"/>
  <c r="C100" i="15"/>
  <c r="F99" i="15"/>
  <c r="E99" i="15"/>
  <c r="D99" i="15"/>
  <c r="C99" i="15"/>
  <c r="F98" i="15"/>
  <c r="E98" i="15"/>
  <c r="D98" i="15"/>
  <c r="C98" i="15"/>
  <c r="F97" i="15"/>
  <c r="E97" i="15"/>
  <c r="D97" i="15"/>
  <c r="C97" i="15"/>
  <c r="G96" i="15"/>
  <c r="F96" i="15"/>
  <c r="D96" i="15"/>
  <c r="C96" i="15"/>
  <c r="G95" i="15"/>
  <c r="F95" i="15"/>
  <c r="E95" i="15"/>
  <c r="D95" i="15"/>
  <c r="C95" i="15"/>
  <c r="G94" i="15"/>
  <c r="F94" i="15"/>
  <c r="E94" i="15"/>
  <c r="D94" i="15"/>
  <c r="C94" i="15"/>
  <c r="G93" i="15"/>
  <c r="F93" i="15"/>
  <c r="E93" i="15"/>
  <c r="D93" i="15"/>
  <c r="C93" i="15"/>
  <c r="G92" i="15"/>
  <c r="F92" i="15"/>
  <c r="E92" i="15"/>
  <c r="D92" i="15"/>
  <c r="C92" i="15"/>
  <c r="G91" i="15"/>
  <c r="F91" i="15"/>
  <c r="E91" i="15"/>
  <c r="D91" i="15"/>
  <c r="C91" i="15"/>
  <c r="H162" i="14"/>
  <c r="G162" i="14"/>
  <c r="F162" i="14"/>
  <c r="E162" i="14"/>
  <c r="D162" i="14"/>
  <c r="C162" i="14"/>
  <c r="H161" i="14"/>
  <c r="G161" i="14"/>
  <c r="F161" i="14"/>
  <c r="E161" i="14"/>
  <c r="D161" i="14"/>
  <c r="C161" i="14"/>
  <c r="H160" i="14"/>
  <c r="G160" i="14"/>
  <c r="F160" i="14"/>
  <c r="E160" i="14"/>
  <c r="D160" i="14"/>
  <c r="C160" i="14"/>
  <c r="H159" i="14"/>
  <c r="G159" i="14"/>
  <c r="F159" i="14"/>
  <c r="E159" i="14"/>
  <c r="D159" i="14"/>
  <c r="C159" i="14"/>
  <c r="H158" i="14"/>
  <c r="G158" i="14"/>
  <c r="E158" i="14"/>
  <c r="D158" i="14"/>
  <c r="C158" i="14"/>
  <c r="H157" i="14"/>
  <c r="G157" i="14"/>
  <c r="F157" i="14"/>
  <c r="E157" i="14"/>
  <c r="D157" i="14"/>
  <c r="C157" i="14"/>
  <c r="H156" i="14"/>
  <c r="G156" i="14"/>
  <c r="F156" i="14"/>
  <c r="E156" i="14"/>
  <c r="D156" i="14"/>
  <c r="C156" i="14"/>
  <c r="H155" i="14"/>
  <c r="G155" i="14"/>
  <c r="F155" i="14"/>
  <c r="E155" i="14"/>
  <c r="D155" i="14"/>
  <c r="C155" i="14"/>
  <c r="H154" i="14"/>
  <c r="G154" i="14"/>
  <c r="F154" i="14"/>
  <c r="E154" i="14"/>
  <c r="D154" i="14"/>
  <c r="H153" i="14"/>
  <c r="G153" i="14"/>
  <c r="F153" i="14"/>
  <c r="E153" i="14"/>
  <c r="D153" i="14"/>
  <c r="H152" i="14"/>
  <c r="G152" i="14"/>
  <c r="F152" i="14"/>
  <c r="D152" i="14"/>
  <c r="H151" i="14"/>
  <c r="G151" i="14"/>
  <c r="F151" i="14"/>
  <c r="E151" i="14"/>
  <c r="D151" i="14"/>
  <c r="H150" i="14"/>
  <c r="G150" i="14"/>
  <c r="F150" i="14"/>
  <c r="E150" i="14"/>
  <c r="D150" i="14"/>
  <c r="H149" i="14"/>
  <c r="G149" i="14"/>
  <c r="F149" i="14"/>
  <c r="E149" i="14"/>
  <c r="D149" i="14"/>
  <c r="H148" i="14"/>
  <c r="G148" i="14"/>
  <c r="F148" i="14"/>
  <c r="E148" i="14"/>
  <c r="D148" i="14"/>
  <c r="H147" i="14"/>
  <c r="G147" i="14"/>
  <c r="F147" i="14"/>
  <c r="E147" i="14"/>
  <c r="D147" i="14"/>
  <c r="H146" i="14"/>
  <c r="G146" i="14"/>
  <c r="F146" i="14"/>
  <c r="E146" i="14"/>
  <c r="H145" i="14"/>
  <c r="G145" i="14"/>
  <c r="F145" i="14"/>
  <c r="E145" i="14"/>
  <c r="D145" i="14"/>
  <c r="G144" i="14"/>
  <c r="F144" i="14"/>
  <c r="E144" i="14"/>
  <c r="D144" i="14"/>
  <c r="H143" i="14"/>
  <c r="G143" i="14"/>
  <c r="F143" i="14"/>
  <c r="E143" i="14"/>
  <c r="D143" i="14"/>
  <c r="F110" i="14"/>
  <c r="E110" i="14"/>
  <c r="D110" i="14"/>
  <c r="F109" i="14"/>
  <c r="E109" i="14"/>
  <c r="D109" i="14"/>
  <c r="C109" i="14"/>
  <c r="F108" i="14"/>
  <c r="E108" i="14"/>
  <c r="D108" i="14"/>
  <c r="C108" i="14"/>
  <c r="F107" i="14"/>
  <c r="E107" i="14"/>
  <c r="D107" i="14"/>
  <c r="C107" i="14"/>
  <c r="F106" i="14"/>
  <c r="E106" i="14"/>
  <c r="D106" i="14"/>
  <c r="C106" i="14"/>
  <c r="F105" i="14"/>
  <c r="E105" i="14"/>
  <c r="D105" i="14"/>
  <c r="C105" i="14"/>
  <c r="F104" i="14"/>
  <c r="E104" i="14"/>
  <c r="D104" i="14"/>
  <c r="C104" i="14"/>
  <c r="F103" i="14"/>
  <c r="E103" i="14"/>
  <c r="D103" i="14"/>
  <c r="C103" i="14"/>
  <c r="E102" i="14"/>
  <c r="D102" i="14"/>
  <c r="C102" i="14"/>
  <c r="F101" i="14"/>
  <c r="E101" i="14"/>
  <c r="D101" i="14"/>
  <c r="C101" i="14"/>
  <c r="F100" i="14"/>
  <c r="E100" i="14"/>
  <c r="D100" i="14"/>
  <c r="C100" i="14"/>
  <c r="F99" i="14"/>
  <c r="E99" i="14"/>
  <c r="D99" i="14"/>
  <c r="C99" i="14"/>
  <c r="F98" i="14"/>
  <c r="E98" i="14"/>
  <c r="D98" i="14"/>
  <c r="C98" i="14"/>
  <c r="F97" i="14"/>
  <c r="E97" i="14"/>
  <c r="D97" i="14"/>
  <c r="C97" i="14"/>
  <c r="G96" i="14"/>
  <c r="F96" i="14"/>
  <c r="D96" i="14"/>
  <c r="C96" i="14"/>
  <c r="G95" i="14"/>
  <c r="F95" i="14"/>
  <c r="E95" i="14"/>
  <c r="D95" i="14"/>
  <c r="C95" i="14"/>
  <c r="G94" i="14"/>
  <c r="F94" i="14"/>
  <c r="E94" i="14"/>
  <c r="D94" i="14"/>
  <c r="C94" i="14"/>
  <c r="G93" i="14"/>
  <c r="F93" i="14"/>
  <c r="E93" i="14"/>
  <c r="D93" i="14"/>
  <c r="C93" i="14"/>
  <c r="G92" i="14"/>
  <c r="F92" i="14"/>
  <c r="E92" i="14"/>
  <c r="D92" i="14"/>
  <c r="C92" i="14"/>
  <c r="G91" i="14"/>
  <c r="F91" i="14"/>
  <c r="E91" i="14"/>
  <c r="D91" i="14"/>
  <c r="C91" i="14"/>
  <c r="H162" i="12"/>
  <c r="G162" i="12"/>
  <c r="F162" i="12"/>
  <c r="E162" i="12"/>
  <c r="D162" i="12"/>
  <c r="C162" i="12"/>
  <c r="H161" i="12"/>
  <c r="G161" i="12"/>
  <c r="F161" i="12"/>
  <c r="E161" i="12"/>
  <c r="D161" i="12"/>
  <c r="C161" i="12"/>
  <c r="H160" i="12"/>
  <c r="G160" i="12"/>
  <c r="F160" i="12"/>
  <c r="E160" i="12"/>
  <c r="D160" i="12"/>
  <c r="C160" i="12"/>
  <c r="H159" i="12"/>
  <c r="G159" i="12"/>
  <c r="F159" i="12"/>
  <c r="E159" i="12"/>
  <c r="D159" i="12"/>
  <c r="C159" i="12"/>
  <c r="H158" i="12"/>
  <c r="G158" i="12"/>
  <c r="E158" i="12"/>
  <c r="D158" i="12"/>
  <c r="C158" i="12"/>
  <c r="H157" i="12"/>
  <c r="G157" i="12"/>
  <c r="F157" i="12"/>
  <c r="E157" i="12"/>
  <c r="D157" i="12"/>
  <c r="C157" i="12"/>
  <c r="H156" i="12"/>
  <c r="G156" i="12"/>
  <c r="F156" i="12"/>
  <c r="E156" i="12"/>
  <c r="D156" i="12"/>
  <c r="C156" i="12"/>
  <c r="H155" i="12"/>
  <c r="G155" i="12"/>
  <c r="F155" i="12"/>
  <c r="E155" i="12"/>
  <c r="D155" i="12"/>
  <c r="C155" i="12"/>
  <c r="H154" i="12"/>
  <c r="G154" i="12"/>
  <c r="F154" i="12"/>
  <c r="E154" i="12"/>
  <c r="D154" i="12"/>
  <c r="H153" i="12"/>
  <c r="G153" i="12"/>
  <c r="F153" i="12"/>
  <c r="E153" i="12"/>
  <c r="D153" i="12"/>
  <c r="H152" i="12"/>
  <c r="G152" i="12"/>
  <c r="F152" i="12"/>
  <c r="D152" i="12"/>
  <c r="H151" i="12"/>
  <c r="G151" i="12"/>
  <c r="F151" i="12"/>
  <c r="E151" i="12"/>
  <c r="D151" i="12"/>
  <c r="H150" i="12"/>
  <c r="G150" i="12"/>
  <c r="F150" i="12"/>
  <c r="E150" i="12"/>
  <c r="D150" i="12"/>
  <c r="H149" i="12"/>
  <c r="G149" i="12"/>
  <c r="F149" i="12"/>
  <c r="E149" i="12"/>
  <c r="D149" i="12"/>
  <c r="H148" i="12"/>
  <c r="G148" i="12"/>
  <c r="F148" i="12"/>
  <c r="E148" i="12"/>
  <c r="D148" i="12"/>
  <c r="H147" i="12"/>
  <c r="G147" i="12"/>
  <c r="F147" i="12"/>
  <c r="E147" i="12"/>
  <c r="D147" i="12"/>
  <c r="H146" i="12"/>
  <c r="G146" i="12"/>
  <c r="F146" i="12"/>
  <c r="E146" i="12"/>
  <c r="H145" i="12"/>
  <c r="G145" i="12"/>
  <c r="F145" i="12"/>
  <c r="E145" i="12"/>
  <c r="D145" i="12"/>
  <c r="G144" i="12"/>
  <c r="F144" i="12"/>
  <c r="E144" i="12"/>
  <c r="D144" i="12"/>
  <c r="H143" i="12"/>
  <c r="G143" i="12"/>
  <c r="F143" i="12"/>
  <c r="E143" i="12"/>
  <c r="D143" i="12"/>
  <c r="F110" i="12"/>
  <c r="E110" i="12"/>
  <c r="D110" i="12"/>
  <c r="F109" i="12"/>
  <c r="E109" i="12"/>
  <c r="D109" i="12"/>
  <c r="C109" i="12"/>
  <c r="F108" i="12"/>
  <c r="E108" i="12"/>
  <c r="D108" i="12"/>
  <c r="C108" i="12"/>
  <c r="F107" i="12"/>
  <c r="E107" i="12"/>
  <c r="D107" i="12"/>
  <c r="C107" i="12"/>
  <c r="F106" i="12"/>
  <c r="E106" i="12"/>
  <c r="D106" i="12"/>
  <c r="C106" i="12"/>
  <c r="F105" i="12"/>
  <c r="E105" i="12"/>
  <c r="D105" i="12"/>
  <c r="C105" i="12"/>
  <c r="F104" i="12"/>
  <c r="E104" i="12"/>
  <c r="D104" i="12"/>
  <c r="C104" i="12"/>
  <c r="F103" i="12"/>
  <c r="E103" i="12"/>
  <c r="D103" i="12"/>
  <c r="C103" i="12"/>
  <c r="E102" i="12"/>
  <c r="D102" i="12"/>
  <c r="C102" i="12"/>
  <c r="F101" i="12"/>
  <c r="E101" i="12"/>
  <c r="D101" i="12"/>
  <c r="C101" i="12"/>
  <c r="F100" i="12"/>
  <c r="E100" i="12"/>
  <c r="D100" i="12"/>
  <c r="C100" i="12"/>
  <c r="F99" i="12"/>
  <c r="E99" i="12"/>
  <c r="D99" i="12"/>
  <c r="C99" i="12"/>
  <c r="F98" i="12"/>
  <c r="E98" i="12"/>
  <c r="D98" i="12"/>
  <c r="C98" i="12"/>
  <c r="F97" i="12"/>
  <c r="E97" i="12"/>
  <c r="D97" i="12"/>
  <c r="C97" i="12"/>
  <c r="G96" i="12"/>
  <c r="F96" i="12"/>
  <c r="D96" i="12"/>
  <c r="C96" i="12"/>
  <c r="G95" i="12"/>
  <c r="F95" i="12"/>
  <c r="E95" i="12"/>
  <c r="D95" i="12"/>
  <c r="C95" i="12"/>
  <c r="G94" i="12"/>
  <c r="F94" i="12"/>
  <c r="E94" i="12"/>
  <c r="D94" i="12"/>
  <c r="C94" i="12"/>
  <c r="G93" i="12"/>
  <c r="F93" i="12"/>
  <c r="E93" i="12"/>
  <c r="D93" i="12"/>
  <c r="C93" i="12"/>
  <c r="G92" i="12"/>
  <c r="F92" i="12"/>
  <c r="E92" i="12"/>
  <c r="D92" i="12"/>
  <c r="C92" i="12"/>
  <c r="G91" i="12"/>
  <c r="F91" i="12"/>
  <c r="E91" i="12"/>
  <c r="D91" i="12"/>
  <c r="C91" i="12"/>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H153" i="11"/>
  <c r="G153" i="11"/>
  <c r="F153" i="11"/>
  <c r="E153" i="11"/>
  <c r="D153" i="11"/>
  <c r="H152" i="11"/>
  <c r="G152" i="11"/>
  <c r="F152" i="11"/>
  <c r="D152" i="11"/>
  <c r="H151" i="11"/>
  <c r="G151" i="11"/>
  <c r="F151" i="11"/>
  <c r="E151" i="11"/>
  <c r="D151" i="11"/>
  <c r="H150" i="11"/>
  <c r="G150" i="11"/>
  <c r="F150" i="11"/>
  <c r="E150" i="11"/>
  <c r="D150" i="11"/>
  <c r="H149" i="11"/>
  <c r="G149" i="11"/>
  <c r="F149" i="11"/>
  <c r="E149" i="11"/>
  <c r="D149" i="11"/>
  <c r="H148" i="11"/>
  <c r="G148" i="11"/>
  <c r="F148" i="11"/>
  <c r="E148" i="11"/>
  <c r="D148" i="11"/>
  <c r="H147" i="11"/>
  <c r="G147" i="11"/>
  <c r="F147" i="11"/>
  <c r="E147" i="11"/>
  <c r="D147" i="11"/>
  <c r="H146" i="11"/>
  <c r="G146" i="11"/>
  <c r="F146" i="11"/>
  <c r="E146" i="11"/>
  <c r="H145" i="11"/>
  <c r="G145" i="11"/>
  <c r="F145" i="11"/>
  <c r="E145" i="11"/>
  <c r="D145" i="11"/>
  <c r="G144" i="11"/>
  <c r="F144" i="11"/>
  <c r="E144" i="11"/>
  <c r="D144" i="11"/>
  <c r="H143" i="11"/>
  <c r="G143" i="11"/>
  <c r="F143" i="11"/>
  <c r="E143" i="11"/>
  <c r="D143" i="11"/>
  <c r="F110" i="11"/>
  <c r="E110" i="11"/>
  <c r="D110" i="11"/>
  <c r="F109" i="11"/>
  <c r="E109" i="11"/>
  <c r="D109" i="11"/>
  <c r="C109" i="11"/>
  <c r="F108" i="11"/>
  <c r="E108" i="11"/>
  <c r="D108" i="11"/>
  <c r="C108" i="11"/>
  <c r="F107" i="11"/>
  <c r="E107" i="11"/>
  <c r="D107" i="11"/>
  <c r="C107" i="11"/>
  <c r="F106" i="11"/>
  <c r="E106" i="11"/>
  <c r="D106" i="11"/>
  <c r="C106" i="11"/>
  <c r="F105" i="11"/>
  <c r="E105" i="11"/>
  <c r="D105" i="11"/>
  <c r="C105" i="11"/>
  <c r="F104" i="11"/>
  <c r="E104" i="11"/>
  <c r="D104" i="11"/>
  <c r="C104" i="11"/>
  <c r="F103" i="11"/>
  <c r="E103" i="11"/>
  <c r="D103" i="11"/>
  <c r="C103" i="11"/>
  <c r="E102" i="11"/>
  <c r="D102" i="11"/>
  <c r="C102" i="11"/>
  <c r="F101" i="11"/>
  <c r="E101" i="11"/>
  <c r="D101" i="11"/>
  <c r="C101" i="11"/>
  <c r="F100" i="11"/>
  <c r="E100" i="11"/>
  <c r="D100" i="11"/>
  <c r="C100" i="11"/>
  <c r="F99" i="11"/>
  <c r="E99" i="11"/>
  <c r="D99" i="11"/>
  <c r="C99" i="11"/>
  <c r="F98" i="11"/>
  <c r="E98" i="11"/>
  <c r="D98" i="11"/>
  <c r="C98" i="11"/>
  <c r="F97" i="11"/>
  <c r="E97" i="11"/>
  <c r="D97" i="11"/>
  <c r="C97" i="11"/>
  <c r="G96" i="11"/>
  <c r="F96" i="11"/>
  <c r="D96" i="11"/>
  <c r="C96" i="11"/>
  <c r="G95" i="11"/>
  <c r="F95" i="11"/>
  <c r="E95" i="11"/>
  <c r="D95" i="11"/>
  <c r="C95" i="11"/>
  <c r="G94" i="11"/>
  <c r="F94" i="11"/>
  <c r="E94" i="11"/>
  <c r="D94" i="11"/>
  <c r="C94" i="11"/>
  <c r="G93" i="11"/>
  <c r="F93" i="11"/>
  <c r="E93" i="11"/>
  <c r="D93" i="11"/>
  <c r="C93" i="11"/>
  <c r="G92" i="11"/>
  <c r="F92" i="11"/>
  <c r="E92" i="11"/>
  <c r="D92" i="11"/>
  <c r="C92" i="11"/>
  <c r="G91" i="11"/>
  <c r="F91" i="11"/>
  <c r="E91" i="11"/>
  <c r="D91" i="11"/>
  <c r="C91" i="11"/>
  <c r="H162" i="10"/>
  <c r="G162" i="10"/>
  <c r="F162" i="10"/>
  <c r="E162" i="10"/>
  <c r="D162" i="10"/>
  <c r="C162" i="10"/>
  <c r="H161" i="10"/>
  <c r="G161" i="10"/>
  <c r="F161" i="10"/>
  <c r="E161" i="10"/>
  <c r="D161" i="10"/>
  <c r="C161" i="10"/>
  <c r="H160" i="10"/>
  <c r="G160" i="10"/>
  <c r="F160" i="10"/>
  <c r="E160" i="10"/>
  <c r="D160" i="10"/>
  <c r="C160" i="10"/>
  <c r="H159" i="10"/>
  <c r="G159" i="10"/>
  <c r="F159" i="10"/>
  <c r="E159" i="10"/>
  <c r="D159" i="10"/>
  <c r="C159" i="10"/>
  <c r="H158" i="10"/>
  <c r="G158" i="10"/>
  <c r="E158" i="10"/>
  <c r="D158" i="10"/>
  <c r="C158" i="10"/>
  <c r="H157" i="10"/>
  <c r="G157" i="10"/>
  <c r="F157" i="10"/>
  <c r="E157" i="10"/>
  <c r="D157" i="10"/>
  <c r="C157" i="10"/>
  <c r="H156" i="10"/>
  <c r="G156" i="10"/>
  <c r="F156" i="10"/>
  <c r="E156" i="10"/>
  <c r="D156" i="10"/>
  <c r="C156" i="10"/>
  <c r="H155" i="10"/>
  <c r="G155" i="10"/>
  <c r="F155" i="10"/>
  <c r="E155" i="10"/>
  <c r="D155" i="10"/>
  <c r="C155" i="10"/>
  <c r="H154" i="10"/>
  <c r="G154" i="10"/>
  <c r="F154" i="10"/>
  <c r="E154" i="10"/>
  <c r="D154" i="10"/>
  <c r="H153" i="10"/>
  <c r="G153" i="10"/>
  <c r="F153" i="10"/>
  <c r="E153" i="10"/>
  <c r="D153" i="10"/>
  <c r="H152" i="10"/>
  <c r="G152" i="10"/>
  <c r="F152" i="10"/>
  <c r="D152" i="10"/>
  <c r="H151" i="10"/>
  <c r="G151" i="10"/>
  <c r="F151" i="10"/>
  <c r="E151" i="10"/>
  <c r="D151" i="10"/>
  <c r="H150" i="10"/>
  <c r="G150" i="10"/>
  <c r="F150" i="10"/>
  <c r="E150" i="10"/>
  <c r="D150" i="10"/>
  <c r="H149" i="10"/>
  <c r="G149" i="10"/>
  <c r="F149" i="10"/>
  <c r="E149" i="10"/>
  <c r="D149" i="10"/>
  <c r="H148" i="10"/>
  <c r="G148" i="10"/>
  <c r="F148" i="10"/>
  <c r="E148" i="10"/>
  <c r="D148" i="10"/>
  <c r="H147" i="10"/>
  <c r="G147" i="10"/>
  <c r="F147" i="10"/>
  <c r="E147" i="10"/>
  <c r="D147" i="10"/>
  <c r="H146" i="10"/>
  <c r="G146" i="10"/>
  <c r="F146" i="10"/>
  <c r="E146" i="10"/>
  <c r="H145" i="10"/>
  <c r="G145" i="10"/>
  <c r="F145" i="10"/>
  <c r="E145" i="10"/>
  <c r="D145" i="10"/>
  <c r="G144" i="10"/>
  <c r="F144" i="10"/>
  <c r="E144" i="10"/>
  <c r="D144" i="10"/>
  <c r="H143" i="10"/>
  <c r="G143" i="10"/>
  <c r="F143" i="10"/>
  <c r="E143" i="10"/>
  <c r="D143" i="10"/>
  <c r="F110" i="10"/>
  <c r="E110" i="10"/>
  <c r="D110" i="10"/>
  <c r="F109" i="10"/>
  <c r="E109" i="10"/>
  <c r="D109" i="10"/>
  <c r="C109" i="10"/>
  <c r="F108" i="10"/>
  <c r="E108" i="10"/>
  <c r="D108" i="10"/>
  <c r="C108" i="10"/>
  <c r="F107" i="10"/>
  <c r="E107" i="10"/>
  <c r="D107" i="10"/>
  <c r="C107" i="10"/>
  <c r="F106" i="10"/>
  <c r="E106" i="10"/>
  <c r="D106" i="10"/>
  <c r="C106" i="10"/>
  <c r="F105" i="10"/>
  <c r="E105" i="10"/>
  <c r="D105" i="10"/>
  <c r="C105" i="10"/>
  <c r="F104" i="10"/>
  <c r="E104" i="10"/>
  <c r="D104" i="10"/>
  <c r="C104" i="10"/>
  <c r="F103" i="10"/>
  <c r="E103" i="10"/>
  <c r="D103" i="10"/>
  <c r="C103" i="10"/>
  <c r="E102" i="10"/>
  <c r="D102" i="10"/>
  <c r="C102" i="10"/>
  <c r="F101" i="10"/>
  <c r="E101" i="10"/>
  <c r="D101" i="10"/>
  <c r="C101" i="10"/>
  <c r="F100" i="10"/>
  <c r="E100" i="10"/>
  <c r="D100" i="10"/>
  <c r="C100" i="10"/>
  <c r="F99" i="10"/>
  <c r="E99" i="10"/>
  <c r="D99" i="10"/>
  <c r="C99" i="10"/>
  <c r="F98" i="10"/>
  <c r="E98" i="10"/>
  <c r="D98" i="10"/>
  <c r="C98" i="10"/>
  <c r="F97" i="10"/>
  <c r="E97" i="10"/>
  <c r="D97" i="10"/>
  <c r="C97" i="10"/>
  <c r="G96" i="10"/>
  <c r="F96" i="10"/>
  <c r="D96" i="10"/>
  <c r="C96" i="10"/>
  <c r="G95" i="10"/>
  <c r="F95" i="10"/>
  <c r="E95" i="10"/>
  <c r="D95" i="10"/>
  <c r="C95" i="10"/>
  <c r="G94" i="10"/>
  <c r="F94" i="10"/>
  <c r="E94" i="10"/>
  <c r="D94" i="10"/>
  <c r="C94" i="10"/>
  <c r="G93" i="10"/>
  <c r="F93" i="10"/>
  <c r="E93" i="10"/>
  <c r="D93" i="10"/>
  <c r="C93" i="10"/>
  <c r="G92" i="10"/>
  <c r="F92" i="10"/>
  <c r="E92" i="10"/>
  <c r="D92" i="10"/>
  <c r="C92" i="10"/>
  <c r="G91" i="10"/>
  <c r="F91" i="10"/>
  <c r="E91" i="10"/>
  <c r="D91" i="10"/>
  <c r="C91" i="10"/>
  <c r="H162" i="9"/>
  <c r="J162" i="9" s="1"/>
  <c r="G162" i="9"/>
  <c r="F162" i="9"/>
  <c r="E162" i="9"/>
  <c r="D162" i="9"/>
  <c r="C162" i="9"/>
  <c r="H161" i="9"/>
  <c r="J161" i="9"/>
  <c r="G161" i="9"/>
  <c r="F161" i="9"/>
  <c r="E161" i="9"/>
  <c r="D161" i="9"/>
  <c r="C161" i="9"/>
  <c r="H160" i="9"/>
  <c r="J160" i="9"/>
  <c r="G160" i="9"/>
  <c r="F160" i="9"/>
  <c r="E160" i="9"/>
  <c r="D160" i="9"/>
  <c r="C160" i="9"/>
  <c r="H159" i="9"/>
  <c r="J159" i="9" s="1"/>
  <c r="G159" i="9"/>
  <c r="F159" i="9"/>
  <c r="E159" i="9"/>
  <c r="D159" i="9"/>
  <c r="C159" i="9"/>
  <c r="H158" i="9"/>
  <c r="J158" i="9"/>
  <c r="G158" i="9"/>
  <c r="E158" i="9"/>
  <c r="D158" i="9"/>
  <c r="C158" i="9"/>
  <c r="H157" i="9"/>
  <c r="J157" i="9"/>
  <c r="G157" i="9"/>
  <c r="F157" i="9"/>
  <c r="E157" i="9"/>
  <c r="D157" i="9"/>
  <c r="C157" i="9"/>
  <c r="H156" i="9"/>
  <c r="J156" i="9" s="1"/>
  <c r="G156" i="9"/>
  <c r="F156" i="9"/>
  <c r="E156" i="9"/>
  <c r="D156" i="9"/>
  <c r="C156" i="9"/>
  <c r="H155" i="9"/>
  <c r="J155" i="9" s="1"/>
  <c r="G155" i="9"/>
  <c r="F155" i="9"/>
  <c r="E155" i="9"/>
  <c r="D155" i="9"/>
  <c r="C155" i="9"/>
  <c r="H154" i="9"/>
  <c r="J154" i="9"/>
  <c r="G154" i="9"/>
  <c r="F154" i="9"/>
  <c r="E154" i="9"/>
  <c r="D154" i="9"/>
  <c r="H153" i="9"/>
  <c r="J153" i="9" s="1"/>
  <c r="G153" i="9"/>
  <c r="F153" i="9"/>
  <c r="E153" i="9"/>
  <c r="D153" i="9"/>
  <c r="H152" i="9"/>
  <c r="J152" i="9"/>
  <c r="G152" i="9"/>
  <c r="F152" i="9"/>
  <c r="D152" i="9"/>
  <c r="H151" i="9"/>
  <c r="J151" i="9" s="1"/>
  <c r="G151" i="9"/>
  <c r="F151" i="9"/>
  <c r="E151" i="9"/>
  <c r="D151" i="9"/>
  <c r="H150" i="9"/>
  <c r="J150" i="9"/>
  <c r="G150" i="9"/>
  <c r="F150" i="9"/>
  <c r="E150" i="9"/>
  <c r="D150" i="9"/>
  <c r="H149" i="9"/>
  <c r="J149" i="9"/>
  <c r="G149" i="9"/>
  <c r="F149" i="9"/>
  <c r="E149" i="9"/>
  <c r="D149" i="9"/>
  <c r="H148" i="9"/>
  <c r="J148" i="9"/>
  <c r="G148" i="9"/>
  <c r="F148" i="9"/>
  <c r="E148" i="9"/>
  <c r="D148" i="9"/>
  <c r="H147" i="9"/>
  <c r="J147" i="9" s="1"/>
  <c r="G147" i="9"/>
  <c r="F147" i="9"/>
  <c r="E147" i="9"/>
  <c r="D147" i="9"/>
  <c r="H146" i="9"/>
  <c r="J146" i="9"/>
  <c r="G146" i="9"/>
  <c r="F146" i="9"/>
  <c r="E146" i="9"/>
  <c r="H145" i="9"/>
  <c r="J145" i="9"/>
  <c r="G145" i="9"/>
  <c r="F145" i="9"/>
  <c r="E145" i="9"/>
  <c r="D145" i="9"/>
  <c r="G144" i="9"/>
  <c r="F144" i="9"/>
  <c r="E144" i="9"/>
  <c r="D144" i="9"/>
  <c r="H143" i="9"/>
  <c r="J143" i="9" s="1"/>
  <c r="G143" i="9"/>
  <c r="F143" i="9"/>
  <c r="E143" i="9"/>
  <c r="D143" i="9"/>
  <c r="F110" i="9"/>
  <c r="E110" i="9"/>
  <c r="D110" i="9"/>
  <c r="F109" i="9"/>
  <c r="E109" i="9"/>
  <c r="D109" i="9"/>
  <c r="C109" i="9"/>
  <c r="F108" i="9"/>
  <c r="E108" i="9"/>
  <c r="D108" i="9"/>
  <c r="C108" i="9"/>
  <c r="F107" i="9"/>
  <c r="E107" i="9"/>
  <c r="D107" i="9"/>
  <c r="C107" i="9"/>
  <c r="F106" i="9"/>
  <c r="E106" i="9"/>
  <c r="D106" i="9"/>
  <c r="C106" i="9"/>
  <c r="F105" i="9"/>
  <c r="E105" i="9"/>
  <c r="D105" i="9"/>
  <c r="C105" i="9"/>
  <c r="F104" i="9"/>
  <c r="E104" i="9"/>
  <c r="D104" i="9"/>
  <c r="C104" i="9"/>
  <c r="F103" i="9"/>
  <c r="E103" i="9"/>
  <c r="D103" i="9"/>
  <c r="C103" i="9"/>
  <c r="E102" i="9"/>
  <c r="D102" i="9"/>
  <c r="C102" i="9"/>
  <c r="F101" i="9"/>
  <c r="E101" i="9"/>
  <c r="D101" i="9"/>
  <c r="C101" i="9"/>
  <c r="F100" i="9"/>
  <c r="E100" i="9"/>
  <c r="D100" i="9"/>
  <c r="C100" i="9"/>
  <c r="F99" i="9"/>
  <c r="E99" i="9"/>
  <c r="D99" i="9"/>
  <c r="C99" i="9"/>
  <c r="F98" i="9"/>
  <c r="E98" i="9"/>
  <c r="D98" i="9"/>
  <c r="C98" i="9"/>
  <c r="F97" i="9"/>
  <c r="E97" i="9"/>
  <c r="D97" i="9"/>
  <c r="C97" i="9"/>
  <c r="G96" i="9"/>
  <c r="F96" i="9"/>
  <c r="D96" i="9"/>
  <c r="C96" i="9"/>
  <c r="G95" i="9"/>
  <c r="F95" i="9"/>
  <c r="E95" i="9"/>
  <c r="D95" i="9"/>
  <c r="C95" i="9"/>
  <c r="G94" i="9"/>
  <c r="F94" i="9"/>
  <c r="E94" i="9"/>
  <c r="D94" i="9"/>
  <c r="C94" i="9"/>
  <c r="G93" i="9"/>
  <c r="F93" i="9"/>
  <c r="E93" i="9"/>
  <c r="D93" i="9"/>
  <c r="C93" i="9"/>
  <c r="G92" i="9"/>
  <c r="F92" i="9"/>
  <c r="E92" i="9"/>
  <c r="D92" i="9"/>
  <c r="C92" i="9"/>
  <c r="G91" i="9"/>
  <c r="F91" i="9"/>
  <c r="E91" i="9"/>
  <c r="D91" i="9"/>
  <c r="C91" i="9"/>
  <c r="H147" i="6"/>
  <c r="H146" i="6"/>
  <c r="H162" i="6"/>
  <c r="H161" i="6"/>
  <c r="H160" i="6"/>
  <c r="H159" i="6"/>
  <c r="H158" i="6"/>
  <c r="H157" i="6"/>
  <c r="H156" i="6"/>
  <c r="H155" i="6"/>
  <c r="H154" i="6"/>
  <c r="H153" i="6"/>
  <c r="H152" i="6"/>
  <c r="H151" i="6"/>
  <c r="H150" i="6"/>
  <c r="H149" i="6"/>
  <c r="H148" i="6"/>
  <c r="H145" i="6"/>
  <c r="H143" i="6"/>
  <c r="G162" i="6"/>
  <c r="G161" i="6"/>
  <c r="G160" i="6"/>
  <c r="G159" i="6"/>
  <c r="G158" i="6"/>
  <c r="G157" i="6"/>
  <c r="G156" i="6"/>
  <c r="G155" i="6"/>
  <c r="G154" i="6"/>
  <c r="G153" i="6"/>
  <c r="G152" i="6"/>
  <c r="G151" i="6"/>
  <c r="G150" i="6"/>
  <c r="G149" i="6"/>
  <c r="G148" i="6"/>
  <c r="G147" i="6"/>
  <c r="G146" i="6"/>
  <c r="G145" i="6"/>
  <c r="G144" i="6"/>
  <c r="G143" i="6"/>
  <c r="F162" i="6"/>
  <c r="F161" i="6"/>
  <c r="F160" i="6"/>
  <c r="F159" i="6"/>
  <c r="F157" i="6"/>
  <c r="F156" i="6"/>
  <c r="F155" i="6"/>
  <c r="F154" i="6"/>
  <c r="F153" i="6"/>
  <c r="F152" i="6"/>
  <c r="F151" i="6"/>
  <c r="F150" i="6"/>
  <c r="F149" i="6"/>
  <c r="F148" i="6"/>
  <c r="F147" i="6"/>
  <c r="F143" i="6"/>
  <c r="F146" i="6"/>
  <c r="F145" i="6"/>
  <c r="F144" i="6"/>
  <c r="E162" i="6"/>
  <c r="E161" i="6"/>
  <c r="E160" i="6"/>
  <c r="E159" i="6"/>
  <c r="E158" i="6"/>
  <c r="E157" i="6"/>
  <c r="E156" i="6"/>
  <c r="E155" i="6"/>
  <c r="E154" i="6"/>
  <c r="E153" i="6"/>
  <c r="E151" i="6"/>
  <c r="E150" i="6"/>
  <c r="E149" i="6"/>
  <c r="E148" i="6"/>
  <c r="E147" i="6"/>
  <c r="E146" i="6"/>
  <c r="E145" i="6"/>
  <c r="E144" i="6"/>
  <c r="E143" i="6"/>
  <c r="D162" i="6"/>
  <c r="D161" i="6"/>
  <c r="D160" i="6"/>
  <c r="D159" i="6"/>
  <c r="D158" i="6"/>
  <c r="D157" i="6"/>
  <c r="D156" i="6"/>
  <c r="D155" i="6"/>
  <c r="D154" i="6"/>
  <c r="D153" i="6"/>
  <c r="D152" i="6"/>
  <c r="D151" i="6"/>
  <c r="D150" i="6"/>
  <c r="D149" i="6"/>
  <c r="D148" i="6"/>
  <c r="D147" i="6"/>
  <c r="D145" i="6"/>
  <c r="D144" i="6"/>
  <c r="D143" i="6"/>
  <c r="C162" i="6"/>
  <c r="C161" i="6"/>
  <c r="C160" i="6"/>
  <c r="C159" i="6"/>
  <c r="C158" i="6"/>
  <c r="C157" i="6"/>
  <c r="C156" i="6"/>
  <c r="C155" i="6"/>
  <c r="H140" i="6"/>
  <c r="G96" i="6"/>
  <c r="G95" i="6"/>
  <c r="G94" i="6"/>
  <c r="G93" i="6"/>
  <c r="G92" i="6"/>
  <c r="G91" i="6"/>
  <c r="F110" i="6"/>
  <c r="F109" i="6"/>
  <c r="F108" i="6"/>
  <c r="F107" i="6"/>
  <c r="F106" i="6"/>
  <c r="F105" i="6"/>
  <c r="F104" i="6"/>
  <c r="F103" i="6"/>
  <c r="F101" i="6"/>
  <c r="F100" i="6"/>
  <c r="F99" i="6"/>
  <c r="F98" i="6"/>
  <c r="F97" i="6"/>
  <c r="F96" i="6"/>
  <c r="F95" i="6"/>
  <c r="F94" i="6"/>
  <c r="F93" i="6"/>
  <c r="F92" i="6"/>
  <c r="F91" i="6"/>
  <c r="E110" i="6"/>
  <c r="E109" i="6"/>
  <c r="E108" i="6"/>
  <c r="E107" i="6"/>
  <c r="E106" i="6"/>
  <c r="E105" i="6"/>
  <c r="E104" i="6"/>
  <c r="E103" i="6"/>
  <c r="E102" i="6"/>
  <c r="E101" i="6"/>
  <c r="E100" i="6"/>
  <c r="E99" i="6"/>
  <c r="E98" i="6"/>
  <c r="E97" i="6"/>
  <c r="E95" i="6"/>
  <c r="E94" i="6"/>
  <c r="E93" i="6"/>
  <c r="E92" i="6"/>
  <c r="E91" i="6"/>
  <c r="D110" i="6"/>
  <c r="D109" i="6"/>
  <c r="D108" i="6"/>
  <c r="D107" i="6"/>
  <c r="D106" i="6"/>
  <c r="D105" i="6"/>
  <c r="D104" i="6"/>
  <c r="D103" i="6"/>
  <c r="D102" i="6"/>
  <c r="D101" i="6"/>
  <c r="D100" i="6"/>
  <c r="D99" i="6"/>
  <c r="D98" i="6"/>
  <c r="D97" i="6"/>
  <c r="D96" i="6"/>
  <c r="D95" i="6"/>
  <c r="D94" i="6"/>
  <c r="D93" i="6"/>
  <c r="D92" i="6"/>
  <c r="D91" i="6"/>
  <c r="C109" i="6"/>
  <c r="C108" i="6"/>
  <c r="C107" i="6"/>
  <c r="C106" i="6"/>
  <c r="C105" i="6"/>
  <c r="C104" i="6"/>
  <c r="C103" i="6"/>
  <c r="C102" i="6"/>
  <c r="C101" i="6"/>
  <c r="C100" i="6"/>
  <c r="C99" i="6"/>
  <c r="C98" i="6"/>
  <c r="C97" i="6"/>
  <c r="C96" i="6"/>
  <c r="C95" i="6"/>
  <c r="C94" i="6"/>
  <c r="C93" i="6"/>
  <c r="C92" i="6"/>
  <c r="C91" i="6"/>
  <c r="G80" i="6"/>
  <c r="G63" i="44"/>
  <c r="G79" i="6"/>
  <c r="G62" i="44"/>
  <c r="G77" i="6"/>
  <c r="G60" i="44"/>
  <c r="G76" i="6"/>
  <c r="G75" i="6"/>
  <c r="G58" i="44"/>
  <c r="G74" i="6"/>
  <c r="G57" i="44"/>
  <c r="G73" i="6"/>
  <c r="G56" i="44"/>
  <c r="G72" i="6"/>
  <c r="G55" i="44" s="1"/>
  <c r="G71" i="6"/>
  <c r="G54" i="44"/>
  <c r="G70" i="6"/>
  <c r="G53" i="44"/>
  <c r="G69" i="6"/>
  <c r="G52" i="44"/>
  <c r="G68" i="6"/>
  <c r="G51" i="44" s="1"/>
  <c r="G67" i="6"/>
  <c r="G50" i="44"/>
  <c r="G66" i="6"/>
  <c r="G49" i="44"/>
  <c r="G65" i="6"/>
  <c r="G48" i="44"/>
  <c r="G64" i="6"/>
  <c r="G47" i="44" s="1"/>
  <c r="G63" i="6"/>
  <c r="G46" i="44"/>
  <c r="G62" i="6"/>
  <c r="G45" i="44"/>
  <c r="G61" i="6"/>
  <c r="G44" i="44"/>
  <c r="F80" i="6"/>
  <c r="F63" i="44" s="1"/>
  <c r="F79" i="6"/>
  <c r="F62" i="44"/>
  <c r="F78" i="6"/>
  <c r="F61" i="44"/>
  <c r="F77" i="6"/>
  <c r="F60" i="44"/>
  <c r="F76" i="6"/>
  <c r="F59" i="44" s="1"/>
  <c r="F75" i="6"/>
  <c r="F58" i="44"/>
  <c r="F74" i="6"/>
  <c r="F57" i="44"/>
  <c r="F73" i="6"/>
  <c r="F56" i="44"/>
  <c r="F71" i="6"/>
  <c r="F54" i="44" s="1"/>
  <c r="F70" i="6"/>
  <c r="F53" i="44"/>
  <c r="F69" i="6"/>
  <c r="F52" i="44"/>
  <c r="F68" i="6"/>
  <c r="F51" i="44"/>
  <c r="F67" i="6"/>
  <c r="F50" i="44" s="1"/>
  <c r="F66" i="6"/>
  <c r="F49" i="44"/>
  <c r="F65" i="6"/>
  <c r="F48" i="44"/>
  <c r="F64" i="6"/>
  <c r="F47" i="44"/>
  <c r="F63" i="6"/>
  <c r="F62" i="6"/>
  <c r="F45" i="44"/>
  <c r="F61" i="6"/>
  <c r="F44" i="44"/>
  <c r="E80" i="6"/>
  <c r="E63" i="44"/>
  <c r="E79" i="6"/>
  <c r="E62" i="44" s="1"/>
  <c r="E78" i="6"/>
  <c r="E61" i="44"/>
  <c r="E77" i="6"/>
  <c r="E60" i="44"/>
  <c r="E76" i="6"/>
  <c r="E59" i="44"/>
  <c r="E75" i="6"/>
  <c r="E58" i="44" s="1"/>
  <c r="E74" i="6"/>
  <c r="E57" i="44"/>
  <c r="E73" i="6"/>
  <c r="E56" i="44"/>
  <c r="E72" i="6"/>
  <c r="E55" i="44"/>
  <c r="E71" i="6"/>
  <c r="E54" i="44" s="1"/>
  <c r="E103" i="44" s="1"/>
  <c r="E70" i="6"/>
  <c r="E53" i="44"/>
  <c r="E102" i="44" s="1"/>
  <c r="E69" i="6"/>
  <c r="E52" i="44"/>
  <c r="E68" i="6"/>
  <c r="E51" i="44"/>
  <c r="E67" i="6"/>
  <c r="E50" i="44" s="1"/>
  <c r="E65" i="6"/>
  <c r="E48" i="44"/>
  <c r="E97" i="44" s="1"/>
  <c r="E64" i="6"/>
  <c r="E47" i="44"/>
  <c r="E63" i="6"/>
  <c r="E46" i="44"/>
  <c r="E62" i="6"/>
  <c r="E45" i="44" s="1"/>
  <c r="E94" i="44" s="1"/>
  <c r="E61" i="6"/>
  <c r="E44" i="44"/>
  <c r="D80" i="6"/>
  <c r="D63" i="44"/>
  <c r="D79" i="6"/>
  <c r="D62" i="44"/>
  <c r="D78" i="6"/>
  <c r="D61" i="44" s="1"/>
  <c r="D77" i="6"/>
  <c r="D60" i="44"/>
  <c r="D76" i="6"/>
  <c r="D59" i="44"/>
  <c r="D75" i="6"/>
  <c r="D58" i="44"/>
  <c r="D74" i="6"/>
  <c r="D57" i="44" s="1"/>
  <c r="D106" i="44" s="1"/>
  <c r="D73" i="6"/>
  <c r="D56" i="44"/>
  <c r="D105" i="44" s="1"/>
  <c r="D72" i="6"/>
  <c r="D55" i="44"/>
  <c r="D71" i="6"/>
  <c r="D54" i="44"/>
  <c r="D70" i="6"/>
  <c r="D53" i="44" s="1"/>
  <c r="H53" i="44" s="1"/>
  <c r="D69" i="6"/>
  <c r="D52" i="44"/>
  <c r="D101" i="44" s="1"/>
  <c r="D68" i="6"/>
  <c r="D51" i="44"/>
  <c r="D67" i="6"/>
  <c r="D50" i="44"/>
  <c r="D66" i="6"/>
  <c r="D49" i="44" s="1"/>
  <c r="D65" i="6"/>
  <c r="D48" i="44"/>
  <c r="D97" i="44" s="1"/>
  <c r="D64" i="6"/>
  <c r="D47" i="44"/>
  <c r="D63" i="6"/>
  <c r="D46" i="44"/>
  <c r="D62" i="6"/>
  <c r="D45" i="44" s="1"/>
  <c r="D61" i="6"/>
  <c r="D44" i="44"/>
  <c r="C79" i="6"/>
  <c r="C62" i="44"/>
  <c r="C78" i="6"/>
  <c r="C61" i="44"/>
  <c r="C77" i="6"/>
  <c r="C60" i="44" s="1"/>
  <c r="C76" i="6"/>
  <c r="C59" i="44"/>
  <c r="C108" i="44" s="1"/>
  <c r="C75" i="6"/>
  <c r="C58" i="44"/>
  <c r="C74" i="6"/>
  <c r="C57" i="44"/>
  <c r="C73" i="6"/>
  <c r="C56" i="44" s="1"/>
  <c r="C105" i="44" s="1"/>
  <c r="C72" i="6"/>
  <c r="C55" i="44"/>
  <c r="C71" i="6"/>
  <c r="C54" i="44"/>
  <c r="C70" i="6"/>
  <c r="C53" i="44"/>
  <c r="C69" i="6"/>
  <c r="C52" i="44" s="1"/>
  <c r="C68" i="6"/>
  <c r="C51" i="44"/>
  <c r="C67" i="6"/>
  <c r="C50" i="44"/>
  <c r="C66" i="6"/>
  <c r="C49" i="44"/>
  <c r="C65" i="6"/>
  <c r="C48" i="44" s="1"/>
  <c r="C64" i="6"/>
  <c r="C47" i="44"/>
  <c r="C96" i="44" s="1"/>
  <c r="C63" i="6"/>
  <c r="C46" i="44"/>
  <c r="C62" i="6"/>
  <c r="C45" i="44"/>
  <c r="C61" i="6"/>
  <c r="C44" i="44" s="1"/>
  <c r="G51" i="6"/>
  <c r="G50" i="6"/>
  <c r="G49" i="6"/>
  <c r="G48" i="6"/>
  <c r="G47" i="6"/>
  <c r="G46" i="6"/>
  <c r="G44" i="6"/>
  <c r="G43" i="6"/>
  <c r="G42" i="6"/>
  <c r="G41" i="6"/>
  <c r="G40" i="6"/>
  <c r="G39" i="6"/>
  <c r="G109" i="46" s="1"/>
  <c r="G85" i="46" s="1"/>
  <c r="G38" i="6"/>
  <c r="G37" i="6"/>
  <c r="G36" i="6"/>
  <c r="G35" i="6"/>
  <c r="G34" i="6"/>
  <c r="G33" i="6"/>
  <c r="G32" i="6"/>
  <c r="F51" i="6"/>
  <c r="F121" i="46" s="1"/>
  <c r="F97" i="46" s="1"/>
  <c r="F50" i="6"/>
  <c r="F49" i="6"/>
  <c r="F48" i="6"/>
  <c r="F47" i="6"/>
  <c r="F46" i="6"/>
  <c r="F45" i="6"/>
  <c r="F44" i="6"/>
  <c r="F43" i="6"/>
  <c r="F42" i="6"/>
  <c r="F41" i="6"/>
  <c r="F111" i="46" s="1"/>
  <c r="F40" i="6"/>
  <c r="F109" i="46"/>
  <c r="F85" i="46" s="1"/>
  <c r="F38" i="6"/>
  <c r="F37" i="6"/>
  <c r="F36" i="6"/>
  <c r="F35" i="6"/>
  <c r="F34" i="6"/>
  <c r="F33" i="6"/>
  <c r="F32" i="6"/>
  <c r="E51" i="6"/>
  <c r="E50" i="6"/>
  <c r="E49" i="6"/>
  <c r="E48" i="6"/>
  <c r="E47" i="6"/>
  <c r="E46" i="6"/>
  <c r="E45" i="6"/>
  <c r="E44" i="6"/>
  <c r="E43" i="6"/>
  <c r="E42" i="6"/>
  <c r="E41" i="6"/>
  <c r="E40" i="6"/>
  <c r="E39" i="6"/>
  <c r="E38" i="6"/>
  <c r="E37" i="6"/>
  <c r="E36" i="6"/>
  <c r="E35" i="6"/>
  <c r="E34" i="6"/>
  <c r="E103" i="46"/>
  <c r="E79" i="46"/>
  <c r="E32" i="6"/>
  <c r="D51" i="6"/>
  <c r="D50" i="6"/>
  <c r="D49" i="6"/>
  <c r="D48" i="6"/>
  <c r="D47" i="6"/>
  <c r="D46" i="6"/>
  <c r="D45" i="6"/>
  <c r="D115" i="46" s="1"/>
  <c r="D44" i="6"/>
  <c r="D43" i="6"/>
  <c r="D31" i="44" s="1"/>
  <c r="D42" i="6"/>
  <c r="D41" i="6"/>
  <c r="D40" i="6"/>
  <c r="D39" i="6"/>
  <c r="D38" i="6"/>
  <c r="D37" i="6"/>
  <c r="D107" i="46" s="1"/>
  <c r="D83" i="46" s="1"/>
  <c r="D36" i="6"/>
  <c r="D35" i="6"/>
  <c r="D34" i="6"/>
  <c r="D33" i="6"/>
  <c r="D32" i="6"/>
  <c r="C51" i="6"/>
  <c r="C50" i="6"/>
  <c r="C49" i="6"/>
  <c r="C119" i="46" s="1"/>
  <c r="C48" i="6"/>
  <c r="C117" i="46"/>
  <c r="C93" i="46" s="1"/>
  <c r="C46" i="6"/>
  <c r="C45" i="6"/>
  <c r="C44" i="6"/>
  <c r="C43" i="6"/>
  <c r="C42" i="6"/>
  <c r="C41" i="6"/>
  <c r="C40" i="6"/>
  <c r="C39" i="6"/>
  <c r="C109" i="46" s="1"/>
  <c r="C85" i="46" s="1"/>
  <c r="C38" i="6"/>
  <c r="C37" i="6"/>
  <c r="C36" i="6"/>
  <c r="C35" i="6"/>
  <c r="C34" i="6"/>
  <c r="C104" i="46" s="1"/>
  <c r="C80" i="46" s="1"/>
  <c r="C33" i="6"/>
  <c r="C32" i="6"/>
  <c r="H28" i="6"/>
  <c r="D28" i="6"/>
  <c r="G25" i="6"/>
  <c r="G16" i="44"/>
  <c r="F25" i="6"/>
  <c r="F16" i="44"/>
  <c r="D25" i="6"/>
  <c r="D16" i="44"/>
  <c r="C25" i="6"/>
  <c r="C16" i="44" s="1"/>
  <c r="E25" i="6"/>
  <c r="E16" i="44"/>
  <c r="H16" i="44" s="1"/>
  <c r="H21" i="6"/>
  <c r="G21" i="6"/>
  <c r="F17" i="6"/>
  <c r="F11" i="44"/>
  <c r="F16" i="6"/>
  <c r="F10" i="44" s="1"/>
  <c r="H10" i="44" s="1"/>
  <c r="F15" i="6"/>
  <c r="F9" i="44"/>
  <c r="F14" i="6"/>
  <c r="F8" i="44"/>
  <c r="F13" i="6"/>
  <c r="F7" i="44"/>
  <c r="H347" i="59"/>
  <c r="H297" i="59"/>
  <c r="C103" i="46"/>
  <c r="C79" i="46" s="1"/>
  <c r="C21" i="44"/>
  <c r="C105" i="46"/>
  <c r="C81" i="46" s="1"/>
  <c r="C23" i="44"/>
  <c r="C107" i="46"/>
  <c r="C83" i="46" s="1"/>
  <c r="C25" i="44"/>
  <c r="C27" i="44"/>
  <c r="C111" i="46"/>
  <c r="C87" i="46" s="1"/>
  <c r="C29" i="44"/>
  <c r="C113" i="46"/>
  <c r="C89" i="46"/>
  <c r="C31" i="44"/>
  <c r="C115" i="46"/>
  <c r="C91" i="46" s="1"/>
  <c r="C33" i="44"/>
  <c r="C95" i="46"/>
  <c r="D103" i="46"/>
  <c r="D79" i="46" s="1"/>
  <c r="D21" i="44"/>
  <c r="D105" i="46"/>
  <c r="D81" i="46" s="1"/>
  <c r="D23" i="44"/>
  <c r="D27" i="44"/>
  <c r="D111" i="46"/>
  <c r="D87" i="46"/>
  <c r="D29" i="44"/>
  <c r="D113" i="46"/>
  <c r="D89" i="46" s="1"/>
  <c r="D91" i="46"/>
  <c r="D119" i="46"/>
  <c r="D95" i="46" s="1"/>
  <c r="D37" i="44"/>
  <c r="D121" i="46"/>
  <c r="D97" i="46" s="1"/>
  <c r="D39" i="44"/>
  <c r="E105" i="46"/>
  <c r="E81" i="46"/>
  <c r="E23" i="44"/>
  <c r="E107" i="46"/>
  <c r="E83" i="46" s="1"/>
  <c r="E25" i="44"/>
  <c r="E109" i="46"/>
  <c r="E85" i="46"/>
  <c r="E27" i="44"/>
  <c r="E111" i="46"/>
  <c r="E87" i="46" s="1"/>
  <c r="E29" i="44"/>
  <c r="E113" i="46"/>
  <c r="E89" i="46"/>
  <c r="E41" i="46" s="1"/>
  <c r="E31" i="44"/>
  <c r="E115" i="46"/>
  <c r="E91" i="46" s="1"/>
  <c r="E33" i="44"/>
  <c r="E117" i="46"/>
  <c r="E93" i="46" s="1"/>
  <c r="E35" i="44"/>
  <c r="E119" i="46"/>
  <c r="E95" i="46" s="1"/>
  <c r="E47" i="46" s="1"/>
  <c r="E37" i="44"/>
  <c r="E121" i="46"/>
  <c r="E97" i="46"/>
  <c r="E39" i="44"/>
  <c r="F103" i="46"/>
  <c r="F79" i="46" s="1"/>
  <c r="F21" i="44"/>
  <c r="F105" i="46"/>
  <c r="F81" i="46"/>
  <c r="F23" i="44"/>
  <c r="F107" i="46"/>
  <c r="F83" i="46" s="1"/>
  <c r="F25" i="44"/>
  <c r="F87" i="46"/>
  <c r="F113" i="46"/>
  <c r="F89" i="46" s="1"/>
  <c r="F31" i="44"/>
  <c r="F117" i="46"/>
  <c r="F93" i="46" s="1"/>
  <c r="F35" i="44"/>
  <c r="F119" i="46"/>
  <c r="F95" i="46"/>
  <c r="F37" i="44"/>
  <c r="F39" i="44"/>
  <c r="G105" i="46"/>
  <c r="G81" i="46" s="1"/>
  <c r="G23" i="44"/>
  <c r="G107" i="46"/>
  <c r="G83" i="46"/>
  <c r="G35" i="46" s="1"/>
  <c r="G25" i="44"/>
  <c r="G113" i="46"/>
  <c r="G89" i="46" s="1"/>
  <c r="G31" i="44"/>
  <c r="G117" i="46"/>
  <c r="G93" i="46" s="1"/>
  <c r="G35" i="44"/>
  <c r="G119" i="46"/>
  <c r="G95" i="46" s="1"/>
  <c r="G37" i="44"/>
  <c r="G121" i="46"/>
  <c r="G97" i="46"/>
  <c r="G39" i="44"/>
  <c r="G10" i="44"/>
  <c r="D69" i="44"/>
  <c r="F69" i="44"/>
  <c r="E70" i="44"/>
  <c r="G70" i="44"/>
  <c r="D71" i="44"/>
  <c r="F71" i="44"/>
  <c r="C72" i="44"/>
  <c r="E72" i="44"/>
  <c r="G72" i="44"/>
  <c r="D73" i="44"/>
  <c r="F73" i="44"/>
  <c r="C74" i="44"/>
  <c r="F74" i="44"/>
  <c r="C75" i="44"/>
  <c r="E75" i="44"/>
  <c r="C76" i="44"/>
  <c r="E76" i="44"/>
  <c r="E100" i="44" s="1"/>
  <c r="C77" i="44"/>
  <c r="E77" i="44"/>
  <c r="E78" i="44"/>
  <c r="C79" i="44"/>
  <c r="E79" i="44"/>
  <c r="C80" i="44"/>
  <c r="D81" i="44"/>
  <c r="F81" i="44"/>
  <c r="D82" i="44"/>
  <c r="F82" i="44"/>
  <c r="F83" i="44"/>
  <c r="D84" i="44"/>
  <c r="F84" i="44"/>
  <c r="D85" i="44"/>
  <c r="F85" i="44"/>
  <c r="D86" i="44"/>
  <c r="F86" i="44"/>
  <c r="D87" i="44"/>
  <c r="F87" i="44"/>
  <c r="E88" i="44"/>
  <c r="C102" i="46"/>
  <c r="C78" i="46" s="1"/>
  <c r="C20" i="44"/>
  <c r="C22" i="44"/>
  <c r="C24" i="44"/>
  <c r="C108" i="46"/>
  <c r="C84" i="46"/>
  <c r="C26" i="44"/>
  <c r="C110" i="46"/>
  <c r="C86" i="46" s="1"/>
  <c r="C28" i="44"/>
  <c r="C112" i="46"/>
  <c r="C88" i="46"/>
  <c r="C30" i="44"/>
  <c r="C116" i="46"/>
  <c r="C92" i="46" s="1"/>
  <c r="C34" i="44"/>
  <c r="C118" i="46"/>
  <c r="C94" i="46" s="1"/>
  <c r="C36" i="44"/>
  <c r="C120" i="46"/>
  <c r="C96" i="46"/>
  <c r="C38" i="44"/>
  <c r="D102" i="46"/>
  <c r="D78" i="46" s="1"/>
  <c r="D20" i="44"/>
  <c r="D104" i="46"/>
  <c r="D80" i="46"/>
  <c r="D22" i="44"/>
  <c r="D106" i="46"/>
  <c r="D82" i="46" s="1"/>
  <c r="D24" i="44"/>
  <c r="D108" i="46"/>
  <c r="D84" i="46"/>
  <c r="D26" i="44"/>
  <c r="D110" i="46"/>
  <c r="D86" i="46" s="1"/>
  <c r="D28" i="44"/>
  <c r="D112" i="46"/>
  <c r="D88" i="46"/>
  <c r="D30" i="44"/>
  <c r="D114" i="46"/>
  <c r="D90" i="46" s="1"/>
  <c r="D32" i="44"/>
  <c r="D116" i="46"/>
  <c r="D92" i="46"/>
  <c r="D34" i="44"/>
  <c r="D118" i="46"/>
  <c r="D94" i="46" s="1"/>
  <c r="D36" i="44"/>
  <c r="D120" i="46"/>
  <c r="D96" i="46"/>
  <c r="D38" i="44"/>
  <c r="E102" i="46"/>
  <c r="E78" i="46" s="1"/>
  <c r="E20" i="44"/>
  <c r="E106" i="46"/>
  <c r="E82" i="46" s="1"/>
  <c r="E24" i="44"/>
  <c r="E108" i="46"/>
  <c r="E84" i="46"/>
  <c r="E26" i="44"/>
  <c r="E110" i="46"/>
  <c r="E86" i="46" s="1"/>
  <c r="E28" i="44"/>
  <c r="E114" i="46"/>
  <c r="E90" i="46" s="1"/>
  <c r="E32" i="44"/>
  <c r="E249" i="44" s="1"/>
  <c r="E297" i="44" s="1"/>
  <c r="E116" i="46"/>
  <c r="E92" i="46"/>
  <c r="E34" i="44"/>
  <c r="E118" i="46"/>
  <c r="E94" i="46" s="1"/>
  <c r="E36" i="44"/>
  <c r="F102" i="46"/>
  <c r="F78" i="46" s="1"/>
  <c r="F20" i="44"/>
  <c r="F104" i="46"/>
  <c r="F80" i="46"/>
  <c r="F22" i="44"/>
  <c r="F106" i="46"/>
  <c r="F82" i="46" s="1"/>
  <c r="F24" i="44"/>
  <c r="F110" i="46"/>
  <c r="F86" i="46" s="1"/>
  <c r="F28" i="44"/>
  <c r="F112" i="46"/>
  <c r="F88" i="46"/>
  <c r="F30" i="44"/>
  <c r="F114" i="46"/>
  <c r="F90" i="46" s="1"/>
  <c r="F42" i="46" s="1"/>
  <c r="F32" i="44"/>
  <c r="F116" i="46"/>
  <c r="F92" i="46"/>
  <c r="F34" i="44"/>
  <c r="F118" i="46"/>
  <c r="F94" i="46" s="1"/>
  <c r="F36" i="44"/>
  <c r="F120" i="46"/>
  <c r="F96" i="46"/>
  <c r="F38" i="44"/>
  <c r="G102" i="46"/>
  <c r="G78" i="46" s="1"/>
  <c r="G20" i="44"/>
  <c r="G104" i="46"/>
  <c r="G80" i="46"/>
  <c r="G32" i="46" s="1"/>
  <c r="G22" i="44"/>
  <c r="G106" i="46"/>
  <c r="G82" i="46"/>
  <c r="G34" i="46" s="1"/>
  <c r="G24" i="44"/>
  <c r="G108" i="46"/>
  <c r="G84" i="46"/>
  <c r="G36" i="46" s="1"/>
  <c r="G26" i="44"/>
  <c r="G110" i="46"/>
  <c r="G86" i="46"/>
  <c r="G28" i="44"/>
  <c r="G112" i="46"/>
  <c r="G88" i="46" s="1"/>
  <c r="G30" i="44"/>
  <c r="G114" i="46"/>
  <c r="G90" i="46"/>
  <c r="G42" i="46" s="1"/>
  <c r="G32" i="44"/>
  <c r="G249" i="44" s="1"/>
  <c r="G116" i="46"/>
  <c r="G92" i="46"/>
  <c r="G34" i="44"/>
  <c r="G118" i="46"/>
  <c r="G94" i="46" s="1"/>
  <c r="G36" i="44"/>
  <c r="C69" i="44"/>
  <c r="E69" i="44"/>
  <c r="G69" i="44"/>
  <c r="D70" i="44"/>
  <c r="F70" i="44"/>
  <c r="C71" i="44"/>
  <c r="G71" i="44"/>
  <c r="D72" i="44"/>
  <c r="F72" i="44"/>
  <c r="C73" i="44"/>
  <c r="E73" i="44"/>
  <c r="G73" i="44"/>
  <c r="D74" i="44"/>
  <c r="H74" i="44" s="1"/>
  <c r="G74" i="44"/>
  <c r="F75" i="44"/>
  <c r="D76" i="44"/>
  <c r="F76" i="44"/>
  <c r="D77" i="44"/>
  <c r="F77" i="44"/>
  <c r="D78" i="44"/>
  <c r="F78" i="44"/>
  <c r="D79" i="44"/>
  <c r="F79" i="44"/>
  <c r="D80" i="44"/>
  <c r="C81" i="44"/>
  <c r="E81" i="44"/>
  <c r="C82" i="44"/>
  <c r="E82" i="44"/>
  <c r="H82" i="44" s="1"/>
  <c r="C83" i="44"/>
  <c r="E83" i="44"/>
  <c r="C84" i="44"/>
  <c r="E84" i="44"/>
  <c r="C85" i="44"/>
  <c r="E85" i="44"/>
  <c r="E86" i="44"/>
  <c r="C87" i="44"/>
  <c r="E87" i="44"/>
  <c r="D88" i="44"/>
  <c r="F88" i="44"/>
  <c r="H91" i="33"/>
  <c r="H93" i="33"/>
  <c r="H95" i="33"/>
  <c r="H103" i="33"/>
  <c r="H104" i="33"/>
  <c r="H105" i="33"/>
  <c r="H106" i="33"/>
  <c r="H107" i="33"/>
  <c r="H108" i="33"/>
  <c r="H109" i="33"/>
  <c r="H110" i="33"/>
  <c r="H92" i="33"/>
  <c r="H94" i="33"/>
  <c r="H96" i="33"/>
  <c r="H97" i="33"/>
  <c r="H98" i="33"/>
  <c r="H99" i="33"/>
  <c r="H100" i="33"/>
  <c r="H101" i="33"/>
  <c r="H102" i="33"/>
  <c r="M17" i="48"/>
  <c r="N31" i="48"/>
  <c r="E163" i="18"/>
  <c r="C163" i="18"/>
  <c r="C163" i="11"/>
  <c r="D163" i="18"/>
  <c r="F163" i="18"/>
  <c r="H163" i="18"/>
  <c r="G163" i="18"/>
  <c r="E163" i="11"/>
  <c r="G163" i="11"/>
  <c r="D163" i="11"/>
  <c r="F163" i="11"/>
  <c r="H163" i="11"/>
  <c r="H141" i="15"/>
  <c r="I140" i="15" s="1"/>
  <c r="F31" i="48"/>
  <c r="H17" i="17"/>
  <c r="H215" i="17" s="1"/>
  <c r="H15" i="17"/>
  <c r="H190" i="17" s="1"/>
  <c r="A2" i="48"/>
  <c r="A2" i="49"/>
  <c r="B2" i="44"/>
  <c r="A2" i="47"/>
  <c r="A1" i="48"/>
  <c r="A1" i="49"/>
  <c r="B1" i="44"/>
  <c r="A1" i="47"/>
  <c r="B74" i="46"/>
  <c r="B73" i="46"/>
  <c r="B72" i="46"/>
  <c r="B71" i="46"/>
  <c r="B70" i="46"/>
  <c r="B69" i="46"/>
  <c r="B68" i="46"/>
  <c r="B67" i="46"/>
  <c r="B66" i="46"/>
  <c r="B65" i="46"/>
  <c r="B64" i="46"/>
  <c r="B63" i="46"/>
  <c r="B62" i="46"/>
  <c r="B61" i="46"/>
  <c r="B60" i="46"/>
  <c r="B59" i="46"/>
  <c r="B58" i="46"/>
  <c r="B57" i="46"/>
  <c r="B56" i="46"/>
  <c r="B55" i="46"/>
  <c r="B54" i="46"/>
  <c r="B242" i="46"/>
  <c r="B241" i="46"/>
  <c r="B240" i="46"/>
  <c r="B239" i="46"/>
  <c r="B238" i="46"/>
  <c r="B237" i="46"/>
  <c r="B236" i="46"/>
  <c r="B235" i="46"/>
  <c r="B234" i="46"/>
  <c r="B233" i="46"/>
  <c r="B232" i="46"/>
  <c r="B231" i="46"/>
  <c r="B230" i="46"/>
  <c r="B229" i="46"/>
  <c r="B228" i="46"/>
  <c r="B227" i="46"/>
  <c r="B226" i="46"/>
  <c r="B225" i="46"/>
  <c r="B224" i="46"/>
  <c r="B223" i="46"/>
  <c r="B222" i="46"/>
  <c r="B218" i="46"/>
  <c r="B217" i="46"/>
  <c r="B216" i="46"/>
  <c r="B215" i="46"/>
  <c r="B214" i="46"/>
  <c r="B213" i="46"/>
  <c r="B212" i="46"/>
  <c r="B211" i="46"/>
  <c r="B210" i="46"/>
  <c r="B209" i="46"/>
  <c r="B208" i="46"/>
  <c r="B207" i="46"/>
  <c r="B206" i="46"/>
  <c r="B205" i="46"/>
  <c r="B204" i="46"/>
  <c r="B203" i="46"/>
  <c r="B202" i="46"/>
  <c r="B201" i="46"/>
  <c r="B200" i="46"/>
  <c r="B199" i="46"/>
  <c r="B198" i="46"/>
  <c r="B26" i="46"/>
  <c r="B25" i="46"/>
  <c r="B24" i="46"/>
  <c r="B23" i="46"/>
  <c r="B22" i="46"/>
  <c r="B21" i="46"/>
  <c r="B20" i="46"/>
  <c r="B19" i="46"/>
  <c r="B18" i="46"/>
  <c r="B17" i="46"/>
  <c r="B16" i="46"/>
  <c r="B15" i="46"/>
  <c r="B14" i="46"/>
  <c r="B13" i="46"/>
  <c r="B12" i="46"/>
  <c r="B11" i="46"/>
  <c r="B10" i="46"/>
  <c r="B9" i="46"/>
  <c r="B8" i="46"/>
  <c r="B7" i="46"/>
  <c r="B6" i="46"/>
  <c r="B50" i="46"/>
  <c r="B49" i="46"/>
  <c r="B48" i="46"/>
  <c r="B47" i="46"/>
  <c r="B46" i="46"/>
  <c r="B45" i="46"/>
  <c r="B44" i="46"/>
  <c r="B43" i="46"/>
  <c r="B42" i="46"/>
  <c r="B41" i="46"/>
  <c r="B40" i="46"/>
  <c r="B39" i="46"/>
  <c r="B38" i="46"/>
  <c r="B37" i="46"/>
  <c r="B36" i="46"/>
  <c r="B35" i="46"/>
  <c r="B34" i="46"/>
  <c r="B33" i="46"/>
  <c r="B32" i="46"/>
  <c r="B31" i="46"/>
  <c r="B30" i="46"/>
  <c r="B194" i="46"/>
  <c r="B193" i="46"/>
  <c r="B192" i="46"/>
  <c r="B191" i="46"/>
  <c r="B190" i="46"/>
  <c r="B189" i="46"/>
  <c r="B188" i="46"/>
  <c r="B187" i="46"/>
  <c r="B186" i="46"/>
  <c r="B185" i="46"/>
  <c r="B184" i="46"/>
  <c r="B183" i="46"/>
  <c r="B182" i="46"/>
  <c r="B181" i="46"/>
  <c r="B180" i="46"/>
  <c r="B179" i="46"/>
  <c r="B178" i="46"/>
  <c r="B177" i="46"/>
  <c r="B176" i="46"/>
  <c r="B175" i="46"/>
  <c r="B174" i="46"/>
  <c r="H91" i="10"/>
  <c r="H92" i="10"/>
  <c r="H93" i="10"/>
  <c r="H94" i="10"/>
  <c r="H95" i="10"/>
  <c r="H96" i="10"/>
  <c r="H97" i="10"/>
  <c r="H98" i="10"/>
  <c r="H99" i="10"/>
  <c r="H100" i="10"/>
  <c r="H101" i="10"/>
  <c r="H102" i="10"/>
  <c r="H103" i="10"/>
  <c r="H104" i="10"/>
  <c r="H105" i="10"/>
  <c r="H106" i="10"/>
  <c r="H107" i="10"/>
  <c r="H108" i="10"/>
  <c r="H109" i="10"/>
  <c r="H110" i="10"/>
  <c r="F135" i="25"/>
  <c r="D135" i="25"/>
  <c r="G134" i="25"/>
  <c r="E134" i="25"/>
  <c r="C134" i="25"/>
  <c r="F133" i="25"/>
  <c r="G132" i="25"/>
  <c r="E132" i="25"/>
  <c r="F131" i="25"/>
  <c r="G130" i="25"/>
  <c r="E130" i="25"/>
  <c r="F129" i="25"/>
  <c r="G128" i="25"/>
  <c r="E128" i="25"/>
  <c r="F127" i="25"/>
  <c r="D127" i="25"/>
  <c r="G126" i="25"/>
  <c r="E126" i="25"/>
  <c r="F125" i="25"/>
  <c r="G124" i="25"/>
  <c r="E124" i="25"/>
  <c r="F123" i="25"/>
  <c r="G122" i="25"/>
  <c r="E122" i="25"/>
  <c r="F121" i="25"/>
  <c r="G120" i="25"/>
  <c r="E120" i="25"/>
  <c r="F119" i="25"/>
  <c r="G118" i="25"/>
  <c r="E118" i="25"/>
  <c r="C118" i="25"/>
  <c r="E52" i="25"/>
  <c r="D20" i="49"/>
  <c r="H25" i="25"/>
  <c r="H16" i="25"/>
  <c r="H240" i="25" s="1"/>
  <c r="G135" i="41"/>
  <c r="E135" i="41"/>
  <c r="F134" i="41"/>
  <c r="D134" i="41"/>
  <c r="G133" i="41"/>
  <c r="E133" i="41"/>
  <c r="F132" i="41"/>
  <c r="G131" i="41"/>
  <c r="E131" i="41"/>
  <c r="F130" i="41"/>
  <c r="G129" i="41"/>
  <c r="E129" i="41"/>
  <c r="F128" i="41"/>
  <c r="G127" i="41"/>
  <c r="E127" i="41"/>
  <c r="F126" i="41"/>
  <c r="G125" i="41"/>
  <c r="E125" i="41"/>
  <c r="C125" i="41"/>
  <c r="F124" i="41"/>
  <c r="G123" i="41"/>
  <c r="E123" i="41"/>
  <c r="F122" i="41"/>
  <c r="G121" i="41"/>
  <c r="E121" i="41"/>
  <c r="F120" i="41"/>
  <c r="G119" i="41"/>
  <c r="E119" i="41"/>
  <c r="F118" i="41"/>
  <c r="D118" i="41"/>
  <c r="G117" i="41"/>
  <c r="H25" i="41"/>
  <c r="E52" i="41"/>
  <c r="H17" i="41"/>
  <c r="H215" i="41"/>
  <c r="H15" i="41"/>
  <c r="H190" i="41"/>
  <c r="F135" i="40"/>
  <c r="G134" i="40"/>
  <c r="E134" i="40"/>
  <c r="F133" i="40"/>
  <c r="G132" i="40"/>
  <c r="E132" i="40"/>
  <c r="F131" i="40"/>
  <c r="G130" i="40"/>
  <c r="E130" i="40"/>
  <c r="F129" i="40"/>
  <c r="G128" i="40"/>
  <c r="E128" i="40"/>
  <c r="F127" i="40"/>
  <c r="G126" i="40"/>
  <c r="E126" i="40"/>
  <c r="F125" i="40"/>
  <c r="G124" i="40"/>
  <c r="E124" i="40"/>
  <c r="C124" i="40"/>
  <c r="F123" i="40"/>
  <c r="G122" i="40"/>
  <c r="E122" i="40"/>
  <c r="F121" i="40"/>
  <c r="D121" i="40"/>
  <c r="H121" i="40" s="1"/>
  <c r="G120" i="40"/>
  <c r="E120" i="40"/>
  <c r="F119" i="40"/>
  <c r="G118" i="40"/>
  <c r="E118" i="40"/>
  <c r="G116" i="40"/>
  <c r="H50" i="40"/>
  <c r="H44" i="40"/>
  <c r="H40" i="40"/>
  <c r="H38" i="40"/>
  <c r="H36" i="40"/>
  <c r="H34" i="40"/>
  <c r="E52" i="40"/>
  <c r="D41" i="49"/>
  <c r="F52" i="40"/>
  <c r="E41" i="49"/>
  <c r="D52" i="40"/>
  <c r="C41" i="49"/>
  <c r="H16" i="40"/>
  <c r="H240" i="40"/>
  <c r="H14" i="40"/>
  <c r="G135" i="39"/>
  <c r="E135" i="39"/>
  <c r="F134" i="39"/>
  <c r="G133" i="39"/>
  <c r="E133" i="39"/>
  <c r="F132" i="39"/>
  <c r="G131" i="39"/>
  <c r="E131" i="39"/>
  <c r="F130" i="39"/>
  <c r="G129" i="39"/>
  <c r="E129" i="39"/>
  <c r="F128" i="39"/>
  <c r="G127" i="39"/>
  <c r="E127" i="39"/>
  <c r="F126" i="39"/>
  <c r="G125" i="39"/>
  <c r="E125" i="39"/>
  <c r="F124" i="39"/>
  <c r="G123" i="39"/>
  <c r="E123" i="39"/>
  <c r="F122" i="39"/>
  <c r="G121" i="39"/>
  <c r="E121" i="39"/>
  <c r="C121" i="39"/>
  <c r="F120" i="39"/>
  <c r="G119" i="39"/>
  <c r="E119" i="39"/>
  <c r="F118" i="39"/>
  <c r="E117" i="39"/>
  <c r="F116" i="39"/>
  <c r="H50" i="39"/>
  <c r="H49" i="39"/>
  <c r="H47" i="39"/>
  <c r="H44" i="39"/>
  <c r="H41" i="39"/>
  <c r="H38" i="39"/>
  <c r="H37" i="39"/>
  <c r="H36" i="39"/>
  <c r="H35" i="39"/>
  <c r="H34" i="39"/>
  <c r="F52" i="39"/>
  <c r="E40" i="49" s="1"/>
  <c r="G52" i="39"/>
  <c r="E52" i="39"/>
  <c r="H25" i="39"/>
  <c r="H17" i="39"/>
  <c r="H215" i="39" s="1"/>
  <c r="H15" i="39"/>
  <c r="H190" i="39" s="1"/>
  <c r="F135" i="38"/>
  <c r="H135" i="38" s="1"/>
  <c r="G134" i="38"/>
  <c r="E134" i="38"/>
  <c r="C134" i="38"/>
  <c r="F133" i="38"/>
  <c r="G132" i="38"/>
  <c r="E132" i="38"/>
  <c r="F131" i="38"/>
  <c r="G130" i="38"/>
  <c r="E130" i="38"/>
  <c r="F129" i="38"/>
  <c r="G128" i="38"/>
  <c r="E128" i="38"/>
  <c r="H72" i="38"/>
  <c r="H71" i="38"/>
  <c r="F125" i="38"/>
  <c r="G124" i="38"/>
  <c r="G136" i="38" s="1"/>
  <c r="N39" i="49" s="1"/>
  <c r="O39" i="49" s="1"/>
  <c r="E124" i="38"/>
  <c r="F123" i="38"/>
  <c r="G122" i="38"/>
  <c r="E122" i="38"/>
  <c r="F121" i="38"/>
  <c r="G120" i="38"/>
  <c r="E120" i="38"/>
  <c r="F119" i="38"/>
  <c r="H119" i="38" s="1"/>
  <c r="D119" i="38"/>
  <c r="G118" i="38"/>
  <c r="E118" i="38"/>
  <c r="C118" i="38"/>
  <c r="H50" i="38"/>
  <c r="H40" i="38"/>
  <c r="H38" i="38"/>
  <c r="H34" i="38"/>
  <c r="E52" i="38"/>
  <c r="D39" i="49"/>
  <c r="H25" i="38"/>
  <c r="H16" i="38"/>
  <c r="H240" i="38" s="1"/>
  <c r="E38" i="49"/>
  <c r="D38" i="49"/>
  <c r="D37" i="49"/>
  <c r="G135" i="35"/>
  <c r="E135" i="35"/>
  <c r="F134" i="35"/>
  <c r="D134" i="35"/>
  <c r="G133" i="35"/>
  <c r="E133" i="35"/>
  <c r="F132" i="35"/>
  <c r="G131" i="35"/>
  <c r="E131" i="35"/>
  <c r="F130" i="35"/>
  <c r="G129" i="35"/>
  <c r="E129" i="35"/>
  <c r="F128" i="35"/>
  <c r="G127" i="35"/>
  <c r="E127" i="35"/>
  <c r="F126" i="35"/>
  <c r="G125" i="35"/>
  <c r="E125" i="35"/>
  <c r="F124" i="35"/>
  <c r="G123" i="35"/>
  <c r="E123" i="35"/>
  <c r="F122" i="35"/>
  <c r="G121" i="35"/>
  <c r="E121" i="35"/>
  <c r="F120" i="35"/>
  <c r="G119" i="35"/>
  <c r="E119" i="35"/>
  <c r="H63" i="35"/>
  <c r="G81" i="35"/>
  <c r="E81" i="35"/>
  <c r="H62" i="35"/>
  <c r="H50" i="35"/>
  <c r="H49" i="35"/>
  <c r="H47" i="35"/>
  <c r="H45" i="35"/>
  <c r="H44" i="35"/>
  <c r="H40" i="35"/>
  <c r="H38" i="35"/>
  <c r="H37" i="35"/>
  <c r="H36" i="35"/>
  <c r="H35" i="35"/>
  <c r="H34" i="35"/>
  <c r="F52" i="35"/>
  <c r="E36" i="49" s="1"/>
  <c r="E52" i="35"/>
  <c r="D36" i="49" s="1"/>
  <c r="H25" i="35"/>
  <c r="F135" i="34"/>
  <c r="H79" i="34"/>
  <c r="F133" i="34"/>
  <c r="H77" i="34"/>
  <c r="F131" i="34"/>
  <c r="H75" i="34"/>
  <c r="F129" i="34"/>
  <c r="H73" i="34"/>
  <c r="F127" i="34"/>
  <c r="H71" i="34"/>
  <c r="F125" i="34"/>
  <c r="H69" i="34"/>
  <c r="F123" i="34"/>
  <c r="H66" i="34"/>
  <c r="G120" i="34"/>
  <c r="E120" i="34"/>
  <c r="F119" i="34"/>
  <c r="H64" i="34"/>
  <c r="G118" i="34"/>
  <c r="E118" i="34"/>
  <c r="G81" i="34"/>
  <c r="E81" i="34"/>
  <c r="H50" i="34"/>
  <c r="H48" i="34"/>
  <c r="H47" i="34"/>
  <c r="H46" i="34"/>
  <c r="H45" i="34"/>
  <c r="H44" i="34"/>
  <c r="H43" i="34"/>
  <c r="H38" i="34"/>
  <c r="H37" i="34"/>
  <c r="H35" i="34"/>
  <c r="H34" i="34"/>
  <c r="E52" i="34"/>
  <c r="F52" i="34"/>
  <c r="H25" i="34"/>
  <c r="H16" i="34"/>
  <c r="H240" i="34"/>
  <c r="H79" i="33"/>
  <c r="G133" i="33"/>
  <c r="E133" i="33"/>
  <c r="F132" i="33"/>
  <c r="H75" i="33"/>
  <c r="G129" i="33"/>
  <c r="E129" i="33"/>
  <c r="F128" i="33"/>
  <c r="D128" i="33"/>
  <c r="H71" i="33"/>
  <c r="G125" i="33"/>
  <c r="E125" i="33"/>
  <c r="F124" i="33"/>
  <c r="H67" i="33"/>
  <c r="G121" i="33"/>
  <c r="E121" i="33"/>
  <c r="F120" i="33"/>
  <c r="H63" i="33"/>
  <c r="H51" i="33"/>
  <c r="H49" i="33"/>
  <c r="H47" i="33"/>
  <c r="H45" i="33"/>
  <c r="H43" i="33"/>
  <c r="H353" i="33"/>
  <c r="H37" i="33"/>
  <c r="H35" i="33"/>
  <c r="E52" i="33"/>
  <c r="D34" i="49"/>
  <c r="H25" i="33"/>
  <c r="H17" i="33"/>
  <c r="H215" i="33" s="1"/>
  <c r="H15" i="33"/>
  <c r="H190" i="33" s="1"/>
  <c r="F135" i="32"/>
  <c r="G134" i="32"/>
  <c r="E134" i="32"/>
  <c r="C134" i="32"/>
  <c r="F133" i="32"/>
  <c r="G132" i="32"/>
  <c r="E132" i="32"/>
  <c r="F131" i="32"/>
  <c r="G130" i="32"/>
  <c r="E130" i="32"/>
  <c r="F129" i="32"/>
  <c r="G128" i="32"/>
  <c r="E128" i="32"/>
  <c r="F127" i="32"/>
  <c r="G126" i="32"/>
  <c r="E126" i="32"/>
  <c r="F125" i="32"/>
  <c r="G124" i="32"/>
  <c r="E124" i="32"/>
  <c r="F123" i="32"/>
  <c r="G122" i="32"/>
  <c r="E122" i="32"/>
  <c r="F121" i="32"/>
  <c r="D121" i="32"/>
  <c r="G120" i="32"/>
  <c r="E120" i="32"/>
  <c r="F119" i="32"/>
  <c r="D119" i="32"/>
  <c r="G118" i="32"/>
  <c r="E118" i="32"/>
  <c r="H50" i="32"/>
  <c r="H49" i="32"/>
  <c r="H47" i="32"/>
  <c r="H45" i="32"/>
  <c r="H43" i="32"/>
  <c r="H41" i="32"/>
  <c r="H38" i="32"/>
  <c r="H37" i="32"/>
  <c r="H35" i="32"/>
  <c r="H34" i="32"/>
  <c r="E52" i="32"/>
  <c r="H33" i="32"/>
  <c r="F52" i="32"/>
  <c r="E32" i="49" s="1"/>
  <c r="H25" i="32"/>
  <c r="H16" i="32"/>
  <c r="H240" i="32"/>
  <c r="G135" i="31"/>
  <c r="E135" i="31"/>
  <c r="F134" i="31"/>
  <c r="G133" i="31"/>
  <c r="E133" i="31"/>
  <c r="F132" i="31"/>
  <c r="G131" i="31"/>
  <c r="E131" i="31"/>
  <c r="F130" i="31"/>
  <c r="G129" i="31"/>
  <c r="E129" i="31"/>
  <c r="F128" i="31"/>
  <c r="G127" i="31"/>
  <c r="E127" i="31"/>
  <c r="F126" i="31"/>
  <c r="G125" i="31"/>
  <c r="E125" i="31"/>
  <c r="H70" i="31"/>
  <c r="F124" i="31"/>
  <c r="G123" i="31"/>
  <c r="E123" i="31"/>
  <c r="F122" i="31"/>
  <c r="G121" i="31"/>
  <c r="E121" i="31"/>
  <c r="F120" i="31"/>
  <c r="G119" i="31"/>
  <c r="E119" i="31"/>
  <c r="F118" i="31"/>
  <c r="H51" i="31"/>
  <c r="H49" i="31"/>
  <c r="H47" i="31"/>
  <c r="H45" i="31"/>
  <c r="H43" i="31"/>
  <c r="H353" i="31"/>
  <c r="H37" i="31"/>
  <c r="H35" i="31"/>
  <c r="E52" i="31"/>
  <c r="D31" i="49"/>
  <c r="H25" i="31"/>
  <c r="H17" i="31"/>
  <c r="H215" i="31" s="1"/>
  <c r="H15" i="31"/>
  <c r="H190" i="31" s="1"/>
  <c r="F135" i="30"/>
  <c r="G134" i="30"/>
  <c r="E134" i="30"/>
  <c r="F133" i="30"/>
  <c r="G132" i="30"/>
  <c r="E132" i="30"/>
  <c r="F131" i="30"/>
  <c r="G130" i="30"/>
  <c r="E130" i="30"/>
  <c r="F129" i="30"/>
  <c r="G128" i="30"/>
  <c r="E128" i="30"/>
  <c r="F127" i="30"/>
  <c r="G126" i="30"/>
  <c r="E126" i="30"/>
  <c r="F125" i="30"/>
  <c r="G124" i="30"/>
  <c r="E124" i="30"/>
  <c r="F123" i="30"/>
  <c r="G122" i="30"/>
  <c r="E122" i="30"/>
  <c r="F121" i="30"/>
  <c r="G120" i="30"/>
  <c r="E120" i="30"/>
  <c r="C120" i="30"/>
  <c r="F119" i="30"/>
  <c r="G118" i="30"/>
  <c r="E118" i="30"/>
  <c r="H50" i="30"/>
  <c r="H38" i="30"/>
  <c r="E52" i="30"/>
  <c r="H25" i="30"/>
  <c r="H16" i="30"/>
  <c r="H240" i="30"/>
  <c r="G135" i="29"/>
  <c r="E135" i="29"/>
  <c r="F134" i="29"/>
  <c r="G133" i="29"/>
  <c r="E133" i="29"/>
  <c r="F132" i="29"/>
  <c r="G131" i="29"/>
  <c r="E131" i="29"/>
  <c r="F130" i="29"/>
  <c r="G129" i="29"/>
  <c r="E129" i="29"/>
  <c r="F128" i="29"/>
  <c r="G127" i="29"/>
  <c r="E127" i="29"/>
  <c r="F126" i="29"/>
  <c r="G125" i="29"/>
  <c r="E125" i="29"/>
  <c r="F124" i="29"/>
  <c r="G123" i="29"/>
  <c r="E123" i="29"/>
  <c r="F122" i="29"/>
  <c r="G121" i="29"/>
  <c r="E121" i="29"/>
  <c r="F120" i="29"/>
  <c r="G119" i="29"/>
  <c r="E119" i="29"/>
  <c r="F118" i="29"/>
  <c r="H47" i="29"/>
  <c r="H353" i="29"/>
  <c r="H37" i="29"/>
  <c r="H35" i="29"/>
  <c r="H25" i="29"/>
  <c r="H17" i="29"/>
  <c r="H215" i="29"/>
  <c r="H15" i="29"/>
  <c r="H190" i="29"/>
  <c r="H13" i="29"/>
  <c r="F135" i="28"/>
  <c r="G134" i="28"/>
  <c r="E134" i="28"/>
  <c r="F133" i="28"/>
  <c r="G132" i="28"/>
  <c r="E132" i="28"/>
  <c r="F131" i="28"/>
  <c r="G130" i="28"/>
  <c r="E130" i="28"/>
  <c r="F129" i="28"/>
  <c r="G128" i="28"/>
  <c r="E128" i="28"/>
  <c r="F127" i="28"/>
  <c r="G126" i="28"/>
  <c r="E126" i="28"/>
  <c r="H71" i="28"/>
  <c r="F125" i="28"/>
  <c r="G124" i="28"/>
  <c r="E124" i="28"/>
  <c r="F123" i="28"/>
  <c r="G122" i="28"/>
  <c r="E122" i="28"/>
  <c r="F121" i="28"/>
  <c r="H121" i="28" s="1"/>
  <c r="D121" i="28"/>
  <c r="G120" i="28"/>
  <c r="E120" i="28"/>
  <c r="F119" i="28"/>
  <c r="G118" i="28"/>
  <c r="E118" i="28"/>
  <c r="H50" i="28"/>
  <c r="H40" i="28"/>
  <c r="H38" i="28"/>
  <c r="H36" i="28"/>
  <c r="H34" i="28"/>
  <c r="E52" i="28"/>
  <c r="D28" i="49" s="1"/>
  <c r="H25" i="28"/>
  <c r="H16" i="28"/>
  <c r="H240" i="28"/>
  <c r="E245" i="28" s="1"/>
  <c r="G135" i="27"/>
  <c r="E135" i="27"/>
  <c r="F134" i="27"/>
  <c r="G133" i="27"/>
  <c r="E133" i="27"/>
  <c r="F132" i="27"/>
  <c r="G131" i="27"/>
  <c r="E131" i="27"/>
  <c r="F130" i="27"/>
  <c r="G129" i="27"/>
  <c r="E129" i="27"/>
  <c r="C129" i="27"/>
  <c r="F128" i="27"/>
  <c r="G127" i="27"/>
  <c r="E127" i="27"/>
  <c r="F126" i="27"/>
  <c r="G125" i="27"/>
  <c r="E125" i="27"/>
  <c r="F124" i="27"/>
  <c r="G123" i="27"/>
  <c r="E123" i="27"/>
  <c r="F122" i="27"/>
  <c r="G121" i="27"/>
  <c r="E121" i="27"/>
  <c r="F120" i="27"/>
  <c r="G119" i="27"/>
  <c r="E119" i="27"/>
  <c r="F118" i="27"/>
  <c r="H50" i="27"/>
  <c r="H49" i="27"/>
  <c r="H47" i="27"/>
  <c r="H46" i="27"/>
  <c r="H45" i="27"/>
  <c r="H43" i="27"/>
  <c r="H353" i="27"/>
  <c r="H40" i="27"/>
  <c r="H38" i="27"/>
  <c r="H37" i="27"/>
  <c r="H35" i="27"/>
  <c r="H34" i="27"/>
  <c r="F52" i="27"/>
  <c r="E27" i="49"/>
  <c r="E52" i="27"/>
  <c r="D27" i="49"/>
  <c r="H25" i="27"/>
  <c r="H17" i="27"/>
  <c r="H215" i="27" s="1"/>
  <c r="H15" i="27"/>
  <c r="H190" i="27" s="1"/>
  <c r="F135" i="26"/>
  <c r="G134" i="26"/>
  <c r="E134" i="26"/>
  <c r="F133" i="26"/>
  <c r="G132" i="26"/>
  <c r="E132" i="26"/>
  <c r="F131" i="26"/>
  <c r="G130" i="26"/>
  <c r="E130" i="26"/>
  <c r="H75" i="26"/>
  <c r="F129" i="26"/>
  <c r="G128" i="26"/>
  <c r="E128" i="26"/>
  <c r="F127" i="26"/>
  <c r="G126" i="26"/>
  <c r="E126" i="26"/>
  <c r="F125" i="26"/>
  <c r="D125" i="26"/>
  <c r="G124" i="26"/>
  <c r="E124" i="26"/>
  <c r="F123" i="26"/>
  <c r="G122" i="26"/>
  <c r="E122" i="26"/>
  <c r="F121" i="26"/>
  <c r="G120" i="26"/>
  <c r="E120" i="26"/>
  <c r="F119" i="26"/>
  <c r="G118" i="26"/>
  <c r="E118" i="26"/>
  <c r="F117" i="26"/>
  <c r="H51" i="26"/>
  <c r="H50" i="26"/>
  <c r="H47" i="26"/>
  <c r="H45" i="26"/>
  <c r="H38" i="26"/>
  <c r="H37" i="26"/>
  <c r="H35" i="26"/>
  <c r="H34" i="26"/>
  <c r="E52" i="26"/>
  <c r="D25" i="49" s="1"/>
  <c r="F52" i="26"/>
  <c r="H25" i="26"/>
  <c r="H16" i="26"/>
  <c r="H240" i="26" s="1"/>
  <c r="G135" i="24"/>
  <c r="E135" i="24"/>
  <c r="F134" i="24"/>
  <c r="G133" i="24"/>
  <c r="E133" i="24"/>
  <c r="F132" i="24"/>
  <c r="G131" i="24"/>
  <c r="E131" i="24"/>
  <c r="F130" i="24"/>
  <c r="G129" i="24"/>
  <c r="E129" i="24"/>
  <c r="F128" i="24"/>
  <c r="D128" i="24"/>
  <c r="G127" i="24"/>
  <c r="E127" i="24"/>
  <c r="F126" i="24"/>
  <c r="G125" i="24"/>
  <c r="E125" i="24"/>
  <c r="C125" i="24"/>
  <c r="F124" i="24"/>
  <c r="G123" i="24"/>
  <c r="E123" i="24"/>
  <c r="F122" i="24"/>
  <c r="G121" i="24"/>
  <c r="E121" i="24"/>
  <c r="F120" i="24"/>
  <c r="G119" i="24"/>
  <c r="E119" i="24"/>
  <c r="F118" i="24"/>
  <c r="G117" i="24"/>
  <c r="F116" i="24"/>
  <c r="H51" i="24"/>
  <c r="H49" i="24"/>
  <c r="H47" i="24"/>
  <c r="H45" i="24"/>
  <c r="H41" i="24"/>
  <c r="H37" i="24"/>
  <c r="H35" i="24"/>
  <c r="F52" i="24"/>
  <c r="E26" i="49" s="1"/>
  <c r="E52" i="24"/>
  <c r="D26" i="49" s="1"/>
  <c r="H25" i="24"/>
  <c r="H17" i="24"/>
  <c r="H215" i="24"/>
  <c r="H15" i="24"/>
  <c r="H190" i="24"/>
  <c r="F135" i="23"/>
  <c r="G134" i="23"/>
  <c r="E134" i="23"/>
  <c r="F133" i="23"/>
  <c r="G132" i="23"/>
  <c r="E132" i="23"/>
  <c r="C132" i="23"/>
  <c r="F131" i="23"/>
  <c r="G130" i="23"/>
  <c r="E130" i="23"/>
  <c r="F129" i="23"/>
  <c r="G128" i="23"/>
  <c r="E128" i="23"/>
  <c r="F127" i="23"/>
  <c r="G126" i="23"/>
  <c r="E126" i="23"/>
  <c r="F125" i="23"/>
  <c r="G124" i="23"/>
  <c r="E124" i="23"/>
  <c r="F123" i="23"/>
  <c r="D123" i="23"/>
  <c r="G122" i="23"/>
  <c r="E122" i="23"/>
  <c r="F121" i="23"/>
  <c r="G120" i="23"/>
  <c r="E120" i="23"/>
  <c r="F119" i="23"/>
  <c r="G118" i="23"/>
  <c r="E118" i="23"/>
  <c r="E116" i="23"/>
  <c r="H50" i="23"/>
  <c r="H40" i="23"/>
  <c r="H38" i="23"/>
  <c r="H36" i="23"/>
  <c r="H34" i="23"/>
  <c r="E52" i="23"/>
  <c r="H25" i="23"/>
  <c r="H16" i="23"/>
  <c r="H240" i="23"/>
  <c r="H14" i="23"/>
  <c r="G135" i="22"/>
  <c r="E135" i="22"/>
  <c r="F134" i="22"/>
  <c r="G133" i="22"/>
  <c r="E133" i="22"/>
  <c r="C133" i="22"/>
  <c r="F132" i="22"/>
  <c r="G131" i="22"/>
  <c r="E131" i="22"/>
  <c r="F130" i="22"/>
  <c r="G129" i="22"/>
  <c r="E129" i="22"/>
  <c r="F128" i="22"/>
  <c r="G127" i="22"/>
  <c r="E127" i="22"/>
  <c r="F126" i="22"/>
  <c r="G125" i="22"/>
  <c r="E125" i="22"/>
  <c r="F124" i="22"/>
  <c r="G123" i="22"/>
  <c r="E123" i="22"/>
  <c r="F122" i="22"/>
  <c r="D122" i="22"/>
  <c r="G121" i="22"/>
  <c r="E121" i="22"/>
  <c r="F120" i="22"/>
  <c r="G119" i="22"/>
  <c r="E119" i="22"/>
  <c r="F118" i="22"/>
  <c r="F116" i="22"/>
  <c r="E52" i="22"/>
  <c r="D22" i="49" s="1"/>
  <c r="H25" i="22"/>
  <c r="H17" i="22"/>
  <c r="H215" i="22"/>
  <c r="H15" i="22"/>
  <c r="H190" i="22"/>
  <c r="F52" i="22"/>
  <c r="E22" i="49"/>
  <c r="F135" i="21"/>
  <c r="G134" i="21"/>
  <c r="E134" i="21"/>
  <c r="F133" i="21"/>
  <c r="G132" i="21"/>
  <c r="E132" i="21"/>
  <c r="F131" i="21"/>
  <c r="G130" i="21"/>
  <c r="E130" i="21"/>
  <c r="F129" i="21"/>
  <c r="D129" i="21"/>
  <c r="G128" i="21"/>
  <c r="E128" i="21"/>
  <c r="F127" i="21"/>
  <c r="G126" i="21"/>
  <c r="E126" i="21"/>
  <c r="C126" i="21"/>
  <c r="F125" i="21"/>
  <c r="G124" i="21"/>
  <c r="E124" i="21"/>
  <c r="F123" i="21"/>
  <c r="G122" i="21"/>
  <c r="E122" i="21"/>
  <c r="F121" i="21"/>
  <c r="G120" i="21"/>
  <c r="E120" i="21"/>
  <c r="F119" i="21"/>
  <c r="G118" i="21"/>
  <c r="E118" i="21"/>
  <c r="H50" i="21"/>
  <c r="H40" i="21"/>
  <c r="H38" i="21"/>
  <c r="H36" i="21"/>
  <c r="E52" i="21"/>
  <c r="D21" i="49"/>
  <c r="F52" i="21"/>
  <c r="H32" i="21"/>
  <c r="H25" i="21"/>
  <c r="H16" i="21"/>
  <c r="H240" i="21" s="1"/>
  <c r="G135" i="20"/>
  <c r="E135" i="20"/>
  <c r="C135" i="20"/>
  <c r="H135" i="20" s="1"/>
  <c r="C187" i="20" s="1"/>
  <c r="F134" i="20"/>
  <c r="G133" i="20"/>
  <c r="E133" i="20"/>
  <c r="F132" i="20"/>
  <c r="G131" i="20"/>
  <c r="E131" i="20"/>
  <c r="F130" i="20"/>
  <c r="G129" i="20"/>
  <c r="E129" i="20"/>
  <c r="F128" i="20"/>
  <c r="D128" i="20"/>
  <c r="G127" i="20"/>
  <c r="E127" i="20"/>
  <c r="F126" i="20"/>
  <c r="G125" i="20"/>
  <c r="E125" i="20"/>
  <c r="F124" i="20"/>
  <c r="G123" i="20"/>
  <c r="E123" i="20"/>
  <c r="F122" i="20"/>
  <c r="G121" i="20"/>
  <c r="E121" i="20"/>
  <c r="F120" i="20"/>
  <c r="G119" i="20"/>
  <c r="H119" i="20" s="1"/>
  <c r="C171" i="20" s="1"/>
  <c r="E119" i="20"/>
  <c r="C119" i="20"/>
  <c r="F118" i="20"/>
  <c r="H51" i="20"/>
  <c r="H49" i="20"/>
  <c r="H47" i="20"/>
  <c r="H45" i="20"/>
  <c r="H43" i="20"/>
  <c r="H353" i="20"/>
  <c r="H37" i="20"/>
  <c r="H35" i="20"/>
  <c r="H25" i="20"/>
  <c r="H17" i="20"/>
  <c r="H215" i="20"/>
  <c r="H15" i="20"/>
  <c r="H190" i="20"/>
  <c r="H13" i="20"/>
  <c r="F135" i="19"/>
  <c r="G134" i="19"/>
  <c r="E134" i="19"/>
  <c r="F133" i="19"/>
  <c r="G132" i="19"/>
  <c r="E132" i="19"/>
  <c r="F131" i="19"/>
  <c r="G130" i="19"/>
  <c r="E130" i="19"/>
  <c r="F129" i="19"/>
  <c r="G128" i="19"/>
  <c r="E128" i="19"/>
  <c r="F127" i="19"/>
  <c r="G126" i="19"/>
  <c r="E126" i="19"/>
  <c r="F125" i="19"/>
  <c r="G124" i="19"/>
  <c r="E124" i="19"/>
  <c r="F123" i="19"/>
  <c r="G122" i="19"/>
  <c r="E122" i="19"/>
  <c r="C122" i="19"/>
  <c r="F121" i="19"/>
  <c r="G120" i="19"/>
  <c r="E120" i="19"/>
  <c r="F119" i="19"/>
  <c r="G118" i="19"/>
  <c r="E118" i="19"/>
  <c r="E116" i="19"/>
  <c r="H51" i="19"/>
  <c r="H50" i="19"/>
  <c r="H47" i="19"/>
  <c r="H45" i="19"/>
  <c r="H40" i="19"/>
  <c r="H38" i="19"/>
  <c r="H37" i="19"/>
  <c r="H36" i="19"/>
  <c r="H35" i="19"/>
  <c r="H34" i="19"/>
  <c r="E52" i="19"/>
  <c r="D17" i="49"/>
  <c r="F52" i="19"/>
  <c r="E17" i="49"/>
  <c r="H25" i="19"/>
  <c r="H16" i="19"/>
  <c r="H240" i="19"/>
  <c r="G135" i="18"/>
  <c r="E135" i="18"/>
  <c r="F134" i="18"/>
  <c r="G133" i="18"/>
  <c r="E133" i="18"/>
  <c r="F132" i="18"/>
  <c r="G131" i="18"/>
  <c r="E131" i="18"/>
  <c r="F130" i="18"/>
  <c r="D130" i="18"/>
  <c r="G129" i="18"/>
  <c r="E129" i="18"/>
  <c r="F128" i="18"/>
  <c r="G127" i="18"/>
  <c r="E127" i="18"/>
  <c r="F126" i="18"/>
  <c r="G125" i="18"/>
  <c r="E125" i="18"/>
  <c r="F124" i="18"/>
  <c r="G123" i="18"/>
  <c r="E123" i="18"/>
  <c r="F122" i="18"/>
  <c r="G121" i="18"/>
  <c r="E121" i="18"/>
  <c r="F120" i="18"/>
  <c r="G119" i="18"/>
  <c r="E119" i="18"/>
  <c r="F118" i="18"/>
  <c r="H47" i="18"/>
  <c r="H43" i="18"/>
  <c r="H41" i="18"/>
  <c r="H37" i="18"/>
  <c r="F52" i="18"/>
  <c r="H25" i="18"/>
  <c r="H17" i="18"/>
  <c r="H215" i="18"/>
  <c r="H15" i="18"/>
  <c r="H190" i="18"/>
  <c r="F135" i="17"/>
  <c r="G134" i="17"/>
  <c r="E134" i="17"/>
  <c r="F133" i="17"/>
  <c r="G132" i="17"/>
  <c r="E132" i="17"/>
  <c r="F131" i="17"/>
  <c r="G130" i="17"/>
  <c r="E130" i="17"/>
  <c r="F129" i="17"/>
  <c r="G128" i="17"/>
  <c r="E128" i="17"/>
  <c r="F127" i="17"/>
  <c r="G126" i="17"/>
  <c r="E126" i="17"/>
  <c r="F125" i="17"/>
  <c r="G124" i="17"/>
  <c r="E124" i="17"/>
  <c r="F123" i="17"/>
  <c r="G122" i="17"/>
  <c r="E122" i="17"/>
  <c r="F121" i="17"/>
  <c r="G120" i="17"/>
  <c r="E120" i="17"/>
  <c r="F119" i="17"/>
  <c r="G118" i="17"/>
  <c r="E118" i="17"/>
  <c r="F117" i="17"/>
  <c r="E52" i="17"/>
  <c r="D15" i="49"/>
  <c r="D52" i="17"/>
  <c r="C15" i="49"/>
  <c r="H25" i="17"/>
  <c r="F52" i="17"/>
  <c r="E15" i="49" s="1"/>
  <c r="F135" i="16"/>
  <c r="G134" i="16"/>
  <c r="E134" i="16"/>
  <c r="F133" i="16"/>
  <c r="G132" i="16"/>
  <c r="E132" i="16"/>
  <c r="F131" i="16"/>
  <c r="G130" i="16"/>
  <c r="E130" i="16"/>
  <c r="F129" i="16"/>
  <c r="G128" i="16"/>
  <c r="E128" i="16"/>
  <c r="F127" i="16"/>
  <c r="G126" i="16"/>
  <c r="E126" i="16"/>
  <c r="F125" i="16"/>
  <c r="G124" i="16"/>
  <c r="E124" i="16"/>
  <c r="F123" i="16"/>
  <c r="G122" i="16"/>
  <c r="E122" i="16"/>
  <c r="F121" i="16"/>
  <c r="G120" i="16"/>
  <c r="E120" i="16"/>
  <c r="F119" i="16"/>
  <c r="G118" i="16"/>
  <c r="E118" i="16"/>
  <c r="H50" i="16"/>
  <c r="H38" i="16"/>
  <c r="H34" i="16"/>
  <c r="E52" i="16"/>
  <c r="H25" i="16"/>
  <c r="H16" i="16"/>
  <c r="H240" i="16"/>
  <c r="G135" i="15"/>
  <c r="E135" i="15"/>
  <c r="F134" i="15"/>
  <c r="G133" i="15"/>
  <c r="G136" i="15" s="1"/>
  <c r="N13" i="49" s="1"/>
  <c r="E133" i="15"/>
  <c r="F132" i="15"/>
  <c r="G131" i="15"/>
  <c r="E131" i="15"/>
  <c r="F130" i="15"/>
  <c r="D130" i="15"/>
  <c r="G129" i="15"/>
  <c r="E129" i="15"/>
  <c r="F128" i="15"/>
  <c r="G127" i="15"/>
  <c r="E127" i="15"/>
  <c r="F126" i="15"/>
  <c r="G125" i="15"/>
  <c r="E125" i="15"/>
  <c r="C125" i="15"/>
  <c r="F124" i="15"/>
  <c r="G123" i="15"/>
  <c r="E123" i="15"/>
  <c r="F122" i="15"/>
  <c r="G121" i="15"/>
  <c r="E121" i="15"/>
  <c r="F120" i="15"/>
  <c r="G119" i="15"/>
  <c r="E119" i="15"/>
  <c r="F118" i="15"/>
  <c r="H49" i="15"/>
  <c r="H47" i="15"/>
  <c r="H45" i="15"/>
  <c r="H43" i="15"/>
  <c r="H37" i="15"/>
  <c r="H35" i="15"/>
  <c r="F52" i="15"/>
  <c r="G52" i="15"/>
  <c r="E52" i="15"/>
  <c r="D13" i="49"/>
  <c r="H25" i="15"/>
  <c r="H17" i="15"/>
  <c r="H215" i="15"/>
  <c r="H15" i="15"/>
  <c r="H190" i="15" s="1"/>
  <c r="F135" i="14"/>
  <c r="G134" i="14"/>
  <c r="E134" i="14"/>
  <c r="F133" i="14"/>
  <c r="D133" i="14"/>
  <c r="G132" i="14"/>
  <c r="E132" i="14"/>
  <c r="F131" i="14"/>
  <c r="G130" i="14"/>
  <c r="E130" i="14"/>
  <c r="F129" i="14"/>
  <c r="G128" i="14"/>
  <c r="E128" i="14"/>
  <c r="F127" i="14"/>
  <c r="G126" i="14"/>
  <c r="E126" i="14"/>
  <c r="F125" i="14"/>
  <c r="G124" i="14"/>
  <c r="E124" i="14"/>
  <c r="F123" i="14"/>
  <c r="G122" i="14"/>
  <c r="E122" i="14"/>
  <c r="F121" i="14"/>
  <c r="G120" i="14"/>
  <c r="E120" i="14"/>
  <c r="F119" i="14"/>
  <c r="G118" i="14"/>
  <c r="E118" i="14"/>
  <c r="E52" i="14"/>
  <c r="H25" i="14"/>
  <c r="H16" i="14"/>
  <c r="H240" i="14" s="1"/>
  <c r="G135" i="12"/>
  <c r="E135" i="12"/>
  <c r="H79" i="12"/>
  <c r="H78" i="12"/>
  <c r="F132" i="12"/>
  <c r="G131" i="12"/>
  <c r="E131" i="12"/>
  <c r="F130" i="12"/>
  <c r="G129" i="12"/>
  <c r="E129" i="12"/>
  <c r="F128" i="12"/>
  <c r="G127" i="12"/>
  <c r="E127" i="12"/>
  <c r="F126" i="12"/>
  <c r="G125" i="12"/>
  <c r="E125" i="12"/>
  <c r="F124" i="12"/>
  <c r="G123" i="12"/>
  <c r="E123" i="12"/>
  <c r="F122" i="12"/>
  <c r="G121" i="12"/>
  <c r="E121" i="12"/>
  <c r="F120" i="12"/>
  <c r="G119" i="12"/>
  <c r="E119" i="12"/>
  <c r="C119" i="12"/>
  <c r="F118" i="12"/>
  <c r="H51" i="12"/>
  <c r="H49" i="12"/>
  <c r="H47" i="12"/>
  <c r="H45" i="12"/>
  <c r="H41" i="12"/>
  <c r="H37" i="12"/>
  <c r="H35" i="12"/>
  <c r="E52" i="12"/>
  <c r="D11" i="49" s="1"/>
  <c r="H25" i="12"/>
  <c r="H17" i="12"/>
  <c r="H215" i="12"/>
  <c r="H15" i="12"/>
  <c r="F135" i="11"/>
  <c r="G134" i="11"/>
  <c r="E134" i="11"/>
  <c r="F133" i="11"/>
  <c r="G132" i="11"/>
  <c r="E132" i="11"/>
  <c r="F131" i="11"/>
  <c r="H131" i="11" s="1"/>
  <c r="G130" i="11"/>
  <c r="E130" i="11"/>
  <c r="F129" i="11"/>
  <c r="G128" i="11"/>
  <c r="E128" i="11"/>
  <c r="F127" i="11"/>
  <c r="G126" i="11"/>
  <c r="E126" i="11"/>
  <c r="F125" i="11"/>
  <c r="G124" i="11"/>
  <c r="E124" i="11"/>
  <c r="H68" i="11"/>
  <c r="F121" i="11"/>
  <c r="G120" i="11"/>
  <c r="E120" i="11"/>
  <c r="F119" i="11"/>
  <c r="G118" i="11"/>
  <c r="E118" i="11"/>
  <c r="E52" i="11"/>
  <c r="D10" i="49"/>
  <c r="H25" i="11"/>
  <c r="H16" i="11"/>
  <c r="H240" i="11" s="1"/>
  <c r="E133" i="10"/>
  <c r="F132" i="10"/>
  <c r="G127" i="10"/>
  <c r="F122" i="10"/>
  <c r="H49" i="10"/>
  <c r="H47" i="10"/>
  <c r="H45" i="10"/>
  <c r="H35" i="10"/>
  <c r="H17" i="10"/>
  <c r="H215" i="10" s="1"/>
  <c r="H15" i="10"/>
  <c r="H190" i="10" s="1"/>
  <c r="F135" i="9"/>
  <c r="G132" i="9"/>
  <c r="E132" i="9"/>
  <c r="E130" i="9"/>
  <c r="G124" i="9"/>
  <c r="E124" i="9"/>
  <c r="E122" i="9"/>
  <c r="E116" i="9"/>
  <c r="E52" i="9"/>
  <c r="D8" i="49" s="1"/>
  <c r="H25" i="9"/>
  <c r="F52" i="38"/>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H163" i="41"/>
  <c r="G163" i="41"/>
  <c r="F163" i="41"/>
  <c r="E163" i="41"/>
  <c r="D163" i="41"/>
  <c r="C163" i="41"/>
  <c r="B163" i="41"/>
  <c r="I162" i="41"/>
  <c r="B162" i="41"/>
  <c r="I161" i="41"/>
  <c r="B161" i="41"/>
  <c r="I160" i="41"/>
  <c r="B160" i="41"/>
  <c r="I159" i="41"/>
  <c r="B159" i="41"/>
  <c r="I158" i="41"/>
  <c r="B158" i="41"/>
  <c r="I157" i="41"/>
  <c r="B157" i="41"/>
  <c r="I156" i="41"/>
  <c r="B156" i="41"/>
  <c r="I155" i="41"/>
  <c r="B155" i="41"/>
  <c r="I154" i="41"/>
  <c r="B154" i="41"/>
  <c r="I153" i="41"/>
  <c r="B153" i="41"/>
  <c r="I152" i="41"/>
  <c r="B152" i="41"/>
  <c r="I151" i="41"/>
  <c r="B151" i="41"/>
  <c r="I150" i="41"/>
  <c r="B150" i="41"/>
  <c r="I149" i="41"/>
  <c r="B149" i="41"/>
  <c r="I148" i="41"/>
  <c r="B148" i="41"/>
  <c r="I147" i="41"/>
  <c r="B147" i="41"/>
  <c r="I146" i="41"/>
  <c r="B146" i="41"/>
  <c r="I145" i="41"/>
  <c r="I163" i="41" s="1"/>
  <c r="B145" i="41"/>
  <c r="I144" i="41"/>
  <c r="B144" i="41"/>
  <c r="I143" i="41"/>
  <c r="B143" i="41"/>
  <c r="H141" i="41"/>
  <c r="I140" i="41"/>
  <c r="B136" i="41"/>
  <c r="B135" i="41"/>
  <c r="B134" i="41"/>
  <c r="B133" i="41"/>
  <c r="B132" i="41"/>
  <c r="B131" i="41"/>
  <c r="B130" i="41"/>
  <c r="B129" i="41"/>
  <c r="B128" i="41"/>
  <c r="B127" i="41"/>
  <c r="B126" i="41"/>
  <c r="B125" i="41"/>
  <c r="B124" i="41"/>
  <c r="B123" i="41"/>
  <c r="B122" i="41"/>
  <c r="B121" i="41"/>
  <c r="B120" i="41"/>
  <c r="B119" i="41"/>
  <c r="B118" i="41"/>
  <c r="B117" i="41"/>
  <c r="B116" i="41"/>
  <c r="G111" i="41"/>
  <c r="F111" i="41"/>
  <c r="E111" i="41"/>
  <c r="D111" i="41"/>
  <c r="H111" i="41" s="1"/>
  <c r="C111" i="41"/>
  <c r="B111" i="41"/>
  <c r="H110" i="41"/>
  <c r="B110" i="41"/>
  <c r="H109" i="41"/>
  <c r="B109" i="41"/>
  <c r="H108" i="41"/>
  <c r="B108" i="41"/>
  <c r="H107" i="41"/>
  <c r="B107" i="41"/>
  <c r="H106" i="41"/>
  <c r="B106" i="41"/>
  <c r="H105" i="41"/>
  <c r="B105" i="41"/>
  <c r="H104" i="41"/>
  <c r="B104" i="41"/>
  <c r="H103" i="41"/>
  <c r="B103" i="41"/>
  <c r="H102" i="41"/>
  <c r="B102" i="41"/>
  <c r="H101" i="41"/>
  <c r="B101" i="41"/>
  <c r="H100" i="41"/>
  <c r="B100" i="41"/>
  <c r="H99" i="41"/>
  <c r="B99" i="41"/>
  <c r="H98" i="41"/>
  <c r="B98" i="41"/>
  <c r="H97" i="41"/>
  <c r="B97" i="41"/>
  <c r="H96" i="41"/>
  <c r="B96" i="41"/>
  <c r="H95" i="41"/>
  <c r="B95" i="41"/>
  <c r="H94" i="41"/>
  <c r="B94" i="41"/>
  <c r="H93" i="41"/>
  <c r="B93" i="41"/>
  <c r="H92" i="41"/>
  <c r="B92" i="41"/>
  <c r="H91" i="41"/>
  <c r="B91" i="41"/>
  <c r="B81" i="41"/>
  <c r="F135" i="41"/>
  <c r="D135" i="41"/>
  <c r="B80" i="41"/>
  <c r="G134" i="41"/>
  <c r="E134" i="41"/>
  <c r="H134" i="41" s="1"/>
  <c r="C134" i="41"/>
  <c r="B79" i="41"/>
  <c r="F133" i="41"/>
  <c r="D133" i="41"/>
  <c r="B78" i="41"/>
  <c r="G132" i="41"/>
  <c r="E132" i="41"/>
  <c r="C132" i="41"/>
  <c r="H132" i="41" s="1"/>
  <c r="B77" i="41"/>
  <c r="F131" i="41"/>
  <c r="D131" i="41"/>
  <c r="B76" i="41"/>
  <c r="G130" i="41"/>
  <c r="E130" i="41"/>
  <c r="C130" i="41"/>
  <c r="B75" i="41"/>
  <c r="F129" i="41"/>
  <c r="D129" i="41"/>
  <c r="B74" i="41"/>
  <c r="G128" i="41"/>
  <c r="E128" i="41"/>
  <c r="C128" i="41"/>
  <c r="B73" i="41"/>
  <c r="F127" i="41"/>
  <c r="F136" i="41" s="1"/>
  <c r="M42" i="49" s="1"/>
  <c r="D127" i="41"/>
  <c r="B72" i="41"/>
  <c r="G126" i="41"/>
  <c r="E126" i="41"/>
  <c r="C126" i="41"/>
  <c r="B71" i="41"/>
  <c r="F125" i="41"/>
  <c r="D125" i="41"/>
  <c r="H125" i="41" s="1"/>
  <c r="B70" i="41"/>
  <c r="G124" i="41"/>
  <c r="E124" i="41"/>
  <c r="C124" i="41"/>
  <c r="B69" i="41"/>
  <c r="F123" i="41"/>
  <c r="D123" i="41"/>
  <c r="B68" i="41"/>
  <c r="G122" i="41"/>
  <c r="E122" i="41"/>
  <c r="C122" i="41"/>
  <c r="B67" i="41"/>
  <c r="F121" i="41"/>
  <c r="D121" i="41"/>
  <c r="B66" i="41"/>
  <c r="G120" i="41"/>
  <c r="G136" i="41" s="1"/>
  <c r="E120" i="41"/>
  <c r="C120" i="41"/>
  <c r="B65" i="41"/>
  <c r="F119" i="41"/>
  <c r="D119" i="41"/>
  <c r="B64" i="41"/>
  <c r="G118" i="41"/>
  <c r="E118" i="41"/>
  <c r="C118" i="41"/>
  <c r="B63" i="41"/>
  <c r="F117" i="41"/>
  <c r="D117" i="41"/>
  <c r="B62" i="41"/>
  <c r="G116" i="41"/>
  <c r="E116" i="41"/>
  <c r="C116" i="41"/>
  <c r="B61" i="41"/>
  <c r="H16" i="41"/>
  <c r="H240" i="41" s="1"/>
  <c r="H14"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H163" i="40"/>
  <c r="G163" i="40"/>
  <c r="F163" i="40"/>
  <c r="E163" i="40"/>
  <c r="D163" i="40"/>
  <c r="C163" i="40"/>
  <c r="B163" i="40"/>
  <c r="I162" i="40"/>
  <c r="B162" i="40"/>
  <c r="I161" i="40"/>
  <c r="B161" i="40"/>
  <c r="I160" i="40"/>
  <c r="B160" i="40"/>
  <c r="I159" i="40"/>
  <c r="B159" i="40"/>
  <c r="I158" i="40"/>
  <c r="B158" i="40"/>
  <c r="I157" i="40"/>
  <c r="B157" i="40"/>
  <c r="I156" i="40"/>
  <c r="B156" i="40"/>
  <c r="I155" i="40"/>
  <c r="B155" i="40"/>
  <c r="I154" i="40"/>
  <c r="B154" i="40"/>
  <c r="I153" i="40"/>
  <c r="B153" i="40"/>
  <c r="I152" i="40"/>
  <c r="B152" i="40"/>
  <c r="I151" i="40"/>
  <c r="B151" i="40"/>
  <c r="I150" i="40"/>
  <c r="B150" i="40"/>
  <c r="I149" i="40"/>
  <c r="B149" i="40"/>
  <c r="I148" i="40"/>
  <c r="B148" i="40"/>
  <c r="I147" i="40"/>
  <c r="B147" i="40"/>
  <c r="I146" i="40"/>
  <c r="B146" i="40"/>
  <c r="I145" i="40"/>
  <c r="B145" i="40"/>
  <c r="I144" i="40"/>
  <c r="I163" i="40" s="1"/>
  <c r="B144" i="40"/>
  <c r="I143" i="40"/>
  <c r="B143" i="40"/>
  <c r="H141" i="40"/>
  <c r="I140" i="40" s="1"/>
  <c r="B136" i="40"/>
  <c r="B135" i="40"/>
  <c r="B134" i="40"/>
  <c r="B133" i="40"/>
  <c r="B132" i="40"/>
  <c r="B131" i="40"/>
  <c r="B130" i="40"/>
  <c r="B129" i="40"/>
  <c r="B128" i="40"/>
  <c r="B127" i="40"/>
  <c r="B126" i="40"/>
  <c r="B125" i="40"/>
  <c r="B124" i="40"/>
  <c r="B123" i="40"/>
  <c r="B122" i="40"/>
  <c r="B121" i="40"/>
  <c r="B120" i="40"/>
  <c r="B119" i="40"/>
  <c r="B118" i="40"/>
  <c r="B117" i="40"/>
  <c r="B116" i="40"/>
  <c r="G111" i="40"/>
  <c r="F111" i="40"/>
  <c r="E111" i="40"/>
  <c r="D111" i="40"/>
  <c r="C111" i="40"/>
  <c r="B111" i="40"/>
  <c r="H110" i="40"/>
  <c r="B110" i="40"/>
  <c r="H109" i="40"/>
  <c r="B109" i="40"/>
  <c r="H108" i="40"/>
  <c r="B108" i="40"/>
  <c r="H107" i="40"/>
  <c r="B107" i="40"/>
  <c r="H106" i="40"/>
  <c r="B106" i="40"/>
  <c r="H105" i="40"/>
  <c r="B105" i="40"/>
  <c r="H104" i="40"/>
  <c r="B104" i="40"/>
  <c r="H103" i="40"/>
  <c r="B103" i="40"/>
  <c r="H102" i="40"/>
  <c r="B102" i="40"/>
  <c r="H101" i="40"/>
  <c r="B101" i="40"/>
  <c r="H100" i="40"/>
  <c r="B100" i="40"/>
  <c r="H99" i="40"/>
  <c r="B99" i="40"/>
  <c r="H98" i="40"/>
  <c r="B98" i="40"/>
  <c r="H97" i="40"/>
  <c r="B97" i="40"/>
  <c r="H96" i="40"/>
  <c r="B96" i="40"/>
  <c r="H95" i="40"/>
  <c r="B95" i="40"/>
  <c r="H94" i="40"/>
  <c r="B94" i="40"/>
  <c r="H93" i="40"/>
  <c r="B93" i="40"/>
  <c r="H92" i="40"/>
  <c r="B92" i="40"/>
  <c r="H91" i="40"/>
  <c r="B91" i="40"/>
  <c r="B81" i="40"/>
  <c r="G135" i="40"/>
  <c r="E135" i="40"/>
  <c r="B80" i="40"/>
  <c r="F134" i="40"/>
  <c r="D134" i="40"/>
  <c r="B79" i="40"/>
  <c r="G133" i="40"/>
  <c r="E133" i="40"/>
  <c r="B78" i="40"/>
  <c r="F132" i="40"/>
  <c r="D132" i="40"/>
  <c r="B77" i="40"/>
  <c r="G131" i="40"/>
  <c r="E131" i="40"/>
  <c r="B76" i="40"/>
  <c r="F130" i="40"/>
  <c r="D130" i="40"/>
  <c r="B75" i="40"/>
  <c r="G129" i="40"/>
  <c r="E129" i="40"/>
  <c r="B74" i="40"/>
  <c r="F128" i="40"/>
  <c r="D128" i="40"/>
  <c r="B73" i="40"/>
  <c r="G127" i="40"/>
  <c r="E127" i="40"/>
  <c r="B72" i="40"/>
  <c r="F126" i="40"/>
  <c r="D126" i="40"/>
  <c r="B71" i="40"/>
  <c r="G125" i="40"/>
  <c r="E125" i="40"/>
  <c r="B70" i="40"/>
  <c r="F124" i="40"/>
  <c r="D124" i="40"/>
  <c r="B69" i="40"/>
  <c r="G123" i="40"/>
  <c r="E123" i="40"/>
  <c r="B68" i="40"/>
  <c r="F122" i="40"/>
  <c r="D122" i="40"/>
  <c r="B67" i="40"/>
  <c r="G121" i="40"/>
  <c r="E121" i="40"/>
  <c r="B66" i="40"/>
  <c r="F120" i="40"/>
  <c r="D120" i="40"/>
  <c r="B65" i="40"/>
  <c r="G119" i="40"/>
  <c r="E119" i="40"/>
  <c r="B64" i="40"/>
  <c r="F118" i="40"/>
  <c r="D118" i="40"/>
  <c r="B63" i="40"/>
  <c r="G117" i="40"/>
  <c r="E117" i="40"/>
  <c r="B62" i="40"/>
  <c r="F116" i="40"/>
  <c r="D116" i="40"/>
  <c r="B61" i="40"/>
  <c r="H17" i="40"/>
  <c r="H215" i="40"/>
  <c r="H15" i="40"/>
  <c r="H190" i="40" s="1"/>
  <c r="H13"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H163" i="39"/>
  <c r="G163" i="39"/>
  <c r="F163" i="39"/>
  <c r="E163" i="39"/>
  <c r="D163" i="39"/>
  <c r="C163" i="39"/>
  <c r="B163" i="39"/>
  <c r="I162" i="39"/>
  <c r="B162" i="39"/>
  <c r="I161" i="39"/>
  <c r="B161" i="39"/>
  <c r="I160" i="39"/>
  <c r="B160" i="39"/>
  <c r="I159" i="39"/>
  <c r="B159" i="39"/>
  <c r="I158" i="39"/>
  <c r="B158" i="39"/>
  <c r="I157" i="39"/>
  <c r="B157" i="39"/>
  <c r="I156" i="39"/>
  <c r="B156" i="39"/>
  <c r="I155" i="39"/>
  <c r="B155" i="39"/>
  <c r="I154" i="39"/>
  <c r="B154" i="39"/>
  <c r="I153" i="39"/>
  <c r="B153" i="39"/>
  <c r="I152" i="39"/>
  <c r="B152" i="39"/>
  <c r="I151" i="39"/>
  <c r="B151" i="39"/>
  <c r="I150" i="39"/>
  <c r="B150" i="39"/>
  <c r="I149" i="39"/>
  <c r="B149" i="39"/>
  <c r="I148" i="39"/>
  <c r="B148" i="39"/>
  <c r="I147" i="39"/>
  <c r="B147" i="39"/>
  <c r="I146" i="39"/>
  <c r="B146" i="39"/>
  <c r="I145" i="39"/>
  <c r="B145" i="39"/>
  <c r="I144" i="39"/>
  <c r="B144" i="39"/>
  <c r="I143" i="39"/>
  <c r="I163" i="39" s="1"/>
  <c r="B143" i="39"/>
  <c r="H141" i="39"/>
  <c r="I140" i="39" s="1"/>
  <c r="B136" i="39"/>
  <c r="B135" i="39"/>
  <c r="B134" i="39"/>
  <c r="B133" i="39"/>
  <c r="B132" i="39"/>
  <c r="B131" i="39"/>
  <c r="B130" i="39"/>
  <c r="B129" i="39"/>
  <c r="B128" i="39"/>
  <c r="B127" i="39"/>
  <c r="B126" i="39"/>
  <c r="B125" i="39"/>
  <c r="B124" i="39"/>
  <c r="B123" i="39"/>
  <c r="B122" i="39"/>
  <c r="B121" i="39"/>
  <c r="B120" i="39"/>
  <c r="B119" i="39"/>
  <c r="B118" i="39"/>
  <c r="B117" i="39"/>
  <c r="B116" i="39"/>
  <c r="G111" i="39"/>
  <c r="F111" i="39"/>
  <c r="E111" i="39"/>
  <c r="D111" i="39"/>
  <c r="C111" i="39"/>
  <c r="B111" i="39"/>
  <c r="H110" i="39"/>
  <c r="B110" i="39"/>
  <c r="H109" i="39"/>
  <c r="B109" i="39"/>
  <c r="H108" i="39"/>
  <c r="B108" i="39"/>
  <c r="H107" i="39"/>
  <c r="B107" i="39"/>
  <c r="H106" i="39"/>
  <c r="B106" i="39"/>
  <c r="H105" i="39"/>
  <c r="B105" i="39"/>
  <c r="H104" i="39"/>
  <c r="B104" i="39"/>
  <c r="H103" i="39"/>
  <c r="B103" i="39"/>
  <c r="H102" i="39"/>
  <c r="B102" i="39"/>
  <c r="H101" i="39"/>
  <c r="B101" i="39"/>
  <c r="H100" i="39"/>
  <c r="B100" i="39"/>
  <c r="H99" i="39"/>
  <c r="B99" i="39"/>
  <c r="H98" i="39"/>
  <c r="B98" i="39"/>
  <c r="H97" i="39"/>
  <c r="B97" i="39"/>
  <c r="H96" i="39"/>
  <c r="B96" i="39"/>
  <c r="H95" i="39"/>
  <c r="B95" i="39"/>
  <c r="H94" i="39"/>
  <c r="B94" i="39"/>
  <c r="H93" i="39"/>
  <c r="B93" i="39"/>
  <c r="H92" i="39"/>
  <c r="B92" i="39"/>
  <c r="H91" i="39"/>
  <c r="B91" i="39"/>
  <c r="B81" i="39"/>
  <c r="F135" i="39"/>
  <c r="D135" i="39"/>
  <c r="B80" i="39"/>
  <c r="G134" i="39"/>
  <c r="E134" i="39"/>
  <c r="B79" i="39"/>
  <c r="F133" i="39"/>
  <c r="D133" i="39"/>
  <c r="B78" i="39"/>
  <c r="G132" i="39"/>
  <c r="E132" i="39"/>
  <c r="B77" i="39"/>
  <c r="F131" i="39"/>
  <c r="D131" i="39"/>
  <c r="B76" i="39"/>
  <c r="G130" i="39"/>
  <c r="E130" i="39"/>
  <c r="B75" i="39"/>
  <c r="F129" i="39"/>
  <c r="B74" i="39"/>
  <c r="G128" i="39"/>
  <c r="E128" i="39"/>
  <c r="B73" i="39"/>
  <c r="F127" i="39"/>
  <c r="D127" i="39"/>
  <c r="B72" i="39"/>
  <c r="G126" i="39"/>
  <c r="E126" i="39"/>
  <c r="B71" i="39"/>
  <c r="F125" i="39"/>
  <c r="D125" i="39"/>
  <c r="B70" i="39"/>
  <c r="G124" i="39"/>
  <c r="E124" i="39"/>
  <c r="B69" i="39"/>
  <c r="F123" i="39"/>
  <c r="D123" i="39"/>
  <c r="B68" i="39"/>
  <c r="G122" i="39"/>
  <c r="E122" i="39"/>
  <c r="B67" i="39"/>
  <c r="F121" i="39"/>
  <c r="D121" i="39"/>
  <c r="B66" i="39"/>
  <c r="G120" i="39"/>
  <c r="E120" i="39"/>
  <c r="B65" i="39"/>
  <c r="F119" i="39"/>
  <c r="D119" i="39"/>
  <c r="B64" i="39"/>
  <c r="G118" i="39"/>
  <c r="E118" i="39"/>
  <c r="B63" i="39"/>
  <c r="F117" i="39"/>
  <c r="D117" i="39"/>
  <c r="B62" i="39"/>
  <c r="G116" i="39"/>
  <c r="E116" i="39"/>
  <c r="B61" i="39"/>
  <c r="H16" i="39"/>
  <c r="H240" i="39"/>
  <c r="H14"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H163" i="38"/>
  <c r="G163" i="38"/>
  <c r="F163" i="38"/>
  <c r="E163" i="38"/>
  <c r="D163" i="38"/>
  <c r="C163" i="38"/>
  <c r="B163" i="38"/>
  <c r="I162" i="38"/>
  <c r="B162" i="38"/>
  <c r="I161" i="38"/>
  <c r="B161" i="38"/>
  <c r="I160" i="38"/>
  <c r="B160" i="38"/>
  <c r="I159" i="38"/>
  <c r="B159" i="38"/>
  <c r="I158" i="38"/>
  <c r="B158" i="38"/>
  <c r="I157" i="38"/>
  <c r="B157" i="38"/>
  <c r="I156" i="38"/>
  <c r="B156" i="38"/>
  <c r="I155" i="38"/>
  <c r="B155" i="38"/>
  <c r="I154" i="38"/>
  <c r="B154" i="38"/>
  <c r="I153" i="38"/>
  <c r="B153" i="38"/>
  <c r="I152" i="38"/>
  <c r="B152" i="38"/>
  <c r="I151" i="38"/>
  <c r="B151" i="38"/>
  <c r="I150" i="38"/>
  <c r="B150" i="38"/>
  <c r="I149" i="38"/>
  <c r="B149" i="38"/>
  <c r="I148" i="38"/>
  <c r="B148" i="38"/>
  <c r="I147" i="38"/>
  <c r="B147" i="38"/>
  <c r="I146" i="38"/>
  <c r="B146" i="38"/>
  <c r="I145" i="38"/>
  <c r="B145" i="38"/>
  <c r="I144" i="38"/>
  <c r="B144" i="38"/>
  <c r="I143" i="38"/>
  <c r="B143" i="38"/>
  <c r="H141" i="38"/>
  <c r="I140" i="38"/>
  <c r="B136" i="38"/>
  <c r="B135" i="38"/>
  <c r="B134" i="38"/>
  <c r="B133" i="38"/>
  <c r="B132" i="38"/>
  <c r="B131" i="38"/>
  <c r="B130" i="38"/>
  <c r="B129" i="38"/>
  <c r="B128" i="38"/>
  <c r="B127" i="38"/>
  <c r="B126" i="38"/>
  <c r="B125" i="38"/>
  <c r="B124" i="38"/>
  <c r="B123" i="38"/>
  <c r="B122" i="38"/>
  <c r="B121" i="38"/>
  <c r="B120" i="38"/>
  <c r="B119" i="38"/>
  <c r="B118" i="38"/>
  <c r="B117" i="38"/>
  <c r="B116" i="38"/>
  <c r="G111" i="38"/>
  <c r="F111" i="38"/>
  <c r="E111" i="38"/>
  <c r="D111" i="38"/>
  <c r="C111" i="38"/>
  <c r="H111" i="38" s="1"/>
  <c r="B111" i="38"/>
  <c r="H110" i="38"/>
  <c r="B110" i="38"/>
  <c r="H109" i="38"/>
  <c r="B109" i="38"/>
  <c r="H108" i="38"/>
  <c r="B108" i="38"/>
  <c r="H107" i="38"/>
  <c r="B107" i="38"/>
  <c r="H106" i="38"/>
  <c r="B106" i="38"/>
  <c r="H105" i="38"/>
  <c r="B105" i="38"/>
  <c r="H104" i="38"/>
  <c r="B104" i="38"/>
  <c r="H103" i="38"/>
  <c r="B103" i="38"/>
  <c r="H102" i="38"/>
  <c r="B102" i="38"/>
  <c r="H101" i="38"/>
  <c r="B101" i="38"/>
  <c r="H100" i="38"/>
  <c r="B100" i="38"/>
  <c r="H99" i="38"/>
  <c r="B99" i="38"/>
  <c r="H98" i="38"/>
  <c r="B98" i="38"/>
  <c r="H97" i="38"/>
  <c r="B97" i="38"/>
  <c r="H96" i="38"/>
  <c r="B96" i="38"/>
  <c r="H95" i="38"/>
  <c r="B95" i="38"/>
  <c r="H94" i="38"/>
  <c r="B94" i="38"/>
  <c r="H93" i="38"/>
  <c r="B93" i="38"/>
  <c r="H92" i="38"/>
  <c r="B92" i="38"/>
  <c r="H91" i="38"/>
  <c r="B91" i="38"/>
  <c r="B81" i="38"/>
  <c r="G135" i="38"/>
  <c r="E135" i="38"/>
  <c r="B80" i="38"/>
  <c r="F134" i="38"/>
  <c r="D134" i="38"/>
  <c r="B79" i="38"/>
  <c r="G133" i="38"/>
  <c r="E133" i="38"/>
  <c r="B78" i="38"/>
  <c r="F132" i="38"/>
  <c r="D132" i="38"/>
  <c r="B77" i="38"/>
  <c r="G131" i="38"/>
  <c r="E131" i="38"/>
  <c r="B76" i="38"/>
  <c r="F130" i="38"/>
  <c r="D130" i="38"/>
  <c r="B75" i="38"/>
  <c r="G129" i="38"/>
  <c r="E129" i="38"/>
  <c r="B74" i="38"/>
  <c r="F128" i="38"/>
  <c r="D128" i="38"/>
  <c r="B73" i="38"/>
  <c r="G127" i="38"/>
  <c r="F127" i="38"/>
  <c r="E127" i="38"/>
  <c r="D127" i="38"/>
  <c r="B72" i="38"/>
  <c r="G126" i="38"/>
  <c r="H126" i="38" s="1"/>
  <c r="F126" i="38"/>
  <c r="E126" i="38"/>
  <c r="D126" i="38"/>
  <c r="C126" i="38"/>
  <c r="B71" i="38"/>
  <c r="G125" i="38"/>
  <c r="E125" i="38"/>
  <c r="B70" i="38"/>
  <c r="F124" i="38"/>
  <c r="D124" i="38"/>
  <c r="B69" i="38"/>
  <c r="G123" i="38"/>
  <c r="E123" i="38"/>
  <c r="B68" i="38"/>
  <c r="F122" i="38"/>
  <c r="D122" i="38"/>
  <c r="B67" i="38"/>
  <c r="G121" i="38"/>
  <c r="E121" i="38"/>
  <c r="B66" i="38"/>
  <c r="F120" i="38"/>
  <c r="D120" i="38"/>
  <c r="B65" i="38"/>
  <c r="G119" i="38"/>
  <c r="E119" i="38"/>
  <c r="B64" i="38"/>
  <c r="F118" i="38"/>
  <c r="D118" i="38"/>
  <c r="B63" i="38"/>
  <c r="G117" i="38"/>
  <c r="E117" i="38"/>
  <c r="B62" i="38"/>
  <c r="F116" i="38"/>
  <c r="D116" i="38"/>
  <c r="B61" i="38"/>
  <c r="H17" i="38"/>
  <c r="H215" i="38" s="1"/>
  <c r="H15" i="38"/>
  <c r="H190" i="38" s="1"/>
  <c r="H13" i="38"/>
  <c r="I162" i="37"/>
  <c r="I161" i="37"/>
  <c r="I160" i="37"/>
  <c r="I159" i="37"/>
  <c r="I158" i="37"/>
  <c r="I157" i="37"/>
  <c r="I156" i="37"/>
  <c r="I155" i="37"/>
  <c r="I154" i="37"/>
  <c r="I153" i="37"/>
  <c r="I152" i="37"/>
  <c r="I151" i="37"/>
  <c r="I150" i="37"/>
  <c r="I149" i="37"/>
  <c r="I148" i="37"/>
  <c r="I147" i="37"/>
  <c r="I163" i="37" s="1"/>
  <c r="I146" i="37"/>
  <c r="I145" i="37"/>
  <c r="I144" i="37"/>
  <c r="I143" i="37"/>
  <c r="I140" i="37"/>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H163" i="35"/>
  <c r="G163" i="35"/>
  <c r="F163" i="35"/>
  <c r="E163" i="35"/>
  <c r="D163" i="35"/>
  <c r="C163" i="35"/>
  <c r="B163" i="35"/>
  <c r="I162" i="35"/>
  <c r="B162" i="35"/>
  <c r="I161" i="35"/>
  <c r="B161" i="35"/>
  <c r="I160" i="35"/>
  <c r="B160" i="35"/>
  <c r="I159" i="35"/>
  <c r="B159" i="35"/>
  <c r="I158" i="35"/>
  <c r="B158" i="35"/>
  <c r="I157" i="35"/>
  <c r="B157" i="35"/>
  <c r="I156" i="35"/>
  <c r="B156" i="35"/>
  <c r="I155" i="35"/>
  <c r="B155" i="35"/>
  <c r="I154" i="35"/>
  <c r="B154" i="35"/>
  <c r="I153" i="35"/>
  <c r="B153" i="35"/>
  <c r="I152" i="35"/>
  <c r="B152" i="35"/>
  <c r="I151" i="35"/>
  <c r="B151" i="35"/>
  <c r="I150" i="35"/>
  <c r="B150" i="35"/>
  <c r="I149" i="35"/>
  <c r="B149" i="35"/>
  <c r="I148" i="35"/>
  <c r="B148" i="35"/>
  <c r="I147" i="35"/>
  <c r="B147" i="35"/>
  <c r="I146" i="35"/>
  <c r="B146" i="35"/>
  <c r="I145" i="35"/>
  <c r="B145" i="35"/>
  <c r="I144" i="35"/>
  <c r="B144" i="35"/>
  <c r="I143" i="35"/>
  <c r="B143" i="35"/>
  <c r="H141" i="35"/>
  <c r="I140" i="35"/>
  <c r="B136" i="35"/>
  <c r="B135" i="35"/>
  <c r="B134" i="35"/>
  <c r="B133" i="35"/>
  <c r="B132" i="35"/>
  <c r="B131" i="35"/>
  <c r="B130" i="35"/>
  <c r="B129" i="35"/>
  <c r="B128" i="35"/>
  <c r="B127" i="35"/>
  <c r="B126" i="35"/>
  <c r="B125" i="35"/>
  <c r="B124" i="35"/>
  <c r="B123" i="35"/>
  <c r="B122" i="35"/>
  <c r="B121" i="35"/>
  <c r="B120" i="35"/>
  <c r="B119" i="35"/>
  <c r="B118" i="35"/>
  <c r="B117" i="35"/>
  <c r="B116" i="35"/>
  <c r="G111" i="35"/>
  <c r="F111" i="35"/>
  <c r="E111" i="35"/>
  <c r="D111" i="35"/>
  <c r="C111" i="35"/>
  <c r="H111" i="35" s="1"/>
  <c r="B111" i="35"/>
  <c r="H110" i="35"/>
  <c r="B110" i="35"/>
  <c r="H109" i="35"/>
  <c r="B109" i="35"/>
  <c r="H108" i="35"/>
  <c r="B108" i="35"/>
  <c r="H107" i="35"/>
  <c r="B107" i="35"/>
  <c r="H106" i="35"/>
  <c r="B106" i="35"/>
  <c r="H105" i="35"/>
  <c r="B105" i="35"/>
  <c r="H104" i="35"/>
  <c r="B104" i="35"/>
  <c r="H103" i="35"/>
  <c r="B103" i="35"/>
  <c r="H102" i="35"/>
  <c r="B102" i="35"/>
  <c r="H101" i="35"/>
  <c r="B101" i="35"/>
  <c r="H100" i="35"/>
  <c r="B100" i="35"/>
  <c r="H99" i="35"/>
  <c r="B99" i="35"/>
  <c r="H98" i="35"/>
  <c r="B98" i="35"/>
  <c r="H97" i="35"/>
  <c r="B97" i="35"/>
  <c r="H96" i="35"/>
  <c r="B96" i="35"/>
  <c r="H95" i="35"/>
  <c r="B95" i="35"/>
  <c r="H94" i="35"/>
  <c r="B94" i="35"/>
  <c r="H93" i="35"/>
  <c r="B93" i="35"/>
  <c r="H92" i="35"/>
  <c r="B92" i="35"/>
  <c r="H91" i="35"/>
  <c r="B91" i="35"/>
  <c r="B81" i="35"/>
  <c r="F135" i="35"/>
  <c r="D135" i="35"/>
  <c r="B80" i="35"/>
  <c r="G134" i="35"/>
  <c r="E134" i="35"/>
  <c r="B79" i="35"/>
  <c r="F133" i="35"/>
  <c r="D133" i="35"/>
  <c r="B78" i="35"/>
  <c r="G132" i="35"/>
  <c r="E132" i="35"/>
  <c r="B77" i="35"/>
  <c r="F131" i="35"/>
  <c r="D131" i="35"/>
  <c r="B76" i="35"/>
  <c r="G130" i="35"/>
  <c r="E130" i="35"/>
  <c r="B75" i="35"/>
  <c r="F129" i="35"/>
  <c r="D129" i="35"/>
  <c r="B74" i="35"/>
  <c r="G128" i="35"/>
  <c r="E128" i="35"/>
  <c r="B73" i="35"/>
  <c r="F127" i="35"/>
  <c r="D127" i="35"/>
  <c r="B72" i="35"/>
  <c r="G126" i="35"/>
  <c r="E126" i="35"/>
  <c r="B71" i="35"/>
  <c r="F125" i="35"/>
  <c r="D125" i="35"/>
  <c r="B70" i="35"/>
  <c r="G124" i="35"/>
  <c r="E124" i="35"/>
  <c r="B69" i="35"/>
  <c r="F123" i="35"/>
  <c r="D123" i="35"/>
  <c r="B68" i="35"/>
  <c r="G122" i="35"/>
  <c r="E122" i="35"/>
  <c r="B67" i="35"/>
  <c r="F121" i="35"/>
  <c r="D121" i="35"/>
  <c r="B66" i="35"/>
  <c r="G120" i="35"/>
  <c r="G136" i="35" s="1"/>
  <c r="E120" i="35"/>
  <c r="B65" i="35"/>
  <c r="F119" i="35"/>
  <c r="D119" i="35"/>
  <c r="B64" i="35"/>
  <c r="G118" i="35"/>
  <c r="F118" i="35"/>
  <c r="E118" i="35"/>
  <c r="D118" i="35"/>
  <c r="B63" i="35"/>
  <c r="G117" i="35"/>
  <c r="F117" i="35"/>
  <c r="E117" i="35"/>
  <c r="D117" i="35"/>
  <c r="C117" i="35"/>
  <c r="B62" i="35"/>
  <c r="G116" i="35"/>
  <c r="E116" i="35"/>
  <c r="B61" i="35"/>
  <c r="H17" i="35"/>
  <c r="H215" i="35" s="1"/>
  <c r="H16" i="35"/>
  <c r="H240" i="35" s="1"/>
  <c r="H15" i="35"/>
  <c r="H190" i="35" s="1"/>
  <c r="H14"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H163" i="34"/>
  <c r="G163" i="34"/>
  <c r="F163" i="34"/>
  <c r="E163" i="34"/>
  <c r="D163" i="34"/>
  <c r="C163" i="34"/>
  <c r="B163" i="34"/>
  <c r="I162" i="34"/>
  <c r="B162" i="34"/>
  <c r="I161" i="34"/>
  <c r="B161" i="34"/>
  <c r="I160" i="34"/>
  <c r="B160" i="34"/>
  <c r="I159" i="34"/>
  <c r="B159" i="34"/>
  <c r="I158" i="34"/>
  <c r="B158" i="34"/>
  <c r="I157" i="34"/>
  <c r="B157" i="34"/>
  <c r="I156" i="34"/>
  <c r="B156" i="34"/>
  <c r="I155" i="34"/>
  <c r="B155" i="34"/>
  <c r="I154" i="34"/>
  <c r="B154" i="34"/>
  <c r="I153" i="34"/>
  <c r="B153" i="34"/>
  <c r="I152" i="34"/>
  <c r="B152" i="34"/>
  <c r="I151" i="34"/>
  <c r="B151" i="34"/>
  <c r="I150" i="34"/>
  <c r="B150" i="34"/>
  <c r="I149" i="34"/>
  <c r="B149" i="34"/>
  <c r="I148" i="34"/>
  <c r="B148" i="34"/>
  <c r="I147" i="34"/>
  <c r="B147" i="34"/>
  <c r="I146" i="34"/>
  <c r="B146" i="34"/>
  <c r="I145" i="34"/>
  <c r="B145" i="34"/>
  <c r="I144" i="34"/>
  <c r="B144" i="34"/>
  <c r="I143" i="34"/>
  <c r="I163" i="34" s="1"/>
  <c r="B143" i="34"/>
  <c r="H141" i="34"/>
  <c r="I140" i="34"/>
  <c r="B136" i="34"/>
  <c r="B135" i="34"/>
  <c r="B134" i="34"/>
  <c r="B133" i="34"/>
  <c r="B132" i="34"/>
  <c r="B131" i="34"/>
  <c r="B130" i="34"/>
  <c r="B129" i="34"/>
  <c r="B128" i="34"/>
  <c r="B127" i="34"/>
  <c r="B126" i="34"/>
  <c r="B125" i="34"/>
  <c r="B124" i="34"/>
  <c r="B123" i="34"/>
  <c r="B122" i="34"/>
  <c r="B121" i="34"/>
  <c r="B120" i="34"/>
  <c r="B119" i="34"/>
  <c r="B118" i="34"/>
  <c r="B117" i="34"/>
  <c r="B116" i="34"/>
  <c r="G111" i="34"/>
  <c r="F111" i="34"/>
  <c r="E111" i="34"/>
  <c r="D111" i="34"/>
  <c r="C111" i="34"/>
  <c r="B111" i="34"/>
  <c r="H110" i="34"/>
  <c r="B110" i="34"/>
  <c r="H109" i="34"/>
  <c r="B109" i="34"/>
  <c r="H108" i="34"/>
  <c r="B108" i="34"/>
  <c r="H107" i="34"/>
  <c r="B107" i="34"/>
  <c r="H106" i="34"/>
  <c r="B106" i="34"/>
  <c r="H105" i="34"/>
  <c r="B105" i="34"/>
  <c r="H104" i="34"/>
  <c r="B104" i="34"/>
  <c r="H103" i="34"/>
  <c r="B103" i="34"/>
  <c r="H102" i="34"/>
  <c r="B102" i="34"/>
  <c r="H101" i="34"/>
  <c r="B101" i="34"/>
  <c r="H100" i="34"/>
  <c r="B100" i="34"/>
  <c r="H99" i="34"/>
  <c r="B99" i="34"/>
  <c r="H98" i="34"/>
  <c r="B98" i="34"/>
  <c r="H97" i="34"/>
  <c r="B97" i="34"/>
  <c r="H96" i="34"/>
  <c r="B96" i="34"/>
  <c r="H95" i="34"/>
  <c r="B95" i="34"/>
  <c r="H94" i="34"/>
  <c r="B94" i="34"/>
  <c r="H93" i="34"/>
  <c r="B93" i="34"/>
  <c r="H92" i="34"/>
  <c r="B92" i="34"/>
  <c r="H91" i="34"/>
  <c r="B91" i="34"/>
  <c r="B81" i="34"/>
  <c r="G135" i="34"/>
  <c r="E135" i="34"/>
  <c r="C135" i="34"/>
  <c r="B80" i="34"/>
  <c r="G134" i="34"/>
  <c r="F134" i="34"/>
  <c r="E134" i="34"/>
  <c r="D134" i="34"/>
  <c r="C134" i="34"/>
  <c r="H134" i="34" s="1"/>
  <c r="F186" i="34" s="1"/>
  <c r="B79" i="34"/>
  <c r="G133" i="34"/>
  <c r="E133" i="34"/>
  <c r="C133" i="34"/>
  <c r="B78" i="34"/>
  <c r="G132" i="34"/>
  <c r="F132" i="34"/>
  <c r="E132" i="34"/>
  <c r="D132" i="34"/>
  <c r="C132" i="34"/>
  <c r="B77" i="34"/>
  <c r="G131" i="34"/>
  <c r="E131" i="34"/>
  <c r="C131" i="34"/>
  <c r="B76" i="34"/>
  <c r="G130" i="34"/>
  <c r="H130" i="34" s="1"/>
  <c r="E182" i="34" s="1"/>
  <c r="F130" i="34"/>
  <c r="E130" i="34"/>
  <c r="D130" i="34"/>
  <c r="C130" i="34"/>
  <c r="B75" i="34"/>
  <c r="G129" i="34"/>
  <c r="E129" i="34"/>
  <c r="C129" i="34"/>
  <c r="B74" i="34"/>
  <c r="G128" i="34"/>
  <c r="F128" i="34"/>
  <c r="E128" i="34"/>
  <c r="D128" i="34"/>
  <c r="C128" i="34"/>
  <c r="B73" i="34"/>
  <c r="G127" i="34"/>
  <c r="E127" i="34"/>
  <c r="C127" i="34"/>
  <c r="B72" i="34"/>
  <c r="G126" i="34"/>
  <c r="F126" i="34"/>
  <c r="E126" i="34"/>
  <c r="D126" i="34"/>
  <c r="C126" i="34"/>
  <c r="H126" i="34" s="1"/>
  <c r="B71" i="34"/>
  <c r="G125" i="34"/>
  <c r="E125" i="34"/>
  <c r="C125" i="34"/>
  <c r="B70" i="34"/>
  <c r="G124" i="34"/>
  <c r="F124" i="34"/>
  <c r="E124" i="34"/>
  <c r="H124" i="34" s="1"/>
  <c r="C176" i="34" s="1"/>
  <c r="D124" i="34"/>
  <c r="C124" i="34"/>
  <c r="B69" i="34"/>
  <c r="G123" i="34"/>
  <c r="E123" i="34"/>
  <c r="C123" i="34"/>
  <c r="B68" i="34"/>
  <c r="G122" i="34"/>
  <c r="F122" i="34"/>
  <c r="E122" i="34"/>
  <c r="D122" i="34"/>
  <c r="B67" i="34"/>
  <c r="G121" i="34"/>
  <c r="F121" i="34"/>
  <c r="E121" i="34"/>
  <c r="D121" i="34"/>
  <c r="H121" i="34" s="1"/>
  <c r="C121" i="34"/>
  <c r="B66" i="34"/>
  <c r="F120" i="34"/>
  <c r="D120" i="34"/>
  <c r="B65" i="34"/>
  <c r="G119" i="34"/>
  <c r="E119" i="34"/>
  <c r="D119" i="34"/>
  <c r="H119" i="34" s="1"/>
  <c r="F171" i="34" s="1"/>
  <c r="C119" i="34"/>
  <c r="B64" i="34"/>
  <c r="F118" i="34"/>
  <c r="D118" i="34"/>
  <c r="B63" i="34"/>
  <c r="G117" i="34"/>
  <c r="E117" i="34"/>
  <c r="C117" i="34"/>
  <c r="B62" i="34"/>
  <c r="G116" i="34"/>
  <c r="F116" i="34"/>
  <c r="E116" i="34"/>
  <c r="D116" i="34"/>
  <c r="B61" i="34"/>
  <c r="H17" i="34"/>
  <c r="H215" i="34"/>
  <c r="H15" i="34"/>
  <c r="H190"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H163" i="33"/>
  <c r="G163" i="33"/>
  <c r="F163" i="33"/>
  <c r="E163" i="33"/>
  <c r="D163" i="33"/>
  <c r="C163" i="33"/>
  <c r="B163" i="33"/>
  <c r="I162" i="33"/>
  <c r="B162" i="33"/>
  <c r="I161" i="33"/>
  <c r="B161" i="33"/>
  <c r="I160" i="33"/>
  <c r="B160" i="33"/>
  <c r="I159" i="33"/>
  <c r="B159" i="33"/>
  <c r="I158" i="33"/>
  <c r="B158" i="33"/>
  <c r="I157" i="33"/>
  <c r="B157" i="33"/>
  <c r="I156" i="33"/>
  <c r="B156" i="33"/>
  <c r="I155" i="33"/>
  <c r="B155" i="33"/>
  <c r="I154" i="33"/>
  <c r="B154" i="33"/>
  <c r="I153" i="33"/>
  <c r="B153" i="33"/>
  <c r="I152" i="33"/>
  <c r="B152" i="33"/>
  <c r="I151" i="33"/>
  <c r="B151" i="33"/>
  <c r="I150" i="33"/>
  <c r="B150" i="33"/>
  <c r="I149" i="33"/>
  <c r="B149" i="33"/>
  <c r="I148" i="33"/>
  <c r="B148" i="33"/>
  <c r="I147" i="33"/>
  <c r="B147" i="33"/>
  <c r="I146" i="33"/>
  <c r="B146" i="33"/>
  <c r="I145" i="33"/>
  <c r="B145" i="33"/>
  <c r="I144" i="33"/>
  <c r="B144" i="33"/>
  <c r="I143" i="33"/>
  <c r="B143" i="33"/>
  <c r="H141" i="33"/>
  <c r="I140" i="33"/>
  <c r="B136" i="33"/>
  <c r="B135" i="33"/>
  <c r="B134" i="33"/>
  <c r="B133" i="33"/>
  <c r="B132" i="33"/>
  <c r="B131" i="33"/>
  <c r="B130" i="33"/>
  <c r="B129" i="33"/>
  <c r="B128" i="33"/>
  <c r="B127" i="33"/>
  <c r="B126" i="33"/>
  <c r="B125" i="33"/>
  <c r="B124" i="33"/>
  <c r="B123" i="33"/>
  <c r="B122" i="33"/>
  <c r="B121" i="33"/>
  <c r="B120" i="33"/>
  <c r="B119" i="33"/>
  <c r="B118" i="33"/>
  <c r="B117" i="33"/>
  <c r="B116" i="33"/>
  <c r="G111" i="33"/>
  <c r="F111" i="33"/>
  <c r="E111" i="33"/>
  <c r="D111" i="33"/>
  <c r="C111" i="33"/>
  <c r="B111" i="33"/>
  <c r="B110" i="33"/>
  <c r="B109" i="33"/>
  <c r="B108" i="33"/>
  <c r="B107" i="33"/>
  <c r="B106" i="33"/>
  <c r="B105" i="33"/>
  <c r="B104" i="33"/>
  <c r="B103" i="33"/>
  <c r="B102" i="33"/>
  <c r="B101" i="33"/>
  <c r="B100" i="33"/>
  <c r="B99" i="33"/>
  <c r="B98" i="33"/>
  <c r="B97" i="33"/>
  <c r="B96" i="33"/>
  <c r="B95" i="33"/>
  <c r="B94" i="33"/>
  <c r="B93" i="33"/>
  <c r="B92" i="33"/>
  <c r="B91" i="33"/>
  <c r="B81" i="33"/>
  <c r="G135" i="33"/>
  <c r="F135" i="33"/>
  <c r="E135" i="33"/>
  <c r="D135" i="33"/>
  <c r="B80" i="33"/>
  <c r="G134" i="33"/>
  <c r="F134" i="33"/>
  <c r="E134" i="33"/>
  <c r="D134" i="33"/>
  <c r="C134" i="33"/>
  <c r="B79" i="33"/>
  <c r="F133" i="33"/>
  <c r="D133" i="33"/>
  <c r="B78" i="33"/>
  <c r="G132" i="33"/>
  <c r="E132" i="33"/>
  <c r="C132" i="33"/>
  <c r="B77" i="33"/>
  <c r="G131" i="33"/>
  <c r="F131" i="33"/>
  <c r="E131" i="33"/>
  <c r="D131" i="33"/>
  <c r="B76" i="33"/>
  <c r="G130" i="33"/>
  <c r="F130" i="33"/>
  <c r="E130" i="33"/>
  <c r="D130" i="33"/>
  <c r="C130" i="33"/>
  <c r="B75" i="33"/>
  <c r="F129" i="33"/>
  <c r="D129" i="33"/>
  <c r="B74" i="33"/>
  <c r="G128" i="33"/>
  <c r="E128" i="33"/>
  <c r="C128" i="33"/>
  <c r="B73" i="33"/>
  <c r="G127" i="33"/>
  <c r="F127" i="33"/>
  <c r="E127" i="33"/>
  <c r="D127" i="33"/>
  <c r="B72" i="33"/>
  <c r="G126" i="33"/>
  <c r="F126" i="33"/>
  <c r="E126" i="33"/>
  <c r="D126" i="33"/>
  <c r="H126" i="33" s="1"/>
  <c r="C126" i="33"/>
  <c r="B71" i="33"/>
  <c r="F125" i="33"/>
  <c r="D125" i="33"/>
  <c r="B70" i="33"/>
  <c r="G124" i="33"/>
  <c r="E124" i="33"/>
  <c r="C124" i="33"/>
  <c r="B69" i="33"/>
  <c r="G123" i="33"/>
  <c r="F123" i="33"/>
  <c r="E123" i="33"/>
  <c r="D123" i="33"/>
  <c r="B68" i="33"/>
  <c r="G122" i="33"/>
  <c r="F122" i="33"/>
  <c r="H122" i="33" s="1"/>
  <c r="E122" i="33"/>
  <c r="D122" i="33"/>
  <c r="C122" i="33"/>
  <c r="B67" i="33"/>
  <c r="F121" i="33"/>
  <c r="D121" i="33"/>
  <c r="B66" i="33"/>
  <c r="G120" i="33"/>
  <c r="E120" i="33"/>
  <c r="C120" i="33"/>
  <c r="B65" i="33"/>
  <c r="G119" i="33"/>
  <c r="F119" i="33"/>
  <c r="E119" i="33"/>
  <c r="D119" i="33"/>
  <c r="B64" i="33"/>
  <c r="G118" i="33"/>
  <c r="F118" i="33"/>
  <c r="E118" i="33"/>
  <c r="D118" i="33"/>
  <c r="C118" i="33"/>
  <c r="B63" i="33"/>
  <c r="F117" i="33"/>
  <c r="D117" i="33"/>
  <c r="B62" i="33"/>
  <c r="G116" i="33"/>
  <c r="E116" i="33"/>
  <c r="C116" i="33"/>
  <c r="B61" i="33"/>
  <c r="H16" i="33"/>
  <c r="H240" i="33" s="1"/>
  <c r="H14"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H163" i="32"/>
  <c r="G163" i="32"/>
  <c r="F163" i="32"/>
  <c r="E163" i="32"/>
  <c r="D163" i="32"/>
  <c r="C163" i="32"/>
  <c r="B163" i="32"/>
  <c r="I162" i="32"/>
  <c r="B162" i="32"/>
  <c r="I161" i="32"/>
  <c r="B161" i="32"/>
  <c r="I160" i="32"/>
  <c r="B160" i="32"/>
  <c r="I159" i="32"/>
  <c r="B159" i="32"/>
  <c r="I158" i="32"/>
  <c r="B158" i="32"/>
  <c r="I157" i="32"/>
  <c r="B157" i="32"/>
  <c r="I156" i="32"/>
  <c r="B156" i="32"/>
  <c r="I155" i="32"/>
  <c r="B155" i="32"/>
  <c r="I154" i="32"/>
  <c r="B154" i="32"/>
  <c r="I153" i="32"/>
  <c r="B153" i="32"/>
  <c r="I152" i="32"/>
  <c r="B152" i="32"/>
  <c r="I151" i="32"/>
  <c r="B151" i="32"/>
  <c r="I150" i="32"/>
  <c r="B150" i="32"/>
  <c r="I149" i="32"/>
  <c r="B149" i="32"/>
  <c r="I148" i="32"/>
  <c r="B148" i="32"/>
  <c r="I147" i="32"/>
  <c r="B147" i="32"/>
  <c r="I146" i="32"/>
  <c r="I163" i="32" s="1"/>
  <c r="B146" i="32"/>
  <c r="I145" i="32"/>
  <c r="B145" i="32"/>
  <c r="I144" i="32"/>
  <c r="B144" i="32"/>
  <c r="I143" i="32"/>
  <c r="B143" i="32"/>
  <c r="H141" i="32"/>
  <c r="I140" i="32" s="1"/>
  <c r="B136" i="32"/>
  <c r="B135" i="32"/>
  <c r="B134" i="32"/>
  <c r="B133" i="32"/>
  <c r="B132" i="32"/>
  <c r="B131" i="32"/>
  <c r="B130" i="32"/>
  <c r="B129" i="32"/>
  <c r="B128" i="32"/>
  <c r="B127" i="32"/>
  <c r="B126" i="32"/>
  <c r="B125" i="32"/>
  <c r="B124" i="32"/>
  <c r="B123" i="32"/>
  <c r="B122" i="32"/>
  <c r="B121" i="32"/>
  <c r="B120" i="32"/>
  <c r="B119" i="32"/>
  <c r="B118" i="32"/>
  <c r="B117" i="32"/>
  <c r="B116" i="32"/>
  <c r="G111" i="32"/>
  <c r="F111" i="32"/>
  <c r="H111" i="32" s="1"/>
  <c r="E111" i="32"/>
  <c r="D111" i="32"/>
  <c r="C111" i="32"/>
  <c r="B111" i="32"/>
  <c r="H110" i="32"/>
  <c r="B110" i="32"/>
  <c r="H109" i="32"/>
  <c r="B109" i="32"/>
  <c r="H108" i="32"/>
  <c r="B108" i="32"/>
  <c r="H107" i="32"/>
  <c r="B107" i="32"/>
  <c r="H106" i="32"/>
  <c r="B106" i="32"/>
  <c r="H105" i="32"/>
  <c r="B105" i="32"/>
  <c r="H104" i="32"/>
  <c r="B104" i="32"/>
  <c r="H103" i="32"/>
  <c r="B103" i="32"/>
  <c r="H102" i="32"/>
  <c r="B102" i="32"/>
  <c r="H101" i="32"/>
  <c r="B101" i="32"/>
  <c r="H100" i="32"/>
  <c r="B100" i="32"/>
  <c r="H99" i="32"/>
  <c r="B99" i="32"/>
  <c r="H98" i="32"/>
  <c r="B98" i="32"/>
  <c r="H97" i="32"/>
  <c r="B97" i="32"/>
  <c r="H96" i="32"/>
  <c r="B96" i="32"/>
  <c r="H95" i="32"/>
  <c r="B95" i="32"/>
  <c r="H94" i="32"/>
  <c r="B94" i="32"/>
  <c r="H93" i="32"/>
  <c r="B93" i="32"/>
  <c r="H92" i="32"/>
  <c r="B92" i="32"/>
  <c r="H91" i="32"/>
  <c r="B91" i="32"/>
  <c r="B81" i="32"/>
  <c r="G135" i="32"/>
  <c r="E135" i="32"/>
  <c r="C135" i="32"/>
  <c r="B80" i="32"/>
  <c r="F134" i="32"/>
  <c r="D134" i="32"/>
  <c r="B79" i="32"/>
  <c r="G133" i="32"/>
  <c r="E133" i="32"/>
  <c r="C133" i="32"/>
  <c r="B78" i="32"/>
  <c r="F132" i="32"/>
  <c r="D132" i="32"/>
  <c r="B77" i="32"/>
  <c r="G131" i="32"/>
  <c r="E131" i="32"/>
  <c r="C131" i="32"/>
  <c r="B76" i="32"/>
  <c r="F130" i="32"/>
  <c r="D130" i="32"/>
  <c r="B75" i="32"/>
  <c r="G129" i="32"/>
  <c r="E129" i="32"/>
  <c r="C129" i="32"/>
  <c r="B74" i="32"/>
  <c r="F128" i="32"/>
  <c r="D128" i="32"/>
  <c r="B73" i="32"/>
  <c r="G127" i="32"/>
  <c r="E127" i="32"/>
  <c r="C127" i="32"/>
  <c r="B72" i="32"/>
  <c r="F126" i="32"/>
  <c r="D126" i="32"/>
  <c r="B71" i="32"/>
  <c r="G125" i="32"/>
  <c r="E125" i="32"/>
  <c r="C125" i="32"/>
  <c r="B70" i="32"/>
  <c r="F124" i="32"/>
  <c r="D124" i="32"/>
  <c r="B69" i="32"/>
  <c r="G123" i="32"/>
  <c r="E123" i="32"/>
  <c r="C123" i="32"/>
  <c r="B68" i="32"/>
  <c r="F122" i="32"/>
  <c r="D122" i="32"/>
  <c r="B67" i="32"/>
  <c r="G121" i="32"/>
  <c r="E121" i="32"/>
  <c r="C121" i="32"/>
  <c r="B66" i="32"/>
  <c r="F120" i="32"/>
  <c r="D120" i="32"/>
  <c r="B65" i="32"/>
  <c r="G119" i="32"/>
  <c r="E119" i="32"/>
  <c r="C119" i="32"/>
  <c r="B64" i="32"/>
  <c r="F118" i="32"/>
  <c r="D118" i="32"/>
  <c r="B63" i="32"/>
  <c r="G117" i="32"/>
  <c r="E117" i="32"/>
  <c r="C117" i="32"/>
  <c r="B62" i="32"/>
  <c r="F116" i="32"/>
  <c r="D116" i="32"/>
  <c r="B61" i="32"/>
  <c r="H17" i="32"/>
  <c r="H215" i="32" s="1"/>
  <c r="H15" i="32"/>
  <c r="H190" i="32" s="1"/>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H163" i="31"/>
  <c r="G163" i="31"/>
  <c r="F163" i="31"/>
  <c r="E163" i="31"/>
  <c r="D163" i="31"/>
  <c r="C163" i="31"/>
  <c r="B163" i="31"/>
  <c r="I162" i="31"/>
  <c r="B162" i="31"/>
  <c r="I161" i="31"/>
  <c r="B161" i="31"/>
  <c r="I160" i="31"/>
  <c r="B160" i="31"/>
  <c r="I159" i="31"/>
  <c r="B159" i="31"/>
  <c r="I158" i="31"/>
  <c r="B158" i="31"/>
  <c r="I157" i="31"/>
  <c r="B157" i="31"/>
  <c r="I156" i="31"/>
  <c r="B156" i="31"/>
  <c r="I155" i="31"/>
  <c r="B155" i="31"/>
  <c r="I154" i="31"/>
  <c r="B154" i="31"/>
  <c r="I153" i="31"/>
  <c r="B153" i="31"/>
  <c r="I152" i="31"/>
  <c r="B152" i="31"/>
  <c r="I151" i="31"/>
  <c r="B151" i="31"/>
  <c r="I150" i="31"/>
  <c r="B150" i="31"/>
  <c r="I149" i="31"/>
  <c r="B149" i="31"/>
  <c r="I148" i="31"/>
  <c r="B148" i="31"/>
  <c r="I147" i="31"/>
  <c r="B147" i="31"/>
  <c r="I146" i="31"/>
  <c r="B146" i="31"/>
  <c r="I145" i="31"/>
  <c r="B145" i="31"/>
  <c r="I144" i="31"/>
  <c r="B144" i="31"/>
  <c r="I143" i="31"/>
  <c r="B143" i="31"/>
  <c r="H141" i="31"/>
  <c r="I140" i="31"/>
  <c r="B136" i="31"/>
  <c r="B135" i="31"/>
  <c r="B134" i="31"/>
  <c r="B133" i="31"/>
  <c r="B132" i="31"/>
  <c r="B131" i="31"/>
  <c r="B130" i="31"/>
  <c r="B129" i="31"/>
  <c r="B128" i="31"/>
  <c r="B127" i="31"/>
  <c r="B126" i="31"/>
  <c r="B125" i="31"/>
  <c r="B124" i="31"/>
  <c r="B123" i="31"/>
  <c r="B122" i="31"/>
  <c r="B121" i="31"/>
  <c r="B120" i="31"/>
  <c r="B119" i="31"/>
  <c r="B118" i="31"/>
  <c r="B117" i="31"/>
  <c r="B116" i="31"/>
  <c r="G111" i="31"/>
  <c r="F111" i="31"/>
  <c r="E111" i="31"/>
  <c r="H111" i="31" s="1"/>
  <c r="D111" i="31"/>
  <c r="C111" i="31"/>
  <c r="B111" i="31"/>
  <c r="H110" i="31"/>
  <c r="B110" i="31"/>
  <c r="H109" i="31"/>
  <c r="B109" i="31"/>
  <c r="H108" i="31"/>
  <c r="B108" i="31"/>
  <c r="H107" i="31"/>
  <c r="B107" i="31"/>
  <c r="H106" i="31"/>
  <c r="B106" i="31"/>
  <c r="H105" i="31"/>
  <c r="B105" i="31"/>
  <c r="H104" i="31"/>
  <c r="B104" i="31"/>
  <c r="H103" i="31"/>
  <c r="B103" i="31"/>
  <c r="H102" i="31"/>
  <c r="B102" i="31"/>
  <c r="H101" i="31"/>
  <c r="B101" i="31"/>
  <c r="H100" i="31"/>
  <c r="B100" i="31"/>
  <c r="H99" i="31"/>
  <c r="B99" i="31"/>
  <c r="H98" i="31"/>
  <c r="B98" i="31"/>
  <c r="H97" i="31"/>
  <c r="B97" i="31"/>
  <c r="H96" i="31"/>
  <c r="B96" i="31"/>
  <c r="H95" i="31"/>
  <c r="B95" i="31"/>
  <c r="H94" i="31"/>
  <c r="B94" i="31"/>
  <c r="H93" i="31"/>
  <c r="B93" i="31"/>
  <c r="H92" i="31"/>
  <c r="B92" i="31"/>
  <c r="H91" i="31"/>
  <c r="B91" i="31"/>
  <c r="B81" i="31"/>
  <c r="F135" i="31"/>
  <c r="D135" i="31"/>
  <c r="B80" i="31"/>
  <c r="G134" i="31"/>
  <c r="E134" i="31"/>
  <c r="C134" i="31"/>
  <c r="B79" i="31"/>
  <c r="F133" i="31"/>
  <c r="D133" i="31"/>
  <c r="B78" i="31"/>
  <c r="G132" i="31"/>
  <c r="E132" i="31"/>
  <c r="C132" i="31"/>
  <c r="B77" i="31"/>
  <c r="F131" i="31"/>
  <c r="D131" i="31"/>
  <c r="B76" i="31"/>
  <c r="G130" i="31"/>
  <c r="E130" i="31"/>
  <c r="C130" i="31"/>
  <c r="B75" i="31"/>
  <c r="F129" i="31"/>
  <c r="D129" i="31"/>
  <c r="B74" i="31"/>
  <c r="G128" i="31"/>
  <c r="E128" i="31"/>
  <c r="C128" i="31"/>
  <c r="B73" i="31"/>
  <c r="F127" i="31"/>
  <c r="D127" i="31"/>
  <c r="B72" i="31"/>
  <c r="G126" i="31"/>
  <c r="E126" i="31"/>
  <c r="C126" i="31"/>
  <c r="B71" i="31"/>
  <c r="F125" i="31"/>
  <c r="H125" i="31" s="1"/>
  <c r="D125" i="31"/>
  <c r="B70" i="31"/>
  <c r="G124" i="31"/>
  <c r="E124" i="31"/>
  <c r="C124" i="31"/>
  <c r="B69" i="31"/>
  <c r="F123" i="31"/>
  <c r="D123" i="31"/>
  <c r="B68" i="31"/>
  <c r="G122" i="31"/>
  <c r="E122" i="31"/>
  <c r="C122" i="31"/>
  <c r="B67" i="31"/>
  <c r="F121" i="31"/>
  <c r="D121" i="31"/>
  <c r="B66" i="31"/>
  <c r="G120" i="31"/>
  <c r="E120" i="31"/>
  <c r="C120" i="31"/>
  <c r="B65" i="31"/>
  <c r="F119" i="31"/>
  <c r="D119" i="31"/>
  <c r="B64" i="31"/>
  <c r="G118" i="31"/>
  <c r="E118" i="31"/>
  <c r="C118" i="31"/>
  <c r="B63" i="31"/>
  <c r="F117" i="31"/>
  <c r="D117" i="31"/>
  <c r="B62" i="31"/>
  <c r="G116" i="31"/>
  <c r="E116" i="31"/>
  <c r="C116" i="31"/>
  <c r="B61" i="31"/>
  <c r="H16" i="31"/>
  <c r="H240" i="31"/>
  <c r="H14"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H163" i="30"/>
  <c r="G163" i="30"/>
  <c r="F163" i="30"/>
  <c r="E163" i="30"/>
  <c r="D163" i="30"/>
  <c r="C163" i="30"/>
  <c r="B163" i="30"/>
  <c r="I162" i="30"/>
  <c r="B162" i="30"/>
  <c r="I161" i="30"/>
  <c r="B161" i="30"/>
  <c r="I160" i="30"/>
  <c r="B160" i="30"/>
  <c r="I159" i="30"/>
  <c r="B159" i="30"/>
  <c r="I158" i="30"/>
  <c r="B158" i="30"/>
  <c r="I157" i="30"/>
  <c r="B157" i="30"/>
  <c r="I156" i="30"/>
  <c r="B156" i="30"/>
  <c r="I155" i="30"/>
  <c r="B155" i="30"/>
  <c r="I154" i="30"/>
  <c r="B154" i="30"/>
  <c r="I153" i="30"/>
  <c r="B153" i="30"/>
  <c r="I152" i="30"/>
  <c r="B152" i="30"/>
  <c r="I151" i="30"/>
  <c r="B151" i="30"/>
  <c r="I150" i="30"/>
  <c r="B150" i="30"/>
  <c r="I149" i="30"/>
  <c r="B149" i="30"/>
  <c r="I148" i="30"/>
  <c r="B148" i="30"/>
  <c r="I147" i="30"/>
  <c r="B147" i="30"/>
  <c r="I146" i="30"/>
  <c r="B146" i="30"/>
  <c r="I145" i="30"/>
  <c r="B145" i="30"/>
  <c r="I144" i="30"/>
  <c r="B144" i="30"/>
  <c r="I143" i="30"/>
  <c r="B143" i="30"/>
  <c r="H141" i="30"/>
  <c r="I140" i="30"/>
  <c r="B136" i="30"/>
  <c r="B135" i="30"/>
  <c r="B134" i="30"/>
  <c r="B133" i="30"/>
  <c r="B132" i="30"/>
  <c r="B131" i="30"/>
  <c r="B130" i="30"/>
  <c r="B129" i="30"/>
  <c r="B128" i="30"/>
  <c r="B127" i="30"/>
  <c r="B126" i="30"/>
  <c r="B125" i="30"/>
  <c r="B124" i="30"/>
  <c r="B123" i="30"/>
  <c r="B122" i="30"/>
  <c r="B121" i="30"/>
  <c r="B120" i="30"/>
  <c r="B119" i="30"/>
  <c r="B118" i="30"/>
  <c r="B117" i="30"/>
  <c r="B116" i="30"/>
  <c r="G111" i="30"/>
  <c r="F111" i="30"/>
  <c r="E111" i="30"/>
  <c r="D111" i="30"/>
  <c r="C111" i="30"/>
  <c r="H111" i="30" s="1"/>
  <c r="B111" i="30"/>
  <c r="H110" i="30"/>
  <c r="B110" i="30"/>
  <c r="H109" i="30"/>
  <c r="B109" i="30"/>
  <c r="H108" i="30"/>
  <c r="B108" i="30"/>
  <c r="H107" i="30"/>
  <c r="B107" i="30"/>
  <c r="H106" i="30"/>
  <c r="B106" i="30"/>
  <c r="H105" i="30"/>
  <c r="B105" i="30"/>
  <c r="H104" i="30"/>
  <c r="B104" i="30"/>
  <c r="H103" i="30"/>
  <c r="B103" i="30"/>
  <c r="H102" i="30"/>
  <c r="B102" i="30"/>
  <c r="H101" i="30"/>
  <c r="B101" i="30"/>
  <c r="H100" i="30"/>
  <c r="B100" i="30"/>
  <c r="H99" i="30"/>
  <c r="B99" i="30"/>
  <c r="H98" i="30"/>
  <c r="B98" i="30"/>
  <c r="H97" i="30"/>
  <c r="B97" i="30"/>
  <c r="H96" i="30"/>
  <c r="B96" i="30"/>
  <c r="H95" i="30"/>
  <c r="B95" i="30"/>
  <c r="H94" i="30"/>
  <c r="B94" i="30"/>
  <c r="H93" i="30"/>
  <c r="B93" i="30"/>
  <c r="H92" i="30"/>
  <c r="B92" i="30"/>
  <c r="H91" i="30"/>
  <c r="B91" i="30"/>
  <c r="B81" i="30"/>
  <c r="G135" i="30"/>
  <c r="E135" i="30"/>
  <c r="C135" i="30"/>
  <c r="B80" i="30"/>
  <c r="F134" i="30"/>
  <c r="D134" i="30"/>
  <c r="B79" i="30"/>
  <c r="G133" i="30"/>
  <c r="E133" i="30"/>
  <c r="C133" i="30"/>
  <c r="B78" i="30"/>
  <c r="F132" i="30"/>
  <c r="D132" i="30"/>
  <c r="B77" i="30"/>
  <c r="G131" i="30"/>
  <c r="E131" i="30"/>
  <c r="C131" i="30"/>
  <c r="B76" i="30"/>
  <c r="F130" i="30"/>
  <c r="D130" i="30"/>
  <c r="B75" i="30"/>
  <c r="G129" i="30"/>
  <c r="E129" i="30"/>
  <c r="C129" i="30"/>
  <c r="B74" i="30"/>
  <c r="F128" i="30"/>
  <c r="D128" i="30"/>
  <c r="B73" i="30"/>
  <c r="G127" i="30"/>
  <c r="E127" i="30"/>
  <c r="C127" i="30"/>
  <c r="B72" i="30"/>
  <c r="F126" i="30"/>
  <c r="D126" i="30"/>
  <c r="B71" i="30"/>
  <c r="G125" i="30"/>
  <c r="E125" i="30"/>
  <c r="C125" i="30"/>
  <c r="B70" i="30"/>
  <c r="F124" i="30"/>
  <c r="D124" i="30"/>
  <c r="B69" i="30"/>
  <c r="G123" i="30"/>
  <c r="E123" i="30"/>
  <c r="C123" i="30"/>
  <c r="B68" i="30"/>
  <c r="F122" i="30"/>
  <c r="D122" i="30"/>
  <c r="B67" i="30"/>
  <c r="G121" i="30"/>
  <c r="E121" i="30"/>
  <c r="C121" i="30"/>
  <c r="B66" i="30"/>
  <c r="F120" i="30"/>
  <c r="D120" i="30"/>
  <c r="B65" i="30"/>
  <c r="G119" i="30"/>
  <c r="E119" i="30"/>
  <c r="C119" i="30"/>
  <c r="B64" i="30"/>
  <c r="F118" i="30"/>
  <c r="D118" i="30"/>
  <c r="B63" i="30"/>
  <c r="G117" i="30"/>
  <c r="E117" i="30"/>
  <c r="C117" i="30"/>
  <c r="B62" i="30"/>
  <c r="F116" i="30"/>
  <c r="D116" i="30"/>
  <c r="B61" i="30"/>
  <c r="H17" i="30"/>
  <c r="H215" i="30" s="1"/>
  <c r="H15" i="30"/>
  <c r="H190"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H163" i="29"/>
  <c r="G163" i="29"/>
  <c r="F163" i="29"/>
  <c r="E163" i="29"/>
  <c r="D163" i="29"/>
  <c r="C163" i="29"/>
  <c r="B163" i="29"/>
  <c r="I162" i="29"/>
  <c r="B162" i="29"/>
  <c r="I161" i="29"/>
  <c r="B161" i="29"/>
  <c r="I160" i="29"/>
  <c r="B160" i="29"/>
  <c r="I159" i="29"/>
  <c r="B159" i="29"/>
  <c r="I158" i="29"/>
  <c r="B158" i="29"/>
  <c r="I157" i="29"/>
  <c r="B157" i="29"/>
  <c r="I156" i="29"/>
  <c r="B156" i="29"/>
  <c r="I155" i="29"/>
  <c r="B155" i="29"/>
  <c r="I154" i="29"/>
  <c r="B154" i="29"/>
  <c r="I153" i="29"/>
  <c r="B153" i="29"/>
  <c r="I152" i="29"/>
  <c r="B152" i="29"/>
  <c r="I151" i="29"/>
  <c r="B151" i="29"/>
  <c r="I150" i="29"/>
  <c r="B150" i="29"/>
  <c r="I149" i="29"/>
  <c r="B149" i="29"/>
  <c r="I148" i="29"/>
  <c r="B148" i="29"/>
  <c r="I147" i="29"/>
  <c r="B147" i="29"/>
  <c r="I146" i="29"/>
  <c r="B146" i="29"/>
  <c r="I145" i="29"/>
  <c r="B145" i="29"/>
  <c r="I144" i="29"/>
  <c r="I163" i="29" s="1"/>
  <c r="B144" i="29"/>
  <c r="I143" i="29"/>
  <c r="B143" i="29"/>
  <c r="H141" i="29"/>
  <c r="I140" i="29" s="1"/>
  <c r="B136" i="29"/>
  <c r="B135" i="29"/>
  <c r="B134" i="29"/>
  <c r="B133" i="29"/>
  <c r="B132" i="29"/>
  <c r="B131" i="29"/>
  <c r="B130" i="29"/>
  <c r="B129" i="29"/>
  <c r="B128" i="29"/>
  <c r="B127" i="29"/>
  <c r="B126" i="29"/>
  <c r="B125" i="29"/>
  <c r="B124" i="29"/>
  <c r="B123" i="29"/>
  <c r="B122" i="29"/>
  <c r="B121" i="29"/>
  <c r="B120" i="29"/>
  <c r="B119" i="29"/>
  <c r="B118" i="29"/>
  <c r="B117" i="29"/>
  <c r="B116" i="29"/>
  <c r="G111" i="29"/>
  <c r="F111" i="29"/>
  <c r="E111" i="29"/>
  <c r="D111" i="29"/>
  <c r="C111" i="29"/>
  <c r="B111" i="29"/>
  <c r="H110" i="29"/>
  <c r="B110" i="29"/>
  <c r="H109" i="29"/>
  <c r="B109" i="29"/>
  <c r="H108" i="29"/>
  <c r="B108" i="29"/>
  <c r="H107" i="29"/>
  <c r="B107" i="29"/>
  <c r="H106" i="29"/>
  <c r="B106" i="29"/>
  <c r="H105" i="29"/>
  <c r="B105" i="29"/>
  <c r="H104" i="29"/>
  <c r="B104" i="29"/>
  <c r="H103" i="29"/>
  <c r="B103" i="29"/>
  <c r="H102" i="29"/>
  <c r="B102" i="29"/>
  <c r="H101" i="29"/>
  <c r="B101" i="29"/>
  <c r="H100" i="29"/>
  <c r="B100" i="29"/>
  <c r="H99" i="29"/>
  <c r="B99" i="29"/>
  <c r="H98" i="29"/>
  <c r="B98" i="29"/>
  <c r="H97" i="29"/>
  <c r="B97" i="29"/>
  <c r="H96" i="29"/>
  <c r="B96" i="29"/>
  <c r="H95" i="29"/>
  <c r="B95" i="29"/>
  <c r="H94" i="29"/>
  <c r="B94" i="29"/>
  <c r="H93" i="29"/>
  <c r="B93" i="29"/>
  <c r="H92" i="29"/>
  <c r="B92" i="29"/>
  <c r="H91" i="29"/>
  <c r="B91" i="29"/>
  <c r="B81" i="29"/>
  <c r="F135" i="29"/>
  <c r="D135" i="29"/>
  <c r="B80" i="29"/>
  <c r="G134" i="29"/>
  <c r="E134" i="29"/>
  <c r="C134" i="29"/>
  <c r="B79" i="29"/>
  <c r="F133" i="29"/>
  <c r="D133" i="29"/>
  <c r="B78" i="29"/>
  <c r="G132" i="29"/>
  <c r="E132" i="29"/>
  <c r="C132" i="29"/>
  <c r="B77" i="29"/>
  <c r="F131" i="29"/>
  <c r="D131" i="29"/>
  <c r="B76" i="29"/>
  <c r="G130" i="29"/>
  <c r="E130" i="29"/>
  <c r="C130" i="29"/>
  <c r="B75" i="29"/>
  <c r="F129" i="29"/>
  <c r="D129" i="29"/>
  <c r="B74" i="29"/>
  <c r="G128" i="29"/>
  <c r="E128" i="29"/>
  <c r="C128" i="29"/>
  <c r="B73" i="29"/>
  <c r="F127" i="29"/>
  <c r="D127" i="29"/>
  <c r="B72" i="29"/>
  <c r="G126" i="29"/>
  <c r="E126" i="29"/>
  <c r="C126" i="29"/>
  <c r="B71" i="29"/>
  <c r="F125" i="29"/>
  <c r="D125" i="29"/>
  <c r="B70" i="29"/>
  <c r="G124" i="29"/>
  <c r="E124" i="29"/>
  <c r="C124" i="29"/>
  <c r="B69" i="29"/>
  <c r="F123" i="29"/>
  <c r="D123" i="29"/>
  <c r="B68" i="29"/>
  <c r="G122" i="29"/>
  <c r="E122" i="29"/>
  <c r="C122" i="29"/>
  <c r="B67" i="29"/>
  <c r="F121" i="29"/>
  <c r="D121" i="29"/>
  <c r="B66" i="29"/>
  <c r="G120" i="29"/>
  <c r="E120" i="29"/>
  <c r="C120" i="29"/>
  <c r="B65" i="29"/>
  <c r="F119" i="29"/>
  <c r="D119" i="29"/>
  <c r="B64" i="29"/>
  <c r="G118" i="29"/>
  <c r="E118" i="29"/>
  <c r="C118" i="29"/>
  <c r="B63" i="29"/>
  <c r="F117" i="29"/>
  <c r="D117" i="29"/>
  <c r="B62" i="29"/>
  <c r="G116" i="29"/>
  <c r="E116" i="29"/>
  <c r="C116" i="29"/>
  <c r="B61" i="29"/>
  <c r="H16" i="29"/>
  <c r="H14"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H163" i="28"/>
  <c r="G163" i="28"/>
  <c r="F163" i="28"/>
  <c r="E163" i="28"/>
  <c r="D163" i="28"/>
  <c r="C163" i="28"/>
  <c r="B163" i="28"/>
  <c r="I162" i="28"/>
  <c r="B162" i="28"/>
  <c r="I161" i="28"/>
  <c r="B161" i="28"/>
  <c r="I160" i="28"/>
  <c r="B160" i="28"/>
  <c r="I159" i="28"/>
  <c r="B159" i="28"/>
  <c r="I158" i="28"/>
  <c r="B158" i="28"/>
  <c r="I157" i="28"/>
  <c r="B157" i="28"/>
  <c r="I156" i="28"/>
  <c r="B156" i="28"/>
  <c r="I155" i="28"/>
  <c r="B155" i="28"/>
  <c r="I154" i="28"/>
  <c r="B154" i="28"/>
  <c r="I153" i="28"/>
  <c r="B153" i="28"/>
  <c r="I152" i="28"/>
  <c r="B152" i="28"/>
  <c r="I151" i="28"/>
  <c r="B151" i="28"/>
  <c r="I150" i="28"/>
  <c r="B150" i="28"/>
  <c r="I149" i="28"/>
  <c r="B149" i="28"/>
  <c r="I148" i="28"/>
  <c r="B148" i="28"/>
  <c r="I147" i="28"/>
  <c r="B147" i="28"/>
  <c r="I146" i="28"/>
  <c r="B146" i="28"/>
  <c r="I145" i="28"/>
  <c r="B145" i="28"/>
  <c r="I144" i="28"/>
  <c r="B144" i="28"/>
  <c r="I143" i="28"/>
  <c r="I163" i="28" s="1"/>
  <c r="B143" i="28"/>
  <c r="H141" i="28"/>
  <c r="I140" i="28"/>
  <c r="B136" i="28"/>
  <c r="B135" i="28"/>
  <c r="B134" i="28"/>
  <c r="B133" i="28"/>
  <c r="B132" i="28"/>
  <c r="B131" i="28"/>
  <c r="B130" i="28"/>
  <c r="B129" i="28"/>
  <c r="B128" i="28"/>
  <c r="B127" i="28"/>
  <c r="B126" i="28"/>
  <c r="B125" i="28"/>
  <c r="B124" i="28"/>
  <c r="B123" i="28"/>
  <c r="B122" i="28"/>
  <c r="B121" i="28"/>
  <c r="B120" i="28"/>
  <c r="B119" i="28"/>
  <c r="B118" i="28"/>
  <c r="B117" i="28"/>
  <c r="B116" i="28"/>
  <c r="G111" i="28"/>
  <c r="F111" i="28"/>
  <c r="E111" i="28"/>
  <c r="D111" i="28"/>
  <c r="C111" i="28"/>
  <c r="B111" i="28"/>
  <c r="H110" i="28"/>
  <c r="B110" i="28"/>
  <c r="H109" i="28"/>
  <c r="B109" i="28"/>
  <c r="H108" i="28"/>
  <c r="B108" i="28"/>
  <c r="H107" i="28"/>
  <c r="B107" i="28"/>
  <c r="H106" i="28"/>
  <c r="B106" i="28"/>
  <c r="H105" i="28"/>
  <c r="B105" i="28"/>
  <c r="H104" i="28"/>
  <c r="B104" i="28"/>
  <c r="H103" i="28"/>
  <c r="B103" i="28"/>
  <c r="H102" i="28"/>
  <c r="B102" i="28"/>
  <c r="H101" i="28"/>
  <c r="B101" i="28"/>
  <c r="H100" i="28"/>
  <c r="B100" i="28"/>
  <c r="H99" i="28"/>
  <c r="B99" i="28"/>
  <c r="H98" i="28"/>
  <c r="B98" i="28"/>
  <c r="H97" i="28"/>
  <c r="B97" i="28"/>
  <c r="H96" i="28"/>
  <c r="B96" i="28"/>
  <c r="H95" i="28"/>
  <c r="B95" i="28"/>
  <c r="H94" i="28"/>
  <c r="B94" i="28"/>
  <c r="H93" i="28"/>
  <c r="B93" i="28"/>
  <c r="H92" i="28"/>
  <c r="B92" i="28"/>
  <c r="H91" i="28"/>
  <c r="B91" i="28"/>
  <c r="B81" i="28"/>
  <c r="G135" i="28"/>
  <c r="E135" i="28"/>
  <c r="C135" i="28"/>
  <c r="B80" i="28"/>
  <c r="F134" i="28"/>
  <c r="D134" i="28"/>
  <c r="B79" i="28"/>
  <c r="G133" i="28"/>
  <c r="E133" i="28"/>
  <c r="C133" i="28"/>
  <c r="B78" i="28"/>
  <c r="F132" i="28"/>
  <c r="D132" i="28"/>
  <c r="B77" i="28"/>
  <c r="G131" i="28"/>
  <c r="E131" i="28"/>
  <c r="C131" i="28"/>
  <c r="B76" i="28"/>
  <c r="F130" i="28"/>
  <c r="D130" i="28"/>
  <c r="B75" i="28"/>
  <c r="G129" i="28"/>
  <c r="E129" i="28"/>
  <c r="C129" i="28"/>
  <c r="B74" i="28"/>
  <c r="F128" i="28"/>
  <c r="D128" i="28"/>
  <c r="B73" i="28"/>
  <c r="G127" i="28"/>
  <c r="E127" i="28"/>
  <c r="C127" i="28"/>
  <c r="B72" i="28"/>
  <c r="F126" i="28"/>
  <c r="D126" i="28"/>
  <c r="B71" i="28"/>
  <c r="G125" i="28"/>
  <c r="E125" i="28"/>
  <c r="C125" i="28"/>
  <c r="B70" i="28"/>
  <c r="F124" i="28"/>
  <c r="D124" i="28"/>
  <c r="B69" i="28"/>
  <c r="G123" i="28"/>
  <c r="E123" i="28"/>
  <c r="C123" i="28"/>
  <c r="B68" i="28"/>
  <c r="F122" i="28"/>
  <c r="D122" i="28"/>
  <c r="B67" i="28"/>
  <c r="G121" i="28"/>
  <c r="E121" i="28"/>
  <c r="C121" i="28"/>
  <c r="B66" i="28"/>
  <c r="F120" i="28"/>
  <c r="D120" i="28"/>
  <c r="B65" i="28"/>
  <c r="G119" i="28"/>
  <c r="G136" i="28" s="1"/>
  <c r="N28" i="49" s="1"/>
  <c r="E119" i="28"/>
  <c r="C119" i="28"/>
  <c r="B64" i="28"/>
  <c r="F118" i="28"/>
  <c r="D118" i="28"/>
  <c r="B63" i="28"/>
  <c r="G117" i="28"/>
  <c r="E117" i="28"/>
  <c r="C117" i="28"/>
  <c r="B62" i="28"/>
  <c r="F116" i="28"/>
  <c r="D116" i="28"/>
  <c r="B61" i="28"/>
  <c r="H17" i="28"/>
  <c r="H215" i="28"/>
  <c r="H15"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H163" i="27"/>
  <c r="G163" i="27"/>
  <c r="F163" i="27"/>
  <c r="E163" i="27"/>
  <c r="D163" i="27"/>
  <c r="C163" i="27"/>
  <c r="B163" i="27"/>
  <c r="I162" i="27"/>
  <c r="B162" i="27"/>
  <c r="I161" i="27"/>
  <c r="B161" i="27"/>
  <c r="I160" i="27"/>
  <c r="B160" i="27"/>
  <c r="I159" i="27"/>
  <c r="B159" i="27"/>
  <c r="I158" i="27"/>
  <c r="B158" i="27"/>
  <c r="I157" i="27"/>
  <c r="B157" i="27"/>
  <c r="I156" i="27"/>
  <c r="B156" i="27"/>
  <c r="I155" i="27"/>
  <c r="B155" i="27"/>
  <c r="I154" i="27"/>
  <c r="B154" i="27"/>
  <c r="I153" i="27"/>
  <c r="B153" i="27"/>
  <c r="I152" i="27"/>
  <c r="B152" i="27"/>
  <c r="I151" i="27"/>
  <c r="B151" i="27"/>
  <c r="I150" i="27"/>
  <c r="B150" i="27"/>
  <c r="I149" i="27"/>
  <c r="B149" i="27"/>
  <c r="I148" i="27"/>
  <c r="B148" i="27"/>
  <c r="I147" i="27"/>
  <c r="B147" i="27"/>
  <c r="I146" i="27"/>
  <c r="B146" i="27"/>
  <c r="I145" i="27"/>
  <c r="B145" i="27"/>
  <c r="I144" i="27"/>
  <c r="B144" i="27"/>
  <c r="I143" i="27"/>
  <c r="B143" i="27"/>
  <c r="H141" i="27"/>
  <c r="I140" i="27"/>
  <c r="B136" i="27"/>
  <c r="B135" i="27"/>
  <c r="B134" i="27"/>
  <c r="B133" i="27"/>
  <c r="B132" i="27"/>
  <c r="B131" i="27"/>
  <c r="B130" i="27"/>
  <c r="B129" i="27"/>
  <c r="B128" i="27"/>
  <c r="B127" i="27"/>
  <c r="B126" i="27"/>
  <c r="B125" i="27"/>
  <c r="B124" i="27"/>
  <c r="B123" i="27"/>
  <c r="B122" i="27"/>
  <c r="B121" i="27"/>
  <c r="B120" i="27"/>
  <c r="B119" i="27"/>
  <c r="B118" i="27"/>
  <c r="B117" i="27"/>
  <c r="B116" i="27"/>
  <c r="G111" i="27"/>
  <c r="H111" i="27" s="1"/>
  <c r="F111" i="27"/>
  <c r="E111" i="27"/>
  <c r="D111" i="27"/>
  <c r="C111" i="27"/>
  <c r="B111" i="27"/>
  <c r="H110" i="27"/>
  <c r="B110" i="27"/>
  <c r="H109" i="27"/>
  <c r="B109" i="27"/>
  <c r="H108" i="27"/>
  <c r="B108" i="27"/>
  <c r="H107" i="27"/>
  <c r="B107" i="27"/>
  <c r="H106" i="27"/>
  <c r="B106" i="27"/>
  <c r="H105" i="27"/>
  <c r="B105" i="27"/>
  <c r="H104" i="27"/>
  <c r="B104" i="27"/>
  <c r="H103" i="27"/>
  <c r="B103" i="27"/>
  <c r="H102" i="27"/>
  <c r="B102" i="27"/>
  <c r="H101" i="27"/>
  <c r="B101" i="27"/>
  <c r="H100" i="27"/>
  <c r="B100" i="27"/>
  <c r="H99" i="27"/>
  <c r="B99" i="27"/>
  <c r="H98" i="27"/>
  <c r="B98" i="27"/>
  <c r="H97" i="27"/>
  <c r="B97" i="27"/>
  <c r="H96" i="27"/>
  <c r="B96" i="27"/>
  <c r="H95" i="27"/>
  <c r="B95" i="27"/>
  <c r="H94" i="27"/>
  <c r="B94" i="27"/>
  <c r="H93" i="27"/>
  <c r="B93" i="27"/>
  <c r="H92" i="27"/>
  <c r="B92" i="27"/>
  <c r="H91" i="27"/>
  <c r="B91" i="27"/>
  <c r="B81" i="27"/>
  <c r="F135" i="27"/>
  <c r="B80" i="27"/>
  <c r="G134" i="27"/>
  <c r="E134" i="27"/>
  <c r="C134" i="27"/>
  <c r="B79" i="27"/>
  <c r="F133" i="27"/>
  <c r="D133" i="27"/>
  <c r="B78" i="27"/>
  <c r="G132" i="27"/>
  <c r="E132" i="27"/>
  <c r="C132" i="27"/>
  <c r="B77" i="27"/>
  <c r="F131" i="27"/>
  <c r="D131" i="27"/>
  <c r="B76" i="27"/>
  <c r="G130" i="27"/>
  <c r="E130" i="27"/>
  <c r="C130" i="27"/>
  <c r="B75" i="27"/>
  <c r="F129" i="27"/>
  <c r="D129" i="27"/>
  <c r="B74" i="27"/>
  <c r="G128" i="27"/>
  <c r="E128" i="27"/>
  <c r="C128" i="27"/>
  <c r="B73" i="27"/>
  <c r="F127" i="27"/>
  <c r="D127" i="27"/>
  <c r="B72" i="27"/>
  <c r="G126" i="27"/>
  <c r="E126" i="27"/>
  <c r="C126" i="27"/>
  <c r="B71" i="27"/>
  <c r="F125" i="27"/>
  <c r="D125" i="27"/>
  <c r="B70" i="27"/>
  <c r="G124" i="27"/>
  <c r="E124" i="27"/>
  <c r="C124" i="27"/>
  <c r="B69" i="27"/>
  <c r="F123" i="27"/>
  <c r="D123" i="27"/>
  <c r="B68" i="27"/>
  <c r="G122" i="27"/>
  <c r="E122" i="27"/>
  <c r="C122" i="27"/>
  <c r="B67" i="27"/>
  <c r="F121" i="27"/>
  <c r="D121" i="27"/>
  <c r="B66" i="27"/>
  <c r="G120" i="27"/>
  <c r="E120" i="27"/>
  <c r="C120" i="27"/>
  <c r="B65" i="27"/>
  <c r="F119" i="27"/>
  <c r="D119" i="27"/>
  <c r="B64" i="27"/>
  <c r="G118" i="27"/>
  <c r="E118" i="27"/>
  <c r="C118" i="27"/>
  <c r="B63" i="27"/>
  <c r="F117" i="27"/>
  <c r="D117" i="27"/>
  <c r="B62" i="27"/>
  <c r="G116" i="27"/>
  <c r="E116" i="27"/>
  <c r="C116" i="27"/>
  <c r="B61" i="27"/>
  <c r="H16" i="27"/>
  <c r="H240" i="27" s="1"/>
  <c r="H14"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H163" i="26"/>
  <c r="G163" i="26"/>
  <c r="F163" i="26"/>
  <c r="E163" i="26"/>
  <c r="D163" i="26"/>
  <c r="C163" i="26"/>
  <c r="B163" i="26"/>
  <c r="I162" i="26"/>
  <c r="B162" i="26"/>
  <c r="I161" i="26"/>
  <c r="B161" i="26"/>
  <c r="I160" i="26"/>
  <c r="B160" i="26"/>
  <c r="I159" i="26"/>
  <c r="B159" i="26"/>
  <c r="I158" i="26"/>
  <c r="B158" i="26"/>
  <c r="I157" i="26"/>
  <c r="B157" i="26"/>
  <c r="I156" i="26"/>
  <c r="B156" i="26"/>
  <c r="I155" i="26"/>
  <c r="B155" i="26"/>
  <c r="I154" i="26"/>
  <c r="B154" i="26"/>
  <c r="I153" i="26"/>
  <c r="B153" i="26"/>
  <c r="I152" i="26"/>
  <c r="B152" i="26"/>
  <c r="I151" i="26"/>
  <c r="B151" i="26"/>
  <c r="I150" i="26"/>
  <c r="B150" i="26"/>
  <c r="I149" i="26"/>
  <c r="B149" i="26"/>
  <c r="I148" i="26"/>
  <c r="B148" i="26"/>
  <c r="I147" i="26"/>
  <c r="B147" i="26"/>
  <c r="I146" i="26"/>
  <c r="B146" i="26"/>
  <c r="I145" i="26"/>
  <c r="I163" i="26" s="1"/>
  <c r="B145" i="26"/>
  <c r="I144" i="26"/>
  <c r="B144" i="26"/>
  <c r="I143" i="26"/>
  <c r="B143" i="26"/>
  <c r="H141" i="26"/>
  <c r="I140" i="26"/>
  <c r="B136" i="26"/>
  <c r="B135" i="26"/>
  <c r="B134" i="26"/>
  <c r="B133" i="26"/>
  <c r="B132" i="26"/>
  <c r="B131" i="26"/>
  <c r="B130" i="26"/>
  <c r="B129" i="26"/>
  <c r="B128" i="26"/>
  <c r="B127" i="26"/>
  <c r="B126" i="26"/>
  <c r="B125" i="26"/>
  <c r="B124" i="26"/>
  <c r="B123" i="26"/>
  <c r="B122" i="26"/>
  <c r="B121" i="26"/>
  <c r="B120" i="26"/>
  <c r="B119" i="26"/>
  <c r="B118" i="26"/>
  <c r="B117" i="26"/>
  <c r="B116" i="26"/>
  <c r="G111" i="26"/>
  <c r="F111" i="26"/>
  <c r="E111" i="26"/>
  <c r="D111" i="26"/>
  <c r="H111" i="26" s="1"/>
  <c r="C111" i="26"/>
  <c r="B111" i="26"/>
  <c r="H110" i="26"/>
  <c r="B110" i="26"/>
  <c r="H109" i="26"/>
  <c r="B109" i="26"/>
  <c r="H108" i="26"/>
  <c r="B108" i="26"/>
  <c r="H107" i="26"/>
  <c r="B107" i="26"/>
  <c r="H106" i="26"/>
  <c r="B106" i="26"/>
  <c r="H105" i="26"/>
  <c r="B105" i="26"/>
  <c r="H104" i="26"/>
  <c r="B104" i="26"/>
  <c r="H103" i="26"/>
  <c r="B103" i="26"/>
  <c r="H102" i="26"/>
  <c r="B102" i="26"/>
  <c r="H101" i="26"/>
  <c r="B101" i="26"/>
  <c r="H100" i="26"/>
  <c r="B100" i="26"/>
  <c r="H99" i="26"/>
  <c r="B99" i="26"/>
  <c r="H98" i="26"/>
  <c r="B98" i="26"/>
  <c r="H97" i="26"/>
  <c r="B97" i="26"/>
  <c r="H96" i="26"/>
  <c r="B96" i="26"/>
  <c r="H95" i="26"/>
  <c r="B95" i="26"/>
  <c r="H94" i="26"/>
  <c r="B94" i="26"/>
  <c r="H93" i="26"/>
  <c r="B93" i="26"/>
  <c r="H92" i="26"/>
  <c r="B92" i="26"/>
  <c r="H91" i="26"/>
  <c r="B91" i="26"/>
  <c r="B81" i="26"/>
  <c r="G135" i="26"/>
  <c r="E135" i="26"/>
  <c r="C135" i="26"/>
  <c r="B80" i="26"/>
  <c r="F134" i="26"/>
  <c r="D134" i="26"/>
  <c r="B79" i="26"/>
  <c r="G133" i="26"/>
  <c r="E133" i="26"/>
  <c r="C133" i="26"/>
  <c r="B78" i="26"/>
  <c r="F132" i="26"/>
  <c r="D132" i="26"/>
  <c r="B77" i="26"/>
  <c r="G131" i="26"/>
  <c r="E131" i="26"/>
  <c r="C131" i="26"/>
  <c r="B76" i="26"/>
  <c r="F130" i="26"/>
  <c r="D130" i="26"/>
  <c r="B75" i="26"/>
  <c r="G129" i="26"/>
  <c r="E129" i="26"/>
  <c r="C129" i="26"/>
  <c r="B74" i="26"/>
  <c r="F128" i="26"/>
  <c r="D128" i="26"/>
  <c r="B73" i="26"/>
  <c r="G127" i="26"/>
  <c r="E127" i="26"/>
  <c r="C127" i="26"/>
  <c r="B72" i="26"/>
  <c r="F126" i="26"/>
  <c r="D126" i="26"/>
  <c r="B71" i="26"/>
  <c r="G125" i="26"/>
  <c r="E125" i="26"/>
  <c r="C125" i="26"/>
  <c r="B70" i="26"/>
  <c r="F124" i="26"/>
  <c r="D124" i="26"/>
  <c r="B69" i="26"/>
  <c r="G123" i="26"/>
  <c r="E123" i="26"/>
  <c r="C123" i="26"/>
  <c r="B68" i="26"/>
  <c r="F122" i="26"/>
  <c r="D122" i="26"/>
  <c r="B67" i="26"/>
  <c r="G121" i="26"/>
  <c r="E121" i="26"/>
  <c r="C121" i="26"/>
  <c r="B66" i="26"/>
  <c r="F120" i="26"/>
  <c r="D120" i="26"/>
  <c r="B65" i="26"/>
  <c r="G119" i="26"/>
  <c r="E119" i="26"/>
  <c r="C119" i="26"/>
  <c r="B64" i="26"/>
  <c r="F118" i="26"/>
  <c r="D118" i="26"/>
  <c r="B63" i="26"/>
  <c r="G117" i="26"/>
  <c r="E117" i="26"/>
  <c r="C117" i="26"/>
  <c r="B62" i="26"/>
  <c r="F116" i="26"/>
  <c r="D116" i="26"/>
  <c r="B61" i="26"/>
  <c r="H17" i="26"/>
  <c r="H215" i="26" s="1"/>
  <c r="H15" i="26"/>
  <c r="H190" i="26" s="1"/>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H163" i="25"/>
  <c r="G163" i="25"/>
  <c r="F163" i="25"/>
  <c r="E163" i="25"/>
  <c r="D163" i="25"/>
  <c r="C163" i="25"/>
  <c r="B163" i="25"/>
  <c r="I162" i="25"/>
  <c r="B162" i="25"/>
  <c r="I161" i="25"/>
  <c r="B161" i="25"/>
  <c r="I160" i="25"/>
  <c r="B160" i="25"/>
  <c r="I159" i="25"/>
  <c r="B159" i="25"/>
  <c r="I158" i="25"/>
  <c r="B158" i="25"/>
  <c r="I157" i="25"/>
  <c r="B157" i="25"/>
  <c r="I156" i="25"/>
  <c r="B156" i="25"/>
  <c r="I155" i="25"/>
  <c r="B155" i="25"/>
  <c r="I154" i="25"/>
  <c r="B154" i="25"/>
  <c r="I153" i="25"/>
  <c r="B153" i="25"/>
  <c r="I152" i="25"/>
  <c r="B152" i="25"/>
  <c r="I151" i="25"/>
  <c r="B151" i="25"/>
  <c r="I150" i="25"/>
  <c r="B150" i="25"/>
  <c r="I149" i="25"/>
  <c r="B149" i="25"/>
  <c r="I148" i="25"/>
  <c r="B148" i="25"/>
  <c r="I147" i="25"/>
  <c r="B147" i="25"/>
  <c r="I146" i="25"/>
  <c r="B146" i="25"/>
  <c r="I145" i="25"/>
  <c r="B145" i="25"/>
  <c r="I144" i="25"/>
  <c r="B144" i="25"/>
  <c r="I143" i="25"/>
  <c r="B143" i="25"/>
  <c r="H141" i="25"/>
  <c r="I140" i="25" s="1"/>
  <c r="B136" i="25"/>
  <c r="B135" i="25"/>
  <c r="B134" i="25"/>
  <c r="B133" i="25"/>
  <c r="B132" i="25"/>
  <c r="B131" i="25"/>
  <c r="B130" i="25"/>
  <c r="B129" i="25"/>
  <c r="B128" i="25"/>
  <c r="B127" i="25"/>
  <c r="B126" i="25"/>
  <c r="B125" i="25"/>
  <c r="B124" i="25"/>
  <c r="B123" i="25"/>
  <c r="B122" i="25"/>
  <c r="B121" i="25"/>
  <c r="B120" i="25"/>
  <c r="B119" i="25"/>
  <c r="B118" i="25"/>
  <c r="B117" i="25"/>
  <c r="B116" i="25"/>
  <c r="G111" i="25"/>
  <c r="F111" i="25"/>
  <c r="E111" i="25"/>
  <c r="D111" i="25"/>
  <c r="C111" i="25"/>
  <c r="H111" i="25" s="1"/>
  <c r="B111" i="25"/>
  <c r="H110" i="25"/>
  <c r="B110" i="25"/>
  <c r="H109" i="25"/>
  <c r="B109" i="25"/>
  <c r="H108" i="25"/>
  <c r="B108" i="25"/>
  <c r="H107" i="25"/>
  <c r="B107" i="25"/>
  <c r="H106" i="25"/>
  <c r="B106" i="25"/>
  <c r="H105" i="25"/>
  <c r="B105" i="25"/>
  <c r="H104" i="25"/>
  <c r="B104" i="25"/>
  <c r="H103" i="25"/>
  <c r="B103" i="25"/>
  <c r="H102" i="25"/>
  <c r="B102" i="25"/>
  <c r="H101" i="25"/>
  <c r="B101" i="25"/>
  <c r="H100" i="25"/>
  <c r="B100" i="25"/>
  <c r="H99" i="25"/>
  <c r="B99" i="25"/>
  <c r="H98" i="25"/>
  <c r="B98" i="25"/>
  <c r="H97" i="25"/>
  <c r="B97" i="25"/>
  <c r="H96" i="25"/>
  <c r="B96" i="25"/>
  <c r="H95" i="25"/>
  <c r="B95" i="25"/>
  <c r="H94" i="25"/>
  <c r="B94" i="25"/>
  <c r="H93" i="25"/>
  <c r="B93" i="25"/>
  <c r="H92" i="25"/>
  <c r="B92" i="25"/>
  <c r="H91" i="25"/>
  <c r="B91" i="25"/>
  <c r="B81" i="25"/>
  <c r="G135" i="25"/>
  <c r="E135" i="25"/>
  <c r="C135" i="25"/>
  <c r="B80" i="25"/>
  <c r="F134" i="25"/>
  <c r="D134" i="25"/>
  <c r="H134" i="25" s="1"/>
  <c r="B79" i="25"/>
  <c r="G133" i="25"/>
  <c r="E133" i="25"/>
  <c r="C133" i="25"/>
  <c r="B78" i="25"/>
  <c r="F132" i="25"/>
  <c r="D132" i="25"/>
  <c r="B77" i="25"/>
  <c r="G131" i="25"/>
  <c r="E131" i="25"/>
  <c r="C131" i="25"/>
  <c r="B76" i="25"/>
  <c r="F130" i="25"/>
  <c r="D130" i="25"/>
  <c r="B75" i="25"/>
  <c r="G129" i="25"/>
  <c r="E129" i="25"/>
  <c r="C129" i="25"/>
  <c r="B74" i="25"/>
  <c r="F128" i="25"/>
  <c r="D128" i="25"/>
  <c r="B73" i="25"/>
  <c r="G127" i="25"/>
  <c r="E127" i="25"/>
  <c r="H127" i="25" s="1"/>
  <c r="C127" i="25"/>
  <c r="B72" i="25"/>
  <c r="F126" i="25"/>
  <c r="D126" i="25"/>
  <c r="B71" i="25"/>
  <c r="G125" i="25"/>
  <c r="E125" i="25"/>
  <c r="C125" i="25"/>
  <c r="B70" i="25"/>
  <c r="F124" i="25"/>
  <c r="D124" i="25"/>
  <c r="B69" i="25"/>
  <c r="G123" i="25"/>
  <c r="E123" i="25"/>
  <c r="C123" i="25"/>
  <c r="B68" i="25"/>
  <c r="F122" i="25"/>
  <c r="D122" i="25"/>
  <c r="B67" i="25"/>
  <c r="G121" i="25"/>
  <c r="E121" i="25"/>
  <c r="C121" i="25"/>
  <c r="B66" i="25"/>
  <c r="F120" i="25"/>
  <c r="D120" i="25"/>
  <c r="B65" i="25"/>
  <c r="G119" i="25"/>
  <c r="E119" i="25"/>
  <c r="C119" i="25"/>
  <c r="B64" i="25"/>
  <c r="F118" i="25"/>
  <c r="D118" i="25"/>
  <c r="H118" i="25" s="1"/>
  <c r="B63" i="25"/>
  <c r="G117" i="25"/>
  <c r="E117" i="25"/>
  <c r="C117" i="25"/>
  <c r="B62" i="25"/>
  <c r="F116" i="25"/>
  <c r="D116" i="25"/>
  <c r="B61" i="25"/>
  <c r="H17" i="25"/>
  <c r="H215" i="25" s="1"/>
  <c r="H15" i="25"/>
  <c r="H190"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H163" i="24"/>
  <c r="G163" i="24"/>
  <c r="F163" i="24"/>
  <c r="E163" i="24"/>
  <c r="D163" i="24"/>
  <c r="C163" i="24"/>
  <c r="B163" i="24"/>
  <c r="I162" i="24"/>
  <c r="B162" i="24"/>
  <c r="I161" i="24"/>
  <c r="B161" i="24"/>
  <c r="I160" i="24"/>
  <c r="B160" i="24"/>
  <c r="I159" i="24"/>
  <c r="B159" i="24"/>
  <c r="I158" i="24"/>
  <c r="B158" i="24"/>
  <c r="I157" i="24"/>
  <c r="B157" i="24"/>
  <c r="I156" i="24"/>
  <c r="B156" i="24"/>
  <c r="I155" i="24"/>
  <c r="B155" i="24"/>
  <c r="I154" i="24"/>
  <c r="B154" i="24"/>
  <c r="I153" i="24"/>
  <c r="B153" i="24"/>
  <c r="I152" i="24"/>
  <c r="B152" i="24"/>
  <c r="I151" i="24"/>
  <c r="B151" i="24"/>
  <c r="I150" i="24"/>
  <c r="B150" i="24"/>
  <c r="I149" i="24"/>
  <c r="B149" i="24"/>
  <c r="I148" i="24"/>
  <c r="B148" i="24"/>
  <c r="I147" i="24"/>
  <c r="B147" i="24"/>
  <c r="I146" i="24"/>
  <c r="B146" i="24"/>
  <c r="I145" i="24"/>
  <c r="B145" i="24"/>
  <c r="I144" i="24"/>
  <c r="B144" i="24"/>
  <c r="I143" i="24"/>
  <c r="B143" i="24"/>
  <c r="H141" i="24"/>
  <c r="I140" i="24" s="1"/>
  <c r="B136" i="24"/>
  <c r="B135" i="24"/>
  <c r="B134" i="24"/>
  <c r="B133" i="24"/>
  <c r="B132" i="24"/>
  <c r="B131" i="24"/>
  <c r="B130" i="24"/>
  <c r="B129" i="24"/>
  <c r="B128" i="24"/>
  <c r="B127" i="24"/>
  <c r="B126" i="24"/>
  <c r="B125" i="24"/>
  <c r="B124" i="24"/>
  <c r="B123" i="24"/>
  <c r="B122" i="24"/>
  <c r="B121" i="24"/>
  <c r="B120" i="24"/>
  <c r="B119" i="24"/>
  <c r="B118" i="24"/>
  <c r="B117" i="24"/>
  <c r="B116" i="24"/>
  <c r="G111" i="24"/>
  <c r="F111" i="24"/>
  <c r="E111" i="24"/>
  <c r="D111" i="24"/>
  <c r="C111" i="24"/>
  <c r="B111" i="24"/>
  <c r="H110" i="24"/>
  <c r="B110" i="24"/>
  <c r="H109" i="24"/>
  <c r="B109" i="24"/>
  <c r="H108" i="24"/>
  <c r="B108" i="24"/>
  <c r="H107" i="24"/>
  <c r="B107" i="24"/>
  <c r="H106" i="24"/>
  <c r="B106" i="24"/>
  <c r="H105" i="24"/>
  <c r="B105" i="24"/>
  <c r="H104" i="24"/>
  <c r="B104" i="24"/>
  <c r="H103" i="24"/>
  <c r="B103" i="24"/>
  <c r="H102" i="24"/>
  <c r="B102" i="24"/>
  <c r="H101" i="24"/>
  <c r="B101" i="24"/>
  <c r="H100" i="24"/>
  <c r="B100" i="24"/>
  <c r="H99" i="24"/>
  <c r="B99" i="24"/>
  <c r="H98" i="24"/>
  <c r="B98" i="24"/>
  <c r="H97" i="24"/>
  <c r="B97" i="24"/>
  <c r="H96" i="24"/>
  <c r="B96" i="24"/>
  <c r="H95" i="24"/>
  <c r="B95" i="24"/>
  <c r="H94" i="24"/>
  <c r="B94" i="24"/>
  <c r="H93" i="24"/>
  <c r="B93" i="24"/>
  <c r="H92" i="24"/>
  <c r="B92" i="24"/>
  <c r="H91" i="24"/>
  <c r="B91" i="24"/>
  <c r="B81" i="24"/>
  <c r="F135" i="24"/>
  <c r="D135" i="24"/>
  <c r="B80" i="24"/>
  <c r="G134" i="24"/>
  <c r="E134" i="24"/>
  <c r="B79" i="24"/>
  <c r="F133" i="24"/>
  <c r="D133" i="24"/>
  <c r="B78" i="24"/>
  <c r="G132" i="24"/>
  <c r="E132" i="24"/>
  <c r="B77" i="24"/>
  <c r="F131" i="24"/>
  <c r="D131" i="24"/>
  <c r="B76" i="24"/>
  <c r="G130" i="24"/>
  <c r="E130" i="24"/>
  <c r="B75" i="24"/>
  <c r="F129" i="24"/>
  <c r="D129" i="24"/>
  <c r="B74" i="24"/>
  <c r="G128" i="24"/>
  <c r="E128" i="24"/>
  <c r="B73" i="24"/>
  <c r="F127" i="24"/>
  <c r="D127" i="24"/>
  <c r="B72" i="24"/>
  <c r="G126" i="24"/>
  <c r="E126" i="24"/>
  <c r="B71" i="24"/>
  <c r="F125" i="24"/>
  <c r="D125" i="24"/>
  <c r="B70" i="24"/>
  <c r="G124" i="24"/>
  <c r="E124" i="24"/>
  <c r="B69" i="24"/>
  <c r="F123" i="24"/>
  <c r="D123" i="24"/>
  <c r="B68" i="24"/>
  <c r="G122" i="24"/>
  <c r="E122" i="24"/>
  <c r="B67" i="24"/>
  <c r="F121" i="24"/>
  <c r="D121" i="24"/>
  <c r="B66" i="24"/>
  <c r="G120" i="24"/>
  <c r="E120" i="24"/>
  <c r="B65" i="24"/>
  <c r="F119" i="24"/>
  <c r="D119" i="24"/>
  <c r="B64" i="24"/>
  <c r="G118" i="24"/>
  <c r="E118" i="24"/>
  <c r="B63" i="24"/>
  <c r="F117" i="24"/>
  <c r="D117" i="24"/>
  <c r="B62" i="24"/>
  <c r="G116" i="24"/>
  <c r="E116" i="24"/>
  <c r="B61" i="24"/>
  <c r="H16" i="24"/>
  <c r="H240" i="24" s="1"/>
  <c r="H14"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H163" i="23"/>
  <c r="G163" i="23"/>
  <c r="F163" i="23"/>
  <c r="E163" i="23"/>
  <c r="D163" i="23"/>
  <c r="C163" i="23"/>
  <c r="B163" i="23"/>
  <c r="I162" i="23"/>
  <c r="B162" i="23"/>
  <c r="I161" i="23"/>
  <c r="B161" i="23"/>
  <c r="I160" i="23"/>
  <c r="B160" i="23"/>
  <c r="I159" i="23"/>
  <c r="B159" i="23"/>
  <c r="I158" i="23"/>
  <c r="B158" i="23"/>
  <c r="I157" i="23"/>
  <c r="B157" i="23"/>
  <c r="I156" i="23"/>
  <c r="B156" i="23"/>
  <c r="I155" i="23"/>
  <c r="B155" i="23"/>
  <c r="I154" i="23"/>
  <c r="B154" i="23"/>
  <c r="I153" i="23"/>
  <c r="B153" i="23"/>
  <c r="I152" i="23"/>
  <c r="B152" i="23"/>
  <c r="I151" i="23"/>
  <c r="B151" i="23"/>
  <c r="I150" i="23"/>
  <c r="B150" i="23"/>
  <c r="I149" i="23"/>
  <c r="B149" i="23"/>
  <c r="I148" i="23"/>
  <c r="B148" i="23"/>
  <c r="I147" i="23"/>
  <c r="B147" i="23"/>
  <c r="I146" i="23"/>
  <c r="I163" i="23" s="1"/>
  <c r="B146" i="23"/>
  <c r="I145" i="23"/>
  <c r="B145" i="23"/>
  <c r="I144" i="23"/>
  <c r="B144" i="23"/>
  <c r="I143" i="23"/>
  <c r="B143" i="23"/>
  <c r="H141" i="23"/>
  <c r="B136" i="23"/>
  <c r="B135" i="23"/>
  <c r="B134" i="23"/>
  <c r="B133" i="23"/>
  <c r="B132" i="23"/>
  <c r="B131" i="23"/>
  <c r="B130" i="23"/>
  <c r="B129" i="23"/>
  <c r="B128" i="23"/>
  <c r="B127" i="23"/>
  <c r="B126" i="23"/>
  <c r="B125" i="23"/>
  <c r="B124" i="23"/>
  <c r="B123" i="23"/>
  <c r="B122" i="23"/>
  <c r="B121" i="23"/>
  <c r="B120" i="23"/>
  <c r="B119" i="23"/>
  <c r="B118" i="23"/>
  <c r="B117" i="23"/>
  <c r="B116" i="23"/>
  <c r="G111" i="23"/>
  <c r="F111" i="23"/>
  <c r="H111" i="23" s="1"/>
  <c r="E111" i="23"/>
  <c r="D111" i="23"/>
  <c r="C111" i="23"/>
  <c r="B111" i="23"/>
  <c r="H110" i="23"/>
  <c r="B110" i="23"/>
  <c r="H109" i="23"/>
  <c r="B109" i="23"/>
  <c r="H108" i="23"/>
  <c r="B108" i="23"/>
  <c r="H107" i="23"/>
  <c r="B107" i="23"/>
  <c r="H106" i="23"/>
  <c r="B106" i="23"/>
  <c r="H105" i="23"/>
  <c r="B105" i="23"/>
  <c r="H104" i="23"/>
  <c r="B104" i="23"/>
  <c r="H103" i="23"/>
  <c r="B103" i="23"/>
  <c r="H102" i="23"/>
  <c r="B102" i="23"/>
  <c r="H101" i="23"/>
  <c r="B101" i="23"/>
  <c r="H100" i="23"/>
  <c r="B100" i="23"/>
  <c r="H99" i="23"/>
  <c r="B99" i="23"/>
  <c r="H98" i="23"/>
  <c r="B98" i="23"/>
  <c r="H97" i="23"/>
  <c r="B97" i="23"/>
  <c r="H96" i="23"/>
  <c r="B96" i="23"/>
  <c r="H95" i="23"/>
  <c r="B95" i="23"/>
  <c r="H94" i="23"/>
  <c r="B94" i="23"/>
  <c r="H93" i="23"/>
  <c r="B93" i="23"/>
  <c r="H92" i="23"/>
  <c r="B92" i="23"/>
  <c r="H91" i="23"/>
  <c r="B91" i="23"/>
  <c r="B81" i="23"/>
  <c r="G135" i="23"/>
  <c r="E135" i="23"/>
  <c r="C135" i="23"/>
  <c r="B80" i="23"/>
  <c r="F134" i="23"/>
  <c r="D134" i="23"/>
  <c r="B79" i="23"/>
  <c r="G133" i="23"/>
  <c r="E133" i="23"/>
  <c r="C133" i="23"/>
  <c r="B78" i="23"/>
  <c r="F132" i="23"/>
  <c r="D132" i="23"/>
  <c r="B77" i="23"/>
  <c r="G131" i="23"/>
  <c r="E131" i="23"/>
  <c r="C131" i="23"/>
  <c r="B76" i="23"/>
  <c r="F130" i="23"/>
  <c r="D130" i="23"/>
  <c r="B75" i="23"/>
  <c r="G129" i="23"/>
  <c r="E129" i="23"/>
  <c r="C129" i="23"/>
  <c r="B74" i="23"/>
  <c r="F128" i="23"/>
  <c r="D128" i="23"/>
  <c r="B73" i="23"/>
  <c r="G127" i="23"/>
  <c r="E127" i="23"/>
  <c r="C127" i="23"/>
  <c r="B72" i="23"/>
  <c r="F126" i="23"/>
  <c r="D126" i="23"/>
  <c r="B71" i="23"/>
  <c r="G125" i="23"/>
  <c r="E125" i="23"/>
  <c r="C125" i="23"/>
  <c r="B70" i="23"/>
  <c r="F124" i="23"/>
  <c r="D124" i="23"/>
  <c r="B69" i="23"/>
  <c r="G123" i="23"/>
  <c r="E123" i="23"/>
  <c r="C123" i="23"/>
  <c r="B68" i="23"/>
  <c r="F122" i="23"/>
  <c r="D122" i="23"/>
  <c r="B67" i="23"/>
  <c r="G121" i="23"/>
  <c r="E121" i="23"/>
  <c r="E136" i="23" s="1"/>
  <c r="L24" i="49" s="1"/>
  <c r="C121" i="23"/>
  <c r="B66" i="23"/>
  <c r="F120" i="23"/>
  <c r="D120" i="23"/>
  <c r="B65" i="23"/>
  <c r="G119" i="23"/>
  <c r="E119" i="23"/>
  <c r="C119" i="23"/>
  <c r="B64" i="23"/>
  <c r="F118" i="23"/>
  <c r="D118" i="23"/>
  <c r="B63" i="23"/>
  <c r="G117" i="23"/>
  <c r="E117" i="23"/>
  <c r="C117" i="23"/>
  <c r="B62" i="23"/>
  <c r="F116" i="23"/>
  <c r="D116" i="23"/>
  <c r="B61" i="23"/>
  <c r="H17" i="23"/>
  <c r="H215" i="23" s="1"/>
  <c r="H15" i="23"/>
  <c r="H190" i="23" s="1"/>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H163" i="22"/>
  <c r="G163" i="22"/>
  <c r="F163" i="22"/>
  <c r="E163" i="22"/>
  <c r="D163" i="22"/>
  <c r="C163" i="22"/>
  <c r="B163" i="22"/>
  <c r="I162" i="22"/>
  <c r="B162" i="22"/>
  <c r="I161" i="22"/>
  <c r="B161" i="22"/>
  <c r="I160" i="22"/>
  <c r="B160" i="22"/>
  <c r="I159" i="22"/>
  <c r="B159" i="22"/>
  <c r="I158" i="22"/>
  <c r="B158" i="22"/>
  <c r="I157" i="22"/>
  <c r="B157" i="22"/>
  <c r="I156" i="22"/>
  <c r="B156" i="22"/>
  <c r="I155" i="22"/>
  <c r="B155" i="22"/>
  <c r="I154" i="22"/>
  <c r="B154" i="22"/>
  <c r="I153" i="22"/>
  <c r="B153" i="22"/>
  <c r="I152" i="22"/>
  <c r="B152" i="22"/>
  <c r="I151" i="22"/>
  <c r="B151" i="22"/>
  <c r="I150" i="22"/>
  <c r="B150" i="22"/>
  <c r="I149" i="22"/>
  <c r="B149" i="22"/>
  <c r="I148" i="22"/>
  <c r="B148" i="22"/>
  <c r="I147" i="22"/>
  <c r="B147" i="22"/>
  <c r="I146" i="22"/>
  <c r="B146" i="22"/>
  <c r="I145" i="22"/>
  <c r="B145" i="22"/>
  <c r="I144" i="22"/>
  <c r="B144" i="22"/>
  <c r="I143" i="22"/>
  <c r="B143" i="22"/>
  <c r="H141" i="22"/>
  <c r="I140" i="22"/>
  <c r="B136" i="22"/>
  <c r="B135" i="22"/>
  <c r="B134" i="22"/>
  <c r="B133" i="22"/>
  <c r="B132" i="22"/>
  <c r="B131" i="22"/>
  <c r="B130" i="22"/>
  <c r="B129" i="22"/>
  <c r="B128" i="22"/>
  <c r="B127" i="22"/>
  <c r="B126" i="22"/>
  <c r="B125" i="22"/>
  <c r="B124" i="22"/>
  <c r="B123" i="22"/>
  <c r="B122" i="22"/>
  <c r="B121" i="22"/>
  <c r="B120" i="22"/>
  <c r="B119" i="22"/>
  <c r="B118" i="22"/>
  <c r="B117" i="22"/>
  <c r="B116" i="22"/>
  <c r="G111" i="22"/>
  <c r="F111" i="22"/>
  <c r="E111" i="22"/>
  <c r="H111" i="22" s="1"/>
  <c r="D111" i="22"/>
  <c r="C111" i="22"/>
  <c r="B111" i="22"/>
  <c r="H110" i="22"/>
  <c r="B110" i="22"/>
  <c r="H109" i="22"/>
  <c r="B109" i="22"/>
  <c r="H108" i="22"/>
  <c r="B108" i="22"/>
  <c r="H107" i="22"/>
  <c r="B107" i="22"/>
  <c r="H106" i="22"/>
  <c r="B106" i="22"/>
  <c r="H105" i="22"/>
  <c r="B105" i="22"/>
  <c r="H104" i="22"/>
  <c r="B104" i="22"/>
  <c r="H103" i="22"/>
  <c r="B103" i="22"/>
  <c r="H102" i="22"/>
  <c r="B102" i="22"/>
  <c r="H101" i="22"/>
  <c r="B101" i="22"/>
  <c r="H100" i="22"/>
  <c r="B100" i="22"/>
  <c r="H99" i="22"/>
  <c r="B99" i="22"/>
  <c r="H98" i="22"/>
  <c r="B98" i="22"/>
  <c r="H97" i="22"/>
  <c r="B97" i="22"/>
  <c r="H96" i="22"/>
  <c r="B96" i="22"/>
  <c r="H95" i="22"/>
  <c r="B95" i="22"/>
  <c r="H94" i="22"/>
  <c r="B94" i="22"/>
  <c r="H93" i="22"/>
  <c r="B93" i="22"/>
  <c r="H92" i="22"/>
  <c r="B92" i="22"/>
  <c r="H91" i="22"/>
  <c r="B91" i="22"/>
  <c r="B81" i="22"/>
  <c r="F135" i="22"/>
  <c r="D135" i="22"/>
  <c r="B80" i="22"/>
  <c r="G134" i="22"/>
  <c r="E134" i="22"/>
  <c r="C134" i="22"/>
  <c r="B79" i="22"/>
  <c r="F133" i="22"/>
  <c r="D133" i="22"/>
  <c r="B78" i="22"/>
  <c r="G132" i="22"/>
  <c r="E132" i="22"/>
  <c r="C132" i="22"/>
  <c r="B77" i="22"/>
  <c r="F131" i="22"/>
  <c r="D131" i="22"/>
  <c r="B76" i="22"/>
  <c r="G130" i="22"/>
  <c r="E130" i="22"/>
  <c r="C130" i="22"/>
  <c r="B75" i="22"/>
  <c r="F129" i="22"/>
  <c r="D129" i="22"/>
  <c r="B74" i="22"/>
  <c r="G128" i="22"/>
  <c r="E128" i="22"/>
  <c r="C128" i="22"/>
  <c r="B73" i="22"/>
  <c r="F127" i="22"/>
  <c r="D127" i="22"/>
  <c r="B72" i="22"/>
  <c r="G126" i="22"/>
  <c r="E126" i="22"/>
  <c r="C126" i="22"/>
  <c r="B71" i="22"/>
  <c r="F125" i="22"/>
  <c r="D125" i="22"/>
  <c r="B70" i="22"/>
  <c r="G124" i="22"/>
  <c r="E124" i="22"/>
  <c r="C124" i="22"/>
  <c r="B69" i="22"/>
  <c r="F123" i="22"/>
  <c r="D123" i="22"/>
  <c r="B68" i="22"/>
  <c r="G122" i="22"/>
  <c r="E122" i="22"/>
  <c r="C122" i="22"/>
  <c r="B67" i="22"/>
  <c r="F121" i="22"/>
  <c r="D121" i="22"/>
  <c r="B66" i="22"/>
  <c r="G120" i="22"/>
  <c r="E120" i="22"/>
  <c r="C120" i="22"/>
  <c r="B65" i="22"/>
  <c r="F119" i="22"/>
  <c r="D119" i="22"/>
  <c r="B64" i="22"/>
  <c r="G118" i="22"/>
  <c r="E118" i="22"/>
  <c r="C118" i="22"/>
  <c r="B63" i="22"/>
  <c r="F117" i="22"/>
  <c r="D117" i="22"/>
  <c r="B62" i="22"/>
  <c r="G116" i="22"/>
  <c r="E116" i="22"/>
  <c r="C116" i="22"/>
  <c r="B61" i="22"/>
  <c r="H16" i="22"/>
  <c r="H240" i="22"/>
  <c r="H14"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H163" i="21"/>
  <c r="G163" i="21"/>
  <c r="F163" i="21"/>
  <c r="E163" i="21"/>
  <c r="D163" i="21"/>
  <c r="C163" i="21"/>
  <c r="B163" i="21"/>
  <c r="I162" i="21"/>
  <c r="B162" i="21"/>
  <c r="I161" i="21"/>
  <c r="B161" i="21"/>
  <c r="I160" i="21"/>
  <c r="B160" i="21"/>
  <c r="I159" i="21"/>
  <c r="B159" i="21"/>
  <c r="I158" i="21"/>
  <c r="B158" i="21"/>
  <c r="I157" i="21"/>
  <c r="B157" i="21"/>
  <c r="I156" i="21"/>
  <c r="B156" i="21"/>
  <c r="I155" i="21"/>
  <c r="B155" i="21"/>
  <c r="I154" i="21"/>
  <c r="B154" i="21"/>
  <c r="I153" i="21"/>
  <c r="B153" i="21"/>
  <c r="I152" i="21"/>
  <c r="B152" i="21"/>
  <c r="I151" i="21"/>
  <c r="B151" i="21"/>
  <c r="I150" i="21"/>
  <c r="B150" i="21"/>
  <c r="I149" i="21"/>
  <c r="B149" i="21"/>
  <c r="I148" i="21"/>
  <c r="B148" i="21"/>
  <c r="I147" i="21"/>
  <c r="B147" i="21"/>
  <c r="I146" i="21"/>
  <c r="B146" i="21"/>
  <c r="I145" i="21"/>
  <c r="B145" i="21"/>
  <c r="I144" i="21"/>
  <c r="B144" i="21"/>
  <c r="I143" i="21"/>
  <c r="B143" i="21"/>
  <c r="H141" i="21"/>
  <c r="I140" i="21"/>
  <c r="B136" i="21"/>
  <c r="B135" i="21"/>
  <c r="B134" i="21"/>
  <c r="B133" i="21"/>
  <c r="B132" i="21"/>
  <c r="B131" i="21"/>
  <c r="B130" i="21"/>
  <c r="B129" i="21"/>
  <c r="B128" i="21"/>
  <c r="B127" i="21"/>
  <c r="B126" i="21"/>
  <c r="B125" i="21"/>
  <c r="B124" i="21"/>
  <c r="B123" i="21"/>
  <c r="B122" i="21"/>
  <c r="B121" i="21"/>
  <c r="B120" i="21"/>
  <c r="B119" i="21"/>
  <c r="B118" i="21"/>
  <c r="B117" i="21"/>
  <c r="B116" i="21"/>
  <c r="G111" i="21"/>
  <c r="F111" i="21"/>
  <c r="E111" i="21"/>
  <c r="D111" i="21"/>
  <c r="C111" i="21"/>
  <c r="H111" i="21" s="1"/>
  <c r="B111" i="21"/>
  <c r="H110" i="21"/>
  <c r="B110" i="21"/>
  <c r="H109" i="21"/>
  <c r="B109" i="21"/>
  <c r="H108" i="21"/>
  <c r="B108" i="21"/>
  <c r="H107" i="21"/>
  <c r="B107" i="21"/>
  <c r="H106" i="21"/>
  <c r="B106" i="21"/>
  <c r="H105" i="21"/>
  <c r="B105" i="21"/>
  <c r="H104" i="21"/>
  <c r="B104" i="21"/>
  <c r="H103" i="21"/>
  <c r="B103" i="21"/>
  <c r="H102" i="21"/>
  <c r="B102" i="21"/>
  <c r="H101" i="21"/>
  <c r="B101" i="21"/>
  <c r="H100" i="21"/>
  <c r="B100" i="21"/>
  <c r="H99" i="21"/>
  <c r="B99" i="21"/>
  <c r="H98" i="21"/>
  <c r="B98" i="21"/>
  <c r="H97" i="21"/>
  <c r="B97" i="21"/>
  <c r="H96" i="21"/>
  <c r="B96" i="21"/>
  <c r="H95" i="21"/>
  <c r="B95" i="21"/>
  <c r="H94" i="21"/>
  <c r="B94" i="21"/>
  <c r="H93" i="21"/>
  <c r="B93" i="21"/>
  <c r="H92" i="21"/>
  <c r="B92" i="21"/>
  <c r="H91" i="21"/>
  <c r="B91" i="21"/>
  <c r="B81" i="21"/>
  <c r="G135" i="21"/>
  <c r="E135" i="21"/>
  <c r="C135" i="21"/>
  <c r="B80" i="21"/>
  <c r="F134" i="21"/>
  <c r="D134" i="21"/>
  <c r="B79" i="21"/>
  <c r="G133" i="21"/>
  <c r="E133" i="21"/>
  <c r="C133" i="21"/>
  <c r="B78" i="21"/>
  <c r="F132" i="21"/>
  <c r="D132" i="21"/>
  <c r="B77" i="21"/>
  <c r="G131" i="21"/>
  <c r="E131" i="21"/>
  <c r="C131" i="21"/>
  <c r="B76" i="21"/>
  <c r="F130" i="21"/>
  <c r="D130" i="21"/>
  <c r="B75" i="21"/>
  <c r="G129" i="21"/>
  <c r="E129" i="21"/>
  <c r="C129" i="21"/>
  <c r="B74" i="21"/>
  <c r="F128" i="21"/>
  <c r="D128" i="21"/>
  <c r="B73" i="21"/>
  <c r="G127" i="21"/>
  <c r="E127" i="21"/>
  <c r="C127" i="21"/>
  <c r="B72" i="21"/>
  <c r="F126" i="21"/>
  <c r="D126" i="21"/>
  <c r="B71" i="21"/>
  <c r="G125" i="21"/>
  <c r="E125" i="21"/>
  <c r="C125" i="21"/>
  <c r="B70" i="21"/>
  <c r="F124" i="21"/>
  <c r="D124" i="21"/>
  <c r="B69" i="21"/>
  <c r="G123" i="21"/>
  <c r="E123" i="21"/>
  <c r="C123" i="21"/>
  <c r="B68" i="21"/>
  <c r="F122" i="21"/>
  <c r="D122" i="21"/>
  <c r="B67" i="21"/>
  <c r="G121" i="21"/>
  <c r="E121" i="21"/>
  <c r="C121" i="21"/>
  <c r="B66" i="21"/>
  <c r="F120" i="21"/>
  <c r="D120" i="21"/>
  <c r="B65" i="21"/>
  <c r="G119" i="21"/>
  <c r="E119" i="21"/>
  <c r="C119" i="21"/>
  <c r="B64" i="21"/>
  <c r="F118" i="21"/>
  <c r="D118" i="21"/>
  <c r="B63" i="21"/>
  <c r="G117" i="21"/>
  <c r="E117" i="21"/>
  <c r="C117" i="21"/>
  <c r="B62" i="21"/>
  <c r="F116" i="21"/>
  <c r="D116" i="21"/>
  <c r="B61" i="21"/>
  <c r="H17" i="21"/>
  <c r="H215" i="21"/>
  <c r="H15" i="21"/>
  <c r="H190"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H163" i="20"/>
  <c r="G163" i="20"/>
  <c r="F163" i="20"/>
  <c r="E163" i="20"/>
  <c r="D163" i="20"/>
  <c r="C163" i="20"/>
  <c r="B163" i="20"/>
  <c r="I162" i="20"/>
  <c r="B162" i="20"/>
  <c r="I161" i="20"/>
  <c r="B161" i="20"/>
  <c r="I160" i="20"/>
  <c r="B160" i="20"/>
  <c r="I159" i="20"/>
  <c r="B159" i="20"/>
  <c r="I158" i="20"/>
  <c r="B158" i="20"/>
  <c r="I157" i="20"/>
  <c r="B157" i="20"/>
  <c r="I156" i="20"/>
  <c r="B156" i="20"/>
  <c r="I155" i="20"/>
  <c r="B155" i="20"/>
  <c r="I154" i="20"/>
  <c r="B154" i="20"/>
  <c r="I153" i="20"/>
  <c r="B153" i="20"/>
  <c r="I152" i="20"/>
  <c r="B152" i="20"/>
  <c r="I151" i="20"/>
  <c r="B151" i="20"/>
  <c r="I150" i="20"/>
  <c r="B150" i="20"/>
  <c r="I149" i="20"/>
  <c r="B149" i="20"/>
  <c r="I148" i="20"/>
  <c r="B148" i="20"/>
  <c r="I147" i="20"/>
  <c r="B147" i="20"/>
  <c r="I146" i="20"/>
  <c r="B146" i="20"/>
  <c r="I145" i="20"/>
  <c r="B145" i="20"/>
  <c r="I144" i="20"/>
  <c r="I163" i="20" s="1"/>
  <c r="B144" i="20"/>
  <c r="I143" i="20"/>
  <c r="B143" i="20"/>
  <c r="H141" i="20"/>
  <c r="I140" i="20" s="1"/>
  <c r="B136" i="20"/>
  <c r="B135" i="20"/>
  <c r="B134" i="20"/>
  <c r="B133" i="20"/>
  <c r="B132" i="20"/>
  <c r="B131" i="20"/>
  <c r="B130" i="20"/>
  <c r="B129" i="20"/>
  <c r="B128" i="20"/>
  <c r="B127" i="20"/>
  <c r="B126" i="20"/>
  <c r="B125" i="20"/>
  <c r="B124" i="20"/>
  <c r="B123" i="20"/>
  <c r="B122" i="20"/>
  <c r="B121" i="20"/>
  <c r="B120" i="20"/>
  <c r="B119" i="20"/>
  <c r="B118" i="20"/>
  <c r="B117" i="20"/>
  <c r="B116" i="20"/>
  <c r="G111" i="20"/>
  <c r="F111" i="20"/>
  <c r="E111" i="20"/>
  <c r="D111" i="20"/>
  <c r="C111" i="20"/>
  <c r="B111" i="20"/>
  <c r="H110" i="20"/>
  <c r="B110" i="20"/>
  <c r="H109" i="20"/>
  <c r="B109" i="20"/>
  <c r="H108" i="20"/>
  <c r="B108" i="20"/>
  <c r="H107" i="20"/>
  <c r="B107" i="20"/>
  <c r="H106" i="20"/>
  <c r="B106" i="20"/>
  <c r="H105" i="20"/>
  <c r="B105" i="20"/>
  <c r="H104" i="20"/>
  <c r="B104" i="20"/>
  <c r="H103" i="20"/>
  <c r="B103" i="20"/>
  <c r="H102" i="20"/>
  <c r="B102" i="20"/>
  <c r="H101" i="20"/>
  <c r="B101" i="20"/>
  <c r="H100" i="20"/>
  <c r="B100" i="20"/>
  <c r="H99" i="20"/>
  <c r="B99" i="20"/>
  <c r="H98" i="20"/>
  <c r="B98" i="20"/>
  <c r="H97" i="20"/>
  <c r="B97" i="20"/>
  <c r="H96" i="20"/>
  <c r="B96" i="20"/>
  <c r="H95" i="20"/>
  <c r="B95" i="20"/>
  <c r="H94" i="20"/>
  <c r="B94" i="20"/>
  <c r="H93" i="20"/>
  <c r="B93" i="20"/>
  <c r="H92" i="20"/>
  <c r="B92" i="20"/>
  <c r="H91" i="20"/>
  <c r="B91" i="20"/>
  <c r="B81" i="20"/>
  <c r="F135" i="20"/>
  <c r="D135" i="20"/>
  <c r="B80" i="20"/>
  <c r="G134" i="20"/>
  <c r="E134" i="20"/>
  <c r="B79" i="20"/>
  <c r="F133" i="20"/>
  <c r="D133" i="20"/>
  <c r="B78" i="20"/>
  <c r="G132" i="20"/>
  <c r="E132" i="20"/>
  <c r="B77" i="20"/>
  <c r="F131" i="20"/>
  <c r="D131" i="20"/>
  <c r="B76" i="20"/>
  <c r="G130" i="20"/>
  <c r="E130" i="20"/>
  <c r="B75" i="20"/>
  <c r="F129" i="20"/>
  <c r="D129" i="20"/>
  <c r="B74" i="20"/>
  <c r="G128" i="20"/>
  <c r="E128" i="20"/>
  <c r="B73" i="20"/>
  <c r="F127" i="20"/>
  <c r="D127" i="20"/>
  <c r="B72" i="20"/>
  <c r="G126" i="20"/>
  <c r="E126" i="20"/>
  <c r="B71" i="20"/>
  <c r="F125" i="20"/>
  <c r="D125" i="20"/>
  <c r="B70" i="20"/>
  <c r="G124" i="20"/>
  <c r="E124" i="20"/>
  <c r="B69" i="20"/>
  <c r="F123" i="20"/>
  <c r="D123" i="20"/>
  <c r="B68" i="20"/>
  <c r="G122" i="20"/>
  <c r="E122" i="20"/>
  <c r="B67" i="20"/>
  <c r="F121" i="20"/>
  <c r="D121" i="20"/>
  <c r="B66" i="20"/>
  <c r="G120" i="20"/>
  <c r="E120" i="20"/>
  <c r="B65" i="20"/>
  <c r="F119" i="20"/>
  <c r="D119" i="20"/>
  <c r="B64" i="20"/>
  <c r="G118" i="20"/>
  <c r="E118" i="20"/>
  <c r="B63" i="20"/>
  <c r="F117" i="20"/>
  <c r="D117" i="20"/>
  <c r="B62" i="20"/>
  <c r="G116" i="20"/>
  <c r="E116" i="20"/>
  <c r="B61" i="20"/>
  <c r="H16" i="20"/>
  <c r="H240" i="20" s="1"/>
  <c r="H14"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H163" i="19"/>
  <c r="G163" i="19"/>
  <c r="F163" i="19"/>
  <c r="E163" i="19"/>
  <c r="D163" i="19"/>
  <c r="C163" i="19"/>
  <c r="B163" i="19"/>
  <c r="I162" i="19"/>
  <c r="B162" i="19"/>
  <c r="I161" i="19"/>
  <c r="B161" i="19"/>
  <c r="I160" i="19"/>
  <c r="B160" i="19"/>
  <c r="I159" i="19"/>
  <c r="B159" i="19"/>
  <c r="I158" i="19"/>
  <c r="B158" i="19"/>
  <c r="I157" i="19"/>
  <c r="B157" i="19"/>
  <c r="I156" i="19"/>
  <c r="B156" i="19"/>
  <c r="I155" i="19"/>
  <c r="B155" i="19"/>
  <c r="I154" i="19"/>
  <c r="B154" i="19"/>
  <c r="I153" i="19"/>
  <c r="B153" i="19"/>
  <c r="I152" i="19"/>
  <c r="B152" i="19"/>
  <c r="I151" i="19"/>
  <c r="B151" i="19"/>
  <c r="I150" i="19"/>
  <c r="B150" i="19"/>
  <c r="I149" i="19"/>
  <c r="B149" i="19"/>
  <c r="I148" i="19"/>
  <c r="B148" i="19"/>
  <c r="I147" i="19"/>
  <c r="B147" i="19"/>
  <c r="I146" i="19"/>
  <c r="I163" i="19" s="1"/>
  <c r="B146" i="19"/>
  <c r="I145" i="19"/>
  <c r="B145" i="19"/>
  <c r="I144" i="19"/>
  <c r="B144" i="19"/>
  <c r="I143" i="19"/>
  <c r="B143" i="19"/>
  <c r="H141" i="19"/>
  <c r="I140" i="19" s="1"/>
  <c r="B136" i="19"/>
  <c r="B135" i="19"/>
  <c r="B134" i="19"/>
  <c r="B133" i="19"/>
  <c r="B132" i="19"/>
  <c r="B131" i="19"/>
  <c r="B130" i="19"/>
  <c r="B129" i="19"/>
  <c r="B128" i="19"/>
  <c r="B127" i="19"/>
  <c r="B126" i="19"/>
  <c r="B125" i="19"/>
  <c r="B124" i="19"/>
  <c r="B123" i="19"/>
  <c r="B122" i="19"/>
  <c r="B121" i="19"/>
  <c r="B120" i="19"/>
  <c r="B119" i="19"/>
  <c r="B118" i="19"/>
  <c r="B117" i="19"/>
  <c r="B116" i="19"/>
  <c r="G111" i="19"/>
  <c r="F111" i="19"/>
  <c r="E111" i="19"/>
  <c r="D111" i="19"/>
  <c r="C111" i="19"/>
  <c r="B111" i="19"/>
  <c r="H110" i="19"/>
  <c r="B110" i="19"/>
  <c r="H109" i="19"/>
  <c r="B109" i="19"/>
  <c r="H108" i="19"/>
  <c r="B108" i="19"/>
  <c r="H107" i="19"/>
  <c r="B107" i="19"/>
  <c r="H106" i="19"/>
  <c r="B106" i="19"/>
  <c r="H105" i="19"/>
  <c r="B105" i="19"/>
  <c r="H104" i="19"/>
  <c r="B104" i="19"/>
  <c r="H103" i="19"/>
  <c r="B103" i="19"/>
  <c r="H102" i="19"/>
  <c r="B102" i="19"/>
  <c r="H101" i="19"/>
  <c r="B101" i="19"/>
  <c r="H100" i="19"/>
  <c r="B100" i="19"/>
  <c r="H99" i="19"/>
  <c r="B99" i="19"/>
  <c r="H98" i="19"/>
  <c r="B98" i="19"/>
  <c r="H97" i="19"/>
  <c r="B97" i="19"/>
  <c r="H96" i="19"/>
  <c r="B96" i="19"/>
  <c r="H95" i="19"/>
  <c r="B95" i="19"/>
  <c r="H94" i="19"/>
  <c r="B94" i="19"/>
  <c r="H93" i="19"/>
  <c r="B93" i="19"/>
  <c r="H92" i="19"/>
  <c r="B92" i="19"/>
  <c r="H91" i="19"/>
  <c r="B91" i="19"/>
  <c r="B81" i="19"/>
  <c r="G135" i="19"/>
  <c r="E135" i="19"/>
  <c r="B80" i="19"/>
  <c r="F134" i="19"/>
  <c r="D134" i="19"/>
  <c r="B79" i="19"/>
  <c r="G133" i="19"/>
  <c r="E133" i="19"/>
  <c r="B78" i="19"/>
  <c r="F132" i="19"/>
  <c r="D132" i="19"/>
  <c r="B77" i="19"/>
  <c r="G131" i="19"/>
  <c r="E131" i="19"/>
  <c r="B76" i="19"/>
  <c r="F130" i="19"/>
  <c r="D130" i="19"/>
  <c r="B75" i="19"/>
  <c r="G129" i="19"/>
  <c r="E129" i="19"/>
  <c r="B74" i="19"/>
  <c r="F128" i="19"/>
  <c r="D128" i="19"/>
  <c r="B73" i="19"/>
  <c r="G127" i="19"/>
  <c r="E127" i="19"/>
  <c r="B72" i="19"/>
  <c r="F126" i="19"/>
  <c r="D126" i="19"/>
  <c r="B71" i="19"/>
  <c r="G125" i="19"/>
  <c r="E125" i="19"/>
  <c r="B70" i="19"/>
  <c r="F124" i="19"/>
  <c r="D124" i="19"/>
  <c r="B69" i="19"/>
  <c r="G123" i="19"/>
  <c r="E123" i="19"/>
  <c r="B68" i="19"/>
  <c r="F122" i="19"/>
  <c r="D122" i="19"/>
  <c r="B67" i="19"/>
  <c r="G121" i="19"/>
  <c r="E121" i="19"/>
  <c r="B66" i="19"/>
  <c r="F120" i="19"/>
  <c r="D120" i="19"/>
  <c r="B65" i="19"/>
  <c r="G119" i="19"/>
  <c r="E119" i="19"/>
  <c r="B64" i="19"/>
  <c r="F118" i="19"/>
  <c r="D118" i="19"/>
  <c r="B63" i="19"/>
  <c r="G117" i="19"/>
  <c r="E117" i="19"/>
  <c r="B62" i="19"/>
  <c r="F116" i="19"/>
  <c r="D116" i="19"/>
  <c r="B61" i="19"/>
  <c r="H17" i="19"/>
  <c r="H215" i="19" s="1"/>
  <c r="H15" i="19"/>
  <c r="H190" i="19" s="1"/>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I162" i="18"/>
  <c r="B162" i="18"/>
  <c r="I161" i="18"/>
  <c r="B161" i="18"/>
  <c r="I160" i="18"/>
  <c r="B160" i="18"/>
  <c r="I159" i="18"/>
  <c r="B159" i="18"/>
  <c r="I158" i="18"/>
  <c r="B158" i="18"/>
  <c r="I157" i="18"/>
  <c r="B157" i="18"/>
  <c r="I156" i="18"/>
  <c r="B156" i="18"/>
  <c r="I155" i="18"/>
  <c r="B155" i="18"/>
  <c r="I154" i="18"/>
  <c r="B154" i="18"/>
  <c r="I153" i="18"/>
  <c r="B153" i="18"/>
  <c r="I152" i="18"/>
  <c r="B152" i="18"/>
  <c r="I151" i="18"/>
  <c r="B151" i="18"/>
  <c r="I150" i="18"/>
  <c r="B150" i="18"/>
  <c r="I149" i="18"/>
  <c r="B149" i="18"/>
  <c r="I148" i="18"/>
  <c r="B148" i="18"/>
  <c r="I147" i="18"/>
  <c r="B147" i="18"/>
  <c r="I146" i="18"/>
  <c r="B146" i="18"/>
  <c r="I145" i="18"/>
  <c r="B145" i="18"/>
  <c r="I144" i="18"/>
  <c r="B144" i="18"/>
  <c r="I143" i="18"/>
  <c r="B143" i="18"/>
  <c r="H141" i="18"/>
  <c r="I140" i="18"/>
  <c r="B136" i="18"/>
  <c r="B135" i="18"/>
  <c r="B134" i="18"/>
  <c r="B133" i="18"/>
  <c r="B132" i="18"/>
  <c r="B131" i="18"/>
  <c r="B130" i="18"/>
  <c r="B129" i="18"/>
  <c r="B128" i="18"/>
  <c r="B127" i="18"/>
  <c r="B126" i="18"/>
  <c r="B125" i="18"/>
  <c r="B124" i="18"/>
  <c r="B123" i="18"/>
  <c r="B122" i="18"/>
  <c r="B121" i="18"/>
  <c r="B120" i="18"/>
  <c r="B119" i="18"/>
  <c r="B118" i="18"/>
  <c r="B117" i="18"/>
  <c r="B116" i="18"/>
  <c r="G111" i="18"/>
  <c r="F111" i="18"/>
  <c r="E111" i="18"/>
  <c r="H111" i="18" s="1"/>
  <c r="D111" i="18"/>
  <c r="C111" i="18"/>
  <c r="B111" i="18"/>
  <c r="H110" i="18"/>
  <c r="B110" i="18"/>
  <c r="H109" i="18"/>
  <c r="B109" i="18"/>
  <c r="H108" i="18"/>
  <c r="B108" i="18"/>
  <c r="H107" i="18"/>
  <c r="B107" i="18"/>
  <c r="H106" i="18"/>
  <c r="B106" i="18"/>
  <c r="H105" i="18"/>
  <c r="B105" i="18"/>
  <c r="H104" i="18"/>
  <c r="B104" i="18"/>
  <c r="H103" i="18"/>
  <c r="B103" i="18"/>
  <c r="H102" i="18"/>
  <c r="B102" i="18"/>
  <c r="H101" i="18"/>
  <c r="B101" i="18"/>
  <c r="H100" i="18"/>
  <c r="B100" i="18"/>
  <c r="H99" i="18"/>
  <c r="B99" i="18"/>
  <c r="H98" i="18"/>
  <c r="B98" i="18"/>
  <c r="H97" i="18"/>
  <c r="B97" i="18"/>
  <c r="H96" i="18"/>
  <c r="B96" i="18"/>
  <c r="H95" i="18"/>
  <c r="B95" i="18"/>
  <c r="H94" i="18"/>
  <c r="B94" i="18"/>
  <c r="H93" i="18"/>
  <c r="B93" i="18"/>
  <c r="H92" i="18"/>
  <c r="B92" i="18"/>
  <c r="H91" i="18"/>
  <c r="B91" i="18"/>
  <c r="B81" i="18"/>
  <c r="F135" i="18"/>
  <c r="D135" i="18"/>
  <c r="B80" i="18"/>
  <c r="G134" i="18"/>
  <c r="E134" i="18"/>
  <c r="C134" i="18"/>
  <c r="B79" i="18"/>
  <c r="F133" i="18"/>
  <c r="D133" i="18"/>
  <c r="B78" i="18"/>
  <c r="G132" i="18"/>
  <c r="E132" i="18"/>
  <c r="C132" i="18"/>
  <c r="B77" i="18"/>
  <c r="F131" i="18"/>
  <c r="D131" i="18"/>
  <c r="B76" i="18"/>
  <c r="G130" i="18"/>
  <c r="E130" i="18"/>
  <c r="C130" i="18"/>
  <c r="H130" i="18" s="1"/>
  <c r="B75" i="18"/>
  <c r="F129" i="18"/>
  <c r="D129" i="18"/>
  <c r="B74" i="18"/>
  <c r="G128" i="18"/>
  <c r="E128" i="18"/>
  <c r="C128" i="18"/>
  <c r="B73" i="18"/>
  <c r="F127" i="18"/>
  <c r="D127" i="18"/>
  <c r="B72" i="18"/>
  <c r="G126" i="18"/>
  <c r="E126" i="18"/>
  <c r="C126" i="18"/>
  <c r="B71" i="18"/>
  <c r="F125" i="18"/>
  <c r="D125" i="18"/>
  <c r="B70" i="18"/>
  <c r="G124" i="18"/>
  <c r="E124" i="18"/>
  <c r="C124" i="18"/>
  <c r="B69" i="18"/>
  <c r="F123" i="18"/>
  <c r="D123" i="18"/>
  <c r="D136" i="18" s="1"/>
  <c r="B68" i="18"/>
  <c r="G122" i="18"/>
  <c r="E122" i="18"/>
  <c r="C122" i="18"/>
  <c r="B67" i="18"/>
  <c r="F121" i="18"/>
  <c r="D121" i="18"/>
  <c r="B66" i="18"/>
  <c r="G120" i="18"/>
  <c r="E120" i="18"/>
  <c r="C120" i="18"/>
  <c r="B65" i="18"/>
  <c r="F119" i="18"/>
  <c r="D119" i="18"/>
  <c r="B64" i="18"/>
  <c r="G118" i="18"/>
  <c r="G136" i="18" s="1"/>
  <c r="N16" i="49" s="1"/>
  <c r="E118" i="18"/>
  <c r="C118" i="18"/>
  <c r="B63" i="18"/>
  <c r="F117" i="18"/>
  <c r="D117" i="18"/>
  <c r="B62" i="18"/>
  <c r="G116" i="18"/>
  <c r="E116" i="18"/>
  <c r="E136" i="18" s="1"/>
  <c r="L16" i="49" s="1"/>
  <c r="C116" i="18"/>
  <c r="B61" i="18"/>
  <c r="H16" i="18"/>
  <c r="H240" i="18"/>
  <c r="H14"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H163" i="17"/>
  <c r="G163" i="17"/>
  <c r="F163" i="17"/>
  <c r="E163" i="17"/>
  <c r="D163" i="17"/>
  <c r="C163" i="17"/>
  <c r="B163" i="17"/>
  <c r="I162" i="17"/>
  <c r="B162" i="17"/>
  <c r="I161" i="17"/>
  <c r="B161" i="17"/>
  <c r="I160" i="17"/>
  <c r="B160" i="17"/>
  <c r="I159" i="17"/>
  <c r="B159" i="17"/>
  <c r="I158" i="17"/>
  <c r="B158" i="17"/>
  <c r="I157" i="17"/>
  <c r="B157" i="17"/>
  <c r="I156" i="17"/>
  <c r="B156" i="17"/>
  <c r="I155" i="17"/>
  <c r="B155" i="17"/>
  <c r="I154" i="17"/>
  <c r="B154" i="17"/>
  <c r="I153" i="17"/>
  <c r="B153" i="17"/>
  <c r="I152" i="17"/>
  <c r="B152" i="17"/>
  <c r="I151" i="17"/>
  <c r="B151" i="17"/>
  <c r="I150" i="17"/>
  <c r="B150" i="17"/>
  <c r="I149" i="17"/>
  <c r="B149" i="17"/>
  <c r="I148" i="17"/>
  <c r="B148" i="17"/>
  <c r="I147" i="17"/>
  <c r="B147" i="17"/>
  <c r="I146" i="17"/>
  <c r="B146" i="17"/>
  <c r="I145" i="17"/>
  <c r="B145" i="17"/>
  <c r="I144" i="17"/>
  <c r="B144" i="17"/>
  <c r="I143" i="17"/>
  <c r="B143" i="17"/>
  <c r="H141" i="17"/>
  <c r="I140" i="17"/>
  <c r="B136" i="17"/>
  <c r="B135" i="17"/>
  <c r="B134" i="17"/>
  <c r="B133" i="17"/>
  <c r="B132" i="17"/>
  <c r="B131" i="17"/>
  <c r="B130" i="17"/>
  <c r="B129" i="17"/>
  <c r="B128" i="17"/>
  <c r="B127" i="17"/>
  <c r="B126" i="17"/>
  <c r="B125" i="17"/>
  <c r="B124" i="17"/>
  <c r="B123" i="17"/>
  <c r="B122" i="17"/>
  <c r="B121" i="17"/>
  <c r="B120" i="17"/>
  <c r="B119" i="17"/>
  <c r="B118" i="17"/>
  <c r="B117" i="17"/>
  <c r="B116" i="17"/>
  <c r="G111" i="17"/>
  <c r="F111" i="17"/>
  <c r="E111" i="17"/>
  <c r="D111" i="17"/>
  <c r="C111" i="17"/>
  <c r="H111" i="17" s="1"/>
  <c r="B111" i="17"/>
  <c r="H110" i="17"/>
  <c r="B110" i="17"/>
  <c r="H109" i="17"/>
  <c r="B109" i="17"/>
  <c r="H108" i="17"/>
  <c r="B108" i="17"/>
  <c r="H107" i="17"/>
  <c r="B107" i="17"/>
  <c r="H106" i="17"/>
  <c r="B106" i="17"/>
  <c r="H105" i="17"/>
  <c r="B105" i="17"/>
  <c r="H104" i="17"/>
  <c r="B104" i="17"/>
  <c r="H103" i="17"/>
  <c r="B103" i="17"/>
  <c r="H102" i="17"/>
  <c r="B102" i="17"/>
  <c r="H101" i="17"/>
  <c r="B101" i="17"/>
  <c r="H100" i="17"/>
  <c r="B100" i="17"/>
  <c r="H99" i="17"/>
  <c r="B99" i="17"/>
  <c r="H98" i="17"/>
  <c r="B98" i="17"/>
  <c r="H97" i="17"/>
  <c r="B97" i="17"/>
  <c r="H96" i="17"/>
  <c r="B96" i="17"/>
  <c r="H95" i="17"/>
  <c r="B95" i="17"/>
  <c r="H94" i="17"/>
  <c r="B94" i="17"/>
  <c r="H93" i="17"/>
  <c r="B93" i="17"/>
  <c r="H92" i="17"/>
  <c r="B92" i="17"/>
  <c r="H91" i="17"/>
  <c r="B91" i="17"/>
  <c r="B81" i="17"/>
  <c r="G135" i="17"/>
  <c r="E135" i="17"/>
  <c r="B80" i="17"/>
  <c r="F134" i="17"/>
  <c r="D134" i="17"/>
  <c r="B79" i="17"/>
  <c r="G133" i="17"/>
  <c r="E133" i="17"/>
  <c r="C133" i="17"/>
  <c r="B78" i="17"/>
  <c r="F132" i="17"/>
  <c r="D132" i="17"/>
  <c r="B77" i="17"/>
  <c r="G131" i="17"/>
  <c r="H131" i="17" s="1"/>
  <c r="E131" i="17"/>
  <c r="C131" i="17"/>
  <c r="B76" i="17"/>
  <c r="F130" i="17"/>
  <c r="D130" i="17"/>
  <c r="B75" i="17"/>
  <c r="G129" i="17"/>
  <c r="E129" i="17"/>
  <c r="H129" i="17" s="1"/>
  <c r="G181" i="17" s="1"/>
  <c r="C129" i="17"/>
  <c r="B74" i="17"/>
  <c r="F128" i="17"/>
  <c r="D128" i="17"/>
  <c r="B73" i="17"/>
  <c r="G127" i="17"/>
  <c r="E127" i="17"/>
  <c r="C127" i="17"/>
  <c r="H127" i="17" s="1"/>
  <c r="B72" i="17"/>
  <c r="F126" i="17"/>
  <c r="D126" i="17"/>
  <c r="B71" i="17"/>
  <c r="G125" i="17"/>
  <c r="E125" i="17"/>
  <c r="B70" i="17"/>
  <c r="F124" i="17"/>
  <c r="D124" i="17"/>
  <c r="B69" i="17"/>
  <c r="G123" i="17"/>
  <c r="E123" i="17"/>
  <c r="B68" i="17"/>
  <c r="F122" i="17"/>
  <c r="D122" i="17"/>
  <c r="B67" i="17"/>
  <c r="G121" i="17"/>
  <c r="E121" i="17"/>
  <c r="B66" i="17"/>
  <c r="F120" i="17"/>
  <c r="D120" i="17"/>
  <c r="B65" i="17"/>
  <c r="G119" i="17"/>
  <c r="E119" i="17"/>
  <c r="E136" i="17" s="1"/>
  <c r="L15" i="49" s="1"/>
  <c r="B64" i="17"/>
  <c r="F118" i="17"/>
  <c r="D118" i="17"/>
  <c r="B63" i="17"/>
  <c r="G117" i="17"/>
  <c r="E117" i="17"/>
  <c r="B62" i="17"/>
  <c r="F116" i="17"/>
  <c r="F136" i="17" s="1"/>
  <c r="D116" i="17"/>
  <c r="B61" i="17"/>
  <c r="H16" i="17"/>
  <c r="H240" i="17"/>
  <c r="H14"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H163" i="16"/>
  <c r="G163" i="16"/>
  <c r="F163" i="16"/>
  <c r="E163" i="16"/>
  <c r="D163" i="16"/>
  <c r="C163" i="16"/>
  <c r="B163" i="16"/>
  <c r="I162" i="16"/>
  <c r="B162" i="16"/>
  <c r="I161" i="16"/>
  <c r="B161" i="16"/>
  <c r="I160" i="16"/>
  <c r="B160" i="16"/>
  <c r="I159" i="16"/>
  <c r="B159" i="16"/>
  <c r="I158" i="16"/>
  <c r="B158" i="16"/>
  <c r="I157" i="16"/>
  <c r="B157" i="16"/>
  <c r="I156" i="16"/>
  <c r="B156" i="16"/>
  <c r="I155" i="16"/>
  <c r="B155" i="16"/>
  <c r="I154" i="16"/>
  <c r="B154" i="16"/>
  <c r="I153" i="16"/>
  <c r="B153" i="16"/>
  <c r="I152" i="16"/>
  <c r="B152" i="16"/>
  <c r="I151" i="16"/>
  <c r="B151" i="16"/>
  <c r="I150" i="16"/>
  <c r="B150" i="16"/>
  <c r="I149" i="16"/>
  <c r="B149" i="16"/>
  <c r="I148" i="16"/>
  <c r="B148" i="16"/>
  <c r="I147" i="16"/>
  <c r="B147" i="16"/>
  <c r="I146" i="16"/>
  <c r="B146" i="16"/>
  <c r="I145" i="16"/>
  <c r="B145" i="16"/>
  <c r="I144" i="16"/>
  <c r="B144" i="16"/>
  <c r="I143" i="16"/>
  <c r="B143" i="16"/>
  <c r="H141" i="16"/>
  <c r="I140" i="16"/>
  <c r="B136" i="16"/>
  <c r="B135" i="16"/>
  <c r="B134" i="16"/>
  <c r="B133" i="16"/>
  <c r="B132" i="16"/>
  <c r="B131" i="16"/>
  <c r="B130" i="16"/>
  <c r="B129" i="16"/>
  <c r="B128" i="16"/>
  <c r="B127" i="16"/>
  <c r="B126" i="16"/>
  <c r="B125" i="16"/>
  <c r="B124" i="16"/>
  <c r="B123" i="16"/>
  <c r="B122" i="16"/>
  <c r="B121" i="16"/>
  <c r="B120" i="16"/>
  <c r="B119" i="16"/>
  <c r="B118" i="16"/>
  <c r="B117" i="16"/>
  <c r="B116" i="16"/>
  <c r="G111" i="16"/>
  <c r="F111" i="16"/>
  <c r="E111" i="16"/>
  <c r="D111" i="16"/>
  <c r="C111" i="16"/>
  <c r="H111" i="16" s="1"/>
  <c r="B111" i="16"/>
  <c r="H110" i="16"/>
  <c r="B110" i="16"/>
  <c r="H109" i="16"/>
  <c r="B109" i="16"/>
  <c r="H108" i="16"/>
  <c r="B108" i="16"/>
  <c r="H107" i="16"/>
  <c r="B107" i="16"/>
  <c r="H106" i="16"/>
  <c r="B106" i="16"/>
  <c r="H105" i="16"/>
  <c r="B105" i="16"/>
  <c r="H104" i="16"/>
  <c r="B104" i="16"/>
  <c r="H103" i="16"/>
  <c r="B103" i="16"/>
  <c r="H102" i="16"/>
  <c r="B102" i="16"/>
  <c r="H101" i="16"/>
  <c r="B101" i="16"/>
  <c r="H100" i="16"/>
  <c r="B100" i="16"/>
  <c r="H99" i="16"/>
  <c r="B99" i="16"/>
  <c r="H98" i="16"/>
  <c r="B98" i="16"/>
  <c r="H97" i="16"/>
  <c r="B97" i="16"/>
  <c r="H96" i="16"/>
  <c r="B96" i="16"/>
  <c r="H95" i="16"/>
  <c r="B95" i="16"/>
  <c r="H94" i="16"/>
  <c r="B94" i="16"/>
  <c r="H93" i="16"/>
  <c r="B93" i="16"/>
  <c r="H92" i="16"/>
  <c r="B92" i="16"/>
  <c r="H91" i="16"/>
  <c r="B91" i="16"/>
  <c r="B81" i="16"/>
  <c r="G135" i="16"/>
  <c r="E135" i="16"/>
  <c r="B80" i="16"/>
  <c r="F134" i="16"/>
  <c r="D134" i="16"/>
  <c r="B79" i="16"/>
  <c r="G133" i="16"/>
  <c r="E133" i="16"/>
  <c r="B78" i="16"/>
  <c r="F132" i="16"/>
  <c r="D132" i="16"/>
  <c r="B77" i="16"/>
  <c r="G131" i="16"/>
  <c r="E131" i="16"/>
  <c r="E136" i="16" s="1"/>
  <c r="L14" i="49" s="1"/>
  <c r="B76" i="16"/>
  <c r="F130" i="16"/>
  <c r="D130" i="16"/>
  <c r="B75" i="16"/>
  <c r="G129" i="16"/>
  <c r="E129" i="16"/>
  <c r="B74" i="16"/>
  <c r="F128" i="16"/>
  <c r="D128" i="16"/>
  <c r="B73" i="16"/>
  <c r="G127" i="16"/>
  <c r="E127" i="16"/>
  <c r="B72" i="16"/>
  <c r="F126" i="16"/>
  <c r="D126" i="16"/>
  <c r="B71" i="16"/>
  <c r="G125" i="16"/>
  <c r="E125" i="16"/>
  <c r="B70" i="16"/>
  <c r="F124" i="16"/>
  <c r="D124" i="16"/>
  <c r="G123" i="16"/>
  <c r="E123" i="16"/>
  <c r="B68" i="16"/>
  <c r="F122" i="16"/>
  <c r="D122" i="16"/>
  <c r="B67" i="16"/>
  <c r="G121" i="16"/>
  <c r="E121" i="16"/>
  <c r="B66" i="16"/>
  <c r="F120" i="16"/>
  <c r="D120" i="16"/>
  <c r="B65" i="16"/>
  <c r="G119" i="16"/>
  <c r="E119" i="16"/>
  <c r="B64" i="16"/>
  <c r="F118" i="16"/>
  <c r="D118" i="16"/>
  <c r="B63" i="16"/>
  <c r="G117" i="16"/>
  <c r="H117" i="16" s="1"/>
  <c r="E117" i="16"/>
  <c r="B62" i="16"/>
  <c r="F116" i="16"/>
  <c r="D116" i="16"/>
  <c r="B61" i="16"/>
  <c r="H17" i="16"/>
  <c r="H215" i="16" s="1"/>
  <c r="H15" i="16"/>
  <c r="H190" i="16" s="1"/>
  <c r="H13" i="16"/>
  <c r="B363" i="15"/>
  <c r="B362" i="15"/>
  <c r="B361" i="15"/>
  <c r="B360" i="15"/>
  <c r="B359" i="15"/>
  <c r="B358" i="15"/>
  <c r="B357" i="15"/>
  <c r="B356" i="15"/>
  <c r="B355" i="15"/>
  <c r="B354" i="15"/>
  <c r="B353" i="15"/>
  <c r="B352" i="15"/>
  <c r="B350" i="15"/>
  <c r="B349" i="15"/>
  <c r="B348" i="15"/>
  <c r="B347" i="15"/>
  <c r="B346" i="15"/>
  <c r="B345" i="15"/>
  <c r="B344" i="15"/>
  <c r="B343" i="15"/>
  <c r="B338" i="15"/>
  <c r="B337" i="15"/>
  <c r="B336" i="15"/>
  <c r="B335" i="15"/>
  <c r="B334" i="15"/>
  <c r="B333" i="15"/>
  <c r="B332" i="15"/>
  <c r="B331" i="15"/>
  <c r="B330" i="15"/>
  <c r="B329" i="15"/>
  <c r="B328" i="15"/>
  <c r="B327" i="15"/>
  <c r="B325" i="15"/>
  <c r="B324" i="15"/>
  <c r="B323" i="15"/>
  <c r="B322" i="15"/>
  <c r="B321" i="15"/>
  <c r="B320" i="15"/>
  <c r="B319" i="15"/>
  <c r="B318" i="15"/>
  <c r="B313" i="15"/>
  <c r="B312" i="15"/>
  <c r="B311" i="15"/>
  <c r="B310" i="15"/>
  <c r="B309" i="15"/>
  <c r="B308" i="15"/>
  <c r="B307" i="15"/>
  <c r="B306" i="15"/>
  <c r="B305" i="15"/>
  <c r="B304" i="15"/>
  <c r="B303" i="15"/>
  <c r="B302" i="15"/>
  <c r="B300" i="15"/>
  <c r="B299" i="15"/>
  <c r="B298" i="15"/>
  <c r="B297" i="15"/>
  <c r="B296" i="15"/>
  <c r="B295" i="15"/>
  <c r="B294" i="15"/>
  <c r="B293" i="15"/>
  <c r="B288" i="15"/>
  <c r="B287" i="15"/>
  <c r="B286" i="15"/>
  <c r="B285" i="15"/>
  <c r="B284" i="15"/>
  <c r="B283" i="15"/>
  <c r="B282" i="15"/>
  <c r="B281" i="15"/>
  <c r="B280" i="15"/>
  <c r="B279" i="15"/>
  <c r="B278" i="15"/>
  <c r="B277" i="15"/>
  <c r="B275" i="15"/>
  <c r="B274" i="15"/>
  <c r="B273" i="15"/>
  <c r="B272" i="15"/>
  <c r="B271" i="15"/>
  <c r="B270" i="15"/>
  <c r="B269" i="15"/>
  <c r="B268" i="15"/>
  <c r="B263" i="15"/>
  <c r="B262" i="15"/>
  <c r="B261" i="15"/>
  <c r="B260" i="15"/>
  <c r="B259" i="15"/>
  <c r="B258" i="15"/>
  <c r="B257" i="15"/>
  <c r="B256" i="15"/>
  <c r="B255" i="15"/>
  <c r="B254" i="15"/>
  <c r="B253" i="15"/>
  <c r="B252" i="15"/>
  <c r="B250" i="15"/>
  <c r="B249" i="15"/>
  <c r="B248" i="15"/>
  <c r="B247" i="15"/>
  <c r="B246" i="15"/>
  <c r="B245" i="15"/>
  <c r="B244" i="15"/>
  <c r="B243" i="15"/>
  <c r="B238" i="15"/>
  <c r="B237" i="15"/>
  <c r="B236" i="15"/>
  <c r="B235" i="15"/>
  <c r="B234" i="15"/>
  <c r="B233" i="15"/>
  <c r="B232" i="15"/>
  <c r="B231" i="15"/>
  <c r="B230" i="15"/>
  <c r="B229" i="15"/>
  <c r="B228" i="15"/>
  <c r="B227" i="15"/>
  <c r="B225" i="15"/>
  <c r="B224" i="15"/>
  <c r="B223" i="15"/>
  <c r="B222" i="15"/>
  <c r="B221" i="15"/>
  <c r="B220" i="15"/>
  <c r="B219" i="15"/>
  <c r="B218" i="15"/>
  <c r="B213" i="15"/>
  <c r="B212" i="15"/>
  <c r="B211" i="15"/>
  <c r="B210" i="15"/>
  <c r="B209" i="15"/>
  <c r="B208" i="15"/>
  <c r="B207" i="15"/>
  <c r="B206" i="15"/>
  <c r="B205" i="15"/>
  <c r="B204" i="15"/>
  <c r="B203" i="15"/>
  <c r="B202" i="15"/>
  <c r="B200" i="15"/>
  <c r="B199" i="15"/>
  <c r="B198" i="15"/>
  <c r="B197" i="15"/>
  <c r="B196" i="15"/>
  <c r="B195" i="15"/>
  <c r="B194" i="15"/>
  <c r="B193" i="15"/>
  <c r="B188" i="15"/>
  <c r="B187" i="15"/>
  <c r="B186" i="15"/>
  <c r="B185" i="15"/>
  <c r="B184" i="15"/>
  <c r="B183" i="15"/>
  <c r="B182" i="15"/>
  <c r="B181" i="15"/>
  <c r="B180" i="15"/>
  <c r="B179" i="15"/>
  <c r="B178" i="15"/>
  <c r="B177" i="15"/>
  <c r="B175" i="15"/>
  <c r="B174" i="15"/>
  <c r="B173" i="15"/>
  <c r="B172" i="15"/>
  <c r="B171" i="15"/>
  <c r="B170" i="15"/>
  <c r="B169" i="15"/>
  <c r="B168" i="15"/>
  <c r="H163" i="15"/>
  <c r="G163" i="15"/>
  <c r="F163" i="15"/>
  <c r="E163" i="15"/>
  <c r="D163" i="15"/>
  <c r="C163" i="15"/>
  <c r="B163" i="15"/>
  <c r="I162" i="15"/>
  <c r="B162" i="15"/>
  <c r="I161" i="15"/>
  <c r="B161" i="15"/>
  <c r="I160" i="15"/>
  <c r="B160" i="15"/>
  <c r="I159" i="15"/>
  <c r="B159" i="15"/>
  <c r="I158" i="15"/>
  <c r="B158" i="15"/>
  <c r="I157" i="15"/>
  <c r="B157" i="15"/>
  <c r="I156" i="15"/>
  <c r="B156" i="15"/>
  <c r="I155" i="15"/>
  <c r="B155" i="15"/>
  <c r="I154" i="15"/>
  <c r="B154" i="15"/>
  <c r="I153" i="15"/>
  <c r="B153" i="15"/>
  <c r="I152" i="15"/>
  <c r="B152" i="15"/>
  <c r="I151" i="15"/>
  <c r="I163" i="15" s="1"/>
  <c r="I150" i="15"/>
  <c r="B150" i="15"/>
  <c r="I149" i="15"/>
  <c r="B149" i="15"/>
  <c r="I148" i="15"/>
  <c r="B148" i="15"/>
  <c r="I147" i="15"/>
  <c r="B147" i="15"/>
  <c r="I146" i="15"/>
  <c r="B146" i="15"/>
  <c r="I145" i="15"/>
  <c r="B145" i="15"/>
  <c r="I144" i="15"/>
  <c r="B144" i="15"/>
  <c r="I143" i="15"/>
  <c r="B143" i="15"/>
  <c r="B136" i="15"/>
  <c r="B135" i="15"/>
  <c r="B134" i="15"/>
  <c r="B133" i="15"/>
  <c r="B132" i="15"/>
  <c r="B131" i="15"/>
  <c r="B130" i="15"/>
  <c r="B129" i="15"/>
  <c r="B128" i="15"/>
  <c r="B127" i="15"/>
  <c r="B126" i="15"/>
  <c r="B125" i="15"/>
  <c r="B123" i="15"/>
  <c r="B122" i="15"/>
  <c r="B121" i="15"/>
  <c r="B120" i="15"/>
  <c r="B119" i="15"/>
  <c r="B118" i="15"/>
  <c r="B117" i="15"/>
  <c r="B116" i="15"/>
  <c r="G111" i="15"/>
  <c r="F111" i="15"/>
  <c r="E111" i="15"/>
  <c r="D111" i="15"/>
  <c r="C111" i="15"/>
  <c r="B111" i="15"/>
  <c r="H110" i="15"/>
  <c r="B110" i="15"/>
  <c r="H109" i="15"/>
  <c r="B109" i="15"/>
  <c r="H108" i="15"/>
  <c r="B108" i="15"/>
  <c r="H107" i="15"/>
  <c r="B107" i="15"/>
  <c r="H106" i="15"/>
  <c r="B106" i="15"/>
  <c r="H105" i="15"/>
  <c r="B105" i="15"/>
  <c r="H104" i="15"/>
  <c r="B104" i="15"/>
  <c r="H103" i="15"/>
  <c r="B103" i="15"/>
  <c r="H102" i="15"/>
  <c r="B102" i="15"/>
  <c r="H101" i="15"/>
  <c r="B101" i="15"/>
  <c r="H100" i="15"/>
  <c r="B100" i="15"/>
  <c r="H99" i="15"/>
  <c r="H98" i="15"/>
  <c r="B98" i="15"/>
  <c r="H97" i="15"/>
  <c r="B97" i="15"/>
  <c r="H96" i="15"/>
  <c r="B96" i="15"/>
  <c r="H95" i="15"/>
  <c r="B95" i="15"/>
  <c r="H94" i="15"/>
  <c r="B94" i="15"/>
  <c r="H93" i="15"/>
  <c r="B93" i="15"/>
  <c r="H92" i="15"/>
  <c r="B92" i="15"/>
  <c r="H91" i="15"/>
  <c r="B91" i="15"/>
  <c r="B81" i="15"/>
  <c r="F135" i="15"/>
  <c r="D135" i="15"/>
  <c r="B80" i="15"/>
  <c r="G134" i="15"/>
  <c r="E134" i="15"/>
  <c r="C134" i="15"/>
  <c r="B79" i="15"/>
  <c r="F133" i="15"/>
  <c r="D133" i="15"/>
  <c r="B78" i="15"/>
  <c r="G132" i="15"/>
  <c r="E132" i="15"/>
  <c r="C132" i="15"/>
  <c r="B77" i="15"/>
  <c r="F131" i="15"/>
  <c r="D131" i="15"/>
  <c r="B76" i="15"/>
  <c r="G130" i="15"/>
  <c r="E130" i="15"/>
  <c r="C130" i="15"/>
  <c r="B75" i="15"/>
  <c r="F129" i="15"/>
  <c r="D129" i="15"/>
  <c r="B74" i="15"/>
  <c r="G128" i="15"/>
  <c r="E128" i="15"/>
  <c r="C128" i="15"/>
  <c r="B73" i="15"/>
  <c r="F127" i="15"/>
  <c r="D127" i="15"/>
  <c r="B72" i="15"/>
  <c r="G126" i="15"/>
  <c r="E126" i="15"/>
  <c r="C126" i="15"/>
  <c r="B71" i="15"/>
  <c r="F125" i="15"/>
  <c r="D125" i="15"/>
  <c r="B70" i="15"/>
  <c r="G124" i="15"/>
  <c r="E124" i="15"/>
  <c r="C124" i="15"/>
  <c r="F123" i="15"/>
  <c r="D123" i="15"/>
  <c r="B68" i="15"/>
  <c r="G122" i="15"/>
  <c r="E122" i="15"/>
  <c r="C122" i="15"/>
  <c r="B67" i="15"/>
  <c r="F121" i="15"/>
  <c r="D121" i="15"/>
  <c r="B66" i="15"/>
  <c r="G120" i="15"/>
  <c r="E120" i="15"/>
  <c r="C120" i="15"/>
  <c r="B65" i="15"/>
  <c r="F119" i="15"/>
  <c r="D119" i="15"/>
  <c r="B64" i="15"/>
  <c r="G118" i="15"/>
  <c r="E118" i="15"/>
  <c r="C118" i="15"/>
  <c r="B63" i="15"/>
  <c r="F117" i="15"/>
  <c r="D117" i="15"/>
  <c r="B62" i="15"/>
  <c r="G116" i="15"/>
  <c r="E116" i="15"/>
  <c r="C116" i="15"/>
  <c r="B61" i="15"/>
  <c r="H16" i="15"/>
  <c r="H240" i="15" s="1"/>
  <c r="H14"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H163" i="14"/>
  <c r="G163" i="14"/>
  <c r="F163" i="14"/>
  <c r="E163" i="14"/>
  <c r="D163" i="14"/>
  <c r="C163" i="14"/>
  <c r="B163" i="14"/>
  <c r="I162" i="14"/>
  <c r="B162" i="14"/>
  <c r="I161" i="14"/>
  <c r="B161" i="14"/>
  <c r="I160" i="14"/>
  <c r="B160" i="14"/>
  <c r="I159" i="14"/>
  <c r="B159" i="14"/>
  <c r="I158" i="14"/>
  <c r="B158" i="14"/>
  <c r="I157" i="14"/>
  <c r="B157" i="14"/>
  <c r="I156" i="14"/>
  <c r="B156" i="14"/>
  <c r="I155" i="14"/>
  <c r="B155" i="14"/>
  <c r="I154" i="14"/>
  <c r="B154" i="14"/>
  <c r="I153" i="14"/>
  <c r="B153" i="14"/>
  <c r="I152" i="14"/>
  <c r="B152" i="14"/>
  <c r="I151" i="14"/>
  <c r="B151" i="14"/>
  <c r="I150" i="14"/>
  <c r="B150" i="14"/>
  <c r="I149" i="14"/>
  <c r="B149" i="14"/>
  <c r="I148" i="14"/>
  <c r="B148" i="14"/>
  <c r="I147" i="14"/>
  <c r="B147" i="14"/>
  <c r="I146" i="14"/>
  <c r="B146" i="14"/>
  <c r="I145" i="14"/>
  <c r="B145" i="14"/>
  <c r="I144" i="14"/>
  <c r="B144" i="14"/>
  <c r="I143" i="14"/>
  <c r="I163" i="14" s="1"/>
  <c r="B143" i="14"/>
  <c r="H141" i="14"/>
  <c r="I140" i="14"/>
  <c r="B136" i="14"/>
  <c r="B135" i="14"/>
  <c r="B134" i="14"/>
  <c r="B133" i="14"/>
  <c r="B132" i="14"/>
  <c r="B131" i="14"/>
  <c r="B130" i="14"/>
  <c r="B129" i="14"/>
  <c r="B128" i="14"/>
  <c r="B127" i="14"/>
  <c r="B126" i="14"/>
  <c r="B125" i="14"/>
  <c r="B124" i="14"/>
  <c r="B123" i="14"/>
  <c r="B122" i="14"/>
  <c r="B121" i="14"/>
  <c r="B120" i="14"/>
  <c r="B119" i="14"/>
  <c r="B118" i="14"/>
  <c r="B117" i="14"/>
  <c r="B116" i="14"/>
  <c r="G111" i="14"/>
  <c r="F111" i="14"/>
  <c r="E111" i="14"/>
  <c r="D111" i="14"/>
  <c r="C111" i="14"/>
  <c r="B111" i="14"/>
  <c r="H110" i="14"/>
  <c r="B110" i="14"/>
  <c r="H109" i="14"/>
  <c r="B109" i="14"/>
  <c r="H108" i="14"/>
  <c r="B108" i="14"/>
  <c r="H107" i="14"/>
  <c r="B107" i="14"/>
  <c r="H106" i="14"/>
  <c r="B106" i="14"/>
  <c r="H105" i="14"/>
  <c r="B105" i="14"/>
  <c r="H104" i="14"/>
  <c r="B104" i="14"/>
  <c r="H103" i="14"/>
  <c r="B103" i="14"/>
  <c r="H102" i="14"/>
  <c r="B102" i="14"/>
  <c r="H101" i="14"/>
  <c r="B101" i="14"/>
  <c r="H100" i="14"/>
  <c r="B100" i="14"/>
  <c r="H99" i="14"/>
  <c r="B99" i="14"/>
  <c r="H98" i="14"/>
  <c r="B98" i="14"/>
  <c r="H97" i="14"/>
  <c r="B97" i="14"/>
  <c r="H96" i="14"/>
  <c r="B96" i="14"/>
  <c r="H95" i="14"/>
  <c r="B95" i="14"/>
  <c r="H94" i="14"/>
  <c r="B94" i="14"/>
  <c r="H93" i="14"/>
  <c r="B93" i="14"/>
  <c r="H92" i="14"/>
  <c r="B92" i="14"/>
  <c r="H91" i="14"/>
  <c r="B91" i="14"/>
  <c r="B81" i="14"/>
  <c r="G135" i="14"/>
  <c r="E135" i="14"/>
  <c r="C135" i="14"/>
  <c r="B80" i="14"/>
  <c r="F134" i="14"/>
  <c r="D134" i="14"/>
  <c r="B79" i="14"/>
  <c r="G133" i="14"/>
  <c r="E133" i="14"/>
  <c r="C133" i="14"/>
  <c r="B78" i="14"/>
  <c r="F132" i="14"/>
  <c r="D132" i="14"/>
  <c r="B77" i="14"/>
  <c r="G131" i="14"/>
  <c r="E131" i="14"/>
  <c r="C131" i="14"/>
  <c r="B76" i="14"/>
  <c r="F130" i="14"/>
  <c r="D130" i="14"/>
  <c r="B75" i="14"/>
  <c r="G129" i="14"/>
  <c r="E129" i="14"/>
  <c r="C129" i="14"/>
  <c r="B74" i="14"/>
  <c r="F128" i="14"/>
  <c r="D128" i="14"/>
  <c r="B73" i="14"/>
  <c r="G127" i="14"/>
  <c r="E127" i="14"/>
  <c r="C127" i="14"/>
  <c r="B72" i="14"/>
  <c r="F126" i="14"/>
  <c r="D126" i="14"/>
  <c r="B71" i="14"/>
  <c r="G125" i="14"/>
  <c r="E125" i="14"/>
  <c r="C125" i="14"/>
  <c r="B70" i="14"/>
  <c r="F124" i="14"/>
  <c r="D124" i="14"/>
  <c r="H124" i="14" s="1"/>
  <c r="G123" i="14"/>
  <c r="E123" i="14"/>
  <c r="C123" i="14"/>
  <c r="B68" i="14"/>
  <c r="F122" i="14"/>
  <c r="D122" i="14"/>
  <c r="B67" i="14"/>
  <c r="G121" i="14"/>
  <c r="G136" i="14" s="1"/>
  <c r="E121" i="14"/>
  <c r="C121" i="14"/>
  <c r="B66" i="14"/>
  <c r="F120" i="14"/>
  <c r="D120" i="14"/>
  <c r="B65" i="14"/>
  <c r="G119" i="14"/>
  <c r="E119" i="14"/>
  <c r="C119" i="14"/>
  <c r="B64" i="14"/>
  <c r="F118" i="14"/>
  <c r="D118" i="14"/>
  <c r="B63" i="14"/>
  <c r="G117" i="14"/>
  <c r="E117" i="14"/>
  <c r="C117" i="14"/>
  <c r="B62" i="14"/>
  <c r="F116" i="14"/>
  <c r="D116" i="14"/>
  <c r="B61" i="14"/>
  <c r="H17" i="14"/>
  <c r="H215" i="14"/>
  <c r="H15" i="14"/>
  <c r="H190"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H163" i="12"/>
  <c r="G163" i="12"/>
  <c r="F163" i="12"/>
  <c r="E163" i="12"/>
  <c r="D163" i="12"/>
  <c r="C163" i="12"/>
  <c r="B163" i="12"/>
  <c r="I162" i="12"/>
  <c r="B162" i="12"/>
  <c r="I161" i="12"/>
  <c r="B161" i="12"/>
  <c r="I160" i="12"/>
  <c r="B160" i="12"/>
  <c r="I159" i="12"/>
  <c r="B159" i="12"/>
  <c r="I158" i="12"/>
  <c r="B158" i="12"/>
  <c r="I157" i="12"/>
  <c r="B157" i="12"/>
  <c r="I156" i="12"/>
  <c r="B156" i="12"/>
  <c r="I155" i="12"/>
  <c r="B155" i="12"/>
  <c r="I154" i="12"/>
  <c r="B154" i="12"/>
  <c r="I153" i="12"/>
  <c r="B153" i="12"/>
  <c r="I152" i="12"/>
  <c r="B152" i="12"/>
  <c r="I151" i="12"/>
  <c r="B151" i="12"/>
  <c r="I150" i="12"/>
  <c r="B150" i="12"/>
  <c r="I149" i="12"/>
  <c r="B149" i="12"/>
  <c r="I148" i="12"/>
  <c r="B148" i="12"/>
  <c r="I147" i="12"/>
  <c r="B147" i="12"/>
  <c r="I146" i="12"/>
  <c r="I163" i="12" s="1"/>
  <c r="B146" i="12"/>
  <c r="I145" i="12"/>
  <c r="B145" i="12"/>
  <c r="I144" i="12"/>
  <c r="B144" i="12"/>
  <c r="I143" i="12"/>
  <c r="B143" i="12"/>
  <c r="H141" i="12"/>
  <c r="I140" i="12" s="1"/>
  <c r="B136" i="12"/>
  <c r="B135" i="12"/>
  <c r="B134" i="12"/>
  <c r="B133" i="12"/>
  <c r="B132" i="12"/>
  <c r="B131" i="12"/>
  <c r="B130" i="12"/>
  <c r="B129" i="12"/>
  <c r="B128" i="12"/>
  <c r="B127" i="12"/>
  <c r="B126" i="12"/>
  <c r="B125" i="12"/>
  <c r="B124" i="12"/>
  <c r="B123" i="12"/>
  <c r="B122" i="12"/>
  <c r="B121" i="12"/>
  <c r="B120" i="12"/>
  <c r="B119" i="12"/>
  <c r="B118" i="12"/>
  <c r="B117" i="12"/>
  <c r="B116" i="12"/>
  <c r="G111" i="12"/>
  <c r="F111" i="12"/>
  <c r="H111" i="12" s="1"/>
  <c r="E111" i="12"/>
  <c r="D111" i="12"/>
  <c r="C111" i="12"/>
  <c r="B111" i="12"/>
  <c r="H110" i="12"/>
  <c r="B110" i="12"/>
  <c r="H109" i="12"/>
  <c r="B109" i="12"/>
  <c r="H108" i="12"/>
  <c r="B108" i="12"/>
  <c r="H107" i="12"/>
  <c r="B107" i="12"/>
  <c r="H106" i="12"/>
  <c r="B106" i="12"/>
  <c r="H105" i="12"/>
  <c r="B105" i="12"/>
  <c r="H104" i="12"/>
  <c r="B104" i="12"/>
  <c r="H103" i="12"/>
  <c r="B103" i="12"/>
  <c r="H102" i="12"/>
  <c r="B102" i="12"/>
  <c r="H101" i="12"/>
  <c r="B101" i="12"/>
  <c r="H100" i="12"/>
  <c r="B100" i="12"/>
  <c r="H99" i="12"/>
  <c r="B99" i="12"/>
  <c r="H98" i="12"/>
  <c r="B98" i="12"/>
  <c r="H97" i="12"/>
  <c r="B97" i="12"/>
  <c r="H96" i="12"/>
  <c r="B96" i="12"/>
  <c r="H95" i="12"/>
  <c r="B95" i="12"/>
  <c r="H94" i="12"/>
  <c r="B94" i="12"/>
  <c r="H93" i="12"/>
  <c r="B93" i="12"/>
  <c r="H92" i="12"/>
  <c r="B92" i="12"/>
  <c r="H91" i="12"/>
  <c r="B91" i="12"/>
  <c r="B81" i="12"/>
  <c r="F135" i="12"/>
  <c r="D135" i="12"/>
  <c r="B80" i="12"/>
  <c r="G134" i="12"/>
  <c r="F134" i="12"/>
  <c r="E134" i="12"/>
  <c r="D134" i="12"/>
  <c r="B79" i="12"/>
  <c r="G133" i="12"/>
  <c r="F133" i="12"/>
  <c r="E133" i="12"/>
  <c r="D133" i="12"/>
  <c r="C133" i="12"/>
  <c r="B78" i="12"/>
  <c r="G132" i="12"/>
  <c r="E132" i="12"/>
  <c r="B77" i="12"/>
  <c r="F131" i="12"/>
  <c r="D131" i="12"/>
  <c r="B76" i="12"/>
  <c r="G130" i="12"/>
  <c r="E130" i="12"/>
  <c r="B75" i="12"/>
  <c r="F129" i="12"/>
  <c r="D129" i="12"/>
  <c r="B74" i="12"/>
  <c r="G128" i="12"/>
  <c r="E128" i="12"/>
  <c r="B73" i="12"/>
  <c r="F127" i="12"/>
  <c r="D127" i="12"/>
  <c r="B72" i="12"/>
  <c r="G126" i="12"/>
  <c r="E126" i="12"/>
  <c r="B71" i="12"/>
  <c r="F125" i="12"/>
  <c r="D125" i="12"/>
  <c r="B70" i="12"/>
  <c r="G124" i="12"/>
  <c r="E124" i="12"/>
  <c r="F123" i="12"/>
  <c r="D123" i="12"/>
  <c r="B68" i="12"/>
  <c r="G122" i="12"/>
  <c r="E122" i="12"/>
  <c r="B67" i="12"/>
  <c r="F121" i="12"/>
  <c r="D121" i="12"/>
  <c r="B66" i="12"/>
  <c r="G120" i="12"/>
  <c r="E120" i="12"/>
  <c r="B65" i="12"/>
  <c r="F119" i="12"/>
  <c r="D119" i="12"/>
  <c r="B64" i="12"/>
  <c r="G118" i="12"/>
  <c r="E118" i="12"/>
  <c r="B63" i="12"/>
  <c r="F117" i="12"/>
  <c r="D117" i="12"/>
  <c r="B62" i="12"/>
  <c r="G116" i="12"/>
  <c r="E116" i="12"/>
  <c r="B61" i="12"/>
  <c r="H16" i="12"/>
  <c r="H240" i="12" s="1"/>
  <c r="H14" i="12"/>
  <c r="H86" i="12" s="1"/>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I162" i="11"/>
  <c r="B162" i="11"/>
  <c r="I161" i="11"/>
  <c r="B161" i="11"/>
  <c r="I160" i="11"/>
  <c r="B160" i="11"/>
  <c r="I159" i="11"/>
  <c r="B159" i="11"/>
  <c r="I158" i="11"/>
  <c r="B158" i="11"/>
  <c r="I157" i="11"/>
  <c r="B157" i="11"/>
  <c r="I156" i="11"/>
  <c r="B156" i="11"/>
  <c r="I155" i="11"/>
  <c r="B155" i="11"/>
  <c r="I154" i="11"/>
  <c r="B154" i="11"/>
  <c r="I153" i="11"/>
  <c r="B153" i="11"/>
  <c r="I152" i="11"/>
  <c r="B152" i="11"/>
  <c r="I151" i="11"/>
  <c r="B151" i="11"/>
  <c r="I150" i="11"/>
  <c r="B150" i="11"/>
  <c r="I149" i="11"/>
  <c r="B149" i="11"/>
  <c r="I148" i="11"/>
  <c r="B148" i="11"/>
  <c r="I147" i="11"/>
  <c r="B147" i="11"/>
  <c r="I146" i="11"/>
  <c r="B146" i="11"/>
  <c r="I145" i="11"/>
  <c r="B145" i="11"/>
  <c r="I144" i="11"/>
  <c r="B144" i="11"/>
  <c r="I143" i="11"/>
  <c r="I163" i="11" s="1"/>
  <c r="B143" i="11"/>
  <c r="H141" i="11"/>
  <c r="I140" i="11"/>
  <c r="B136" i="11"/>
  <c r="B135" i="11"/>
  <c r="B134" i="11"/>
  <c r="B133" i="11"/>
  <c r="B132" i="11"/>
  <c r="B131" i="11"/>
  <c r="B130" i="11"/>
  <c r="B129" i="11"/>
  <c r="B128" i="11"/>
  <c r="B127" i="11"/>
  <c r="B126" i="11"/>
  <c r="B125" i="11"/>
  <c r="B124" i="11"/>
  <c r="B123" i="11"/>
  <c r="B122" i="11"/>
  <c r="B121" i="11"/>
  <c r="B120" i="11"/>
  <c r="B119" i="11"/>
  <c r="B118" i="11"/>
  <c r="B117" i="11"/>
  <c r="B116" i="11"/>
  <c r="G111" i="11"/>
  <c r="F111" i="11"/>
  <c r="E111" i="11"/>
  <c r="D111" i="11"/>
  <c r="C111" i="11"/>
  <c r="B111" i="11"/>
  <c r="H110" i="11"/>
  <c r="B110" i="11"/>
  <c r="H109" i="11"/>
  <c r="B109" i="11"/>
  <c r="H108" i="11"/>
  <c r="B108" i="11"/>
  <c r="H107" i="11"/>
  <c r="B107" i="11"/>
  <c r="H106" i="11"/>
  <c r="B106" i="11"/>
  <c r="H105" i="11"/>
  <c r="B105" i="11"/>
  <c r="H104" i="11"/>
  <c r="B104" i="11"/>
  <c r="H103" i="11"/>
  <c r="B103" i="11"/>
  <c r="H102" i="11"/>
  <c r="B102" i="11"/>
  <c r="H101" i="11"/>
  <c r="B101" i="11"/>
  <c r="H100" i="11"/>
  <c r="B100" i="11"/>
  <c r="H99" i="11"/>
  <c r="B99" i="11"/>
  <c r="H98" i="11"/>
  <c r="B98" i="11"/>
  <c r="H97" i="11"/>
  <c r="B97" i="11"/>
  <c r="H96" i="11"/>
  <c r="B96" i="11"/>
  <c r="H95" i="11"/>
  <c r="B95" i="11"/>
  <c r="H94" i="11"/>
  <c r="B94" i="11"/>
  <c r="H93" i="11"/>
  <c r="B93" i="11"/>
  <c r="H92" i="11"/>
  <c r="B92" i="11"/>
  <c r="H91" i="11"/>
  <c r="B91" i="11"/>
  <c r="B81" i="11"/>
  <c r="G135" i="11"/>
  <c r="H135" i="11" s="1"/>
  <c r="E135" i="11"/>
  <c r="B80" i="11"/>
  <c r="F134" i="11"/>
  <c r="D134" i="11"/>
  <c r="B79" i="11"/>
  <c r="G133" i="11"/>
  <c r="E133" i="11"/>
  <c r="B78" i="11"/>
  <c r="F132" i="11"/>
  <c r="D132" i="11"/>
  <c r="B77" i="11"/>
  <c r="G131" i="11"/>
  <c r="E131" i="11"/>
  <c r="B76" i="11"/>
  <c r="F130" i="11"/>
  <c r="D130" i="11"/>
  <c r="B75" i="11"/>
  <c r="G129" i="11"/>
  <c r="E129" i="11"/>
  <c r="B74" i="11"/>
  <c r="F128" i="11"/>
  <c r="D128" i="11"/>
  <c r="B73" i="11"/>
  <c r="G127" i="11"/>
  <c r="E127" i="11"/>
  <c r="B72" i="11"/>
  <c r="F126" i="11"/>
  <c r="D126" i="11"/>
  <c r="B71" i="11"/>
  <c r="G125" i="11"/>
  <c r="E125" i="11"/>
  <c r="B70" i="11"/>
  <c r="F124" i="11"/>
  <c r="D124" i="11"/>
  <c r="G123" i="11"/>
  <c r="F123" i="11"/>
  <c r="E123" i="11"/>
  <c r="D123" i="11"/>
  <c r="B68" i="11"/>
  <c r="G122" i="11"/>
  <c r="G136" i="11" s="1"/>
  <c r="N10" i="49" s="1"/>
  <c r="F122" i="11"/>
  <c r="E122" i="11"/>
  <c r="D122" i="11"/>
  <c r="C122" i="11"/>
  <c r="B67" i="11"/>
  <c r="G121" i="11"/>
  <c r="E121" i="11"/>
  <c r="B66" i="11"/>
  <c r="F120" i="11"/>
  <c r="D120" i="11"/>
  <c r="B65" i="11"/>
  <c r="G119" i="11"/>
  <c r="E119" i="11"/>
  <c r="B64" i="11"/>
  <c r="F118" i="11"/>
  <c r="D118" i="11"/>
  <c r="B63" i="11"/>
  <c r="G117" i="11"/>
  <c r="E117" i="11"/>
  <c r="B62" i="11"/>
  <c r="F116" i="11"/>
  <c r="D116" i="11"/>
  <c r="B61" i="11"/>
  <c r="H17" i="11"/>
  <c r="H215" i="11" s="1"/>
  <c r="H15" i="11"/>
  <c r="H190" i="11" s="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H163" i="10"/>
  <c r="G163" i="10"/>
  <c r="F163" i="10"/>
  <c r="E163" i="10"/>
  <c r="D163" i="10"/>
  <c r="C163" i="10"/>
  <c r="B163" i="10"/>
  <c r="I162" i="10"/>
  <c r="B162" i="10"/>
  <c r="I161" i="10"/>
  <c r="B161" i="10"/>
  <c r="I160" i="10"/>
  <c r="B160" i="10"/>
  <c r="I159" i="10"/>
  <c r="B159" i="10"/>
  <c r="I158" i="10"/>
  <c r="B158" i="10"/>
  <c r="I157" i="10"/>
  <c r="B157" i="10"/>
  <c r="I156" i="10"/>
  <c r="B156" i="10"/>
  <c r="I155" i="10"/>
  <c r="B155" i="10"/>
  <c r="I154" i="10"/>
  <c r="B154" i="10"/>
  <c r="I153" i="10"/>
  <c r="B153" i="10"/>
  <c r="I152" i="10"/>
  <c r="B152" i="10"/>
  <c r="I151" i="10"/>
  <c r="B151" i="10"/>
  <c r="I150" i="10"/>
  <c r="B150" i="10"/>
  <c r="I149" i="10"/>
  <c r="B149" i="10"/>
  <c r="I148" i="10"/>
  <c r="B148" i="10"/>
  <c r="I147" i="10"/>
  <c r="B147" i="10"/>
  <c r="I146" i="10"/>
  <c r="B146" i="10"/>
  <c r="I145" i="10"/>
  <c r="B145" i="10"/>
  <c r="I144" i="10"/>
  <c r="B144" i="10"/>
  <c r="I143" i="10"/>
  <c r="B143" i="10"/>
  <c r="H141" i="10"/>
  <c r="I140" i="10"/>
  <c r="B136" i="10"/>
  <c r="B135" i="10"/>
  <c r="B134" i="10"/>
  <c r="B133" i="10"/>
  <c r="B132" i="10"/>
  <c r="B131" i="10"/>
  <c r="B130" i="10"/>
  <c r="B129" i="10"/>
  <c r="B128" i="10"/>
  <c r="B127" i="10"/>
  <c r="B126" i="10"/>
  <c r="B125" i="10"/>
  <c r="B124" i="10"/>
  <c r="B123" i="10"/>
  <c r="B122" i="10"/>
  <c r="B121" i="10"/>
  <c r="B120" i="10"/>
  <c r="B119" i="10"/>
  <c r="B118" i="10"/>
  <c r="B117" i="10"/>
  <c r="B116" i="10"/>
  <c r="G111" i="10"/>
  <c r="F111" i="10"/>
  <c r="E111" i="10"/>
  <c r="D111" i="10"/>
  <c r="C111" i="10"/>
  <c r="B111" i="10"/>
  <c r="B110" i="10"/>
  <c r="B109" i="10"/>
  <c r="B108" i="10"/>
  <c r="B107" i="10"/>
  <c r="B106" i="10"/>
  <c r="B105" i="10"/>
  <c r="B104" i="10"/>
  <c r="B103" i="10"/>
  <c r="B102" i="10"/>
  <c r="B101" i="10"/>
  <c r="B100" i="10"/>
  <c r="B99" i="10"/>
  <c r="B98" i="10"/>
  <c r="B97" i="10"/>
  <c r="B96" i="10"/>
  <c r="B95" i="10"/>
  <c r="B94" i="10"/>
  <c r="B93" i="10"/>
  <c r="B92" i="10"/>
  <c r="B91" i="10"/>
  <c r="B81" i="10"/>
  <c r="F135" i="10"/>
  <c r="D135" i="10"/>
  <c r="B80" i="10"/>
  <c r="G134" i="10"/>
  <c r="E134" i="10"/>
  <c r="C134" i="10"/>
  <c r="B79" i="10"/>
  <c r="F133" i="10"/>
  <c r="D133" i="10"/>
  <c r="B78" i="10"/>
  <c r="G132" i="10"/>
  <c r="E132" i="10"/>
  <c r="H132" i="10" s="1"/>
  <c r="C132" i="10"/>
  <c r="B77" i="10"/>
  <c r="F131" i="10"/>
  <c r="D131" i="10"/>
  <c r="B76" i="10"/>
  <c r="G130" i="10"/>
  <c r="E130" i="10"/>
  <c r="C130" i="10"/>
  <c r="B75" i="10"/>
  <c r="F129" i="10"/>
  <c r="D129" i="10"/>
  <c r="B74" i="10"/>
  <c r="G128" i="10"/>
  <c r="E128" i="10"/>
  <c r="C128" i="10"/>
  <c r="B73" i="10"/>
  <c r="F127" i="10"/>
  <c r="D127" i="10"/>
  <c r="B72" i="10"/>
  <c r="G126" i="10"/>
  <c r="E126" i="10"/>
  <c r="C126" i="10"/>
  <c r="B71" i="10"/>
  <c r="F125" i="10"/>
  <c r="D125" i="10"/>
  <c r="B70" i="10"/>
  <c r="G124" i="10"/>
  <c r="E124" i="10"/>
  <c r="C124" i="10"/>
  <c r="F123" i="10"/>
  <c r="D123" i="10"/>
  <c r="B68" i="10"/>
  <c r="G122" i="10"/>
  <c r="E122" i="10"/>
  <c r="C122" i="10"/>
  <c r="B67" i="10"/>
  <c r="F121" i="10"/>
  <c r="D121" i="10"/>
  <c r="B66" i="10"/>
  <c r="G120" i="10"/>
  <c r="E120" i="10"/>
  <c r="C120" i="10"/>
  <c r="B65" i="10"/>
  <c r="F119" i="10"/>
  <c r="D119" i="10"/>
  <c r="B64" i="10"/>
  <c r="G118" i="10"/>
  <c r="E118" i="10"/>
  <c r="C118" i="10"/>
  <c r="B63" i="10"/>
  <c r="F117" i="10"/>
  <c r="D117" i="10"/>
  <c r="B62" i="10"/>
  <c r="G116" i="10"/>
  <c r="E116" i="10"/>
  <c r="C116" i="10"/>
  <c r="B61" i="10"/>
  <c r="H16" i="10"/>
  <c r="H240" i="10" s="1"/>
  <c r="H14"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H163" i="9"/>
  <c r="G163" i="9"/>
  <c r="F163" i="9"/>
  <c r="E163" i="9"/>
  <c r="D163" i="9"/>
  <c r="C163" i="9"/>
  <c r="B163" i="9"/>
  <c r="I162" i="9"/>
  <c r="K162" i="9" s="1"/>
  <c r="B162" i="9"/>
  <c r="I161" i="9"/>
  <c r="K161" i="9"/>
  <c r="B161" i="9"/>
  <c r="I160" i="9"/>
  <c r="K160" i="9" s="1"/>
  <c r="B160" i="9"/>
  <c r="I159" i="9"/>
  <c r="K159" i="9"/>
  <c r="B159" i="9"/>
  <c r="I158" i="9"/>
  <c r="K158" i="9" s="1"/>
  <c r="B158" i="9"/>
  <c r="I157" i="9"/>
  <c r="K157" i="9"/>
  <c r="B157" i="9"/>
  <c r="I156" i="9"/>
  <c r="K156" i="9" s="1"/>
  <c r="B156" i="9"/>
  <c r="I155" i="9"/>
  <c r="K155" i="9"/>
  <c r="B155" i="9"/>
  <c r="I154" i="9"/>
  <c r="K154" i="9" s="1"/>
  <c r="B154" i="9"/>
  <c r="I153" i="9"/>
  <c r="K153" i="9"/>
  <c r="B153" i="9"/>
  <c r="I152" i="9"/>
  <c r="K152" i="9" s="1"/>
  <c r="B152" i="9"/>
  <c r="I151" i="9"/>
  <c r="K151" i="9"/>
  <c r="B151" i="9"/>
  <c r="I150" i="9"/>
  <c r="B150" i="9"/>
  <c r="I149" i="9"/>
  <c r="K149" i="9"/>
  <c r="B149" i="9"/>
  <c r="I148" i="9"/>
  <c r="K148" i="9" s="1"/>
  <c r="B148" i="9"/>
  <c r="I147" i="9"/>
  <c r="K147" i="9"/>
  <c r="B147" i="9"/>
  <c r="I146" i="9"/>
  <c r="K146" i="9" s="1"/>
  <c r="B146" i="9"/>
  <c r="I145" i="9"/>
  <c r="K145" i="9"/>
  <c r="B145" i="9"/>
  <c r="I144" i="9"/>
  <c r="K144" i="9" s="1"/>
  <c r="B144" i="9"/>
  <c r="I143" i="9"/>
  <c r="K143" i="9"/>
  <c r="B143" i="9"/>
  <c r="H141" i="9"/>
  <c r="I140" i="9" s="1"/>
  <c r="B136" i="9"/>
  <c r="B135" i="9"/>
  <c r="B134" i="9"/>
  <c r="B133" i="9"/>
  <c r="B132" i="9"/>
  <c r="B131" i="9"/>
  <c r="B130" i="9"/>
  <c r="B129" i="9"/>
  <c r="B128" i="9"/>
  <c r="B127" i="9"/>
  <c r="B126" i="9"/>
  <c r="B125" i="9"/>
  <c r="B124" i="9"/>
  <c r="B123" i="9"/>
  <c r="B122" i="9"/>
  <c r="B121" i="9"/>
  <c r="B120" i="9"/>
  <c r="B119" i="9"/>
  <c r="B118" i="9"/>
  <c r="B117" i="9"/>
  <c r="B116" i="9"/>
  <c r="G111" i="9"/>
  <c r="F111" i="9"/>
  <c r="H111" i="9" s="1"/>
  <c r="E111" i="9"/>
  <c r="D111" i="9"/>
  <c r="C111" i="9"/>
  <c r="B111" i="9"/>
  <c r="H110" i="9"/>
  <c r="B110" i="9"/>
  <c r="H109" i="9"/>
  <c r="B109" i="9"/>
  <c r="H108" i="9"/>
  <c r="B108" i="9"/>
  <c r="H107" i="9"/>
  <c r="B107" i="9"/>
  <c r="H106" i="9"/>
  <c r="B106" i="9"/>
  <c r="H105" i="9"/>
  <c r="B105" i="9"/>
  <c r="H104" i="9"/>
  <c r="B104" i="9"/>
  <c r="H103" i="9"/>
  <c r="B103" i="9"/>
  <c r="H102" i="9"/>
  <c r="B102" i="9"/>
  <c r="H101" i="9"/>
  <c r="B101" i="9"/>
  <c r="H100" i="9"/>
  <c r="B100" i="9"/>
  <c r="H99" i="9"/>
  <c r="B99" i="9"/>
  <c r="H98" i="9"/>
  <c r="B98" i="9"/>
  <c r="H97" i="9"/>
  <c r="B97" i="9"/>
  <c r="H96" i="9"/>
  <c r="B96" i="9"/>
  <c r="H95" i="9"/>
  <c r="B95" i="9"/>
  <c r="H94" i="9"/>
  <c r="B94" i="9"/>
  <c r="H93" i="9"/>
  <c r="B93" i="9"/>
  <c r="H92" i="9"/>
  <c r="B92" i="9"/>
  <c r="H91" i="9"/>
  <c r="B91" i="9"/>
  <c r="B81" i="9"/>
  <c r="G135" i="9"/>
  <c r="E135" i="9"/>
  <c r="C135" i="9"/>
  <c r="B80" i="9"/>
  <c r="F134" i="9"/>
  <c r="D134" i="9"/>
  <c r="B79" i="9"/>
  <c r="G133" i="9"/>
  <c r="E133" i="9"/>
  <c r="C133" i="9"/>
  <c r="B78" i="9"/>
  <c r="F132" i="9"/>
  <c r="D132" i="9"/>
  <c r="B77" i="9"/>
  <c r="G131" i="9"/>
  <c r="E131" i="9"/>
  <c r="C131" i="9"/>
  <c r="B76" i="9"/>
  <c r="F130" i="9"/>
  <c r="D130" i="9"/>
  <c r="B75" i="9"/>
  <c r="G129" i="9"/>
  <c r="E129" i="9"/>
  <c r="C129" i="9"/>
  <c r="B74" i="9"/>
  <c r="F128" i="9"/>
  <c r="D128" i="9"/>
  <c r="B73" i="9"/>
  <c r="G127" i="9"/>
  <c r="E127" i="9"/>
  <c r="C127" i="9"/>
  <c r="B72" i="9"/>
  <c r="F126" i="9"/>
  <c r="D126" i="9"/>
  <c r="B71" i="9"/>
  <c r="G125" i="9"/>
  <c r="E125" i="9"/>
  <c r="C125" i="9"/>
  <c r="B70" i="9"/>
  <c r="F124" i="9"/>
  <c r="D124" i="9"/>
  <c r="B69" i="9"/>
  <c r="G123" i="9"/>
  <c r="F123" i="9"/>
  <c r="E123" i="9"/>
  <c r="D123" i="9"/>
  <c r="C123" i="9"/>
  <c r="B68" i="9"/>
  <c r="F122" i="9"/>
  <c r="D122" i="9"/>
  <c r="B67" i="9"/>
  <c r="G121" i="9"/>
  <c r="E121" i="9"/>
  <c r="C121" i="9"/>
  <c r="B66" i="9"/>
  <c r="G120" i="9"/>
  <c r="F120" i="9"/>
  <c r="E120" i="9"/>
  <c r="D120" i="9"/>
  <c r="B65" i="9"/>
  <c r="G119" i="9"/>
  <c r="F119" i="9"/>
  <c r="E119" i="9"/>
  <c r="D119" i="9"/>
  <c r="C119" i="9"/>
  <c r="B64" i="9"/>
  <c r="F118" i="9"/>
  <c r="D118" i="9"/>
  <c r="B63" i="9"/>
  <c r="G117" i="9"/>
  <c r="E117" i="9"/>
  <c r="C117" i="9"/>
  <c r="B62" i="9"/>
  <c r="G116" i="9"/>
  <c r="F116" i="9"/>
  <c r="D116" i="9"/>
  <c r="B61" i="9"/>
  <c r="H17" i="9"/>
  <c r="H215" i="9"/>
  <c r="H15" i="9"/>
  <c r="H190" i="9"/>
  <c r="G118" i="6"/>
  <c r="G119" i="6"/>
  <c r="H119" i="6" s="1"/>
  <c r="D171" i="6" s="1"/>
  <c r="G120" i="6"/>
  <c r="G121" i="6"/>
  <c r="G123" i="6"/>
  <c r="G125" i="6"/>
  <c r="G126" i="6"/>
  <c r="G127" i="6"/>
  <c r="G128" i="6"/>
  <c r="G129" i="6"/>
  <c r="H129" i="6" s="1"/>
  <c r="G130" i="6"/>
  <c r="G133" i="6"/>
  <c r="G134" i="6"/>
  <c r="G116" i="6"/>
  <c r="F119" i="6"/>
  <c r="F121" i="6"/>
  <c r="F123" i="6"/>
  <c r="F125" i="6"/>
  <c r="F127" i="6"/>
  <c r="F128" i="6"/>
  <c r="F129" i="6"/>
  <c r="F131" i="6"/>
  <c r="F132" i="6"/>
  <c r="F133" i="6"/>
  <c r="F134" i="6"/>
  <c r="F135" i="6"/>
  <c r="F117" i="6"/>
  <c r="F116" i="6"/>
  <c r="E119" i="6"/>
  <c r="E120" i="6"/>
  <c r="E121" i="6"/>
  <c r="E122" i="6"/>
  <c r="E123" i="6"/>
  <c r="E124" i="6"/>
  <c r="E125" i="6"/>
  <c r="E128" i="6"/>
  <c r="E129" i="6"/>
  <c r="E130" i="6"/>
  <c r="E131" i="6"/>
  <c r="E133" i="6"/>
  <c r="E135" i="6"/>
  <c r="E117" i="6"/>
  <c r="E116" i="6"/>
  <c r="D118" i="6"/>
  <c r="D119" i="6"/>
  <c r="D120" i="6"/>
  <c r="D121" i="6"/>
  <c r="D123" i="6"/>
  <c r="D124" i="6"/>
  <c r="D125" i="6"/>
  <c r="D126" i="6"/>
  <c r="D127" i="6"/>
  <c r="D128" i="6"/>
  <c r="D129" i="6"/>
  <c r="D131" i="6"/>
  <c r="D133" i="6"/>
  <c r="D135" i="6"/>
  <c r="D116" i="6"/>
  <c r="C118" i="6"/>
  <c r="C119" i="6"/>
  <c r="C121" i="6"/>
  <c r="C123" i="6"/>
  <c r="H123" i="6" s="1"/>
  <c r="C127" i="6"/>
  <c r="C128" i="6"/>
  <c r="H75" i="6"/>
  <c r="C134" i="6"/>
  <c r="H40" i="6"/>
  <c r="H16" i="6"/>
  <c r="H240" i="6" s="1"/>
  <c r="H14" i="6"/>
  <c r="B61" i="6"/>
  <c r="B62" i="6"/>
  <c r="B63" i="6"/>
  <c r="B64" i="6"/>
  <c r="B65" i="6"/>
  <c r="B66" i="6"/>
  <c r="B67" i="6"/>
  <c r="B68" i="6"/>
  <c r="B69" i="6"/>
  <c r="B70" i="6"/>
  <c r="B71" i="6"/>
  <c r="B72" i="6"/>
  <c r="B73" i="6"/>
  <c r="B74" i="6"/>
  <c r="B75" i="6"/>
  <c r="B76" i="6"/>
  <c r="B77" i="6"/>
  <c r="B78" i="6"/>
  <c r="B79" i="6"/>
  <c r="B80" i="6"/>
  <c r="B81" i="6"/>
  <c r="B91" i="6"/>
  <c r="H91" i="6"/>
  <c r="B92" i="6"/>
  <c r="B93" i="6"/>
  <c r="B94" i="6"/>
  <c r="H94" i="6"/>
  <c r="B95" i="6"/>
  <c r="H95" i="6"/>
  <c r="B96" i="6"/>
  <c r="H96" i="6"/>
  <c r="B97" i="6"/>
  <c r="B98" i="6"/>
  <c r="H98" i="6"/>
  <c r="B99" i="6"/>
  <c r="H99" i="6"/>
  <c r="B100" i="6"/>
  <c r="B101" i="6"/>
  <c r="H101" i="6"/>
  <c r="B102" i="6"/>
  <c r="B103" i="6"/>
  <c r="H103" i="6"/>
  <c r="B104" i="6"/>
  <c r="H104" i="6"/>
  <c r="B105" i="6"/>
  <c r="B106" i="6"/>
  <c r="H106" i="6"/>
  <c r="B107" i="6"/>
  <c r="H107" i="6"/>
  <c r="B108" i="6"/>
  <c r="B109" i="6"/>
  <c r="H109" i="6"/>
  <c r="B110" i="6"/>
  <c r="H110" i="6"/>
  <c r="B111" i="6"/>
  <c r="F111" i="6"/>
  <c r="G111" i="6"/>
  <c r="B116" i="6"/>
  <c r="B117" i="6"/>
  <c r="B118" i="6"/>
  <c r="B119" i="6"/>
  <c r="B120" i="6"/>
  <c r="B121" i="6"/>
  <c r="B122" i="6"/>
  <c r="G122" i="6"/>
  <c r="B123" i="6"/>
  <c r="B124" i="6"/>
  <c r="B125" i="6"/>
  <c r="B126" i="6"/>
  <c r="B127" i="6"/>
  <c r="B128" i="6"/>
  <c r="B129" i="6"/>
  <c r="B130" i="6"/>
  <c r="B131" i="6"/>
  <c r="B132" i="6"/>
  <c r="G132" i="6"/>
  <c r="B133" i="6"/>
  <c r="B134" i="6"/>
  <c r="B135" i="6"/>
  <c r="B136" i="6"/>
  <c r="H141" i="6"/>
  <c r="I140" i="6"/>
  <c r="B143" i="6"/>
  <c r="I143" i="6"/>
  <c r="B144" i="6"/>
  <c r="I144" i="6"/>
  <c r="B145" i="6"/>
  <c r="I145" i="6"/>
  <c r="B146" i="6"/>
  <c r="I146" i="6"/>
  <c r="B147" i="6"/>
  <c r="I147" i="6"/>
  <c r="B148" i="6"/>
  <c r="I148" i="6"/>
  <c r="B149" i="6"/>
  <c r="I149" i="6"/>
  <c r="B150" i="6"/>
  <c r="I150" i="6"/>
  <c r="B151" i="6"/>
  <c r="I151" i="6"/>
  <c r="B152" i="6"/>
  <c r="I152" i="6"/>
  <c r="B153" i="6"/>
  <c r="I153" i="6"/>
  <c r="B154" i="6"/>
  <c r="I154" i="6"/>
  <c r="B155" i="6"/>
  <c r="I155" i="6"/>
  <c r="B156" i="6"/>
  <c r="I156" i="6"/>
  <c r="B157" i="6"/>
  <c r="I157" i="6"/>
  <c r="B158" i="6"/>
  <c r="I158" i="6"/>
  <c r="B159" i="6"/>
  <c r="I159" i="6"/>
  <c r="B160" i="6"/>
  <c r="I160" i="6"/>
  <c r="B161" i="6"/>
  <c r="I161" i="6"/>
  <c r="B162" i="6"/>
  <c r="I162" i="6"/>
  <c r="B163" i="6"/>
  <c r="C163" i="6"/>
  <c r="D163" i="6"/>
  <c r="E163" i="6"/>
  <c r="F163" i="6"/>
  <c r="G163" i="6"/>
  <c r="H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C120" i="6"/>
  <c r="G135" i="6"/>
  <c r="F130" i="6"/>
  <c r="F126" i="6"/>
  <c r="F124" i="6"/>
  <c r="F122" i="6"/>
  <c r="F120" i="6"/>
  <c r="D117" i="6"/>
  <c r="H25" i="40"/>
  <c r="H13" i="26"/>
  <c r="H13" i="11"/>
  <c r="H49" i="23"/>
  <c r="H34" i="30"/>
  <c r="H13" i="9"/>
  <c r="H13" i="19"/>
  <c r="H13" i="21"/>
  <c r="H13" i="25"/>
  <c r="H13" i="28"/>
  <c r="H13" i="32"/>
  <c r="H13" i="34"/>
  <c r="H79" i="35"/>
  <c r="H64" i="38"/>
  <c r="H47" i="41"/>
  <c r="G81" i="41"/>
  <c r="H79" i="41"/>
  <c r="F18" i="40"/>
  <c r="C117" i="40"/>
  <c r="C119" i="40"/>
  <c r="C121" i="40"/>
  <c r="C123" i="40"/>
  <c r="C125" i="40"/>
  <c r="C127" i="40"/>
  <c r="C129" i="40"/>
  <c r="C131" i="40"/>
  <c r="C133" i="40"/>
  <c r="C135" i="40"/>
  <c r="H32" i="40"/>
  <c r="H48" i="40"/>
  <c r="H45" i="39"/>
  <c r="C120" i="39"/>
  <c r="C122" i="39"/>
  <c r="C128" i="39"/>
  <c r="D129" i="39"/>
  <c r="C130" i="39"/>
  <c r="C132" i="39"/>
  <c r="H43" i="39"/>
  <c r="C116" i="39"/>
  <c r="C118" i="39"/>
  <c r="C124" i="39"/>
  <c r="C126" i="39"/>
  <c r="C134" i="39"/>
  <c r="H79" i="38"/>
  <c r="C117" i="38"/>
  <c r="C119" i="38"/>
  <c r="C121" i="38"/>
  <c r="C123" i="38"/>
  <c r="C125" i="38"/>
  <c r="C127" i="38"/>
  <c r="C129" i="38"/>
  <c r="C131" i="38"/>
  <c r="C133" i="38"/>
  <c r="C135" i="38"/>
  <c r="H45" i="38"/>
  <c r="C116" i="35"/>
  <c r="C118" i="35"/>
  <c r="C120" i="35"/>
  <c r="C122" i="35"/>
  <c r="C124" i="35"/>
  <c r="C126" i="35"/>
  <c r="C128" i="35"/>
  <c r="C130" i="35"/>
  <c r="C132" i="35"/>
  <c r="C134" i="35"/>
  <c r="H40" i="34"/>
  <c r="H73" i="33"/>
  <c r="H48" i="33"/>
  <c r="H40" i="32"/>
  <c r="C125" i="31"/>
  <c r="H13" i="30"/>
  <c r="H62" i="30"/>
  <c r="H49" i="29"/>
  <c r="H66" i="28"/>
  <c r="H61" i="27"/>
  <c r="D135" i="27"/>
  <c r="H44" i="27"/>
  <c r="H42" i="26"/>
  <c r="H303" i="26"/>
  <c r="L23" i="48" s="1"/>
  <c r="C130" i="26"/>
  <c r="F81" i="26"/>
  <c r="H63" i="25"/>
  <c r="F52" i="25"/>
  <c r="H80" i="25"/>
  <c r="H50" i="24"/>
  <c r="G81" i="24"/>
  <c r="C116" i="24"/>
  <c r="C118" i="24"/>
  <c r="C120" i="24"/>
  <c r="C122" i="24"/>
  <c r="C124" i="24"/>
  <c r="C126" i="24"/>
  <c r="C128" i="24"/>
  <c r="C130" i="24"/>
  <c r="C132" i="24"/>
  <c r="C134" i="24"/>
  <c r="H13" i="23"/>
  <c r="E81" i="23"/>
  <c r="H61" i="23"/>
  <c r="G52" i="22"/>
  <c r="H67" i="22"/>
  <c r="H38" i="22"/>
  <c r="D174" i="22" s="1"/>
  <c r="H62" i="22"/>
  <c r="H34" i="21"/>
  <c r="H74" i="21"/>
  <c r="H71" i="21"/>
  <c r="H38" i="20"/>
  <c r="H64" i="20"/>
  <c r="C116" i="20"/>
  <c r="C118" i="20"/>
  <c r="C120" i="20"/>
  <c r="C122" i="20"/>
  <c r="C124" i="20"/>
  <c r="C126" i="20"/>
  <c r="C128" i="20"/>
  <c r="C130" i="20"/>
  <c r="C132" i="20"/>
  <c r="C134" i="20"/>
  <c r="E52" i="20"/>
  <c r="D18" i="49"/>
  <c r="C117" i="19"/>
  <c r="C119" i="19"/>
  <c r="C121" i="19"/>
  <c r="C123" i="19"/>
  <c r="C125" i="19"/>
  <c r="C127" i="19"/>
  <c r="C129" i="19"/>
  <c r="C131" i="19"/>
  <c r="C133" i="19"/>
  <c r="C135" i="19"/>
  <c r="H39" i="19"/>
  <c r="H75" i="18"/>
  <c r="G52" i="17"/>
  <c r="F15" i="49"/>
  <c r="C117" i="17"/>
  <c r="C119" i="17"/>
  <c r="C121" i="17"/>
  <c r="C123" i="17"/>
  <c r="C125" i="17"/>
  <c r="C135" i="17"/>
  <c r="H47" i="17"/>
  <c r="C117" i="16"/>
  <c r="C119" i="16"/>
  <c r="C121" i="16"/>
  <c r="C123" i="16"/>
  <c r="C125" i="16"/>
  <c r="C127" i="16"/>
  <c r="C129" i="16"/>
  <c r="C131" i="16"/>
  <c r="C133" i="16"/>
  <c r="C135" i="16"/>
  <c r="H33" i="16"/>
  <c r="H13" i="14"/>
  <c r="F52" i="14"/>
  <c r="E12" i="49" s="1"/>
  <c r="H78" i="14"/>
  <c r="H64" i="12"/>
  <c r="C116" i="12"/>
  <c r="C118" i="12"/>
  <c r="C120" i="12"/>
  <c r="C122" i="12"/>
  <c r="C124" i="12"/>
  <c r="C126" i="12"/>
  <c r="C128" i="12"/>
  <c r="C130" i="12"/>
  <c r="C132" i="12"/>
  <c r="C134" i="12"/>
  <c r="H67" i="11"/>
  <c r="C117" i="11"/>
  <c r="C119" i="11"/>
  <c r="C121" i="11"/>
  <c r="C123" i="11"/>
  <c r="C125" i="11"/>
  <c r="C127" i="11"/>
  <c r="H127" i="11" s="1"/>
  <c r="C129" i="11"/>
  <c r="C131" i="11"/>
  <c r="C133" i="11"/>
  <c r="C135" i="11"/>
  <c r="F52" i="11"/>
  <c r="E10" i="49"/>
  <c r="H37" i="10"/>
  <c r="H33" i="9"/>
  <c r="E81" i="9"/>
  <c r="H73" i="9"/>
  <c r="H32" i="6"/>
  <c r="H77" i="6"/>
  <c r="E126" i="6"/>
  <c r="E134" i="6"/>
  <c r="C130" i="6"/>
  <c r="G124" i="6"/>
  <c r="G117" i="6"/>
  <c r="D134" i="6"/>
  <c r="C132" i="6"/>
  <c r="G49" i="46"/>
  <c r="G242" i="44"/>
  <c r="G290" i="44" s="1"/>
  <c r="I163" i="21"/>
  <c r="I163" i="35"/>
  <c r="E258" i="38"/>
  <c r="I163" i="30"/>
  <c r="F254" i="39"/>
  <c r="I163" i="24"/>
  <c r="I163" i="38"/>
  <c r="I163" i="10"/>
  <c r="I163" i="27"/>
  <c r="I163" i="31"/>
  <c r="I163" i="33"/>
  <c r="I163" i="18"/>
  <c r="I163" i="16"/>
  <c r="D224" i="40"/>
  <c r="E257" i="19"/>
  <c r="G219" i="39"/>
  <c r="I163" i="25"/>
  <c r="F262" i="39"/>
  <c r="E218" i="15"/>
  <c r="E222" i="28"/>
  <c r="E225" i="30"/>
  <c r="E227" i="15"/>
  <c r="E232" i="24"/>
  <c r="E226" i="22"/>
  <c r="F228" i="27"/>
  <c r="E254" i="39"/>
  <c r="E257" i="22"/>
  <c r="F229" i="39"/>
  <c r="E236" i="41"/>
  <c r="E250" i="19"/>
  <c r="E252" i="30"/>
  <c r="E236" i="31"/>
  <c r="F251" i="19"/>
  <c r="E251" i="19"/>
  <c r="E258" i="22"/>
  <c r="F230" i="24"/>
  <c r="F251" i="39"/>
  <c r="F248" i="39"/>
  <c r="E257" i="39"/>
  <c r="F262" i="32"/>
  <c r="I163" i="17"/>
  <c r="I163" i="22"/>
  <c r="H111" i="39"/>
  <c r="E226" i="41"/>
  <c r="E219" i="22"/>
  <c r="G223" i="15"/>
  <c r="E244" i="25"/>
  <c r="F261" i="19"/>
  <c r="F248" i="32"/>
  <c r="E260" i="41"/>
  <c r="G234" i="15"/>
  <c r="E260" i="35"/>
  <c r="G233" i="15"/>
  <c r="E259" i="19"/>
  <c r="E255" i="19"/>
  <c r="E243" i="22"/>
  <c r="F251" i="22"/>
  <c r="E233" i="22"/>
  <c r="E225" i="23"/>
  <c r="E230" i="25"/>
  <c r="E226" i="28"/>
  <c r="E261" i="30"/>
  <c r="E222" i="41"/>
  <c r="E255" i="39"/>
  <c r="E261" i="39"/>
  <c r="E250" i="39"/>
  <c r="F244" i="39"/>
  <c r="E248" i="39"/>
  <c r="G259" i="39"/>
  <c r="E247" i="39"/>
  <c r="F259" i="32"/>
  <c r="E261" i="38"/>
  <c r="H130" i="26"/>
  <c r="E256" i="22"/>
  <c r="H111" i="40"/>
  <c r="E255" i="15"/>
  <c r="E250" i="15"/>
  <c r="G244" i="15"/>
  <c r="E254" i="15"/>
  <c r="E243" i="15"/>
  <c r="G226" i="15"/>
  <c r="E226" i="15"/>
  <c r="D237" i="40"/>
  <c r="H79" i="44"/>
  <c r="E249" i="22"/>
  <c r="E254" i="22"/>
  <c r="F258" i="22"/>
  <c r="E224" i="23"/>
  <c r="F250" i="22"/>
  <c r="E220" i="9"/>
  <c r="E250" i="40"/>
  <c r="E237" i="40"/>
  <c r="F228" i="14"/>
  <c r="G262" i="22"/>
  <c r="G236" i="22"/>
  <c r="D256" i="40"/>
  <c r="F258" i="40"/>
  <c r="F222" i="40"/>
  <c r="F226" i="40"/>
  <c r="E243" i="40"/>
  <c r="D245" i="40"/>
  <c r="D246" i="40"/>
  <c r="D222" i="40"/>
  <c r="E226" i="40"/>
  <c r="F224" i="40"/>
  <c r="H73" i="44"/>
  <c r="H111" i="34"/>
  <c r="H111" i="11"/>
  <c r="H111" i="19"/>
  <c r="H111" i="24"/>
  <c r="H111" i="14"/>
  <c r="H111" i="15"/>
  <c r="H111" i="10"/>
  <c r="H111" i="20"/>
  <c r="H111" i="28"/>
  <c r="H111" i="29"/>
  <c r="H111" i="33"/>
  <c r="C98" i="44"/>
  <c r="H66" i="6"/>
  <c r="H34" i="12"/>
  <c r="H38" i="12"/>
  <c r="H44" i="12"/>
  <c r="H50" i="12"/>
  <c r="H34" i="15"/>
  <c r="H44" i="15"/>
  <c r="H50" i="15"/>
  <c r="C52" i="16"/>
  <c r="H35" i="16"/>
  <c r="H37" i="16"/>
  <c r="H39" i="16"/>
  <c r="H45" i="16"/>
  <c r="H47" i="16"/>
  <c r="H49" i="16"/>
  <c r="H51" i="16"/>
  <c r="H36" i="18"/>
  <c r="H44" i="18"/>
  <c r="H50" i="18"/>
  <c r="H34" i="20"/>
  <c r="H36" i="20"/>
  <c r="H40" i="20"/>
  <c r="H44" i="20"/>
  <c r="H50" i="20"/>
  <c r="H33" i="21"/>
  <c r="H35" i="21"/>
  <c r="H37" i="21"/>
  <c r="H41" i="21"/>
  <c r="H45" i="21"/>
  <c r="H47" i="21"/>
  <c r="H51" i="21"/>
  <c r="H35" i="23"/>
  <c r="H37" i="23"/>
  <c r="H45" i="23"/>
  <c r="H47" i="23"/>
  <c r="H51" i="23"/>
  <c r="H34" i="24"/>
  <c r="D170" i="24" s="1"/>
  <c r="H36" i="24"/>
  <c r="H38" i="24"/>
  <c r="H40" i="24"/>
  <c r="H44" i="24"/>
  <c r="H34" i="29"/>
  <c r="H40" i="29"/>
  <c r="H50" i="29"/>
  <c r="C52" i="30"/>
  <c r="H35" i="30"/>
  <c r="H37" i="30"/>
  <c r="H47" i="30"/>
  <c r="H51" i="30"/>
  <c r="H34" i="31"/>
  <c r="H38" i="31"/>
  <c r="H40" i="31"/>
  <c r="H44" i="31"/>
  <c r="H50" i="31"/>
  <c r="C52" i="33"/>
  <c r="H34" i="33"/>
  <c r="H36" i="33"/>
  <c r="H38" i="33"/>
  <c r="H40" i="33"/>
  <c r="H44" i="33"/>
  <c r="H50" i="33"/>
  <c r="H35" i="38"/>
  <c r="H37" i="38"/>
  <c r="H41" i="38"/>
  <c r="H43" i="38"/>
  <c r="H47" i="38"/>
  <c r="H49" i="38"/>
  <c r="H51" i="38"/>
  <c r="H35" i="40"/>
  <c r="H37" i="40"/>
  <c r="H45" i="40"/>
  <c r="H47" i="40"/>
  <c r="H49" i="40"/>
  <c r="H353" i="41"/>
  <c r="F233" i="11"/>
  <c r="H118" i="33"/>
  <c r="H128" i="33"/>
  <c r="H130" i="33"/>
  <c r="H134" i="33"/>
  <c r="N36" i="49"/>
  <c r="H353" i="11"/>
  <c r="H353" i="14"/>
  <c r="H350" i="18"/>
  <c r="H353" i="19"/>
  <c r="H353" i="21"/>
  <c r="H353" i="23"/>
  <c r="H353" i="26"/>
  <c r="H353" i="30"/>
  <c r="H353" i="34"/>
  <c r="H353" i="40"/>
  <c r="H77" i="44"/>
  <c r="C173" i="34"/>
  <c r="H128" i="34"/>
  <c r="D180" i="34" s="1"/>
  <c r="H132" i="34"/>
  <c r="E184" i="34" s="1"/>
  <c r="H87" i="44"/>
  <c r="H88" i="44"/>
  <c r="F99" i="44"/>
  <c r="E236" i="20"/>
  <c r="G251" i="22"/>
  <c r="E107" i="44"/>
  <c r="E99" i="44"/>
  <c r="H79" i="6"/>
  <c r="H72" i="6"/>
  <c r="H68" i="6"/>
  <c r="E81" i="6"/>
  <c r="H48" i="6"/>
  <c r="F235" i="21"/>
  <c r="E227" i="21"/>
  <c r="E231" i="21"/>
  <c r="E234" i="21"/>
  <c r="E220" i="21"/>
  <c r="H128" i="6"/>
  <c r="E237" i="20"/>
  <c r="G245" i="22"/>
  <c r="F112" i="44"/>
  <c r="H62" i="6"/>
  <c r="H46" i="6"/>
  <c r="F96" i="44"/>
  <c r="G97" i="44"/>
  <c r="H38" i="14"/>
  <c r="H130" i="15"/>
  <c r="H122" i="19"/>
  <c r="F174" i="19" s="1"/>
  <c r="H126" i="21"/>
  <c r="H122" i="22"/>
  <c r="H133" i="22"/>
  <c r="H86" i="23"/>
  <c r="H132" i="23"/>
  <c r="H125" i="24"/>
  <c r="G177" i="24" s="1"/>
  <c r="H129" i="27"/>
  <c r="F181" i="27" s="1"/>
  <c r="H86" i="29"/>
  <c r="H134" i="32"/>
  <c r="D186" i="32" s="1"/>
  <c r="H118" i="38"/>
  <c r="H134" i="38"/>
  <c r="F186" i="38"/>
  <c r="H121" i="39"/>
  <c r="C173" i="39"/>
  <c r="H124" i="40"/>
  <c r="D176" i="40"/>
  <c r="H36" i="41"/>
  <c r="H135" i="25"/>
  <c r="D12" i="49"/>
  <c r="H7" i="44"/>
  <c r="E20" i="49"/>
  <c r="F246" i="25"/>
  <c r="H13" i="6"/>
  <c r="F18" i="6"/>
  <c r="H15" i="6"/>
  <c r="H190" i="6" s="1"/>
  <c r="H9" i="44"/>
  <c r="H139" i="44" s="1"/>
  <c r="H17" i="6"/>
  <c r="H215" i="6" s="1"/>
  <c r="H11" i="44"/>
  <c r="H163" i="44" s="1"/>
  <c r="H25" i="6"/>
  <c r="C52" i="6"/>
  <c r="H49" i="6"/>
  <c r="H43" i="6"/>
  <c r="H37" i="6"/>
  <c r="D52" i="6"/>
  <c r="C7" i="49" s="1"/>
  <c r="H35" i="6"/>
  <c r="E254" i="44"/>
  <c r="E302" i="44" s="1"/>
  <c r="E248" i="44"/>
  <c r="E296" i="44" s="1"/>
  <c r="C116" i="6"/>
  <c r="H116" i="6" s="1"/>
  <c r="H78" i="6"/>
  <c r="C129" i="6"/>
  <c r="H74" i="6"/>
  <c r="H71" i="6"/>
  <c r="C126" i="6"/>
  <c r="H126" i="6" s="1"/>
  <c r="C124" i="6"/>
  <c r="H124" i="6" s="1"/>
  <c r="C122" i="6"/>
  <c r="H67" i="6"/>
  <c r="F231" i="34"/>
  <c r="F234" i="34"/>
  <c r="F223" i="35"/>
  <c r="F228" i="35"/>
  <c r="E234" i="35"/>
  <c r="E233" i="35"/>
  <c r="E230" i="35"/>
  <c r="H117" i="35"/>
  <c r="E39" i="49"/>
  <c r="F246" i="38"/>
  <c r="H14" i="9"/>
  <c r="F18" i="9"/>
  <c r="H8" i="44"/>
  <c r="H16" i="9"/>
  <c r="H240" i="9" s="1"/>
  <c r="H187" i="44"/>
  <c r="E228" i="9"/>
  <c r="E221" i="9"/>
  <c r="E237" i="9"/>
  <c r="E226" i="9"/>
  <c r="E219" i="9"/>
  <c r="E235" i="9"/>
  <c r="E224" i="9"/>
  <c r="E233" i="9"/>
  <c r="E230" i="9"/>
  <c r="E223" i="9"/>
  <c r="E236" i="9"/>
  <c r="E229" i="9"/>
  <c r="E234" i="9"/>
  <c r="E227" i="9"/>
  <c r="E232" i="9"/>
  <c r="E225" i="9"/>
  <c r="E231" i="9"/>
  <c r="E222" i="9"/>
  <c r="H32" i="9"/>
  <c r="D52" i="9"/>
  <c r="D237" i="9" s="1"/>
  <c r="F52" i="9"/>
  <c r="C52" i="9"/>
  <c r="C235" i="9"/>
  <c r="G52" i="9"/>
  <c r="H34" i="9"/>
  <c r="H35" i="9"/>
  <c r="H36" i="9"/>
  <c r="H37" i="9"/>
  <c r="H38" i="9"/>
  <c r="H39" i="9"/>
  <c r="H40" i="9"/>
  <c r="H41" i="9"/>
  <c r="H42" i="9"/>
  <c r="H43" i="9"/>
  <c r="H44" i="9"/>
  <c r="F249" i="44"/>
  <c r="F297" i="44"/>
  <c r="H45" i="9"/>
  <c r="H46" i="9"/>
  <c r="H47" i="9"/>
  <c r="H48" i="9"/>
  <c r="H50" i="9"/>
  <c r="H51" i="9"/>
  <c r="G256" i="44"/>
  <c r="G304" i="44" s="1"/>
  <c r="H61" i="9"/>
  <c r="C81" i="9"/>
  <c r="C116" i="9"/>
  <c r="G81" i="9"/>
  <c r="G93" i="44"/>
  <c r="D117" i="9"/>
  <c r="H62" i="9"/>
  <c r="D81" i="9"/>
  <c r="F117" i="9"/>
  <c r="F81" i="9"/>
  <c r="F94" i="44"/>
  <c r="C118" i="9"/>
  <c r="E118" i="9"/>
  <c r="G118" i="9"/>
  <c r="G95" i="44"/>
  <c r="H64" i="9"/>
  <c r="D96" i="44"/>
  <c r="H65" i="9"/>
  <c r="C120" i="9"/>
  <c r="D121" i="9"/>
  <c r="H66" i="9"/>
  <c r="D98" i="44"/>
  <c r="F121" i="9"/>
  <c r="F98" i="44"/>
  <c r="H67" i="9"/>
  <c r="C122" i="9"/>
  <c r="G122" i="9"/>
  <c r="D100" i="44"/>
  <c r="H68" i="9"/>
  <c r="C124" i="9"/>
  <c r="H69" i="9"/>
  <c r="D125" i="9"/>
  <c r="H70" i="9"/>
  <c r="F125" i="9"/>
  <c r="F102" i="44"/>
  <c r="C126" i="9"/>
  <c r="H71" i="9"/>
  <c r="E126" i="9"/>
  <c r="G126" i="9"/>
  <c r="G103" i="44"/>
  <c r="D127" i="9"/>
  <c r="H72" i="9"/>
  <c r="D104" i="44"/>
  <c r="F127" i="9"/>
  <c r="F104" i="44"/>
  <c r="C128" i="9"/>
  <c r="E128" i="9"/>
  <c r="E105" i="44"/>
  <c r="G128" i="9"/>
  <c r="G105" i="44"/>
  <c r="D129" i="9"/>
  <c r="H74" i="9"/>
  <c r="F129" i="9"/>
  <c r="F106" i="44"/>
  <c r="C130" i="9"/>
  <c r="H75" i="9"/>
  <c r="C107" i="44"/>
  <c r="G130" i="9"/>
  <c r="G107" i="44"/>
  <c r="D131" i="9"/>
  <c r="H76" i="9"/>
  <c r="D108" i="44"/>
  <c r="F131" i="9"/>
  <c r="C132" i="9"/>
  <c r="H77" i="9"/>
  <c r="D133" i="9"/>
  <c r="H78" i="9"/>
  <c r="D110" i="44"/>
  <c r="F133" i="9"/>
  <c r="C134" i="9"/>
  <c r="H79" i="9"/>
  <c r="E134" i="9"/>
  <c r="E111" i="44"/>
  <c r="G134" i="9"/>
  <c r="G111" i="44"/>
  <c r="D135" i="9"/>
  <c r="H80" i="9"/>
  <c r="D112" i="44"/>
  <c r="H13" i="10"/>
  <c r="F18" i="10"/>
  <c r="H25" i="10"/>
  <c r="C52" i="10"/>
  <c r="H32" i="10"/>
  <c r="E52" i="10"/>
  <c r="D9" i="49"/>
  <c r="G52" i="10"/>
  <c r="D52" i="10"/>
  <c r="C9" i="49" s="1"/>
  <c r="H33" i="10"/>
  <c r="H34" i="10"/>
  <c r="G239" i="44"/>
  <c r="G287" i="44" s="1"/>
  <c r="H36" i="10"/>
  <c r="G241" i="44"/>
  <c r="G289" i="44"/>
  <c r="H38" i="10"/>
  <c r="G243" i="44"/>
  <c r="G291" i="44" s="1"/>
  <c r="H39" i="10"/>
  <c r="H41" i="10"/>
  <c r="H42" i="10"/>
  <c r="H43" i="10"/>
  <c r="F41" i="46"/>
  <c r="F248" i="44"/>
  <c r="F296" i="44" s="1"/>
  <c r="H44" i="10"/>
  <c r="E42" i="46"/>
  <c r="G297" i="44"/>
  <c r="H46" i="10"/>
  <c r="H48" i="10"/>
  <c r="F47" i="46"/>
  <c r="F254" i="44"/>
  <c r="F302" i="44" s="1"/>
  <c r="H50" i="10"/>
  <c r="H51" i="10"/>
  <c r="D116" i="10"/>
  <c r="H61" i="10"/>
  <c r="D81" i="10"/>
  <c r="F116" i="10"/>
  <c r="F81" i="10"/>
  <c r="F93" i="44"/>
  <c r="C117" i="10"/>
  <c r="H62" i="10"/>
  <c r="C81" i="10"/>
  <c r="E117" i="10"/>
  <c r="E81" i="10"/>
  <c r="G117" i="10"/>
  <c r="G81" i="10"/>
  <c r="G94" i="44"/>
  <c r="D118" i="10"/>
  <c r="H63" i="10"/>
  <c r="D95" i="44"/>
  <c r="F118" i="10"/>
  <c r="C119" i="10"/>
  <c r="H64" i="10"/>
  <c r="E119" i="10"/>
  <c r="E96" i="44"/>
  <c r="G119" i="10"/>
  <c r="D120" i="10"/>
  <c r="F120" i="10"/>
  <c r="F97" i="44"/>
  <c r="C121" i="10"/>
  <c r="H66" i="10"/>
  <c r="E121" i="10"/>
  <c r="E98" i="44"/>
  <c r="G121" i="10"/>
  <c r="G98" i="44"/>
  <c r="D122" i="10"/>
  <c r="H122" i="10"/>
  <c r="H67" i="10"/>
  <c r="C123" i="10"/>
  <c r="H68" i="10"/>
  <c r="E123" i="10"/>
  <c r="G123" i="10"/>
  <c r="G100" i="44"/>
  <c r="D124" i="10"/>
  <c r="H69" i="10"/>
  <c r="F124" i="10"/>
  <c r="F101" i="44"/>
  <c r="C125" i="10"/>
  <c r="H70" i="10"/>
  <c r="E125" i="10"/>
  <c r="G125" i="10"/>
  <c r="G102" i="44"/>
  <c r="D126" i="10"/>
  <c r="H71" i="10"/>
  <c r="D103" i="44"/>
  <c r="F126" i="10"/>
  <c r="F103" i="44"/>
  <c r="H103" i="44" s="1"/>
  <c r="C127" i="10"/>
  <c r="H72" i="10"/>
  <c r="E127" i="10"/>
  <c r="D128" i="10"/>
  <c r="H73" i="10"/>
  <c r="F128" i="10"/>
  <c r="C129" i="10"/>
  <c r="H74" i="10"/>
  <c r="E129" i="10"/>
  <c r="G129" i="10"/>
  <c r="G106" i="44"/>
  <c r="D130" i="10"/>
  <c r="H75" i="10"/>
  <c r="F130" i="10"/>
  <c r="F107" i="44"/>
  <c r="C131" i="10"/>
  <c r="H76" i="10"/>
  <c r="E131" i="10"/>
  <c r="E108" i="44"/>
  <c r="G131" i="10"/>
  <c r="D132" i="10"/>
  <c r="H77" i="10"/>
  <c r="C133" i="10"/>
  <c r="H78" i="10"/>
  <c r="G133" i="10"/>
  <c r="G110" i="44"/>
  <c r="D134" i="10"/>
  <c r="H79" i="10"/>
  <c r="D111" i="44"/>
  <c r="F134" i="10"/>
  <c r="F111" i="44"/>
  <c r="C135" i="10"/>
  <c r="H80" i="10"/>
  <c r="E135" i="10"/>
  <c r="E112" i="44"/>
  <c r="G135" i="10"/>
  <c r="G112" i="44"/>
  <c r="G52" i="11"/>
  <c r="G220" i="11" s="1"/>
  <c r="H14" i="11"/>
  <c r="H86" i="11" s="1"/>
  <c r="F18" i="11"/>
  <c r="E257" i="11"/>
  <c r="F254" i="11"/>
  <c r="F244" i="11"/>
  <c r="E259" i="11"/>
  <c r="E247" i="11"/>
  <c r="F250" i="11"/>
  <c r="E248" i="11"/>
  <c r="F261" i="11"/>
  <c r="E224" i="11"/>
  <c r="F228" i="11"/>
  <c r="E221" i="11"/>
  <c r="E234" i="11"/>
  <c r="F234" i="11"/>
  <c r="E219" i="11"/>
  <c r="E233" i="11"/>
  <c r="F230" i="11"/>
  <c r="F229" i="11"/>
  <c r="H32" i="11"/>
  <c r="D52" i="11"/>
  <c r="C52" i="11"/>
  <c r="H33" i="11"/>
  <c r="H36" i="11"/>
  <c r="H38" i="11"/>
  <c r="H41" i="11"/>
  <c r="H42" i="11"/>
  <c r="H303" i="11" s="1"/>
  <c r="H43" i="11"/>
  <c r="H44" i="11"/>
  <c r="H46" i="11"/>
  <c r="H48" i="11"/>
  <c r="C116" i="11"/>
  <c r="H61" i="11"/>
  <c r="C81" i="11"/>
  <c r="E116" i="11"/>
  <c r="E81" i="11"/>
  <c r="G116" i="11"/>
  <c r="G81" i="11"/>
  <c r="D117" i="11"/>
  <c r="H62" i="11"/>
  <c r="D81" i="11"/>
  <c r="F117" i="11"/>
  <c r="F136" i="11" s="1"/>
  <c r="M10" i="49" s="1"/>
  <c r="F81" i="11"/>
  <c r="C118" i="11"/>
  <c r="H118" i="11" s="1"/>
  <c r="H63" i="11"/>
  <c r="D119" i="11"/>
  <c r="H119" i="11"/>
  <c r="H64" i="11"/>
  <c r="C120" i="11"/>
  <c r="H120" i="11"/>
  <c r="H65" i="11"/>
  <c r="D121" i="11"/>
  <c r="H121" i="11"/>
  <c r="H66" i="11"/>
  <c r="C124" i="11"/>
  <c r="H124" i="11" s="1"/>
  <c r="H69" i="11"/>
  <c r="D125" i="11"/>
  <c r="H125" i="11"/>
  <c r="H70" i="11"/>
  <c r="C126" i="11"/>
  <c r="H71" i="11"/>
  <c r="D127" i="11"/>
  <c r="H72" i="11"/>
  <c r="C128" i="11"/>
  <c r="H128" i="11" s="1"/>
  <c r="H73" i="11"/>
  <c r="D129" i="11"/>
  <c r="H129" i="11"/>
  <c r="H74" i="11"/>
  <c r="C130" i="11"/>
  <c r="H130" i="11" s="1"/>
  <c r="H75" i="11"/>
  <c r="D131" i="11"/>
  <c r="H76" i="11"/>
  <c r="C132" i="11"/>
  <c r="H132" i="11" s="1"/>
  <c r="H77" i="11"/>
  <c r="D133" i="11"/>
  <c r="H133" i="11"/>
  <c r="H78" i="11"/>
  <c r="C134" i="11"/>
  <c r="H134" i="11"/>
  <c r="H79" i="11"/>
  <c r="D135" i="11"/>
  <c r="H80" i="11"/>
  <c r="F18" i="12"/>
  <c r="H13" i="12"/>
  <c r="E228" i="12"/>
  <c r="E234" i="12"/>
  <c r="E230" i="12"/>
  <c r="E226" i="12"/>
  <c r="E222" i="12"/>
  <c r="E244" i="12"/>
  <c r="E243" i="12"/>
  <c r="E246" i="12"/>
  <c r="E261" i="12"/>
  <c r="H32" i="12"/>
  <c r="C52" i="12"/>
  <c r="C251" i="12"/>
  <c r="G52" i="12"/>
  <c r="D52" i="12"/>
  <c r="H33" i="12"/>
  <c r="F52" i="12"/>
  <c r="H36" i="12"/>
  <c r="H42" i="12"/>
  <c r="H43" i="12"/>
  <c r="H46" i="12"/>
  <c r="H48" i="12"/>
  <c r="D116" i="12"/>
  <c r="H61" i="12"/>
  <c r="D81" i="12"/>
  <c r="F116" i="12"/>
  <c r="F81" i="12"/>
  <c r="C117" i="12"/>
  <c r="H62" i="12"/>
  <c r="C81" i="12"/>
  <c r="E117" i="12"/>
  <c r="E136" i="12" s="1"/>
  <c r="L11" i="49" s="1"/>
  <c r="E81" i="12"/>
  <c r="G117" i="12"/>
  <c r="G136" i="12" s="1"/>
  <c r="N11" i="49" s="1"/>
  <c r="G81" i="12"/>
  <c r="H63" i="12"/>
  <c r="D118" i="12"/>
  <c r="H118" i="12"/>
  <c r="D120" i="12"/>
  <c r="H120" i="12"/>
  <c r="H65" i="12"/>
  <c r="C121" i="12"/>
  <c r="H66" i="12"/>
  <c r="D122" i="12"/>
  <c r="H122" i="12" s="1"/>
  <c r="H67" i="12"/>
  <c r="C123" i="12"/>
  <c r="H123" i="12"/>
  <c r="H68" i="12"/>
  <c r="D124" i="12"/>
  <c r="H124" i="12" s="1"/>
  <c r="E176" i="12" s="1"/>
  <c r="H69" i="12"/>
  <c r="C125" i="12"/>
  <c r="H125" i="12" s="1"/>
  <c r="H70" i="12"/>
  <c r="D126" i="12"/>
  <c r="H126" i="12"/>
  <c r="H71" i="12"/>
  <c r="C127" i="12"/>
  <c r="H127" i="12" s="1"/>
  <c r="H72" i="12"/>
  <c r="D128" i="12"/>
  <c r="H128" i="12"/>
  <c r="H73" i="12"/>
  <c r="C129" i="12"/>
  <c r="H129" i="12" s="1"/>
  <c r="H74" i="12"/>
  <c r="D130" i="12"/>
  <c r="H130" i="12"/>
  <c r="H75" i="12"/>
  <c r="C131" i="12"/>
  <c r="H131" i="12" s="1"/>
  <c r="H76" i="12"/>
  <c r="D132" i="12"/>
  <c r="H132" i="12"/>
  <c r="C184" i="12" s="1"/>
  <c r="H77" i="12"/>
  <c r="C135" i="12"/>
  <c r="H135" i="12" s="1"/>
  <c r="H80" i="12"/>
  <c r="G52" i="14"/>
  <c r="H14" i="14"/>
  <c r="F18" i="14"/>
  <c r="F255" i="14"/>
  <c r="E253" i="14"/>
  <c r="F249" i="14"/>
  <c r="E247" i="14"/>
  <c r="E248" i="14"/>
  <c r="F260" i="14"/>
  <c r="F246" i="14"/>
  <c r="F252" i="14"/>
  <c r="E258" i="14"/>
  <c r="E219" i="14"/>
  <c r="F222" i="14"/>
  <c r="E227" i="14"/>
  <c r="F230" i="14"/>
  <c r="E235" i="14"/>
  <c r="E218" i="14"/>
  <c r="F221" i="14"/>
  <c r="E226" i="14"/>
  <c r="F229" i="14"/>
  <c r="E234" i="14"/>
  <c r="F237" i="14"/>
  <c r="E221" i="14"/>
  <c r="F224" i="14"/>
  <c r="E229" i="14"/>
  <c r="F232" i="14"/>
  <c r="E237" i="14"/>
  <c r="E220" i="14"/>
  <c r="F223" i="14"/>
  <c r="E228" i="14"/>
  <c r="F231" i="14"/>
  <c r="E236" i="14"/>
  <c r="F218" i="14"/>
  <c r="E231" i="14"/>
  <c r="F234" i="14"/>
  <c r="E230" i="14"/>
  <c r="F233" i="14"/>
  <c r="F220" i="14"/>
  <c r="E233" i="14"/>
  <c r="F236" i="14"/>
  <c r="F219" i="14"/>
  <c r="E232" i="14"/>
  <c r="F235" i="14"/>
  <c r="E223" i="14"/>
  <c r="E222" i="14"/>
  <c r="E225" i="14"/>
  <c r="E224" i="14"/>
  <c r="F226" i="14"/>
  <c r="F227" i="14"/>
  <c r="H32" i="14"/>
  <c r="D52" i="14"/>
  <c r="H33" i="14"/>
  <c r="C52" i="14"/>
  <c r="C252" i="14"/>
  <c r="H36" i="14"/>
  <c r="H39" i="14"/>
  <c r="H42" i="14"/>
  <c r="H303" i="14"/>
  <c r="L10" i="48" s="1"/>
  <c r="H44" i="14"/>
  <c r="H46" i="14"/>
  <c r="H48" i="14"/>
  <c r="H49" i="14"/>
  <c r="H61" i="14"/>
  <c r="C116" i="14"/>
  <c r="C81" i="14"/>
  <c r="E116" i="14"/>
  <c r="E81" i="14"/>
  <c r="G116" i="14"/>
  <c r="G81" i="14"/>
  <c r="D117" i="14"/>
  <c r="D81" i="14"/>
  <c r="H62" i="14"/>
  <c r="F117" i="14"/>
  <c r="F136" i="14"/>
  <c r="M12" i="49" s="1"/>
  <c r="F81" i="14"/>
  <c r="C118" i="14"/>
  <c r="H118" i="14"/>
  <c r="H63" i="14"/>
  <c r="D119" i="14"/>
  <c r="H64" i="14"/>
  <c r="H65" i="14"/>
  <c r="C120" i="14"/>
  <c r="H120" i="14" s="1"/>
  <c r="D121" i="14"/>
  <c r="H121" i="14" s="1"/>
  <c r="H66" i="14"/>
  <c r="H67" i="14"/>
  <c r="C122" i="14"/>
  <c r="H122" i="14" s="1"/>
  <c r="D123" i="14"/>
  <c r="H123" i="14"/>
  <c r="H68" i="14"/>
  <c r="H69" i="14"/>
  <c r="C124" i="14"/>
  <c r="E176" i="14"/>
  <c r="D125" i="14"/>
  <c r="H125" i="14"/>
  <c r="H70" i="14"/>
  <c r="C126" i="14"/>
  <c r="H126" i="14" s="1"/>
  <c r="H71" i="14"/>
  <c r="D127" i="14"/>
  <c r="H127" i="14"/>
  <c r="D179" i="14" s="1"/>
  <c r="H72" i="14"/>
  <c r="H73" i="14"/>
  <c r="C128" i="14"/>
  <c r="H128" i="14" s="1"/>
  <c r="D129" i="14"/>
  <c r="H129" i="14"/>
  <c r="H74" i="14"/>
  <c r="H75" i="14"/>
  <c r="C130" i="14"/>
  <c r="H130" i="14"/>
  <c r="D131" i="14"/>
  <c r="H131" i="14" s="1"/>
  <c r="H76" i="14"/>
  <c r="H77" i="14"/>
  <c r="C132" i="14"/>
  <c r="H132" i="14"/>
  <c r="G184" i="14" s="1"/>
  <c r="C134" i="14"/>
  <c r="H134" i="14"/>
  <c r="H79" i="14"/>
  <c r="D135" i="14"/>
  <c r="H135" i="14" s="1"/>
  <c r="H80" i="14"/>
  <c r="F18" i="15"/>
  <c r="H13" i="15"/>
  <c r="E231" i="15"/>
  <c r="G228" i="15"/>
  <c r="E223" i="15"/>
  <c r="E237" i="15"/>
  <c r="E224" i="15"/>
  <c r="E232" i="15"/>
  <c r="E221" i="15"/>
  <c r="F227" i="15"/>
  <c r="G219" i="15"/>
  <c r="G237" i="15"/>
  <c r="G232" i="15"/>
  <c r="E235" i="15"/>
  <c r="E222" i="15"/>
  <c r="E230" i="15"/>
  <c r="E225" i="15"/>
  <c r="G235" i="15"/>
  <c r="G222" i="15"/>
  <c r="G230" i="15"/>
  <c r="F236" i="15"/>
  <c r="G229" i="15"/>
  <c r="G221" i="15"/>
  <c r="G236" i="15"/>
  <c r="E220" i="15"/>
  <c r="E236" i="15"/>
  <c r="G231" i="15"/>
  <c r="G227" i="15"/>
  <c r="E219" i="15"/>
  <c r="G225" i="15"/>
  <c r="E233" i="15"/>
  <c r="C52" i="15"/>
  <c r="H32" i="15"/>
  <c r="F13" i="49"/>
  <c r="F96" i="49" s="1"/>
  <c r="H33" i="15"/>
  <c r="D52" i="15"/>
  <c r="D262" i="15" s="1"/>
  <c r="H36" i="15"/>
  <c r="H38" i="15"/>
  <c r="H39" i="15"/>
  <c r="H41" i="15"/>
  <c r="H42" i="15"/>
  <c r="H46" i="15"/>
  <c r="H48" i="15"/>
  <c r="H51" i="15"/>
  <c r="D116" i="15"/>
  <c r="H61" i="15"/>
  <c r="D81" i="15"/>
  <c r="F116" i="15"/>
  <c r="F81" i="15"/>
  <c r="C117" i="15"/>
  <c r="C81" i="15"/>
  <c r="H62" i="15"/>
  <c r="E117" i="15"/>
  <c r="E136" i="15" s="1"/>
  <c r="L13" i="49" s="1"/>
  <c r="E81" i="15"/>
  <c r="G117" i="15"/>
  <c r="G81" i="15"/>
  <c r="D118" i="15"/>
  <c r="H63" i="15"/>
  <c r="C119" i="15"/>
  <c r="H119" i="15" s="1"/>
  <c r="H64" i="15"/>
  <c r="D120" i="15"/>
  <c r="H120" i="15" s="1"/>
  <c r="F172" i="15" s="1"/>
  <c r="H65" i="15"/>
  <c r="C121" i="15"/>
  <c r="H121" i="15"/>
  <c r="H66" i="15"/>
  <c r="D122" i="15"/>
  <c r="H122" i="15"/>
  <c r="H67" i="15"/>
  <c r="C123" i="15"/>
  <c r="H123" i="15"/>
  <c r="H68" i="15"/>
  <c r="D124" i="15"/>
  <c r="H69" i="15"/>
  <c r="D126" i="15"/>
  <c r="H126" i="15" s="1"/>
  <c r="H71" i="15"/>
  <c r="C127" i="15"/>
  <c r="H127" i="15" s="1"/>
  <c r="H72" i="15"/>
  <c r="D128" i="15"/>
  <c r="H128" i="15" s="1"/>
  <c r="H73" i="15"/>
  <c r="C129" i="15"/>
  <c r="H129" i="15" s="1"/>
  <c r="H74" i="15"/>
  <c r="C131" i="15"/>
  <c r="H131" i="15"/>
  <c r="H76" i="15"/>
  <c r="D132" i="15"/>
  <c r="H132" i="15"/>
  <c r="H77" i="15"/>
  <c r="C133" i="15"/>
  <c r="H133" i="15"/>
  <c r="H78" i="15"/>
  <c r="D134" i="15"/>
  <c r="H134" i="15"/>
  <c r="H79" i="15"/>
  <c r="C135" i="15"/>
  <c r="H135" i="15" s="1"/>
  <c r="H80" i="15"/>
  <c r="H14" i="16"/>
  <c r="F18" i="16"/>
  <c r="E248" i="16"/>
  <c r="E257" i="16"/>
  <c r="E246" i="16"/>
  <c r="E262" i="16"/>
  <c r="E255" i="16"/>
  <c r="E252" i="16"/>
  <c r="E245" i="16"/>
  <c r="E261" i="16"/>
  <c r="E250" i="16"/>
  <c r="E243" i="16"/>
  <c r="E259" i="16"/>
  <c r="E244" i="16"/>
  <c r="E223" i="16"/>
  <c r="E231" i="16"/>
  <c r="E222" i="16"/>
  <c r="E230" i="16"/>
  <c r="E225" i="16"/>
  <c r="E233" i="16"/>
  <c r="E224" i="16"/>
  <c r="E232" i="16"/>
  <c r="E219" i="16"/>
  <c r="E235" i="16"/>
  <c r="E218" i="16"/>
  <c r="E234" i="16"/>
  <c r="E221" i="16"/>
  <c r="E237" i="16"/>
  <c r="E220" i="16"/>
  <c r="E236" i="16"/>
  <c r="E227" i="16"/>
  <c r="E229" i="16"/>
  <c r="H32" i="16"/>
  <c r="D52" i="16"/>
  <c r="C14" i="49"/>
  <c r="F52" i="16"/>
  <c r="G52" i="16"/>
  <c r="G254" i="16"/>
  <c r="H36" i="16"/>
  <c r="H41" i="16"/>
  <c r="H42" i="16"/>
  <c r="H43" i="16"/>
  <c r="H44" i="16"/>
  <c r="H46" i="16"/>
  <c r="C116" i="16"/>
  <c r="H61" i="16"/>
  <c r="C81" i="16"/>
  <c r="E116" i="16"/>
  <c r="E81" i="16"/>
  <c r="G116" i="16"/>
  <c r="G81" i="16"/>
  <c r="D117" i="16"/>
  <c r="H62" i="16"/>
  <c r="D81" i="16"/>
  <c r="F117" i="16"/>
  <c r="F81" i="16"/>
  <c r="C118" i="16"/>
  <c r="H118" i="16" s="1"/>
  <c r="H63" i="16"/>
  <c r="D119" i="16"/>
  <c r="H119" i="16" s="1"/>
  <c r="H64" i="16"/>
  <c r="C120" i="16"/>
  <c r="H65" i="16"/>
  <c r="D121" i="16"/>
  <c r="H121" i="16"/>
  <c r="H66" i="16"/>
  <c r="C122" i="16"/>
  <c r="H122" i="16"/>
  <c r="H67" i="16"/>
  <c r="D123" i="16"/>
  <c r="H123" i="16" s="1"/>
  <c r="H68" i="16"/>
  <c r="C124" i="16"/>
  <c r="H124" i="16" s="1"/>
  <c r="H69" i="16"/>
  <c r="D125" i="16"/>
  <c r="H125" i="16" s="1"/>
  <c r="H70" i="16"/>
  <c r="C126" i="16"/>
  <c r="H126" i="16" s="1"/>
  <c r="H71" i="16"/>
  <c r="D127" i="16"/>
  <c r="H127" i="16" s="1"/>
  <c r="H72" i="16"/>
  <c r="C128" i="16"/>
  <c r="H73" i="16"/>
  <c r="D129" i="16"/>
  <c r="H129" i="16"/>
  <c r="H74" i="16"/>
  <c r="C130" i="16"/>
  <c r="H130" i="16"/>
  <c r="H75" i="16"/>
  <c r="D131" i="16"/>
  <c r="H76" i="16"/>
  <c r="C132" i="16"/>
  <c r="H77" i="16"/>
  <c r="D133" i="16"/>
  <c r="H133" i="16" s="1"/>
  <c r="H78" i="16"/>
  <c r="C134" i="16"/>
  <c r="H134" i="16" s="1"/>
  <c r="H79" i="16"/>
  <c r="D135" i="16"/>
  <c r="H135" i="16" s="1"/>
  <c r="H80" i="16"/>
  <c r="E236" i="17"/>
  <c r="D220" i="17"/>
  <c r="E226" i="17"/>
  <c r="D229" i="17"/>
  <c r="F230" i="17"/>
  <c r="E225" i="17"/>
  <c r="F229" i="17"/>
  <c r="E234" i="17"/>
  <c r="G235" i="17"/>
  <c r="F218" i="17"/>
  <c r="E220" i="17"/>
  <c r="D218" i="17"/>
  <c r="G233" i="17"/>
  <c r="G226" i="17"/>
  <c r="F232" i="17"/>
  <c r="E228" i="17"/>
  <c r="F227" i="17"/>
  <c r="D232" i="17"/>
  <c r="E218" i="17"/>
  <c r="F220" i="17"/>
  <c r="H33" i="17"/>
  <c r="C52" i="17"/>
  <c r="C218" i="17" s="1"/>
  <c r="H39" i="17"/>
  <c r="H40" i="17"/>
  <c r="H41" i="17"/>
  <c r="H42" i="17"/>
  <c r="H43" i="17"/>
  <c r="H44" i="17"/>
  <c r="H46" i="17"/>
  <c r="H48" i="17"/>
  <c r="H51" i="17"/>
  <c r="C116" i="17"/>
  <c r="H61" i="17"/>
  <c r="C81" i="17"/>
  <c r="E116" i="17"/>
  <c r="E81" i="17"/>
  <c r="G116" i="17"/>
  <c r="G81" i="17"/>
  <c r="D117" i="17"/>
  <c r="H117" i="17"/>
  <c r="H62" i="17"/>
  <c r="D81" i="17"/>
  <c r="C118" i="17"/>
  <c r="H118" i="17" s="1"/>
  <c r="H63" i="17"/>
  <c r="D119" i="17"/>
  <c r="H64" i="17"/>
  <c r="C120" i="17"/>
  <c r="H120" i="17" s="1"/>
  <c r="H65" i="17"/>
  <c r="D121" i="17"/>
  <c r="H121" i="17"/>
  <c r="H66" i="17"/>
  <c r="C122" i="17"/>
  <c r="H122" i="17"/>
  <c r="H67" i="17"/>
  <c r="D123" i="17"/>
  <c r="H123" i="17"/>
  <c r="H68" i="17"/>
  <c r="C124" i="17"/>
  <c r="H69" i="17"/>
  <c r="D125" i="17"/>
  <c r="H125" i="17" s="1"/>
  <c r="H70" i="17"/>
  <c r="C126" i="17"/>
  <c r="H126" i="17" s="1"/>
  <c r="H71" i="17"/>
  <c r="D127" i="17"/>
  <c r="H72" i="17"/>
  <c r="C128" i="17"/>
  <c r="H128" i="17" s="1"/>
  <c r="H73" i="17"/>
  <c r="D129" i="17"/>
  <c r="H74" i="17"/>
  <c r="C130" i="17"/>
  <c r="H130" i="17"/>
  <c r="H75" i="17"/>
  <c r="D131" i="17"/>
  <c r="H76" i="17"/>
  <c r="C132" i="17"/>
  <c r="H132" i="17" s="1"/>
  <c r="H77" i="17"/>
  <c r="D133" i="17"/>
  <c r="H133" i="17" s="1"/>
  <c r="H78" i="17"/>
  <c r="C134" i="17"/>
  <c r="H134" i="17" s="1"/>
  <c r="H79" i="17"/>
  <c r="D135" i="17"/>
  <c r="H135" i="17" s="1"/>
  <c r="H80" i="17"/>
  <c r="F18" i="18"/>
  <c r="H13" i="18"/>
  <c r="F226" i="18"/>
  <c r="F225" i="18"/>
  <c r="F228" i="18"/>
  <c r="F227" i="18"/>
  <c r="F230" i="18"/>
  <c r="F229" i="18"/>
  <c r="F224" i="18"/>
  <c r="F218" i="18"/>
  <c r="F236" i="18"/>
  <c r="F235" i="18"/>
  <c r="F222" i="18"/>
  <c r="F221" i="18"/>
  <c r="F232" i="18"/>
  <c r="F223" i="18"/>
  <c r="F251" i="18"/>
  <c r="F244" i="18"/>
  <c r="F253" i="18"/>
  <c r="F246" i="18"/>
  <c r="F262" i="18"/>
  <c r="F255" i="18"/>
  <c r="F248" i="18"/>
  <c r="F257" i="18"/>
  <c r="F250" i="18"/>
  <c r="F259" i="18"/>
  <c r="F252" i="18"/>
  <c r="F245" i="18"/>
  <c r="F256" i="18"/>
  <c r="F249" i="18"/>
  <c r="H32" i="18"/>
  <c r="C52" i="18"/>
  <c r="E52" i="18"/>
  <c r="E237" i="18" s="1"/>
  <c r="G52" i="18"/>
  <c r="H33" i="18"/>
  <c r="D52" i="18"/>
  <c r="D227" i="18" s="1"/>
  <c r="H34" i="18"/>
  <c r="H35" i="18"/>
  <c r="H38" i="18"/>
  <c r="H39" i="18"/>
  <c r="H300" i="18"/>
  <c r="I14" i="48" s="1"/>
  <c r="H42" i="18"/>
  <c r="H45" i="18"/>
  <c r="H46" i="18"/>
  <c r="H48" i="18"/>
  <c r="H49" i="18"/>
  <c r="H51" i="18"/>
  <c r="D116" i="18"/>
  <c r="H61" i="18"/>
  <c r="D81" i="18"/>
  <c r="F116" i="18"/>
  <c r="F81" i="18"/>
  <c r="C117" i="18"/>
  <c r="H62" i="18"/>
  <c r="C81" i="18"/>
  <c r="E117" i="18"/>
  <c r="E81" i="18"/>
  <c r="G117" i="18"/>
  <c r="G81" i="18"/>
  <c r="D118" i="18"/>
  <c r="H63" i="18"/>
  <c r="C119" i="18"/>
  <c r="H119" i="18" s="1"/>
  <c r="H64" i="18"/>
  <c r="D120" i="18"/>
  <c r="H120" i="18" s="1"/>
  <c r="H65" i="18"/>
  <c r="C121" i="18"/>
  <c r="H121" i="18" s="1"/>
  <c r="D173" i="18"/>
  <c r="H66" i="18"/>
  <c r="D122" i="18"/>
  <c r="H122" i="18"/>
  <c r="H67" i="18"/>
  <c r="C123" i="18"/>
  <c r="H68" i="18"/>
  <c r="D124" i="18"/>
  <c r="H124" i="18" s="1"/>
  <c r="H69" i="18"/>
  <c r="C125" i="18"/>
  <c r="H70" i="18"/>
  <c r="D126" i="18"/>
  <c r="H126" i="18"/>
  <c r="H71" i="18"/>
  <c r="C127" i="18"/>
  <c r="H127" i="18"/>
  <c r="D179" i="18" s="1"/>
  <c r="H72" i="18"/>
  <c r="D128" i="18"/>
  <c r="H128" i="18" s="1"/>
  <c r="H73" i="18"/>
  <c r="C129" i="18"/>
  <c r="H129" i="18"/>
  <c r="H74" i="18"/>
  <c r="C131" i="18"/>
  <c r="H131" i="18"/>
  <c r="H76" i="18"/>
  <c r="D132" i="18"/>
  <c r="H132" i="18"/>
  <c r="H77" i="18"/>
  <c r="C133" i="18"/>
  <c r="H133" i="18"/>
  <c r="H78" i="18"/>
  <c r="D134" i="18"/>
  <c r="H79" i="18"/>
  <c r="C135" i="18"/>
  <c r="H135" i="18" s="1"/>
  <c r="F187" i="18" s="1"/>
  <c r="H80" i="18"/>
  <c r="H14" i="19"/>
  <c r="H86" i="19" s="1"/>
  <c r="F18" i="19"/>
  <c r="E245" i="19"/>
  <c r="E261" i="19"/>
  <c r="E248" i="19"/>
  <c r="E243" i="19"/>
  <c r="F249" i="19"/>
  <c r="F257" i="19"/>
  <c r="F246" i="19"/>
  <c r="F254" i="19"/>
  <c r="F262" i="19"/>
  <c r="E262" i="19"/>
  <c r="E253" i="19"/>
  <c r="E252" i="19"/>
  <c r="E247" i="19"/>
  <c r="F244" i="19"/>
  <c r="F252" i="19"/>
  <c r="F260" i="19"/>
  <c r="F247" i="19"/>
  <c r="F255" i="19"/>
  <c r="E249" i="19"/>
  <c r="E256" i="19"/>
  <c r="F253" i="19"/>
  <c r="F258" i="19"/>
  <c r="E246" i="19"/>
  <c r="E260" i="19"/>
  <c r="F248" i="19"/>
  <c r="F243" i="19"/>
  <c r="F259" i="19"/>
  <c r="E254" i="19"/>
  <c r="E221" i="19"/>
  <c r="E228" i="19"/>
  <c r="E229" i="19"/>
  <c r="E233" i="19"/>
  <c r="E236" i="19"/>
  <c r="E231" i="19"/>
  <c r="E226" i="19"/>
  <c r="F220" i="19"/>
  <c r="F228" i="19"/>
  <c r="F236" i="19"/>
  <c r="F225" i="19"/>
  <c r="F233" i="19"/>
  <c r="E225" i="19"/>
  <c r="E227" i="19"/>
  <c r="E222" i="19"/>
  <c r="F223" i="19"/>
  <c r="F231" i="19"/>
  <c r="F218" i="19"/>
  <c r="F226" i="19"/>
  <c r="F234" i="19"/>
  <c r="E232" i="19"/>
  <c r="E237" i="19"/>
  <c r="E218" i="19"/>
  <c r="F224" i="19"/>
  <c r="F229" i="19"/>
  <c r="E219" i="19"/>
  <c r="E230" i="19"/>
  <c r="F227" i="19"/>
  <c r="F222" i="19"/>
  <c r="H32" i="19"/>
  <c r="D52" i="19"/>
  <c r="C52" i="19"/>
  <c r="C221" i="19"/>
  <c r="H33" i="19"/>
  <c r="G52" i="19"/>
  <c r="H41" i="19"/>
  <c r="H42" i="19"/>
  <c r="H303" i="19"/>
  <c r="L15" i="48" s="1"/>
  <c r="H43" i="19"/>
  <c r="H44" i="19"/>
  <c r="H46" i="19"/>
  <c r="H48" i="19"/>
  <c r="H49" i="19"/>
  <c r="C116" i="19"/>
  <c r="H61" i="19"/>
  <c r="C81" i="19"/>
  <c r="G116" i="19"/>
  <c r="G136" i="19"/>
  <c r="N17" i="49" s="1"/>
  <c r="G81" i="19"/>
  <c r="D117" i="19"/>
  <c r="H62" i="19"/>
  <c r="D81" i="19"/>
  <c r="F117" i="19"/>
  <c r="F136" i="19"/>
  <c r="M17" i="49"/>
  <c r="F81" i="19"/>
  <c r="C118" i="19"/>
  <c r="H118" i="19" s="1"/>
  <c r="H63" i="19"/>
  <c r="D119" i="19"/>
  <c r="H119" i="19" s="1"/>
  <c r="H64" i="19"/>
  <c r="C120" i="19"/>
  <c r="H120" i="19" s="1"/>
  <c r="H65" i="19"/>
  <c r="D121" i="19"/>
  <c r="H121" i="19" s="1"/>
  <c r="H66" i="19"/>
  <c r="D123" i="19"/>
  <c r="H123" i="19"/>
  <c r="H68" i="19"/>
  <c r="C124" i="19"/>
  <c r="H124" i="19"/>
  <c r="H69" i="19"/>
  <c r="D125" i="19"/>
  <c r="H125" i="19"/>
  <c r="H70" i="19"/>
  <c r="C126" i="19"/>
  <c r="H126" i="19"/>
  <c r="H71" i="19"/>
  <c r="D127" i="19"/>
  <c r="H127" i="19" s="1"/>
  <c r="H72" i="19"/>
  <c r="C128" i="19"/>
  <c r="H128" i="19" s="1"/>
  <c r="H73" i="19"/>
  <c r="D129" i="19"/>
  <c r="H129" i="19" s="1"/>
  <c r="H74" i="19"/>
  <c r="C130" i="19"/>
  <c r="H130" i="19" s="1"/>
  <c r="H75" i="19"/>
  <c r="D131" i="19"/>
  <c r="H131" i="19"/>
  <c r="H76" i="19"/>
  <c r="C132" i="19"/>
  <c r="H132" i="19"/>
  <c r="H77" i="19"/>
  <c r="D133" i="19"/>
  <c r="H133" i="19"/>
  <c r="H78" i="19"/>
  <c r="C134" i="19"/>
  <c r="H134" i="19"/>
  <c r="H79" i="19"/>
  <c r="E219" i="40"/>
  <c r="E235" i="40"/>
  <c r="E230" i="40"/>
  <c r="D232" i="40"/>
  <c r="D227" i="40"/>
  <c r="F218" i="40"/>
  <c r="F234" i="40"/>
  <c r="F225" i="40"/>
  <c r="D226" i="40"/>
  <c r="E229" i="40"/>
  <c r="F232" i="40"/>
  <c r="D225" i="40"/>
  <c r="E228" i="40"/>
  <c r="F231" i="40"/>
  <c r="E223" i="40"/>
  <c r="E218" i="40"/>
  <c r="E234" i="40"/>
  <c r="D228" i="40"/>
  <c r="D223" i="40"/>
  <c r="F230" i="40"/>
  <c r="F221" i="40"/>
  <c r="F237" i="40"/>
  <c r="F220" i="40"/>
  <c r="D230" i="40"/>
  <c r="E233" i="40"/>
  <c r="F236" i="40"/>
  <c r="F219" i="40"/>
  <c r="F227" i="40"/>
  <c r="F235" i="40"/>
  <c r="E222" i="40"/>
  <c r="D219" i="40"/>
  <c r="F233" i="40"/>
  <c r="E221" i="40"/>
  <c r="D234" i="40"/>
  <c r="E220" i="40"/>
  <c r="D233" i="40"/>
  <c r="E231" i="40"/>
  <c r="D220" i="40"/>
  <c r="D231" i="40"/>
  <c r="F229" i="40"/>
  <c r="E225" i="40"/>
  <c r="E224" i="40"/>
  <c r="D229" i="40"/>
  <c r="E227" i="40"/>
  <c r="D235" i="40"/>
  <c r="D218" i="40"/>
  <c r="F223" i="40"/>
  <c r="E236" i="40"/>
  <c r="D236" i="40"/>
  <c r="F228" i="40"/>
  <c r="D221" i="40"/>
  <c r="E232" i="40"/>
  <c r="E249" i="40"/>
  <c r="E246" i="40"/>
  <c r="D259" i="40"/>
  <c r="D252" i="40"/>
  <c r="E256" i="40"/>
  <c r="D258" i="40"/>
  <c r="F262" i="40"/>
  <c r="H34" i="11"/>
  <c r="H35" i="11"/>
  <c r="H37" i="11"/>
  <c r="H45" i="11"/>
  <c r="H47" i="11"/>
  <c r="H49" i="11"/>
  <c r="H50" i="11"/>
  <c r="H51" i="11"/>
  <c r="H34" i="14"/>
  <c r="H35" i="14"/>
  <c r="H37" i="14"/>
  <c r="H41" i="14"/>
  <c r="H43" i="14"/>
  <c r="H45" i="14"/>
  <c r="H47" i="14"/>
  <c r="H50" i="14"/>
  <c r="H51" i="14"/>
  <c r="F187" i="14" s="1"/>
  <c r="H34" i="17"/>
  <c r="H35" i="17"/>
  <c r="H36" i="17"/>
  <c r="H37" i="17"/>
  <c r="H38" i="17"/>
  <c r="H45" i="17"/>
  <c r="H49" i="17"/>
  <c r="H50" i="17"/>
  <c r="G227" i="17"/>
  <c r="F221" i="17"/>
  <c r="G229" i="17"/>
  <c r="D221" i="17"/>
  <c r="F233" i="17"/>
  <c r="G221" i="17"/>
  <c r="F228" i="17"/>
  <c r="E237" i="17"/>
  <c r="E222" i="17"/>
  <c r="D219" i="17"/>
  <c r="E229" i="17"/>
  <c r="G218" i="15"/>
  <c r="E234" i="15"/>
  <c r="G224" i="15"/>
  <c r="G238" i="15" s="1"/>
  <c r="AB13" i="49" s="1"/>
  <c r="E229" i="15"/>
  <c r="E228" i="15"/>
  <c r="G220" i="15"/>
  <c r="E247" i="16"/>
  <c r="E254" i="16"/>
  <c r="E249" i="16"/>
  <c r="E256" i="16"/>
  <c r="F247" i="18"/>
  <c r="F254" i="18"/>
  <c r="F261" i="18"/>
  <c r="F231" i="18"/>
  <c r="F237" i="18"/>
  <c r="F220" i="18"/>
  <c r="F234" i="18"/>
  <c r="F235" i="19"/>
  <c r="E235" i="19"/>
  <c r="F221" i="19"/>
  <c r="E223" i="19"/>
  <c r="F256" i="19"/>
  <c r="E244" i="19"/>
  <c r="F250" i="19"/>
  <c r="F245" i="19"/>
  <c r="E258" i="19"/>
  <c r="F229" i="25"/>
  <c r="E221" i="35"/>
  <c r="E235" i="35"/>
  <c r="F227" i="35"/>
  <c r="F258" i="11"/>
  <c r="E246" i="11"/>
  <c r="F222" i="11"/>
  <c r="F218" i="11"/>
  <c r="E235" i="11"/>
  <c r="E258" i="12"/>
  <c r="E262" i="12"/>
  <c r="E218" i="9"/>
  <c r="E93" i="44"/>
  <c r="E101" i="44"/>
  <c r="G104" i="44"/>
  <c r="D94" i="44"/>
  <c r="F251" i="25"/>
  <c r="F258" i="38"/>
  <c r="E218" i="34"/>
  <c r="E256" i="14"/>
  <c r="F225" i="14"/>
  <c r="H49" i="9"/>
  <c r="F52" i="10"/>
  <c r="E9" i="49" s="1"/>
  <c r="H65" i="10"/>
  <c r="H39" i="11"/>
  <c r="H39" i="12"/>
  <c r="H70" i="15"/>
  <c r="H75" i="15"/>
  <c r="H48" i="16"/>
  <c r="H32" i="17"/>
  <c r="F81" i="17"/>
  <c r="E81" i="19"/>
  <c r="H67" i="19"/>
  <c r="H63" i="9"/>
  <c r="H40" i="18"/>
  <c r="D135" i="19"/>
  <c r="H135" i="19" s="1"/>
  <c r="H80" i="19"/>
  <c r="H86" i="20"/>
  <c r="H18" i="20"/>
  <c r="E229" i="20"/>
  <c r="E228" i="20"/>
  <c r="E219" i="20"/>
  <c r="E235" i="20"/>
  <c r="E218" i="20"/>
  <c r="E234" i="20"/>
  <c r="E233" i="20"/>
  <c r="E232" i="20"/>
  <c r="E231" i="20"/>
  <c r="E230" i="20"/>
  <c r="E260" i="20"/>
  <c r="E259" i="20"/>
  <c r="E256" i="20"/>
  <c r="E250" i="20"/>
  <c r="E249" i="20"/>
  <c r="E246" i="20"/>
  <c r="E245" i="20"/>
  <c r="C52" i="20"/>
  <c r="C218" i="20"/>
  <c r="H32" i="20"/>
  <c r="G52" i="20"/>
  <c r="G235" i="20"/>
  <c r="H33" i="20"/>
  <c r="D52" i="20"/>
  <c r="D256" i="20"/>
  <c r="F52" i="20"/>
  <c r="F244" i="20"/>
  <c r="H39" i="20"/>
  <c r="H41" i="20"/>
  <c r="H42" i="20"/>
  <c r="H303" i="20" s="1"/>
  <c r="L16" i="48" s="1"/>
  <c r="H48" i="20"/>
  <c r="D116" i="20"/>
  <c r="H61" i="20"/>
  <c r="D81" i="20"/>
  <c r="F116" i="20"/>
  <c r="F136" i="20"/>
  <c r="M18" i="49" s="1"/>
  <c r="F81" i="20"/>
  <c r="C117" i="20"/>
  <c r="H62" i="20"/>
  <c r="C81" i="20"/>
  <c r="E117" i="20"/>
  <c r="E136" i="20" s="1"/>
  <c r="L18" i="49"/>
  <c r="E81" i="20"/>
  <c r="G117" i="20"/>
  <c r="G136" i="20"/>
  <c r="N18" i="49" s="1"/>
  <c r="G81" i="20"/>
  <c r="D118" i="20"/>
  <c r="H118" i="20" s="1"/>
  <c r="H63" i="20"/>
  <c r="D120" i="20"/>
  <c r="H120" i="20" s="1"/>
  <c r="H65" i="20"/>
  <c r="H66" i="20"/>
  <c r="C121" i="20"/>
  <c r="H121" i="20" s="1"/>
  <c r="H67" i="20"/>
  <c r="D122" i="20"/>
  <c r="H122" i="20" s="1"/>
  <c r="C123" i="20"/>
  <c r="H123" i="20"/>
  <c r="H68" i="20"/>
  <c r="D124" i="20"/>
  <c r="H124" i="20" s="1"/>
  <c r="H69" i="20"/>
  <c r="C125" i="20"/>
  <c r="H125" i="20" s="1"/>
  <c r="H70" i="20"/>
  <c r="D126" i="20"/>
  <c r="H126" i="20" s="1"/>
  <c r="H71" i="20"/>
  <c r="C127" i="20"/>
  <c r="H127" i="20" s="1"/>
  <c r="H72" i="20"/>
  <c r="C129" i="20"/>
  <c r="H129" i="20" s="1"/>
  <c r="H74" i="20"/>
  <c r="D130" i="20"/>
  <c r="H130" i="20"/>
  <c r="H75" i="20"/>
  <c r="C131" i="20"/>
  <c r="H131" i="20"/>
  <c r="H76" i="20"/>
  <c r="D132" i="20"/>
  <c r="H132" i="20"/>
  <c r="H77" i="20"/>
  <c r="C133" i="20"/>
  <c r="H133" i="20" s="1"/>
  <c r="H78" i="20"/>
  <c r="D134" i="20"/>
  <c r="H134" i="20" s="1"/>
  <c r="H79" i="20"/>
  <c r="H14" i="21"/>
  <c r="H18" i="21" s="1"/>
  <c r="F18" i="21"/>
  <c r="E230" i="21"/>
  <c r="F233" i="21"/>
  <c r="E223" i="21"/>
  <c r="F226" i="21"/>
  <c r="E224" i="21"/>
  <c r="F227" i="21"/>
  <c r="F220" i="21"/>
  <c r="E233" i="21"/>
  <c r="F236" i="21"/>
  <c r="E226" i="21"/>
  <c r="F229" i="21"/>
  <c r="E219" i="21"/>
  <c r="F222" i="21"/>
  <c r="E235" i="21"/>
  <c r="E228" i="21"/>
  <c r="F231" i="21"/>
  <c r="E221" i="21"/>
  <c r="F224" i="21"/>
  <c r="E237" i="21"/>
  <c r="G52" i="21"/>
  <c r="G235" i="21" s="1"/>
  <c r="H39" i="21"/>
  <c r="H42" i="21"/>
  <c r="H43" i="21"/>
  <c r="H44" i="21"/>
  <c r="H46" i="21"/>
  <c r="H48" i="21"/>
  <c r="H49" i="21"/>
  <c r="C116" i="21"/>
  <c r="H61" i="21"/>
  <c r="C81" i="21"/>
  <c r="E116" i="21"/>
  <c r="E136" i="21" s="1"/>
  <c r="E81" i="21"/>
  <c r="G116" i="21"/>
  <c r="G81" i="21"/>
  <c r="D117" i="21"/>
  <c r="D81" i="21"/>
  <c r="H62" i="21"/>
  <c r="F117" i="21"/>
  <c r="F136" i="21"/>
  <c r="M21" i="49" s="1"/>
  <c r="F81" i="21"/>
  <c r="C118" i="21"/>
  <c r="H118" i="21" s="1"/>
  <c r="H63" i="21"/>
  <c r="D119" i="21"/>
  <c r="H119" i="21" s="1"/>
  <c r="H64" i="21"/>
  <c r="C120" i="21"/>
  <c r="H120" i="21"/>
  <c r="H65" i="21"/>
  <c r="D121" i="21"/>
  <c r="H121" i="21"/>
  <c r="H66" i="21"/>
  <c r="C122" i="21"/>
  <c r="H122" i="21"/>
  <c r="H67" i="21"/>
  <c r="D123" i="21"/>
  <c r="H123" i="21"/>
  <c r="H68" i="21"/>
  <c r="C124" i="21"/>
  <c r="H124" i="21" s="1"/>
  <c r="H69" i="21"/>
  <c r="D125" i="21"/>
  <c r="H125" i="21" s="1"/>
  <c r="H70" i="21"/>
  <c r="D127" i="21"/>
  <c r="H127" i="21" s="1"/>
  <c r="H72" i="21"/>
  <c r="C128" i="21"/>
  <c r="H128" i="21" s="1"/>
  <c r="H73" i="21"/>
  <c r="C130" i="21"/>
  <c r="H130" i="21"/>
  <c r="H75" i="21"/>
  <c r="D131" i="21"/>
  <c r="H131" i="21"/>
  <c r="H76" i="21"/>
  <c r="C132" i="21"/>
  <c r="H132" i="21"/>
  <c r="H77" i="21"/>
  <c r="D133" i="21"/>
  <c r="H133" i="21"/>
  <c r="H78" i="21"/>
  <c r="C134" i="21"/>
  <c r="H134" i="21" s="1"/>
  <c r="H79" i="21"/>
  <c r="D135" i="21"/>
  <c r="H135" i="21" s="1"/>
  <c r="H80" i="21"/>
  <c r="H13" i="22"/>
  <c r="F18" i="22"/>
  <c r="E218" i="22"/>
  <c r="F221" i="22"/>
  <c r="G224" i="22"/>
  <c r="E234" i="22"/>
  <c r="F237" i="22"/>
  <c r="E227" i="22"/>
  <c r="F230" i="22"/>
  <c r="G233" i="22"/>
  <c r="E220" i="22"/>
  <c r="F223" i="22"/>
  <c r="G226" i="22"/>
  <c r="E236" i="22"/>
  <c r="G219" i="22"/>
  <c r="E229" i="22"/>
  <c r="F232" i="22"/>
  <c r="G235" i="22"/>
  <c r="E222" i="22"/>
  <c r="F225" i="22"/>
  <c r="G228" i="22"/>
  <c r="F218" i="22"/>
  <c r="G221" i="22"/>
  <c r="E231" i="22"/>
  <c r="F234" i="22"/>
  <c r="G237" i="22"/>
  <c r="F219" i="22"/>
  <c r="G222" i="22"/>
  <c r="E232" i="22"/>
  <c r="F235" i="22"/>
  <c r="E225" i="22"/>
  <c r="F228" i="22"/>
  <c r="G231" i="22"/>
  <c r="F253" i="22"/>
  <c r="E247" i="22"/>
  <c r="G253" i="22"/>
  <c r="G246" i="22"/>
  <c r="F259" i="22"/>
  <c r="E253" i="22"/>
  <c r="G259" i="22"/>
  <c r="E246" i="22"/>
  <c r="G252" i="22"/>
  <c r="F257" i="22"/>
  <c r="E250" i="22"/>
  <c r="G243" i="22"/>
  <c r="F256" i="22"/>
  <c r="F249" i="22"/>
  <c r="G260" i="22"/>
  <c r="E251" i="22"/>
  <c r="G250" i="22"/>
  <c r="E260" i="22"/>
  <c r="G255" i="22"/>
  <c r="F245" i="22"/>
  <c r="F261" i="22"/>
  <c r="E255" i="22"/>
  <c r="G261" i="22"/>
  <c r="E248" i="22"/>
  <c r="F248" i="22"/>
  <c r="E261" i="22"/>
  <c r="G249" i="22"/>
  <c r="G258" i="22"/>
  <c r="F244" i="22"/>
  <c r="G257" i="22"/>
  <c r="F247" i="22"/>
  <c r="F252" i="22"/>
  <c r="E262" i="22"/>
  <c r="F262" i="22"/>
  <c r="E252" i="22"/>
  <c r="F260" i="22"/>
  <c r="C52" i="22"/>
  <c r="H32" i="22"/>
  <c r="H33" i="22"/>
  <c r="D52" i="22"/>
  <c r="D223" i="22"/>
  <c r="H39" i="22"/>
  <c r="H41" i="22"/>
  <c r="H42" i="22"/>
  <c r="H51" i="22"/>
  <c r="D116" i="22"/>
  <c r="H61" i="22"/>
  <c r="D81" i="22"/>
  <c r="C117" i="22"/>
  <c r="C81" i="22"/>
  <c r="E117" i="22"/>
  <c r="E136" i="22"/>
  <c r="L22" i="49" s="1"/>
  <c r="E81" i="22"/>
  <c r="G117" i="22"/>
  <c r="G136" i="22" s="1"/>
  <c r="G81" i="22"/>
  <c r="D118" i="22"/>
  <c r="H118" i="22" s="1"/>
  <c r="H63" i="22"/>
  <c r="C119" i="22"/>
  <c r="H119" i="22" s="1"/>
  <c r="H64" i="22"/>
  <c r="D120" i="22"/>
  <c r="H120" i="22"/>
  <c r="H65" i="22"/>
  <c r="C121" i="22"/>
  <c r="H121" i="22"/>
  <c r="H66" i="22"/>
  <c r="C123" i="22"/>
  <c r="H123" i="22"/>
  <c r="H68" i="22"/>
  <c r="D124" i="22"/>
  <c r="H124" i="22" s="1"/>
  <c r="H69" i="22"/>
  <c r="C125" i="22"/>
  <c r="H70" i="22"/>
  <c r="D126" i="22"/>
  <c r="H126" i="22" s="1"/>
  <c r="H71" i="22"/>
  <c r="C127" i="22"/>
  <c r="H127" i="22" s="1"/>
  <c r="C179" i="22" s="1"/>
  <c r="H179" i="22" s="1"/>
  <c r="H72" i="22"/>
  <c r="D128" i="22"/>
  <c r="H128" i="22" s="1"/>
  <c r="H73" i="22"/>
  <c r="C129" i="22"/>
  <c r="H129" i="22"/>
  <c r="H74" i="22"/>
  <c r="D130" i="22"/>
  <c r="H130" i="22"/>
  <c r="H75" i="22"/>
  <c r="C131" i="22"/>
  <c r="H131" i="22"/>
  <c r="H76" i="22"/>
  <c r="D132" i="22"/>
  <c r="H132" i="22" s="1"/>
  <c r="H77" i="22"/>
  <c r="D134" i="22"/>
  <c r="H134" i="22" s="1"/>
  <c r="H79" i="22"/>
  <c r="H80" i="22"/>
  <c r="C135" i="22"/>
  <c r="H135" i="22"/>
  <c r="E252" i="23"/>
  <c r="E251" i="23"/>
  <c r="E258" i="23"/>
  <c r="E257" i="23"/>
  <c r="E256" i="23"/>
  <c r="E255" i="23"/>
  <c r="E254" i="23"/>
  <c r="E253" i="23"/>
  <c r="E219" i="23"/>
  <c r="E235" i="23"/>
  <c r="E218" i="23"/>
  <c r="E234" i="23"/>
  <c r="E233" i="23"/>
  <c r="E232" i="23"/>
  <c r="E231" i="23"/>
  <c r="E230" i="23"/>
  <c r="E229" i="23"/>
  <c r="E228" i="23"/>
  <c r="H32" i="23"/>
  <c r="D52" i="23"/>
  <c r="F52" i="23"/>
  <c r="F223" i="23"/>
  <c r="C52" i="23"/>
  <c r="C255" i="23"/>
  <c r="H33" i="23"/>
  <c r="G52" i="23"/>
  <c r="G257" i="23"/>
  <c r="H39" i="23"/>
  <c r="H41" i="23"/>
  <c r="H42" i="23"/>
  <c r="H303" i="23" s="1"/>
  <c r="L22" i="48" s="1"/>
  <c r="H43" i="23"/>
  <c r="H44" i="23"/>
  <c r="H46" i="23"/>
  <c r="H48" i="23"/>
  <c r="C116" i="23"/>
  <c r="C81" i="23"/>
  <c r="G116" i="23"/>
  <c r="G136" i="23"/>
  <c r="G81" i="23"/>
  <c r="D117" i="23"/>
  <c r="H62" i="23"/>
  <c r="D81" i="23"/>
  <c r="F117" i="23"/>
  <c r="F136" i="23"/>
  <c r="M24" i="49" s="1"/>
  <c r="F81" i="23"/>
  <c r="C118" i="23"/>
  <c r="H118" i="23" s="1"/>
  <c r="H63" i="23"/>
  <c r="D119" i="23"/>
  <c r="H119" i="23" s="1"/>
  <c r="H64" i="23"/>
  <c r="C120" i="23"/>
  <c r="H120" i="23"/>
  <c r="H65" i="23"/>
  <c r="D121" i="23"/>
  <c r="H121" i="23"/>
  <c r="C173" i="23" s="1"/>
  <c r="H66" i="23"/>
  <c r="C122" i="23"/>
  <c r="H122" i="23"/>
  <c r="E174" i="23" s="1"/>
  <c r="H67" i="23"/>
  <c r="C124" i="23"/>
  <c r="H124" i="23" s="1"/>
  <c r="D176" i="23"/>
  <c r="H69" i="23"/>
  <c r="D125" i="23"/>
  <c r="H125" i="23"/>
  <c r="H70" i="23"/>
  <c r="C126" i="23"/>
  <c r="H126" i="23" s="1"/>
  <c r="H71" i="23"/>
  <c r="D127" i="23"/>
  <c r="H127" i="23" s="1"/>
  <c r="H72" i="23"/>
  <c r="C128" i="23"/>
  <c r="H128" i="23" s="1"/>
  <c r="H73" i="23"/>
  <c r="D129" i="23"/>
  <c r="H129" i="23" s="1"/>
  <c r="C181" i="23" s="1"/>
  <c r="H74" i="23"/>
  <c r="C130" i="23"/>
  <c r="H130" i="23"/>
  <c r="H75" i="23"/>
  <c r="D131" i="23"/>
  <c r="H131" i="23"/>
  <c r="H76" i="23"/>
  <c r="D133" i="23"/>
  <c r="H133" i="23"/>
  <c r="H78" i="23"/>
  <c r="C134" i="23"/>
  <c r="H134" i="23" s="1"/>
  <c r="H79" i="23"/>
  <c r="D135" i="23"/>
  <c r="H135" i="23" s="1"/>
  <c r="D187" i="23" s="1"/>
  <c r="H80" i="23"/>
  <c r="F18" i="24"/>
  <c r="H13" i="24"/>
  <c r="E224" i="24"/>
  <c r="F227" i="24"/>
  <c r="F220" i="24"/>
  <c r="E233" i="24"/>
  <c r="F236" i="24"/>
  <c r="E226" i="24"/>
  <c r="F229" i="24"/>
  <c r="E219" i="24"/>
  <c r="F222" i="24"/>
  <c r="E235" i="24"/>
  <c r="E228" i="24"/>
  <c r="F231" i="24"/>
  <c r="E221" i="24"/>
  <c r="F224" i="24"/>
  <c r="E237" i="24"/>
  <c r="E230" i="24"/>
  <c r="F233" i="24"/>
  <c r="E223" i="24"/>
  <c r="F226" i="24"/>
  <c r="F244" i="24"/>
  <c r="E257" i="24"/>
  <c r="F260" i="24"/>
  <c r="F252" i="24"/>
  <c r="F245" i="24"/>
  <c r="E250" i="24"/>
  <c r="F253" i="24"/>
  <c r="E243" i="24"/>
  <c r="F246" i="24"/>
  <c r="E259" i="24"/>
  <c r="F262" i="24"/>
  <c r="E252" i="24"/>
  <c r="F255" i="24"/>
  <c r="E245" i="24"/>
  <c r="F248" i="24"/>
  <c r="E261" i="24"/>
  <c r="E254" i="24"/>
  <c r="F257" i="24"/>
  <c r="F261" i="24"/>
  <c r="E255" i="24"/>
  <c r="F258" i="24"/>
  <c r="E248" i="24"/>
  <c r="F251" i="24"/>
  <c r="H32" i="24"/>
  <c r="C52" i="24"/>
  <c r="C250" i="24" s="1"/>
  <c r="G52" i="24"/>
  <c r="G262" i="24" s="1"/>
  <c r="H33" i="24"/>
  <c r="D52" i="24"/>
  <c r="D244" i="24" s="1"/>
  <c r="H42" i="24"/>
  <c r="H43" i="24"/>
  <c r="H48" i="24"/>
  <c r="D116" i="24"/>
  <c r="D81" i="24"/>
  <c r="H61" i="24"/>
  <c r="C117" i="24"/>
  <c r="C81" i="24"/>
  <c r="H62" i="24"/>
  <c r="E117" i="24"/>
  <c r="E136" i="24" s="1"/>
  <c r="E81" i="24"/>
  <c r="H81" i="24" s="1"/>
  <c r="D118" i="24"/>
  <c r="H118" i="24"/>
  <c r="H63" i="24"/>
  <c r="C119" i="24"/>
  <c r="H119" i="24"/>
  <c r="H64" i="24"/>
  <c r="D120" i="24"/>
  <c r="H120" i="24"/>
  <c r="H65" i="24"/>
  <c r="C121" i="24"/>
  <c r="H121" i="24"/>
  <c r="D173" i="24" s="1"/>
  <c r="H66" i="24"/>
  <c r="D122" i="24"/>
  <c r="H122" i="24" s="1"/>
  <c r="H67" i="24"/>
  <c r="C123" i="24"/>
  <c r="H123" i="24"/>
  <c r="H68" i="24"/>
  <c r="D124" i="24"/>
  <c r="H124" i="24"/>
  <c r="H69" i="24"/>
  <c r="D126" i="24"/>
  <c r="H126" i="24"/>
  <c r="H71" i="24"/>
  <c r="C127" i="24"/>
  <c r="H127" i="24"/>
  <c r="H72" i="24"/>
  <c r="C129" i="24"/>
  <c r="H129" i="24" s="1"/>
  <c r="D181" i="24" s="1"/>
  <c r="H74" i="24"/>
  <c r="D130" i="24"/>
  <c r="H130" i="24"/>
  <c r="H75" i="24"/>
  <c r="C131" i="24"/>
  <c r="H131" i="24"/>
  <c r="H76" i="24"/>
  <c r="D132" i="24"/>
  <c r="H132" i="24"/>
  <c r="H77" i="24"/>
  <c r="C133" i="24"/>
  <c r="H133" i="24"/>
  <c r="H78" i="24"/>
  <c r="D134" i="24"/>
  <c r="H134" i="24" s="1"/>
  <c r="H79" i="24"/>
  <c r="C135" i="24"/>
  <c r="H135" i="24" s="1"/>
  <c r="H80" i="24"/>
  <c r="G52" i="25"/>
  <c r="G260" i="25" s="1"/>
  <c r="H14" i="26"/>
  <c r="H18" i="26" s="1"/>
  <c r="F18" i="26"/>
  <c r="E249" i="26"/>
  <c r="E263" i="26" s="1"/>
  <c r="AG25" i="49" s="1"/>
  <c r="F252" i="26"/>
  <c r="F245" i="26"/>
  <c r="E258" i="26"/>
  <c r="E262" i="26"/>
  <c r="E255" i="26"/>
  <c r="F258" i="26"/>
  <c r="E248" i="26"/>
  <c r="F251" i="26"/>
  <c r="E245" i="26"/>
  <c r="F248" i="26"/>
  <c r="E261" i="26"/>
  <c r="E254" i="26"/>
  <c r="F257" i="26"/>
  <c r="F261" i="26"/>
  <c r="E251" i="26"/>
  <c r="F254" i="26"/>
  <c r="E244" i="26"/>
  <c r="F247" i="26"/>
  <c r="E260" i="26"/>
  <c r="F244" i="26"/>
  <c r="E257" i="26"/>
  <c r="E250" i="26"/>
  <c r="F250" i="26"/>
  <c r="F243" i="26"/>
  <c r="E256" i="26"/>
  <c r="E253" i="26"/>
  <c r="E246" i="26"/>
  <c r="F246" i="26"/>
  <c r="E259" i="26"/>
  <c r="E252" i="26"/>
  <c r="F227" i="26"/>
  <c r="E228" i="26"/>
  <c r="F222" i="26"/>
  <c r="F223" i="26"/>
  <c r="H32" i="26"/>
  <c r="D52" i="26"/>
  <c r="D256" i="26"/>
  <c r="E25" i="49"/>
  <c r="H33" i="26"/>
  <c r="C52" i="26"/>
  <c r="G52" i="26"/>
  <c r="H36" i="26"/>
  <c r="H39" i="26"/>
  <c r="H40" i="26"/>
  <c r="H41" i="26"/>
  <c r="H43" i="26"/>
  <c r="H44" i="26"/>
  <c r="H46" i="26"/>
  <c r="H48" i="26"/>
  <c r="H49" i="26"/>
  <c r="C116" i="26"/>
  <c r="C81" i="26"/>
  <c r="E116" i="26"/>
  <c r="E136" i="26" s="1"/>
  <c r="L25" i="49" s="1"/>
  <c r="E81" i="26"/>
  <c r="G116" i="26"/>
  <c r="G136" i="26" s="1"/>
  <c r="N25" i="49" s="1"/>
  <c r="G81" i="26"/>
  <c r="D117" i="26"/>
  <c r="H117" i="26" s="1"/>
  <c r="D81" i="26"/>
  <c r="H62" i="26"/>
  <c r="H63" i="26"/>
  <c r="C118" i="26"/>
  <c r="H118" i="26" s="1"/>
  <c r="F170" i="26"/>
  <c r="D119" i="26"/>
  <c r="H119" i="26" s="1"/>
  <c r="H64" i="26"/>
  <c r="C120" i="26"/>
  <c r="H120" i="26"/>
  <c r="H65" i="26"/>
  <c r="D121" i="26"/>
  <c r="H121" i="26"/>
  <c r="H66" i="26"/>
  <c r="H67" i="26"/>
  <c r="C122" i="26"/>
  <c r="H122" i="26" s="1"/>
  <c r="D123" i="26"/>
  <c r="H123" i="26" s="1"/>
  <c r="H68" i="26"/>
  <c r="C124" i="26"/>
  <c r="H124" i="26" s="1"/>
  <c r="H69" i="26"/>
  <c r="H71" i="26"/>
  <c r="C126" i="26"/>
  <c r="H126" i="26" s="1"/>
  <c r="D127" i="26"/>
  <c r="H127" i="26" s="1"/>
  <c r="H72" i="26"/>
  <c r="C128" i="26"/>
  <c r="H128" i="26" s="1"/>
  <c r="C180" i="26" s="1"/>
  <c r="H73" i="26"/>
  <c r="D129" i="26"/>
  <c r="H129" i="26" s="1"/>
  <c r="H74" i="26"/>
  <c r="D131" i="26"/>
  <c r="H131" i="26"/>
  <c r="H76" i="26"/>
  <c r="C132" i="26"/>
  <c r="H132" i="26"/>
  <c r="H77" i="26"/>
  <c r="D133" i="26"/>
  <c r="H133" i="26"/>
  <c r="H78" i="26"/>
  <c r="H79" i="26"/>
  <c r="C134" i="26"/>
  <c r="H134" i="26" s="1"/>
  <c r="D135" i="26"/>
  <c r="H135" i="26" s="1"/>
  <c r="H80" i="26"/>
  <c r="F18" i="27"/>
  <c r="H13" i="27"/>
  <c r="E223" i="27"/>
  <c r="E231" i="27"/>
  <c r="E218" i="27"/>
  <c r="E226" i="27"/>
  <c r="E234" i="27"/>
  <c r="F224" i="27"/>
  <c r="F232" i="27"/>
  <c r="F225" i="27"/>
  <c r="F233" i="27"/>
  <c r="E225" i="27"/>
  <c r="E233" i="27"/>
  <c r="E220" i="27"/>
  <c r="E228" i="27"/>
  <c r="E236" i="27"/>
  <c r="F219" i="27"/>
  <c r="F227" i="27"/>
  <c r="F235" i="27"/>
  <c r="F222" i="27"/>
  <c r="F230" i="27"/>
  <c r="E219" i="27"/>
  <c r="E235" i="27"/>
  <c r="E230" i="27"/>
  <c r="F220" i="27"/>
  <c r="F236" i="27"/>
  <c r="F229" i="27"/>
  <c r="E229" i="27"/>
  <c r="E224" i="27"/>
  <c r="F223" i="27"/>
  <c r="F234" i="27"/>
  <c r="E248" i="27"/>
  <c r="E256" i="27"/>
  <c r="E249" i="27"/>
  <c r="E255" i="27"/>
  <c r="F245" i="27"/>
  <c r="F253" i="27"/>
  <c r="F261" i="27"/>
  <c r="F250" i="27"/>
  <c r="F258" i="27"/>
  <c r="E245" i="27"/>
  <c r="E250" i="27"/>
  <c r="E258" i="27"/>
  <c r="E257" i="27"/>
  <c r="E251" i="27"/>
  <c r="F243" i="27"/>
  <c r="F251" i="27"/>
  <c r="F259" i="27"/>
  <c r="F248" i="27"/>
  <c r="F256" i="27"/>
  <c r="E261" i="27"/>
  <c r="E252" i="27"/>
  <c r="E247" i="27"/>
  <c r="F257" i="27"/>
  <c r="F254" i="27"/>
  <c r="E246" i="27"/>
  <c r="E262" i="27"/>
  <c r="E259" i="27"/>
  <c r="F255" i="27"/>
  <c r="F252" i="27"/>
  <c r="C52" i="27"/>
  <c r="C221" i="27" s="1"/>
  <c r="H32" i="27"/>
  <c r="G52" i="27"/>
  <c r="H33" i="27"/>
  <c r="D52" i="27"/>
  <c r="D255" i="27" s="1"/>
  <c r="H36" i="27"/>
  <c r="H39" i="27"/>
  <c r="H41" i="27"/>
  <c r="H42" i="27"/>
  <c r="H303" i="27" s="1"/>
  <c r="L25" i="48" s="1"/>
  <c r="H48" i="27"/>
  <c r="H51" i="27"/>
  <c r="D116" i="27"/>
  <c r="D81" i="27"/>
  <c r="F116" i="27"/>
  <c r="F136" i="27"/>
  <c r="M27" i="49" s="1"/>
  <c r="F81" i="27"/>
  <c r="C117" i="27"/>
  <c r="C81" i="27"/>
  <c r="H62" i="27"/>
  <c r="E117" i="27"/>
  <c r="E136" i="27" s="1"/>
  <c r="L27" i="49"/>
  <c r="E81" i="27"/>
  <c r="G117" i="27"/>
  <c r="G136" i="27"/>
  <c r="N27" i="49" s="1"/>
  <c r="G81" i="27"/>
  <c r="D118" i="27"/>
  <c r="H118" i="27" s="1"/>
  <c r="D170" i="27"/>
  <c r="H63" i="27"/>
  <c r="C119" i="27"/>
  <c r="H119" i="27"/>
  <c r="F171" i="27" s="1"/>
  <c r="H64" i="27"/>
  <c r="D120" i="27"/>
  <c r="H120" i="27" s="1"/>
  <c r="H65" i="27"/>
  <c r="C121" i="27"/>
  <c r="H121" i="27" s="1"/>
  <c r="G173" i="27" s="1"/>
  <c r="H66" i="27"/>
  <c r="D122" i="27"/>
  <c r="H122" i="27" s="1"/>
  <c r="H67" i="27"/>
  <c r="C123" i="27"/>
  <c r="H123" i="27" s="1"/>
  <c r="H68" i="27"/>
  <c r="D124" i="27"/>
  <c r="H124" i="27"/>
  <c r="C176" i="27" s="1"/>
  <c r="H69" i="27"/>
  <c r="C125" i="27"/>
  <c r="H70" i="27"/>
  <c r="D126" i="27"/>
  <c r="H126" i="27" s="1"/>
  <c r="H71" i="27"/>
  <c r="C127" i="27"/>
  <c r="H127" i="27" s="1"/>
  <c r="H72" i="27"/>
  <c r="D128" i="27"/>
  <c r="H128" i="27"/>
  <c r="C180" i="27"/>
  <c r="H73" i="27"/>
  <c r="D130" i="27"/>
  <c r="H130" i="27" s="1"/>
  <c r="H75" i="27"/>
  <c r="C131" i="27"/>
  <c r="H131" i="27" s="1"/>
  <c r="H76" i="27"/>
  <c r="D132" i="27"/>
  <c r="H132" i="27"/>
  <c r="H77" i="27"/>
  <c r="C133" i="27"/>
  <c r="H133" i="27"/>
  <c r="H78" i="27"/>
  <c r="D134" i="27"/>
  <c r="H134" i="27"/>
  <c r="E186" i="27" s="1"/>
  <c r="H79" i="27"/>
  <c r="C135" i="27"/>
  <c r="H135" i="27" s="1"/>
  <c r="H80" i="27"/>
  <c r="H14" i="28"/>
  <c r="F18" i="28"/>
  <c r="E251" i="28"/>
  <c r="E248" i="28"/>
  <c r="E253" i="28"/>
  <c r="E246" i="28"/>
  <c r="E260" i="28"/>
  <c r="E255" i="28"/>
  <c r="E252" i="28"/>
  <c r="E249" i="28"/>
  <c r="E258" i="28"/>
  <c r="E262" i="28"/>
  <c r="E243" i="28"/>
  <c r="E256" i="28"/>
  <c r="E261" i="28"/>
  <c r="E254" i="28"/>
  <c r="E244" i="28"/>
  <c r="E257" i="28"/>
  <c r="E250" i="28"/>
  <c r="E218" i="28"/>
  <c r="E234" i="28"/>
  <c r="E231" i="28"/>
  <c r="E220" i="28"/>
  <c r="E236" i="28"/>
  <c r="E229" i="28"/>
  <c r="E230" i="28"/>
  <c r="E227" i="28"/>
  <c r="E224" i="28"/>
  <c r="E233" i="28"/>
  <c r="E223" i="28"/>
  <c r="E228" i="28"/>
  <c r="E221" i="28"/>
  <c r="E219" i="28"/>
  <c r="E232" i="28"/>
  <c r="E225" i="28"/>
  <c r="D52" i="28"/>
  <c r="D250" i="28" s="1"/>
  <c r="H32" i="28"/>
  <c r="F52" i="28"/>
  <c r="H33" i="28"/>
  <c r="C52" i="28"/>
  <c r="G52" i="28"/>
  <c r="G218" i="28"/>
  <c r="H35" i="28"/>
  <c r="H37" i="28"/>
  <c r="H39" i="28"/>
  <c r="H41" i="28"/>
  <c r="H42" i="28"/>
  <c r="H43" i="28"/>
  <c r="H44" i="28"/>
  <c r="H45" i="28"/>
  <c r="H46" i="28"/>
  <c r="H47" i="28"/>
  <c r="H48" i="28"/>
  <c r="F184" i="28" s="1"/>
  <c r="H49" i="28"/>
  <c r="H51" i="28"/>
  <c r="H61" i="28"/>
  <c r="C116" i="28"/>
  <c r="C81" i="28"/>
  <c r="E116" i="28"/>
  <c r="E136" i="28" s="1"/>
  <c r="L28" i="49"/>
  <c r="E81" i="28"/>
  <c r="G116" i="28"/>
  <c r="G81" i="28"/>
  <c r="D117" i="28"/>
  <c r="H62" i="28"/>
  <c r="D81" i="28"/>
  <c r="F117" i="28"/>
  <c r="F136" i="28" s="1"/>
  <c r="M28" i="49" s="1"/>
  <c r="F81" i="28"/>
  <c r="H63" i="28"/>
  <c r="C118" i="28"/>
  <c r="H118" i="28" s="1"/>
  <c r="D119" i="28"/>
  <c r="H119" i="28" s="1"/>
  <c r="C171" i="28" s="1"/>
  <c r="H64" i="28"/>
  <c r="H65" i="28"/>
  <c r="C120" i="28"/>
  <c r="H120" i="28"/>
  <c r="E172" i="28" s="1"/>
  <c r="H67" i="28"/>
  <c r="C122" i="28"/>
  <c r="H122" i="28" s="1"/>
  <c r="D123" i="28"/>
  <c r="H123" i="28"/>
  <c r="H68" i="28"/>
  <c r="H69" i="28"/>
  <c r="C124" i="28"/>
  <c r="H124" i="28" s="1"/>
  <c r="G176" i="28"/>
  <c r="D125" i="28"/>
  <c r="H125" i="28"/>
  <c r="H70" i="28"/>
  <c r="D127" i="28"/>
  <c r="H127" i="28"/>
  <c r="H72" i="28"/>
  <c r="H73" i="28"/>
  <c r="C128" i="28"/>
  <c r="H128" i="28" s="1"/>
  <c r="E180" i="28" s="1"/>
  <c r="D129" i="28"/>
  <c r="H129" i="28"/>
  <c r="H74" i="28"/>
  <c r="H75" i="28"/>
  <c r="C130" i="28"/>
  <c r="H130" i="28" s="1"/>
  <c r="D131" i="28"/>
  <c r="H76" i="28"/>
  <c r="H77" i="28"/>
  <c r="C132" i="28"/>
  <c r="H132" i="28"/>
  <c r="C184" i="28" s="1"/>
  <c r="D133" i="28"/>
  <c r="H133" i="28"/>
  <c r="F185" i="28" s="1"/>
  <c r="H78" i="28"/>
  <c r="H79" i="28"/>
  <c r="C134" i="28"/>
  <c r="H134" i="28"/>
  <c r="D135" i="28"/>
  <c r="H135" i="28" s="1"/>
  <c r="F187" i="28" s="1"/>
  <c r="H80" i="28"/>
  <c r="C52" i="29"/>
  <c r="C228" i="29" s="1"/>
  <c r="H32" i="29"/>
  <c r="E52" i="29"/>
  <c r="E235" i="29"/>
  <c r="G52" i="29"/>
  <c r="G231" i="29" s="1"/>
  <c r="D52" i="29"/>
  <c r="H33" i="29"/>
  <c r="F52" i="29"/>
  <c r="F218" i="29" s="1"/>
  <c r="H36" i="29"/>
  <c r="H38" i="29"/>
  <c r="H39" i="29"/>
  <c r="H41" i="29"/>
  <c r="D177" i="29" s="1"/>
  <c r="H42" i="29"/>
  <c r="H303" i="29"/>
  <c r="L27" i="48"/>
  <c r="H43" i="29"/>
  <c r="H44" i="29"/>
  <c r="H45" i="29"/>
  <c r="H46" i="29"/>
  <c r="H48" i="29"/>
  <c r="H51" i="29"/>
  <c r="H61" i="29"/>
  <c r="D116" i="29"/>
  <c r="D81" i="29"/>
  <c r="F116" i="29"/>
  <c r="F136" i="29" s="1"/>
  <c r="M29" i="49" s="1"/>
  <c r="F81" i="29"/>
  <c r="C117" i="29"/>
  <c r="H62" i="29"/>
  <c r="C81" i="29"/>
  <c r="E117" i="29"/>
  <c r="E136" i="29"/>
  <c r="L29" i="49" s="1"/>
  <c r="E81" i="29"/>
  <c r="G117" i="29"/>
  <c r="G136" i="29" s="1"/>
  <c r="N29" i="49" s="1"/>
  <c r="G81" i="29"/>
  <c r="D118" i="29"/>
  <c r="H118" i="29"/>
  <c r="H63" i="29"/>
  <c r="C119" i="29"/>
  <c r="H119" i="29"/>
  <c r="H64" i="29"/>
  <c r="D120" i="29"/>
  <c r="H120" i="29" s="1"/>
  <c r="H65" i="29"/>
  <c r="H66" i="29"/>
  <c r="C121" i="29"/>
  <c r="H121" i="29"/>
  <c r="D122" i="29"/>
  <c r="H122" i="29"/>
  <c r="H67" i="29"/>
  <c r="C123" i="29"/>
  <c r="H123" i="29"/>
  <c r="H68" i="29"/>
  <c r="H69" i="29"/>
  <c r="D124" i="29"/>
  <c r="H124" i="29" s="1"/>
  <c r="C125" i="29"/>
  <c r="H125" i="29"/>
  <c r="H70" i="29"/>
  <c r="D126" i="29"/>
  <c r="H126" i="29" s="1"/>
  <c r="F178" i="29" s="1"/>
  <c r="H71" i="29"/>
  <c r="C127" i="29"/>
  <c r="H127" i="29" s="1"/>
  <c r="H72" i="29"/>
  <c r="D128" i="29"/>
  <c r="H128" i="29" s="1"/>
  <c r="F180" i="29" s="1"/>
  <c r="H73" i="29"/>
  <c r="H74" i="29"/>
  <c r="C129" i="29"/>
  <c r="H129" i="29"/>
  <c r="D130" i="29"/>
  <c r="H130" i="29"/>
  <c r="H75" i="29"/>
  <c r="H76" i="29"/>
  <c r="C131" i="29"/>
  <c r="H131" i="29" s="1"/>
  <c r="H77" i="29"/>
  <c r="D132" i="29"/>
  <c r="H132" i="29"/>
  <c r="C133" i="29"/>
  <c r="H133" i="29" s="1"/>
  <c r="D185" i="29" s="1"/>
  <c r="H78" i="29"/>
  <c r="D134" i="29"/>
  <c r="H134" i="29"/>
  <c r="H79" i="29"/>
  <c r="C135" i="29"/>
  <c r="H135" i="29"/>
  <c r="H80" i="29"/>
  <c r="H14" i="30"/>
  <c r="H86" i="30" s="1"/>
  <c r="F18" i="30"/>
  <c r="E258" i="30"/>
  <c r="E251" i="30"/>
  <c r="E254" i="30"/>
  <c r="E262" i="30"/>
  <c r="E256" i="30"/>
  <c r="E253" i="30"/>
  <c r="E246" i="30"/>
  <c r="E247" i="30"/>
  <c r="E255" i="30"/>
  <c r="E257" i="30"/>
  <c r="E243" i="30"/>
  <c r="E244" i="30"/>
  <c r="E250" i="30"/>
  <c r="E260" i="30"/>
  <c r="E248" i="30"/>
  <c r="E219" i="30"/>
  <c r="E235" i="30"/>
  <c r="E218" i="30"/>
  <c r="E234" i="30"/>
  <c r="E233" i="30"/>
  <c r="E232" i="30"/>
  <c r="E231" i="30"/>
  <c r="E230" i="30"/>
  <c r="E229" i="30"/>
  <c r="E237" i="30"/>
  <c r="E228" i="30"/>
  <c r="H32" i="30"/>
  <c r="D52" i="30"/>
  <c r="D256" i="30" s="1"/>
  <c r="F52" i="30"/>
  <c r="F253" i="30" s="1"/>
  <c r="G52" i="30"/>
  <c r="G227" i="30"/>
  <c r="H36" i="30"/>
  <c r="H39" i="30"/>
  <c r="H40" i="30"/>
  <c r="H41" i="30"/>
  <c r="H42" i="30"/>
  <c r="H303" i="30" s="1"/>
  <c r="L28" i="48" s="1"/>
  <c r="H43" i="30"/>
  <c r="H44" i="30"/>
  <c r="H45" i="30"/>
  <c r="H46" i="30"/>
  <c r="H48" i="30"/>
  <c r="H49" i="30"/>
  <c r="C116" i="30"/>
  <c r="C81" i="30"/>
  <c r="H61" i="30"/>
  <c r="E116" i="30"/>
  <c r="E136" i="30"/>
  <c r="L30" i="49"/>
  <c r="E81" i="30"/>
  <c r="G116" i="30"/>
  <c r="G136" i="30" s="1"/>
  <c r="N30" i="49" s="1"/>
  <c r="G81" i="30"/>
  <c r="D117" i="30"/>
  <c r="D81" i="30"/>
  <c r="F117" i="30"/>
  <c r="F136" i="30" s="1"/>
  <c r="M30" i="49" s="1"/>
  <c r="F81" i="30"/>
  <c r="C118" i="30"/>
  <c r="H118" i="30"/>
  <c r="H63" i="30"/>
  <c r="D119" i="30"/>
  <c r="H119" i="30"/>
  <c r="H64" i="30"/>
  <c r="D121" i="30"/>
  <c r="H121" i="30" s="1"/>
  <c r="H66" i="30"/>
  <c r="C122" i="30"/>
  <c r="H122" i="30" s="1"/>
  <c r="H67" i="30"/>
  <c r="D123" i="30"/>
  <c r="H123" i="30" s="1"/>
  <c r="H68" i="30"/>
  <c r="C124" i="30"/>
  <c r="H124" i="30" s="1"/>
  <c r="H69" i="30"/>
  <c r="D125" i="30"/>
  <c r="H125" i="30"/>
  <c r="H70" i="30"/>
  <c r="C126" i="30"/>
  <c r="H126" i="30"/>
  <c r="H71" i="30"/>
  <c r="D127" i="30"/>
  <c r="H127" i="30"/>
  <c r="C179" i="30" s="1"/>
  <c r="H72" i="30"/>
  <c r="C128" i="30"/>
  <c r="H128" i="30"/>
  <c r="H73" i="30"/>
  <c r="D129" i="30"/>
  <c r="H129" i="30" s="1"/>
  <c r="H74" i="30"/>
  <c r="C130" i="30"/>
  <c r="H130" i="30" s="1"/>
  <c r="G182" i="30" s="1"/>
  <c r="H75" i="30"/>
  <c r="D131" i="30"/>
  <c r="H131" i="30" s="1"/>
  <c r="H76" i="30"/>
  <c r="C132" i="30"/>
  <c r="H132" i="30" s="1"/>
  <c r="H77" i="30"/>
  <c r="D133" i="30"/>
  <c r="H133" i="30"/>
  <c r="H78" i="30"/>
  <c r="C134" i="30"/>
  <c r="H134" i="30"/>
  <c r="E186" i="30" s="1"/>
  <c r="H79" i="30"/>
  <c r="D135" i="30"/>
  <c r="H80" i="30"/>
  <c r="H13" i="31"/>
  <c r="F18" i="31"/>
  <c r="E235" i="31"/>
  <c r="E228" i="31"/>
  <c r="E223" i="31"/>
  <c r="E221" i="31"/>
  <c r="E230" i="31"/>
  <c r="E233" i="31"/>
  <c r="E234" i="31"/>
  <c r="E232" i="31"/>
  <c r="E231" i="31"/>
  <c r="E229" i="31"/>
  <c r="C52" i="31"/>
  <c r="C234" i="31"/>
  <c r="H32" i="31"/>
  <c r="G52" i="31"/>
  <c r="G229" i="31"/>
  <c r="H33" i="31"/>
  <c r="D52" i="31"/>
  <c r="D225" i="31" s="1"/>
  <c r="F52" i="31"/>
  <c r="F233" i="31"/>
  <c r="H36" i="31"/>
  <c r="H39" i="31"/>
  <c r="H41" i="31"/>
  <c r="H46" i="31"/>
  <c r="H48" i="31"/>
  <c r="D116" i="31"/>
  <c r="D81" i="31"/>
  <c r="F116" i="31"/>
  <c r="F136" i="31" s="1"/>
  <c r="F81" i="31"/>
  <c r="H62" i="31"/>
  <c r="C117" i="31"/>
  <c r="C81" i="31"/>
  <c r="E117" i="31"/>
  <c r="E136" i="31" s="1"/>
  <c r="L31" i="49"/>
  <c r="E81" i="31"/>
  <c r="G117" i="31"/>
  <c r="G136" i="31"/>
  <c r="N31" i="49" s="1"/>
  <c r="G81" i="31"/>
  <c r="D118" i="31"/>
  <c r="H118" i="31" s="1"/>
  <c r="H63" i="31"/>
  <c r="C119" i="31"/>
  <c r="H119" i="31"/>
  <c r="H64" i="31"/>
  <c r="D120" i="31"/>
  <c r="H120" i="31"/>
  <c r="H65" i="31"/>
  <c r="H66" i="31"/>
  <c r="C121" i="31"/>
  <c r="H121" i="31" s="1"/>
  <c r="D122" i="31"/>
  <c r="H122" i="31" s="1"/>
  <c r="H67" i="31"/>
  <c r="C123" i="31"/>
  <c r="H123" i="31" s="1"/>
  <c r="H68" i="31"/>
  <c r="D124" i="31"/>
  <c r="H124" i="31"/>
  <c r="H69" i="31"/>
  <c r="D126" i="31"/>
  <c r="H126" i="31"/>
  <c r="H71" i="31"/>
  <c r="C127" i="31"/>
  <c r="H127" i="31"/>
  <c r="C179" i="31" s="1"/>
  <c r="H72" i="31"/>
  <c r="D128" i="31"/>
  <c r="H128" i="31" s="1"/>
  <c r="H73" i="31"/>
  <c r="H74" i="31"/>
  <c r="C129" i="31"/>
  <c r="H129" i="31"/>
  <c r="D130" i="31"/>
  <c r="H130" i="31"/>
  <c r="H75" i="31"/>
  <c r="C131" i="31"/>
  <c r="H131" i="31" s="1"/>
  <c r="H76" i="31"/>
  <c r="D132" i="31"/>
  <c r="H132" i="31" s="1"/>
  <c r="H77" i="31"/>
  <c r="H78" i="31"/>
  <c r="C133" i="31"/>
  <c r="H133" i="31" s="1"/>
  <c r="D134" i="31"/>
  <c r="H134" i="31" s="1"/>
  <c r="H79" i="31"/>
  <c r="C135" i="31"/>
  <c r="H135" i="31" s="1"/>
  <c r="H80" i="31"/>
  <c r="H14" i="32"/>
  <c r="H18" i="32" s="1"/>
  <c r="F18" i="32"/>
  <c r="E246" i="32"/>
  <c r="E251" i="32"/>
  <c r="E247" i="32"/>
  <c r="F245" i="32"/>
  <c r="E249" i="32"/>
  <c r="E258" i="32"/>
  <c r="E262" i="32"/>
  <c r="F249" i="32"/>
  <c r="F251" i="32"/>
  <c r="E260" i="32"/>
  <c r="E254" i="32"/>
  <c r="F256" i="32"/>
  <c r="F246" i="32"/>
  <c r="F258" i="32"/>
  <c r="E257" i="32"/>
  <c r="E245" i="32"/>
  <c r="E250" i="32"/>
  <c r="E253" i="32"/>
  <c r="F260" i="32"/>
  <c r="F250" i="32"/>
  <c r="F247" i="32"/>
  <c r="E255" i="32"/>
  <c r="F261" i="32"/>
  <c r="F252" i="32"/>
  <c r="F243" i="32"/>
  <c r="E259" i="32"/>
  <c r="E244" i="32"/>
  <c r="F254" i="32"/>
  <c r="F257" i="32"/>
  <c r="F255" i="32"/>
  <c r="E226" i="32"/>
  <c r="E232" i="32"/>
  <c r="E219" i="32"/>
  <c r="F219" i="32"/>
  <c r="F227" i="32"/>
  <c r="F235" i="32"/>
  <c r="F224" i="32"/>
  <c r="F232" i="32"/>
  <c r="F221" i="32"/>
  <c r="F229" i="32"/>
  <c r="F237" i="32"/>
  <c r="E235" i="32"/>
  <c r="F231" i="32"/>
  <c r="F228" i="32"/>
  <c r="F233" i="32"/>
  <c r="F222" i="32"/>
  <c r="F230" i="32"/>
  <c r="E221" i="32"/>
  <c r="E218" i="32"/>
  <c r="E237" i="32"/>
  <c r="E231" i="32"/>
  <c r="E229" i="32"/>
  <c r="E230" i="32"/>
  <c r="E224" i="32"/>
  <c r="E233" i="32"/>
  <c r="F220" i="32"/>
  <c r="F225" i="32"/>
  <c r="F226" i="32"/>
  <c r="E220" i="32"/>
  <c r="E236" i="32"/>
  <c r="E223" i="32"/>
  <c r="D52" i="32"/>
  <c r="D244" i="32" s="1"/>
  <c r="H32" i="32"/>
  <c r="G52" i="32"/>
  <c r="G246" i="32" s="1"/>
  <c r="H36" i="32"/>
  <c r="H39" i="32"/>
  <c r="H42" i="32"/>
  <c r="H44" i="32"/>
  <c r="H46" i="32"/>
  <c r="H48" i="32"/>
  <c r="H51" i="32"/>
  <c r="H61" i="32"/>
  <c r="C81" i="32"/>
  <c r="C116" i="32"/>
  <c r="E81" i="32"/>
  <c r="E116" i="32"/>
  <c r="E136" i="32" s="1"/>
  <c r="L32" i="49"/>
  <c r="G116" i="32"/>
  <c r="G136" i="32"/>
  <c r="N32" i="49"/>
  <c r="G81" i="32"/>
  <c r="D117" i="32"/>
  <c r="H62" i="32"/>
  <c r="D81" i="32"/>
  <c r="F117" i="32"/>
  <c r="F136" i="32" s="1"/>
  <c r="M32" i="49" s="1"/>
  <c r="F81" i="32"/>
  <c r="C118" i="32"/>
  <c r="H118" i="32"/>
  <c r="H63" i="32"/>
  <c r="H65" i="32"/>
  <c r="C120" i="32"/>
  <c r="H120" i="32" s="1"/>
  <c r="C122" i="32"/>
  <c r="H122" i="32"/>
  <c r="H67" i="32"/>
  <c r="D123" i="32"/>
  <c r="H123" i="32" s="1"/>
  <c r="F175" i="32" s="1"/>
  <c r="H68" i="32"/>
  <c r="H69" i="32"/>
  <c r="C124" i="32"/>
  <c r="H124" i="32"/>
  <c r="D125" i="32"/>
  <c r="H125" i="32"/>
  <c r="E177" i="32" s="1"/>
  <c r="H70" i="32"/>
  <c r="C126" i="32"/>
  <c r="H126" i="32" s="1"/>
  <c r="H71" i="32"/>
  <c r="D127" i="32"/>
  <c r="H127" i="32" s="1"/>
  <c r="E179" i="32" s="1"/>
  <c r="H72" i="32"/>
  <c r="H73" i="32"/>
  <c r="C128" i="32"/>
  <c r="H128" i="32" s="1"/>
  <c r="D129" i="32"/>
  <c r="H129" i="32"/>
  <c r="H74" i="32"/>
  <c r="C130" i="32"/>
  <c r="H130" i="32" s="1"/>
  <c r="H75" i="32"/>
  <c r="D131" i="32"/>
  <c r="H131" i="32" s="1"/>
  <c r="C183" i="32" s="1"/>
  <c r="H76" i="32"/>
  <c r="H77" i="32"/>
  <c r="C132" i="32"/>
  <c r="H132" i="32" s="1"/>
  <c r="D133" i="32"/>
  <c r="H133" i="32"/>
  <c r="D185" i="32" s="1"/>
  <c r="H78" i="32"/>
  <c r="D135" i="32"/>
  <c r="H135" i="32" s="1"/>
  <c r="H80" i="32"/>
  <c r="H13" i="33"/>
  <c r="F18" i="33"/>
  <c r="E221" i="33"/>
  <c r="E234" i="33"/>
  <c r="E249" i="33"/>
  <c r="E250" i="33"/>
  <c r="E258" i="33"/>
  <c r="E247" i="33"/>
  <c r="E253" i="33"/>
  <c r="E244" i="33"/>
  <c r="E252" i="33"/>
  <c r="E260" i="33"/>
  <c r="E251" i="33"/>
  <c r="E254" i="33"/>
  <c r="E245" i="33"/>
  <c r="E248" i="33"/>
  <c r="E243" i="33"/>
  <c r="G52" i="33"/>
  <c r="H33" i="33"/>
  <c r="D52" i="33"/>
  <c r="D244" i="33"/>
  <c r="F52" i="33"/>
  <c r="H39" i="33"/>
  <c r="H41" i="33"/>
  <c r="H42" i="33"/>
  <c r="H46" i="33"/>
  <c r="D116" i="33"/>
  <c r="H61" i="33"/>
  <c r="D81" i="33"/>
  <c r="F116" i="33"/>
  <c r="F136" i="33"/>
  <c r="F81" i="33"/>
  <c r="H62" i="33"/>
  <c r="C117" i="33"/>
  <c r="C81" i="33"/>
  <c r="E117" i="33"/>
  <c r="E136" i="33" s="1"/>
  <c r="L34" i="49" s="1"/>
  <c r="E81" i="33"/>
  <c r="G117" i="33"/>
  <c r="G136" i="33"/>
  <c r="N34" i="49" s="1"/>
  <c r="G81" i="33"/>
  <c r="H64" i="33"/>
  <c r="C119" i="33"/>
  <c r="H119" i="33"/>
  <c r="E171" i="33"/>
  <c r="D120" i="33"/>
  <c r="H120" i="33"/>
  <c r="H65" i="33"/>
  <c r="H66" i="33"/>
  <c r="C121" i="33"/>
  <c r="H121" i="33" s="1"/>
  <c r="D173" i="33" s="1"/>
  <c r="H68" i="33"/>
  <c r="C123" i="33"/>
  <c r="H123" i="33"/>
  <c r="D124" i="33"/>
  <c r="H124" i="33" s="1"/>
  <c r="H69" i="33"/>
  <c r="H70" i="33"/>
  <c r="C125" i="33"/>
  <c r="H125" i="33"/>
  <c r="H72" i="33"/>
  <c r="C127" i="33"/>
  <c r="H127" i="33" s="1"/>
  <c r="H74" i="33"/>
  <c r="C129" i="33"/>
  <c r="H129" i="33"/>
  <c r="G181" i="33"/>
  <c r="H76" i="33"/>
  <c r="C131" i="33"/>
  <c r="H131" i="33" s="1"/>
  <c r="D183" i="33" s="1"/>
  <c r="D132" i="33"/>
  <c r="H132" i="33" s="1"/>
  <c r="H77" i="33"/>
  <c r="H78" i="33"/>
  <c r="C133" i="33"/>
  <c r="H133" i="33"/>
  <c r="F185" i="33" s="1"/>
  <c r="H80" i="33"/>
  <c r="C135" i="33"/>
  <c r="H135" i="33" s="1"/>
  <c r="H14" i="34"/>
  <c r="H18" i="34" s="1"/>
  <c r="F18" i="34"/>
  <c r="E247" i="34"/>
  <c r="F250" i="34"/>
  <c r="E255" i="34"/>
  <c r="F258" i="34"/>
  <c r="F243" i="34"/>
  <c r="E248" i="34"/>
  <c r="F251" i="34"/>
  <c r="E256" i="34"/>
  <c r="F259" i="34"/>
  <c r="E245" i="34"/>
  <c r="F248" i="34"/>
  <c r="E253" i="34"/>
  <c r="F256" i="34"/>
  <c r="E261" i="34"/>
  <c r="E246" i="34"/>
  <c r="F249" i="34"/>
  <c r="E254" i="34"/>
  <c r="F257" i="34"/>
  <c r="E262" i="34"/>
  <c r="D52" i="34"/>
  <c r="D245" i="34" s="1"/>
  <c r="H32" i="34"/>
  <c r="H33" i="34"/>
  <c r="C52" i="34"/>
  <c r="C256" i="34" s="1"/>
  <c r="G52" i="34"/>
  <c r="G254" i="34"/>
  <c r="H36" i="34"/>
  <c r="H39" i="34"/>
  <c r="H41" i="34"/>
  <c r="H42" i="34"/>
  <c r="H49" i="34"/>
  <c r="H51" i="34"/>
  <c r="H61" i="34"/>
  <c r="C116" i="34"/>
  <c r="C81" i="34"/>
  <c r="D117" i="34"/>
  <c r="H62" i="34"/>
  <c r="D81" i="34"/>
  <c r="F117" i="34"/>
  <c r="F136" i="34" s="1"/>
  <c r="M35" i="49" s="1"/>
  <c r="F81" i="34"/>
  <c r="H63" i="34"/>
  <c r="C118" i="34"/>
  <c r="H118" i="34"/>
  <c r="H65" i="34"/>
  <c r="C120" i="34"/>
  <c r="H120" i="34" s="1"/>
  <c r="H67" i="34"/>
  <c r="C122" i="34"/>
  <c r="H122" i="34" s="1"/>
  <c r="D123" i="34"/>
  <c r="H123" i="34"/>
  <c r="H68" i="34"/>
  <c r="D125" i="34"/>
  <c r="H125" i="34" s="1"/>
  <c r="C177" i="34" s="1"/>
  <c r="H70" i="34"/>
  <c r="D127" i="34"/>
  <c r="H127" i="34" s="1"/>
  <c r="H72" i="34"/>
  <c r="D129" i="34"/>
  <c r="H129" i="34" s="1"/>
  <c r="E181" i="34" s="1"/>
  <c r="H74" i="34"/>
  <c r="D131" i="34"/>
  <c r="H131" i="34"/>
  <c r="H76" i="34"/>
  <c r="D133" i="34"/>
  <c r="H133" i="34" s="1"/>
  <c r="H78" i="34"/>
  <c r="D135" i="34"/>
  <c r="H135" i="34" s="1"/>
  <c r="H80" i="34"/>
  <c r="F18" i="35"/>
  <c r="H13" i="35"/>
  <c r="F246" i="35"/>
  <c r="F262" i="35"/>
  <c r="F259" i="35"/>
  <c r="F253" i="35"/>
  <c r="F252" i="35"/>
  <c r="F255" i="35"/>
  <c r="F257" i="35"/>
  <c r="F251" i="35"/>
  <c r="E251" i="35"/>
  <c r="F248" i="35"/>
  <c r="E261" i="35"/>
  <c r="F249" i="35"/>
  <c r="F243" i="35"/>
  <c r="E256" i="35"/>
  <c r="E255" i="35"/>
  <c r="E252" i="35"/>
  <c r="F258" i="35"/>
  <c r="E243" i="35"/>
  <c r="F261" i="35"/>
  <c r="E244" i="35"/>
  <c r="E245" i="35"/>
  <c r="E247" i="35"/>
  <c r="F260" i="35"/>
  <c r="E257" i="35"/>
  <c r="E254" i="35"/>
  <c r="E258" i="35"/>
  <c r="F247" i="35"/>
  <c r="F244" i="35"/>
  <c r="E249" i="35"/>
  <c r="F256" i="35"/>
  <c r="E262" i="35"/>
  <c r="C52" i="35"/>
  <c r="C246" i="35"/>
  <c r="H32" i="35"/>
  <c r="G52" i="35"/>
  <c r="G252" i="35" s="1"/>
  <c r="H33" i="35"/>
  <c r="D52" i="35"/>
  <c r="D260" i="35" s="1"/>
  <c r="H39" i="35"/>
  <c r="H41" i="35"/>
  <c r="H42" i="35"/>
  <c r="H43" i="35"/>
  <c r="H46" i="35"/>
  <c r="H48" i="35"/>
  <c r="H51" i="35"/>
  <c r="D116" i="35"/>
  <c r="H61" i="35"/>
  <c r="D81" i="35"/>
  <c r="F116" i="35"/>
  <c r="F136" i="35"/>
  <c r="M36" i="49" s="1"/>
  <c r="F81" i="35"/>
  <c r="C119" i="35"/>
  <c r="H119" i="35" s="1"/>
  <c r="H64" i="35"/>
  <c r="D120" i="35"/>
  <c r="H120" i="35"/>
  <c r="H65" i="35"/>
  <c r="C121" i="35"/>
  <c r="H121" i="35"/>
  <c r="H66" i="35"/>
  <c r="D122" i="35"/>
  <c r="H122" i="35" s="1"/>
  <c r="H67" i="35"/>
  <c r="C123" i="35"/>
  <c r="H123" i="35" s="1"/>
  <c r="G175" i="35" s="1"/>
  <c r="H68" i="35"/>
  <c r="D124" i="35"/>
  <c r="H124" i="35"/>
  <c r="H69" i="35"/>
  <c r="C125" i="35"/>
  <c r="H125" i="35"/>
  <c r="H70" i="35"/>
  <c r="D126" i="35"/>
  <c r="H126" i="35"/>
  <c r="H71" i="35"/>
  <c r="C127" i="35"/>
  <c r="H127" i="35"/>
  <c r="H72" i="35"/>
  <c r="D128" i="35"/>
  <c r="H128" i="35" s="1"/>
  <c r="H73" i="35"/>
  <c r="C129" i="35"/>
  <c r="H129" i="35" s="1"/>
  <c r="H74" i="35"/>
  <c r="D130" i="35"/>
  <c r="H130" i="35"/>
  <c r="H75" i="35"/>
  <c r="C131" i="35"/>
  <c r="H131" i="35"/>
  <c r="H76" i="35"/>
  <c r="D132" i="35"/>
  <c r="H132" i="35" s="1"/>
  <c r="H77" i="35"/>
  <c r="C133" i="35"/>
  <c r="H133" i="35" s="1"/>
  <c r="H78" i="35"/>
  <c r="C135" i="35"/>
  <c r="H135" i="35"/>
  <c r="H80" i="35"/>
  <c r="E256" i="41"/>
  <c r="E262" i="41"/>
  <c r="E255" i="41"/>
  <c r="E258" i="41"/>
  <c r="E245" i="41"/>
  <c r="E244" i="41"/>
  <c r="E252" i="41"/>
  <c r="E257" i="41"/>
  <c r="E250" i="41"/>
  <c r="E259" i="41"/>
  <c r="E251" i="41"/>
  <c r="E254" i="41"/>
  <c r="E247" i="41"/>
  <c r="E261" i="41"/>
  <c r="H34" i="22"/>
  <c r="H35" i="22"/>
  <c r="H36" i="22"/>
  <c r="H37" i="22"/>
  <c r="H40" i="22"/>
  <c r="H43" i="22"/>
  <c r="H44" i="22"/>
  <c r="H45" i="22"/>
  <c r="H47" i="22"/>
  <c r="H48" i="22"/>
  <c r="H49" i="22"/>
  <c r="H50" i="22"/>
  <c r="G136" i="24"/>
  <c r="N26" i="49" s="1"/>
  <c r="H45" i="25"/>
  <c r="E227" i="17"/>
  <c r="E237" i="31"/>
  <c r="E218" i="31"/>
  <c r="E227" i="31"/>
  <c r="E220" i="31"/>
  <c r="E226" i="31"/>
  <c r="E222" i="20"/>
  <c r="E223" i="20"/>
  <c r="E224" i="20"/>
  <c r="E225" i="20"/>
  <c r="E226" i="20"/>
  <c r="E227" i="20"/>
  <c r="E220" i="20"/>
  <c r="E221" i="20"/>
  <c r="E261" i="20"/>
  <c r="E251" i="20"/>
  <c r="E255" i="20"/>
  <c r="E253" i="20"/>
  <c r="E243" i="20"/>
  <c r="E257" i="20"/>
  <c r="E229" i="21"/>
  <c r="E236" i="21"/>
  <c r="F223" i="21"/>
  <c r="F230" i="21"/>
  <c r="F237" i="21"/>
  <c r="E218" i="21"/>
  <c r="E225" i="21"/>
  <c r="E232" i="21"/>
  <c r="F219" i="21"/>
  <c r="F234" i="21"/>
  <c r="E222" i="21"/>
  <c r="E259" i="22"/>
  <c r="G244" i="22"/>
  <c r="G254" i="22"/>
  <c r="F254" i="22"/>
  <c r="G247" i="22"/>
  <c r="F255" i="22"/>
  <c r="F246" i="22"/>
  <c r="E245" i="22"/>
  <c r="G248" i="22"/>
  <c r="E244" i="22"/>
  <c r="F236" i="22"/>
  <c r="G223" i="22"/>
  <c r="G230" i="22"/>
  <c r="E224" i="22"/>
  <c r="F226" i="22"/>
  <c r="F233" i="22"/>
  <c r="G220" i="22"/>
  <c r="G227" i="22"/>
  <c r="E221" i="22"/>
  <c r="G234" i="22"/>
  <c r="E228" i="22"/>
  <c r="E235" i="22"/>
  <c r="F222" i="22"/>
  <c r="F229" i="22"/>
  <c r="E261" i="23"/>
  <c r="E262" i="23"/>
  <c r="E259" i="23"/>
  <c r="E260" i="23"/>
  <c r="E236" i="23"/>
  <c r="E237" i="23"/>
  <c r="E231" i="24"/>
  <c r="F218" i="24"/>
  <c r="F225" i="24"/>
  <c r="F232" i="24"/>
  <c r="E220" i="24"/>
  <c r="E227" i="24"/>
  <c r="E234" i="24"/>
  <c r="F221" i="24"/>
  <c r="F228" i="24"/>
  <c r="F235" i="24"/>
  <c r="E256" i="24"/>
  <c r="F243" i="24"/>
  <c r="F250" i="24"/>
  <c r="F249" i="24"/>
  <c r="F256" i="24"/>
  <c r="E244" i="24"/>
  <c r="E251" i="24"/>
  <c r="E258" i="24"/>
  <c r="E249" i="24"/>
  <c r="E243" i="26"/>
  <c r="F249" i="26"/>
  <c r="F256" i="26"/>
  <c r="E247" i="26"/>
  <c r="F253" i="26"/>
  <c r="F260" i="26"/>
  <c r="F237" i="26"/>
  <c r="F260" i="27"/>
  <c r="F247" i="27"/>
  <c r="E254" i="27"/>
  <c r="F262" i="27"/>
  <c r="F249" i="27"/>
  <c r="E244" i="27"/>
  <c r="F226" i="27"/>
  <c r="E232" i="27"/>
  <c r="E221" i="27"/>
  <c r="E227" i="27"/>
  <c r="E247" i="28"/>
  <c r="E259" i="28"/>
  <c r="E235" i="28"/>
  <c r="E237" i="28"/>
  <c r="E220" i="30"/>
  <c r="E222" i="30"/>
  <c r="E224" i="30"/>
  <c r="E226" i="30"/>
  <c r="E249" i="30"/>
  <c r="E223" i="41"/>
  <c r="E237" i="41"/>
  <c r="E227" i="41"/>
  <c r="E249" i="41"/>
  <c r="E253" i="41"/>
  <c r="E259" i="35"/>
  <c r="F250" i="35"/>
  <c r="E246" i="35"/>
  <c r="F254" i="35"/>
  <c r="E259" i="33"/>
  <c r="E261" i="33"/>
  <c r="E246" i="33"/>
  <c r="F244" i="32"/>
  <c r="F253" i="32"/>
  <c r="E261" i="32"/>
  <c r="E259" i="30"/>
  <c r="F243" i="22"/>
  <c r="G256" i="22"/>
  <c r="H134" i="6"/>
  <c r="E234" i="32"/>
  <c r="E222" i="32"/>
  <c r="E228" i="32"/>
  <c r="F234" i="32"/>
  <c r="F223" i="32"/>
  <c r="H123" i="11"/>
  <c r="H80" i="20"/>
  <c r="H46" i="20"/>
  <c r="C52" i="21"/>
  <c r="D52" i="21"/>
  <c r="D237" i="21" s="1"/>
  <c r="H78" i="22"/>
  <c r="H46" i="22"/>
  <c r="F81" i="22"/>
  <c r="H77" i="23"/>
  <c r="H68" i="23"/>
  <c r="F81" i="24"/>
  <c r="H70" i="24"/>
  <c r="H37" i="25"/>
  <c r="H70" i="26"/>
  <c r="H74" i="27"/>
  <c r="C126" i="28"/>
  <c r="H126" i="28" s="1"/>
  <c r="F18" i="29"/>
  <c r="H65" i="30"/>
  <c r="H42" i="31"/>
  <c r="H303" i="31" s="1"/>
  <c r="L29" i="48" s="1"/>
  <c r="H61" i="31"/>
  <c r="H66" i="32"/>
  <c r="H64" i="32"/>
  <c r="C52" i="32"/>
  <c r="C246" i="32" s="1"/>
  <c r="H32" i="33"/>
  <c r="C81" i="35"/>
  <c r="H79" i="32"/>
  <c r="H33" i="30"/>
  <c r="F18" i="23"/>
  <c r="H73" i="24"/>
  <c r="H73" i="20"/>
  <c r="H61" i="26"/>
  <c r="F18" i="20"/>
  <c r="I35" i="48"/>
  <c r="L35" i="48"/>
  <c r="R35" i="48"/>
  <c r="H14" i="38"/>
  <c r="F18" i="38"/>
  <c r="E252" i="38"/>
  <c r="E250" i="38"/>
  <c r="E253" i="38"/>
  <c r="F256" i="38"/>
  <c r="F247" i="38"/>
  <c r="F255" i="38"/>
  <c r="E247" i="38"/>
  <c r="F250" i="38"/>
  <c r="E256" i="38"/>
  <c r="F244" i="38"/>
  <c r="F245" i="38"/>
  <c r="F261" i="38"/>
  <c r="E243" i="38"/>
  <c r="F262" i="38"/>
  <c r="E246" i="38"/>
  <c r="E249" i="38"/>
  <c r="F257" i="38"/>
  <c r="F254" i="38"/>
  <c r="F226" i="38"/>
  <c r="F225" i="38"/>
  <c r="H32" i="38"/>
  <c r="D52" i="38"/>
  <c r="D234" i="38"/>
  <c r="C52" i="38"/>
  <c r="C253" i="38" s="1"/>
  <c r="H33" i="38"/>
  <c r="G52" i="38"/>
  <c r="H36" i="38"/>
  <c r="H39" i="38"/>
  <c r="H42" i="38"/>
  <c r="D178" i="38" s="1"/>
  <c r="H44" i="38"/>
  <c r="H46" i="38"/>
  <c r="H48" i="38"/>
  <c r="C116" i="38"/>
  <c r="H61" i="38"/>
  <c r="E116" i="38"/>
  <c r="E136" i="38" s="1"/>
  <c r="L39" i="49" s="1"/>
  <c r="E81" i="38"/>
  <c r="G116" i="38"/>
  <c r="G81" i="38"/>
  <c r="D117" i="38"/>
  <c r="H62" i="38"/>
  <c r="D81" i="38"/>
  <c r="F117" i="38"/>
  <c r="F81" i="38"/>
  <c r="C120" i="38"/>
  <c r="H120" i="38" s="1"/>
  <c r="C172" i="38" s="1"/>
  <c r="H65" i="38"/>
  <c r="D121" i="38"/>
  <c r="H121" i="38" s="1"/>
  <c r="C173" i="38" s="1"/>
  <c r="H66" i="38"/>
  <c r="C122" i="38"/>
  <c r="H122" i="38"/>
  <c r="F174" i="38"/>
  <c r="H67" i="38"/>
  <c r="D123" i="38"/>
  <c r="H123" i="38" s="1"/>
  <c r="H68" i="38"/>
  <c r="C124" i="38"/>
  <c r="H124" i="38" s="1"/>
  <c r="D176" i="38" s="1"/>
  <c r="H69" i="38"/>
  <c r="D125" i="38"/>
  <c r="H125" i="38"/>
  <c r="H70" i="38"/>
  <c r="C128" i="38"/>
  <c r="H128" i="38"/>
  <c r="F180" i="38" s="1"/>
  <c r="H73" i="38"/>
  <c r="D129" i="38"/>
  <c r="H129" i="38"/>
  <c r="D181" i="38" s="1"/>
  <c r="H74" i="38"/>
  <c r="C130" i="38"/>
  <c r="H130" i="38" s="1"/>
  <c r="H75" i="38"/>
  <c r="D131" i="38"/>
  <c r="H131" i="38"/>
  <c r="H76" i="38"/>
  <c r="C132" i="38"/>
  <c r="H132" i="38"/>
  <c r="H77" i="38"/>
  <c r="D133" i="38"/>
  <c r="H133" i="38"/>
  <c r="H78" i="38"/>
  <c r="D135" i="38"/>
  <c r="H80" i="38"/>
  <c r="H13" i="39"/>
  <c r="F18" i="39"/>
  <c r="E219" i="39"/>
  <c r="E232" i="39"/>
  <c r="F235" i="39"/>
  <c r="E225" i="39"/>
  <c r="F228" i="39"/>
  <c r="G231" i="39"/>
  <c r="F236" i="39"/>
  <c r="E234" i="39"/>
  <c r="F225" i="39"/>
  <c r="F233" i="39"/>
  <c r="G221" i="39"/>
  <c r="G229" i="39"/>
  <c r="G237" i="39"/>
  <c r="F219" i="39"/>
  <c r="F227" i="39"/>
  <c r="F220" i="39"/>
  <c r="E226" i="39"/>
  <c r="E230" i="39"/>
  <c r="F218" i="39"/>
  <c r="F222" i="39"/>
  <c r="F226" i="39"/>
  <c r="F230" i="39"/>
  <c r="F234" i="39"/>
  <c r="G218" i="39"/>
  <c r="E228" i="39"/>
  <c r="F231" i="39"/>
  <c r="G234" i="39"/>
  <c r="E221" i="39"/>
  <c r="F224" i="39"/>
  <c r="G227" i="39"/>
  <c r="E237" i="39"/>
  <c r="E259" i="39"/>
  <c r="E260" i="39"/>
  <c r="F250" i="39"/>
  <c r="F258" i="39"/>
  <c r="G243" i="39"/>
  <c r="F256" i="39"/>
  <c r="F249" i="39"/>
  <c r="E262" i="39"/>
  <c r="E252" i="39"/>
  <c r="G249" i="39"/>
  <c r="G257" i="39"/>
  <c r="E249" i="39"/>
  <c r="F260" i="39"/>
  <c r="F253" i="39"/>
  <c r="E258" i="39"/>
  <c r="E243" i="39"/>
  <c r="E244" i="39"/>
  <c r="G246" i="39"/>
  <c r="G250" i="39"/>
  <c r="G258" i="39"/>
  <c r="E245" i="39"/>
  <c r="G251" i="39"/>
  <c r="G244" i="39"/>
  <c r="F257" i="39"/>
  <c r="E251" i="39"/>
  <c r="F247" i="39"/>
  <c r="F255" i="39"/>
  <c r="G247" i="39"/>
  <c r="G255" i="39"/>
  <c r="G248" i="39"/>
  <c r="H32" i="39"/>
  <c r="C52" i="39"/>
  <c r="C261" i="39" s="1"/>
  <c r="H33" i="39"/>
  <c r="D52" i="39"/>
  <c r="H39" i="39"/>
  <c r="H40" i="39"/>
  <c r="H42" i="39"/>
  <c r="H46" i="39"/>
  <c r="H48" i="39"/>
  <c r="H51" i="39"/>
  <c r="D116" i="39"/>
  <c r="H116" i="39" s="1"/>
  <c r="D81" i="39"/>
  <c r="H61" i="39"/>
  <c r="C117" i="39"/>
  <c r="H62" i="39"/>
  <c r="C81" i="39"/>
  <c r="G117" i="39"/>
  <c r="G136" i="39"/>
  <c r="N40" i="49" s="1"/>
  <c r="G81" i="39"/>
  <c r="D118" i="39"/>
  <c r="H118" i="39" s="1"/>
  <c r="C170" i="39" s="1"/>
  <c r="H63" i="39"/>
  <c r="H64" i="39"/>
  <c r="C119" i="39"/>
  <c r="H119" i="39" s="1"/>
  <c r="H65" i="39"/>
  <c r="D120" i="39"/>
  <c r="H120" i="39"/>
  <c r="D122" i="39"/>
  <c r="H122" i="39" s="1"/>
  <c r="H67" i="39"/>
  <c r="C123" i="39"/>
  <c r="H123" i="39"/>
  <c r="H68" i="39"/>
  <c r="D124" i="39"/>
  <c r="H124" i="39"/>
  <c r="H69" i="39"/>
  <c r="C125" i="39"/>
  <c r="H125" i="39"/>
  <c r="F177" i="39" s="1"/>
  <c r="H70" i="39"/>
  <c r="D126" i="39"/>
  <c r="H126" i="39" s="1"/>
  <c r="H71" i="39"/>
  <c r="C127" i="39"/>
  <c r="H127" i="39" s="1"/>
  <c r="E179" i="39"/>
  <c r="H72" i="39"/>
  <c r="D128" i="39"/>
  <c r="H128" i="39"/>
  <c r="H73" i="39"/>
  <c r="C129" i="39"/>
  <c r="H129" i="39" s="1"/>
  <c r="H74" i="39"/>
  <c r="D130" i="39"/>
  <c r="H130" i="39" s="1"/>
  <c r="H75" i="39"/>
  <c r="C131" i="39"/>
  <c r="H131" i="39" s="1"/>
  <c r="H76" i="39"/>
  <c r="D132" i="39"/>
  <c r="H132" i="39" s="1"/>
  <c r="H77" i="39"/>
  <c r="C133" i="39"/>
  <c r="H133" i="39" s="1"/>
  <c r="H78" i="39"/>
  <c r="D134" i="39"/>
  <c r="H134" i="39"/>
  <c r="H79" i="39"/>
  <c r="C135" i="39"/>
  <c r="H135" i="39"/>
  <c r="H80" i="39"/>
  <c r="H18" i="40"/>
  <c r="H86" i="40"/>
  <c r="E244" i="40"/>
  <c r="E260" i="40"/>
  <c r="E257" i="40"/>
  <c r="D257" i="40"/>
  <c r="D254" i="40"/>
  <c r="F243" i="40"/>
  <c r="F259" i="40"/>
  <c r="F244" i="40"/>
  <c r="F260" i="40"/>
  <c r="D251" i="40"/>
  <c r="E254" i="40"/>
  <c r="F257" i="40"/>
  <c r="D244" i="40"/>
  <c r="E247" i="40"/>
  <c r="F250" i="40"/>
  <c r="D260" i="40"/>
  <c r="E248" i="40"/>
  <c r="E245" i="40"/>
  <c r="E261" i="40"/>
  <c r="D253" i="40"/>
  <c r="D250" i="40"/>
  <c r="F255" i="40"/>
  <c r="F256" i="40"/>
  <c r="F245" i="40"/>
  <c r="D255" i="40"/>
  <c r="E258" i="40"/>
  <c r="F261" i="40"/>
  <c r="D248" i="40"/>
  <c r="E251" i="40"/>
  <c r="F254" i="40"/>
  <c r="C52" i="40"/>
  <c r="C253" i="40"/>
  <c r="H33" i="40"/>
  <c r="G52" i="40"/>
  <c r="G227" i="40" s="1"/>
  <c r="H39" i="40"/>
  <c r="H41" i="40"/>
  <c r="H42" i="40"/>
  <c r="H303" i="40"/>
  <c r="L39" i="48"/>
  <c r="H43" i="40"/>
  <c r="H46" i="40"/>
  <c r="H51" i="40"/>
  <c r="C116" i="40"/>
  <c r="C81" i="40"/>
  <c r="H61" i="40"/>
  <c r="E116" i="40"/>
  <c r="E136" i="40"/>
  <c r="E81" i="40"/>
  <c r="D117" i="40"/>
  <c r="H62" i="40"/>
  <c r="D81" i="40"/>
  <c r="F117" i="40"/>
  <c r="F136" i="40" s="1"/>
  <c r="M41" i="49" s="1"/>
  <c r="F81" i="40"/>
  <c r="C118" i="40"/>
  <c r="H118" i="40"/>
  <c r="H63" i="40"/>
  <c r="D119" i="40"/>
  <c r="H119" i="40"/>
  <c r="H64" i="40"/>
  <c r="C120" i="40"/>
  <c r="H120" i="40"/>
  <c r="D172" i="40" s="1"/>
  <c r="H65" i="40"/>
  <c r="C122" i="40"/>
  <c r="H122" i="40" s="1"/>
  <c r="H67" i="40"/>
  <c r="D123" i="40"/>
  <c r="H123" i="40"/>
  <c r="H68" i="40"/>
  <c r="D125" i="40"/>
  <c r="H125" i="40"/>
  <c r="H70" i="40"/>
  <c r="C126" i="40"/>
  <c r="H126" i="40"/>
  <c r="H71" i="40"/>
  <c r="D127" i="40"/>
  <c r="H127" i="40"/>
  <c r="H72" i="40"/>
  <c r="C128" i="40"/>
  <c r="H128" i="40" s="1"/>
  <c r="D180" i="40" s="1"/>
  <c r="H73" i="40"/>
  <c r="D129" i="40"/>
  <c r="H129" i="40"/>
  <c r="H74" i="40"/>
  <c r="C130" i="40"/>
  <c r="H130" i="40"/>
  <c r="H75" i="40"/>
  <c r="D131" i="40"/>
  <c r="H131" i="40"/>
  <c r="H76" i="40"/>
  <c r="C132" i="40"/>
  <c r="H132" i="40"/>
  <c r="D184" i="40" s="1"/>
  <c r="H77" i="40"/>
  <c r="D133" i="40"/>
  <c r="H133" i="40" s="1"/>
  <c r="H78" i="40"/>
  <c r="C134" i="40"/>
  <c r="H134" i="40"/>
  <c r="H79" i="40"/>
  <c r="D135" i="40"/>
  <c r="H135" i="40"/>
  <c r="H80" i="40"/>
  <c r="F18" i="41"/>
  <c r="H13" i="41"/>
  <c r="E219" i="41"/>
  <c r="E235" i="41"/>
  <c r="E218" i="41"/>
  <c r="E234" i="41"/>
  <c r="E229" i="41"/>
  <c r="E228" i="41"/>
  <c r="E231" i="41"/>
  <c r="E230" i="41"/>
  <c r="E233" i="41"/>
  <c r="E232" i="41"/>
  <c r="H32" i="41"/>
  <c r="C52" i="41"/>
  <c r="C219" i="41"/>
  <c r="G52" i="41"/>
  <c r="G218" i="41" s="1"/>
  <c r="H51" i="41"/>
  <c r="H48" i="41"/>
  <c r="H46" i="41"/>
  <c r="H42" i="41"/>
  <c r="H303" i="41" s="1"/>
  <c r="L40" i="48" s="1"/>
  <c r="H41" i="41"/>
  <c r="H39" i="41"/>
  <c r="H38" i="41"/>
  <c r="H37" i="41"/>
  <c r="F52" i="41"/>
  <c r="F231" i="41"/>
  <c r="H33" i="41"/>
  <c r="D52" i="41"/>
  <c r="D220" i="41" s="1"/>
  <c r="D116" i="41"/>
  <c r="H61" i="41"/>
  <c r="D81" i="41"/>
  <c r="F116" i="41"/>
  <c r="F81" i="41"/>
  <c r="C117" i="41"/>
  <c r="C81" i="41"/>
  <c r="H62" i="41"/>
  <c r="E117" i="41"/>
  <c r="E81" i="41"/>
  <c r="C119" i="41"/>
  <c r="H119" i="41" s="1"/>
  <c r="H64" i="41"/>
  <c r="D120" i="41"/>
  <c r="H120" i="41" s="1"/>
  <c r="D172" i="41" s="1"/>
  <c r="H65" i="41"/>
  <c r="C121" i="41"/>
  <c r="H121" i="41" s="1"/>
  <c r="H66" i="41"/>
  <c r="D122" i="41"/>
  <c r="H122" i="41" s="1"/>
  <c r="H67" i="41"/>
  <c r="C123" i="41"/>
  <c r="H123" i="41" s="1"/>
  <c r="F175" i="41" s="1"/>
  <c r="H68" i="41"/>
  <c r="D124" i="41"/>
  <c r="H124" i="41" s="1"/>
  <c r="C176" i="41" s="1"/>
  <c r="H69" i="41"/>
  <c r="D126" i="41"/>
  <c r="H126" i="41" s="1"/>
  <c r="H71" i="41"/>
  <c r="C127" i="41"/>
  <c r="H127" i="41" s="1"/>
  <c r="H72" i="41"/>
  <c r="D128" i="41"/>
  <c r="H128" i="41" s="1"/>
  <c r="H73" i="41"/>
  <c r="C129" i="41"/>
  <c r="H129" i="41"/>
  <c r="H74" i="41"/>
  <c r="D130" i="41"/>
  <c r="H130" i="41"/>
  <c r="H75" i="41"/>
  <c r="C131" i="41"/>
  <c r="H131" i="41"/>
  <c r="H76" i="41"/>
  <c r="D132" i="41"/>
  <c r="H77" i="41"/>
  <c r="C133" i="41"/>
  <c r="H133" i="41" s="1"/>
  <c r="E185" i="41" s="1"/>
  <c r="H78" i="41"/>
  <c r="C135" i="41"/>
  <c r="H135" i="41" s="1"/>
  <c r="H80" i="41"/>
  <c r="H14" i="25"/>
  <c r="H86" i="25" s="1"/>
  <c r="F18" i="25"/>
  <c r="F257" i="25"/>
  <c r="F243" i="25"/>
  <c r="F259" i="25"/>
  <c r="E250" i="25"/>
  <c r="E252" i="25"/>
  <c r="F250" i="25"/>
  <c r="E258" i="25"/>
  <c r="E256" i="25"/>
  <c r="F253" i="25"/>
  <c r="F255" i="25"/>
  <c r="E261" i="25"/>
  <c r="F260" i="25"/>
  <c r="F254" i="25"/>
  <c r="E259" i="25"/>
  <c r="E247" i="25"/>
  <c r="F248" i="25"/>
  <c r="E248" i="25"/>
  <c r="F245" i="25"/>
  <c r="E245" i="25"/>
  <c r="E260" i="25"/>
  <c r="E253" i="25"/>
  <c r="E246" i="25"/>
  <c r="F223" i="25"/>
  <c r="F231" i="25"/>
  <c r="F225" i="25"/>
  <c r="F233" i="25"/>
  <c r="E219" i="25"/>
  <c r="E229" i="25"/>
  <c r="E231" i="25"/>
  <c r="E222" i="25"/>
  <c r="E228" i="25"/>
  <c r="F220" i="25"/>
  <c r="F228" i="25"/>
  <c r="F236" i="25"/>
  <c r="F218" i="25"/>
  <c r="F226" i="25"/>
  <c r="F234" i="25"/>
  <c r="E226" i="25"/>
  <c r="E235" i="25"/>
  <c r="E237" i="25"/>
  <c r="E223" i="25"/>
  <c r="E225" i="25"/>
  <c r="E236" i="25"/>
  <c r="H32" i="25"/>
  <c r="D52" i="25"/>
  <c r="D227" i="25"/>
  <c r="C52" i="25"/>
  <c r="C231" i="25"/>
  <c r="H33" i="25"/>
  <c r="H39" i="25"/>
  <c r="H41" i="25"/>
  <c r="E177" i="25" s="1"/>
  <c r="H42" i="25"/>
  <c r="H44" i="25"/>
  <c r="H46" i="25"/>
  <c r="H48" i="25"/>
  <c r="H51" i="25"/>
  <c r="C187" i="25" s="1"/>
  <c r="C116" i="25"/>
  <c r="H61" i="25"/>
  <c r="C81" i="25"/>
  <c r="E116" i="25"/>
  <c r="E136" i="25"/>
  <c r="L20" i="49"/>
  <c r="E81" i="25"/>
  <c r="G116" i="25"/>
  <c r="G136" i="25" s="1"/>
  <c r="N20" i="49" s="1"/>
  <c r="G81" i="25"/>
  <c r="D117" i="25"/>
  <c r="D81" i="25"/>
  <c r="H62" i="25"/>
  <c r="F117" i="25"/>
  <c r="F136" i="25"/>
  <c r="F81" i="25"/>
  <c r="D119" i="25"/>
  <c r="H119" i="25"/>
  <c r="C171" i="25" s="1"/>
  <c r="H64" i="25"/>
  <c r="C120" i="25"/>
  <c r="H120" i="25"/>
  <c r="H65" i="25"/>
  <c r="D121" i="25"/>
  <c r="H121" i="25" s="1"/>
  <c r="H66" i="25"/>
  <c r="C122" i="25"/>
  <c r="H122" i="25" s="1"/>
  <c r="G174" i="25" s="1"/>
  <c r="H67" i="25"/>
  <c r="D123" i="25"/>
  <c r="H123" i="25" s="1"/>
  <c r="H68" i="25"/>
  <c r="C124" i="25"/>
  <c r="H124" i="25" s="1"/>
  <c r="H69" i="25"/>
  <c r="D125" i="25"/>
  <c r="H125" i="25"/>
  <c r="H70" i="25"/>
  <c r="C126" i="25"/>
  <c r="H126" i="25"/>
  <c r="H71" i="25"/>
  <c r="C128" i="25"/>
  <c r="H128" i="25"/>
  <c r="E180" i="25" s="1"/>
  <c r="H73" i="25"/>
  <c r="D129" i="25"/>
  <c r="H129" i="25" s="1"/>
  <c r="H74" i="25"/>
  <c r="C130" i="25"/>
  <c r="H130" i="25" s="1"/>
  <c r="H75" i="25"/>
  <c r="D131" i="25"/>
  <c r="H131" i="25" s="1"/>
  <c r="H76" i="25"/>
  <c r="C132" i="25"/>
  <c r="H132" i="25"/>
  <c r="H77" i="25"/>
  <c r="D133" i="25"/>
  <c r="H133" i="25"/>
  <c r="H78" i="25"/>
  <c r="F18" i="17"/>
  <c r="H13" i="17"/>
  <c r="F22" i="49"/>
  <c r="F105" i="49" s="1"/>
  <c r="G136" i="40"/>
  <c r="N41" i="49" s="1"/>
  <c r="H50" i="41"/>
  <c r="H49" i="41"/>
  <c r="H45" i="41"/>
  <c r="H44" i="41"/>
  <c r="H43" i="41"/>
  <c r="H40" i="41"/>
  <c r="H35" i="41"/>
  <c r="H34" i="41"/>
  <c r="H34" i="25"/>
  <c r="E170" i="25" s="1"/>
  <c r="H35" i="25"/>
  <c r="H36" i="25"/>
  <c r="H38" i="25"/>
  <c r="H40" i="25"/>
  <c r="H43" i="25"/>
  <c r="H47" i="25"/>
  <c r="H49" i="25"/>
  <c r="H50" i="25"/>
  <c r="D186" i="25" s="1"/>
  <c r="F226" i="17"/>
  <c r="F236" i="17"/>
  <c r="D225" i="17"/>
  <c r="G230" i="17"/>
  <c r="G228" i="17"/>
  <c r="E231" i="17"/>
  <c r="F237" i="17"/>
  <c r="D222" i="17"/>
  <c r="E219" i="17"/>
  <c r="D227" i="17"/>
  <c r="D237" i="17"/>
  <c r="G223" i="17"/>
  <c r="G220" i="17"/>
  <c r="E223" i="17"/>
  <c r="D228" i="17"/>
  <c r="D234" i="17"/>
  <c r="F223" i="17"/>
  <c r="E230" i="17"/>
  <c r="E233" i="17"/>
  <c r="F234" i="17"/>
  <c r="D223" i="17"/>
  <c r="D233" i="17"/>
  <c r="G219" i="17"/>
  <c r="E224" i="17"/>
  <c r="G225" i="17"/>
  <c r="D224" i="17"/>
  <c r="D230" i="17"/>
  <c r="F219" i="17"/>
  <c r="G232" i="17"/>
  <c r="E235" i="17"/>
  <c r="D235" i="17"/>
  <c r="F224" i="17"/>
  <c r="G231" i="17"/>
  <c r="G218" i="17"/>
  <c r="G236" i="17"/>
  <c r="D236" i="17"/>
  <c r="F225" i="17"/>
  <c r="F231" i="17"/>
  <c r="G224" i="17"/>
  <c r="E220" i="25"/>
  <c r="E232" i="25"/>
  <c r="E218" i="25"/>
  <c r="F230" i="25"/>
  <c r="F224" i="25"/>
  <c r="E233" i="25"/>
  <c r="E224" i="25"/>
  <c r="F237" i="25"/>
  <c r="F221" i="25"/>
  <c r="F227" i="25"/>
  <c r="E254" i="25"/>
  <c r="F244" i="25"/>
  <c r="E257" i="25"/>
  <c r="E251" i="25"/>
  <c r="F258" i="25"/>
  <c r="F256" i="25"/>
  <c r="E262" i="25"/>
  <c r="E251" i="38"/>
  <c r="F249" i="38"/>
  <c r="E262" i="38"/>
  <c r="E248" i="38"/>
  <c r="F253" i="38"/>
  <c r="E257" i="38"/>
  <c r="F228" i="38"/>
  <c r="E233" i="38"/>
  <c r="E259" i="40"/>
  <c r="F246" i="40"/>
  <c r="F253" i="40"/>
  <c r="D247" i="40"/>
  <c r="F248" i="40"/>
  <c r="F247" i="40"/>
  <c r="D261" i="40"/>
  <c r="E253" i="40"/>
  <c r="E255" i="40"/>
  <c r="E262" i="40"/>
  <c r="F249" i="40"/>
  <c r="D243" i="40"/>
  <c r="F252" i="40"/>
  <c r="F251" i="40"/>
  <c r="D262" i="40"/>
  <c r="D249" i="40"/>
  <c r="E252" i="40"/>
  <c r="E224" i="41"/>
  <c r="E225" i="41"/>
  <c r="E220" i="41"/>
  <c r="E221" i="41"/>
  <c r="F105" i="44"/>
  <c r="G101" i="44"/>
  <c r="F261" i="39"/>
  <c r="F245" i="39"/>
  <c r="F259" i="39"/>
  <c r="F243" i="39"/>
  <c r="G260" i="39"/>
  <c r="G262" i="39"/>
  <c r="E256" i="39"/>
  <c r="G256" i="39"/>
  <c r="F252" i="39"/>
  <c r="G261" i="39"/>
  <c r="G245" i="39"/>
  <c r="E246" i="39"/>
  <c r="E253" i="39"/>
  <c r="F246" i="39"/>
  <c r="F249" i="25"/>
  <c r="G235" i="39"/>
  <c r="E229" i="39"/>
  <c r="E236" i="39"/>
  <c r="F223" i="39"/>
  <c r="G232" i="39"/>
  <c r="G224" i="39"/>
  <c r="E227" i="39"/>
  <c r="E255" i="38"/>
  <c r="F259" i="38"/>
  <c r="F243" i="38"/>
  <c r="E245" i="38"/>
  <c r="E260" i="38"/>
  <c r="G222" i="39"/>
  <c r="G233" i="39"/>
  <c r="F237" i="39"/>
  <c r="F221" i="39"/>
  <c r="H128" i="20"/>
  <c r="H72" i="25"/>
  <c r="H79" i="25"/>
  <c r="C81" i="38"/>
  <c r="H63" i="38"/>
  <c r="F81" i="39"/>
  <c r="H66" i="39"/>
  <c r="E81" i="39"/>
  <c r="G81" i="40"/>
  <c r="H69" i="40"/>
  <c r="H63" i="41"/>
  <c r="H70" i="41"/>
  <c r="H66" i="40"/>
  <c r="H18" i="23"/>
  <c r="H134" i="12"/>
  <c r="H128" i="24"/>
  <c r="H134" i="35"/>
  <c r="H118" i="35"/>
  <c r="H127" i="38"/>
  <c r="C109" i="44"/>
  <c r="E110" i="44"/>
  <c r="G109" i="44"/>
  <c r="H65" i="6"/>
  <c r="D81" i="6"/>
  <c r="H73" i="6"/>
  <c r="F109" i="44"/>
  <c r="H69" i="6"/>
  <c r="D32" i="49"/>
  <c r="E227" i="32"/>
  <c r="D35" i="49"/>
  <c r="E222" i="34"/>
  <c r="E234" i="34"/>
  <c r="E219" i="34"/>
  <c r="E227" i="34"/>
  <c r="E235" i="34"/>
  <c r="E243" i="34"/>
  <c r="E251" i="34"/>
  <c r="E259" i="34"/>
  <c r="E244" i="34"/>
  <c r="E252" i="34"/>
  <c r="E260" i="34"/>
  <c r="E224" i="34"/>
  <c r="E232" i="34"/>
  <c r="E225" i="34"/>
  <c r="E233" i="34"/>
  <c r="E249" i="34"/>
  <c r="E257" i="34"/>
  <c r="E250" i="34"/>
  <c r="E258" i="34"/>
  <c r="E35" i="49"/>
  <c r="F225" i="34"/>
  <c r="F229" i="34"/>
  <c r="F237" i="34"/>
  <c r="F222" i="34"/>
  <c r="F230" i="34"/>
  <c r="F246" i="34"/>
  <c r="F254" i="34"/>
  <c r="F262" i="34"/>
  <c r="F247" i="34"/>
  <c r="F255" i="34"/>
  <c r="F219" i="34"/>
  <c r="F227" i="34"/>
  <c r="F235" i="34"/>
  <c r="F220" i="34"/>
  <c r="F228" i="34"/>
  <c r="F236" i="34"/>
  <c r="F244" i="34"/>
  <c r="F252" i="34"/>
  <c r="F260" i="34"/>
  <c r="F245" i="34"/>
  <c r="F253" i="34"/>
  <c r="F261" i="34"/>
  <c r="B39" i="49"/>
  <c r="D40" i="49"/>
  <c r="E218" i="39"/>
  <c r="E231" i="39"/>
  <c r="E222" i="39"/>
  <c r="E235" i="39"/>
  <c r="E224" i="39"/>
  <c r="E233" i="39"/>
  <c r="D42" i="49"/>
  <c r="H41" i="6"/>
  <c r="H61" i="6"/>
  <c r="C81" i="6"/>
  <c r="H80" i="6"/>
  <c r="C135" i="6"/>
  <c r="H135" i="6" s="1"/>
  <c r="C131" i="6"/>
  <c r="D132" i="6"/>
  <c r="E109" i="44"/>
  <c r="E132" i="6"/>
  <c r="H190" i="12"/>
  <c r="H120" i="6"/>
  <c r="H39" i="24"/>
  <c r="H46" i="24"/>
  <c r="E136" i="19"/>
  <c r="L17" i="49"/>
  <c r="H120" i="30"/>
  <c r="E136" i="35"/>
  <c r="L36" i="49"/>
  <c r="E136" i="39"/>
  <c r="L40" i="49"/>
  <c r="M15" i="49"/>
  <c r="F136" i="26"/>
  <c r="H121" i="32"/>
  <c r="G136" i="34"/>
  <c r="N35" i="49" s="1"/>
  <c r="H133" i="12"/>
  <c r="E249" i="31"/>
  <c r="E261" i="31"/>
  <c r="E259" i="31"/>
  <c r="E254" i="31"/>
  <c r="E251" i="31"/>
  <c r="E262" i="31"/>
  <c r="E260" i="31"/>
  <c r="E255" i="31"/>
  <c r="E245" i="31"/>
  <c r="E252" i="31"/>
  <c r="E247" i="31"/>
  <c r="E253" i="31"/>
  <c r="E246" i="31"/>
  <c r="E256" i="31"/>
  <c r="E243" i="31"/>
  <c r="E250" i="31"/>
  <c r="E248" i="31"/>
  <c r="E244" i="31"/>
  <c r="E258" i="31"/>
  <c r="E257" i="31"/>
  <c r="H125" i="15"/>
  <c r="F136" i="24"/>
  <c r="M26" i="49"/>
  <c r="F243" i="21"/>
  <c r="E243" i="21"/>
  <c r="E261" i="21"/>
  <c r="F252" i="21"/>
  <c r="E260" i="21"/>
  <c r="H81" i="44"/>
  <c r="H133" i="14"/>
  <c r="H64" i="6"/>
  <c r="H122" i="11"/>
  <c r="C112" i="44"/>
  <c r="H119" i="9"/>
  <c r="H123" i="9"/>
  <c r="H119" i="12"/>
  <c r="H125" i="26"/>
  <c r="H119" i="32"/>
  <c r="E136" i="34"/>
  <c r="H70" i="6"/>
  <c r="H129" i="21"/>
  <c r="H85" i="44"/>
  <c r="H76" i="44"/>
  <c r="E252" i="17"/>
  <c r="G249" i="17"/>
  <c r="F256" i="17"/>
  <c r="D248" i="17"/>
  <c r="F259" i="17"/>
  <c r="G261" i="17"/>
  <c r="G243" i="17"/>
  <c r="G256" i="17"/>
  <c r="F253" i="17"/>
  <c r="D245" i="17"/>
  <c r="E260" i="17"/>
  <c r="G257" i="17"/>
  <c r="F244" i="17"/>
  <c r="D255" i="17"/>
  <c r="F247" i="17"/>
  <c r="G250" i="17"/>
  <c r="H250" i="17" s="1"/>
  <c r="E249" i="17"/>
  <c r="G244" i="17"/>
  <c r="D262" i="17"/>
  <c r="F254" i="17"/>
  <c r="F248" i="17"/>
  <c r="D259" i="17"/>
  <c r="F251" i="17"/>
  <c r="E248" i="17"/>
  <c r="G245" i="17"/>
  <c r="G248" i="17"/>
  <c r="F245" i="17"/>
  <c r="F258" i="17"/>
  <c r="E244" i="17"/>
  <c r="D247" i="17"/>
  <c r="D260" i="17"/>
  <c r="E256" i="17"/>
  <c r="G253" i="17"/>
  <c r="G255" i="17"/>
  <c r="D254" i="17"/>
  <c r="F246" i="17"/>
  <c r="D257" i="17"/>
  <c r="G262" i="17"/>
  <c r="E261" i="17"/>
  <c r="G260" i="17"/>
  <c r="D251" i="17"/>
  <c r="F243" i="17"/>
  <c r="E254" i="17"/>
  <c r="E251" i="17"/>
  <c r="G259" i="17"/>
  <c r="D258" i="17"/>
  <c r="F250" i="17"/>
  <c r="D261" i="17"/>
  <c r="E250" i="17"/>
  <c r="E247" i="17"/>
  <c r="F260" i="17"/>
  <c r="D252" i="17"/>
  <c r="E262" i="17"/>
  <c r="E259" i="17"/>
  <c r="G247" i="17"/>
  <c r="D246" i="17"/>
  <c r="H246" i="17" s="1"/>
  <c r="F257" i="17"/>
  <c r="D249" i="17"/>
  <c r="E258" i="17"/>
  <c r="G246" i="17"/>
  <c r="E255" i="17"/>
  <c r="E245" i="17"/>
  <c r="D243" i="17"/>
  <c r="D256" i="17"/>
  <c r="G258" i="17"/>
  <c r="E257" i="17"/>
  <c r="G251" i="17"/>
  <c r="D250" i="17"/>
  <c r="F261" i="17"/>
  <c r="D253" i="17"/>
  <c r="G254" i="17"/>
  <c r="E253" i="17"/>
  <c r="F252" i="17"/>
  <c r="D244" i="17"/>
  <c r="F255" i="17"/>
  <c r="E246" i="17"/>
  <c r="E243" i="17"/>
  <c r="G252" i="17"/>
  <c r="F249" i="17"/>
  <c r="F262" i="17"/>
  <c r="C32" i="49"/>
  <c r="B41" i="49"/>
  <c r="B14" i="49"/>
  <c r="B34" i="49"/>
  <c r="H124" i="9"/>
  <c r="E176" i="9" s="1"/>
  <c r="H132" i="9"/>
  <c r="E184" i="9" s="1"/>
  <c r="H135" i="9"/>
  <c r="F187" i="9"/>
  <c r="H120" i="9"/>
  <c r="G172" i="9"/>
  <c r="G178" i="30"/>
  <c r="D186" i="31"/>
  <c r="L8" i="48"/>
  <c r="E176" i="40"/>
  <c r="C230" i="17"/>
  <c r="C256" i="17"/>
  <c r="H256" i="17" s="1"/>
  <c r="G176" i="40"/>
  <c r="C177" i="11"/>
  <c r="C250" i="17"/>
  <c r="C262" i="17"/>
  <c r="C181" i="27"/>
  <c r="C252" i="20"/>
  <c r="E181" i="27"/>
  <c r="C229" i="17"/>
  <c r="H229" i="17" s="1"/>
  <c r="C225" i="17"/>
  <c r="H225" i="17" s="1"/>
  <c r="E173" i="40"/>
  <c r="C255" i="31"/>
  <c r="E187" i="20"/>
  <c r="C171" i="30"/>
  <c r="F174" i="22"/>
  <c r="F187" i="20"/>
  <c r="C170" i="12"/>
  <c r="G227" i="25"/>
  <c r="G235" i="25"/>
  <c r="G186" i="34"/>
  <c r="C184" i="27"/>
  <c r="E180" i="21"/>
  <c r="G180" i="30"/>
  <c r="D181" i="27"/>
  <c r="G169" i="35"/>
  <c r="F182" i="34"/>
  <c r="G224" i="25"/>
  <c r="G234" i="10"/>
  <c r="C248" i="20"/>
  <c r="D178" i="34"/>
  <c r="C181" i="28"/>
  <c r="D177" i="28"/>
  <c r="G183" i="21"/>
  <c r="C172" i="26"/>
  <c r="F176" i="40"/>
  <c r="E177" i="33"/>
  <c r="D170" i="33"/>
  <c r="E180" i="34"/>
  <c r="D184" i="25"/>
  <c r="C255" i="30"/>
  <c r="G186" i="33"/>
  <c r="D182" i="34"/>
  <c r="E186" i="33"/>
  <c r="C254" i="16"/>
  <c r="C232" i="30"/>
  <c r="G184" i="34"/>
  <c r="C170" i="33"/>
  <c r="G177" i="28"/>
  <c r="G171" i="20"/>
  <c r="E170" i="33"/>
  <c r="E186" i="32"/>
  <c r="E171" i="20"/>
  <c r="D175" i="14"/>
  <c r="F173" i="34"/>
  <c r="G171" i="6"/>
  <c r="F176" i="34"/>
  <c r="G171" i="34"/>
  <c r="H86" i="26"/>
  <c r="F171" i="33"/>
  <c r="F251" i="33"/>
  <c r="F245" i="33"/>
  <c r="F246" i="33"/>
  <c r="C178" i="26"/>
  <c r="C250" i="31"/>
  <c r="G173" i="24"/>
  <c r="D222" i="31"/>
  <c r="E186" i="34"/>
  <c r="G180" i="33"/>
  <c r="G176" i="14"/>
  <c r="C258" i="17"/>
  <c r="H258" i="17" s="1"/>
  <c r="C251" i="17"/>
  <c r="H251" i="17" s="1"/>
  <c r="C175" i="29"/>
  <c r="F244" i="31"/>
  <c r="E179" i="18"/>
  <c r="H18" i="19"/>
  <c r="E185" i="22"/>
  <c r="D171" i="34"/>
  <c r="D174" i="19"/>
  <c r="C228" i="16"/>
  <c r="C235" i="16"/>
  <c r="C227" i="16"/>
  <c r="C219" i="16"/>
  <c r="C259" i="16"/>
  <c r="C253" i="16"/>
  <c r="C260" i="16"/>
  <c r="C244" i="16"/>
  <c r="C255" i="16"/>
  <c r="C262" i="16"/>
  <c r="C246" i="16"/>
  <c r="C249" i="16"/>
  <c r="C256" i="16"/>
  <c r="C184" i="34"/>
  <c r="F180" i="34"/>
  <c r="H133" i="10"/>
  <c r="F185" i="10"/>
  <c r="H120" i="10"/>
  <c r="D172" i="10" s="1"/>
  <c r="D184" i="26"/>
  <c r="G233" i="16"/>
  <c r="C246" i="17"/>
  <c r="C257" i="17"/>
  <c r="H257" i="17"/>
  <c r="C247" i="17"/>
  <c r="H247" i="17" s="1"/>
  <c r="C253" i="17"/>
  <c r="H253" i="17" s="1"/>
  <c r="C244" i="17"/>
  <c r="H244" i="17"/>
  <c r="H18" i="11"/>
  <c r="F179" i="18"/>
  <c r="C224" i="17"/>
  <c r="G251" i="32"/>
  <c r="D234" i="27"/>
  <c r="D235" i="27"/>
  <c r="D254" i="27"/>
  <c r="C243" i="27"/>
  <c r="C232" i="23"/>
  <c r="C187" i="29"/>
  <c r="D262" i="16"/>
  <c r="D182" i="16"/>
  <c r="H121" i="10"/>
  <c r="D173" i="10" s="1"/>
  <c r="H131" i="9"/>
  <c r="E183" i="9"/>
  <c r="C169" i="35"/>
  <c r="D173" i="40"/>
  <c r="G180" i="26"/>
  <c r="G185" i="14"/>
  <c r="G249" i="21"/>
  <c r="D176" i="34"/>
  <c r="D219" i="32"/>
  <c r="C262" i="38"/>
  <c r="G258" i="25"/>
  <c r="G230" i="25"/>
  <c r="C236" i="23"/>
  <c r="C257" i="23"/>
  <c r="G245" i="20"/>
  <c r="C248" i="33"/>
  <c r="C252" i="33"/>
  <c r="C256" i="33"/>
  <c r="C246" i="33"/>
  <c r="C260" i="33"/>
  <c r="C233" i="33"/>
  <c r="C186" i="32"/>
  <c r="E177" i="31"/>
  <c r="F173" i="30"/>
  <c r="D177" i="24"/>
  <c r="C252" i="16"/>
  <c r="E174" i="19"/>
  <c r="C237" i="16"/>
  <c r="C230" i="16"/>
  <c r="C258" i="16"/>
  <c r="H125" i="9"/>
  <c r="C177" i="9"/>
  <c r="F184" i="34"/>
  <c r="C180" i="34"/>
  <c r="H133" i="9"/>
  <c r="E185" i="9" s="1"/>
  <c r="G177" i="11"/>
  <c r="E170" i="26"/>
  <c r="D247" i="21"/>
  <c r="F262" i="31"/>
  <c r="F243" i="31"/>
  <c r="F246" i="31"/>
  <c r="F256" i="31"/>
  <c r="G183" i="22"/>
  <c r="D235" i="32"/>
  <c r="F177" i="28"/>
  <c r="D248" i="25"/>
  <c r="C253" i="39"/>
  <c r="C248" i="39"/>
  <c r="D183" i="25"/>
  <c r="G229" i="32"/>
  <c r="E229" i="29"/>
  <c r="F219" i="29"/>
  <c r="G257" i="28"/>
  <c r="C175" i="30"/>
  <c r="C184" i="26"/>
  <c r="E182" i="16"/>
  <c r="G181" i="14"/>
  <c r="G185" i="11"/>
  <c r="H135" i="10"/>
  <c r="F187" i="10" s="1"/>
  <c r="H118" i="10"/>
  <c r="E170" i="10" s="1"/>
  <c r="D136" i="9"/>
  <c r="K8" i="49"/>
  <c r="F173" i="40"/>
  <c r="F170" i="12"/>
  <c r="E182" i="26"/>
  <c r="D136" i="17"/>
  <c r="K15" i="49" s="1"/>
  <c r="C254" i="21"/>
  <c r="G256" i="21"/>
  <c r="D246" i="31"/>
  <c r="C261" i="31"/>
  <c r="D243" i="31"/>
  <c r="D251" i="31"/>
  <c r="D187" i="20"/>
  <c r="G176" i="34"/>
  <c r="G180" i="34"/>
  <c r="D184" i="34"/>
  <c r="C187" i="33"/>
  <c r="D172" i="28"/>
  <c r="G173" i="39"/>
  <c r="E186" i="12"/>
  <c r="E173" i="39"/>
  <c r="C172" i="41"/>
  <c r="G187" i="20"/>
  <c r="F186" i="32"/>
  <c r="C251" i="33"/>
  <c r="C249" i="33"/>
  <c r="C229" i="33"/>
  <c r="C221" i="30"/>
  <c r="C257" i="24"/>
  <c r="C234" i="23"/>
  <c r="C259" i="23"/>
  <c r="D252" i="22"/>
  <c r="C246" i="20"/>
  <c r="C221" i="20"/>
  <c r="G233" i="20"/>
  <c r="C219" i="20"/>
  <c r="G231" i="20"/>
  <c r="D237" i="20"/>
  <c r="G229" i="20"/>
  <c r="G228" i="20"/>
  <c r="C171" i="34"/>
  <c r="C261" i="33"/>
  <c r="C245" i="33"/>
  <c r="C258" i="33"/>
  <c r="C247" i="33"/>
  <c r="C257" i="33"/>
  <c r="C262" i="33"/>
  <c r="C259" i="33"/>
  <c r="C243" i="33"/>
  <c r="C244" i="33"/>
  <c r="C227" i="33"/>
  <c r="C226" i="33"/>
  <c r="G186" i="32"/>
  <c r="C222" i="30"/>
  <c r="C223" i="30"/>
  <c r="C225" i="30"/>
  <c r="C228" i="30"/>
  <c r="C257" i="30"/>
  <c r="C256" i="30"/>
  <c r="C252" i="30"/>
  <c r="F173" i="28"/>
  <c r="E187" i="23"/>
  <c r="E171" i="23"/>
  <c r="C247" i="16"/>
  <c r="C245" i="16"/>
  <c r="G173" i="40"/>
  <c r="C173" i="40"/>
  <c r="C222" i="16"/>
  <c r="C220" i="16"/>
  <c r="C236" i="16"/>
  <c r="C231" i="16"/>
  <c r="C229" i="16"/>
  <c r="C234" i="16"/>
  <c r="C226" i="16"/>
  <c r="C218" i="16"/>
  <c r="C232" i="16"/>
  <c r="C224" i="16"/>
  <c r="C233" i="16"/>
  <c r="C225" i="16"/>
  <c r="C261" i="16"/>
  <c r="C257" i="16"/>
  <c r="C251" i="16"/>
  <c r="E176" i="34"/>
  <c r="E171" i="34"/>
  <c r="C250" i="16"/>
  <c r="E184" i="38"/>
  <c r="G180" i="38"/>
  <c r="E184" i="26"/>
  <c r="E233" i="18"/>
  <c r="E260" i="18"/>
  <c r="F182" i="16"/>
  <c r="H127" i="9"/>
  <c r="E179" i="9" s="1"/>
  <c r="H122" i="9"/>
  <c r="E174" i="9" s="1"/>
  <c r="F229" i="41"/>
  <c r="D234" i="41"/>
  <c r="C179" i="21"/>
  <c r="G179" i="25"/>
  <c r="C184" i="23"/>
  <c r="C179" i="38"/>
  <c r="E174" i="33"/>
  <c r="D183" i="21"/>
  <c r="C182" i="26"/>
  <c r="F179" i="23"/>
  <c r="F181" i="18"/>
  <c r="G173" i="14"/>
  <c r="H117" i="12"/>
  <c r="G169" i="12"/>
  <c r="G181" i="11"/>
  <c r="E136" i="10"/>
  <c r="L9" i="49"/>
  <c r="H128" i="10"/>
  <c r="C180" i="10" s="1"/>
  <c r="H117" i="10"/>
  <c r="D169" i="10" s="1"/>
  <c r="F136" i="10"/>
  <c r="M9" i="49" s="1"/>
  <c r="H117" i="9"/>
  <c r="C169" i="9"/>
  <c r="C178" i="12"/>
  <c r="F178" i="12"/>
  <c r="G173" i="11"/>
  <c r="C173" i="11"/>
  <c r="E184" i="14"/>
  <c r="G170" i="12"/>
  <c r="G186" i="12"/>
  <c r="C185" i="11"/>
  <c r="C259" i="21"/>
  <c r="C248" i="21"/>
  <c r="C262" i="21"/>
  <c r="C260" i="21"/>
  <c r="G246" i="31"/>
  <c r="G259" i="31"/>
  <c r="D252" i="31"/>
  <c r="C260" i="31"/>
  <c r="D262" i="31"/>
  <c r="G244" i="31"/>
  <c r="G254" i="31"/>
  <c r="D249" i="31"/>
  <c r="C257" i="31"/>
  <c r="F182" i="25"/>
  <c r="G182" i="34"/>
  <c r="H182" i="34" s="1"/>
  <c r="E172" i="40"/>
  <c r="C176" i="40"/>
  <c r="E180" i="40"/>
  <c r="C185" i="33"/>
  <c r="F183" i="29"/>
  <c r="G169" i="16"/>
  <c r="C248" i="38"/>
  <c r="G226" i="41"/>
  <c r="G229" i="38"/>
  <c r="C179" i="25"/>
  <c r="C170" i="38"/>
  <c r="F171" i="20"/>
  <c r="D231" i="28"/>
  <c r="D229" i="28"/>
  <c r="D225" i="27"/>
  <c r="C237" i="23"/>
  <c r="C235" i="23"/>
  <c r="C233" i="23"/>
  <c r="C231" i="23"/>
  <c r="C230" i="23"/>
  <c r="C254" i="23"/>
  <c r="C253" i="23"/>
  <c r="C260" i="23"/>
  <c r="C258" i="23"/>
  <c r="C256" i="23"/>
  <c r="C218" i="22"/>
  <c r="C259" i="22"/>
  <c r="G250" i="20"/>
  <c r="G260" i="20"/>
  <c r="G246" i="20"/>
  <c r="C260" i="20"/>
  <c r="G258" i="20"/>
  <c r="C256" i="20"/>
  <c r="G254" i="20"/>
  <c r="C257" i="20"/>
  <c r="G227" i="20"/>
  <c r="G226" i="20"/>
  <c r="C220" i="20"/>
  <c r="G232" i="20"/>
  <c r="G230" i="20"/>
  <c r="D219" i="31"/>
  <c r="C236" i="31"/>
  <c r="D233" i="31"/>
  <c r="G173" i="34"/>
  <c r="D174" i="33"/>
  <c r="F171" i="6"/>
  <c r="C178" i="33"/>
  <c r="E175" i="29"/>
  <c r="G181" i="27"/>
  <c r="G173" i="23"/>
  <c r="G174" i="22"/>
  <c r="C178" i="21"/>
  <c r="D171" i="20"/>
  <c r="D233" i="9"/>
  <c r="D224" i="9"/>
  <c r="F223" i="12"/>
  <c r="C255" i="12"/>
  <c r="C259" i="11"/>
  <c r="D252" i="18"/>
  <c r="D224" i="15"/>
  <c r="C186" i="34"/>
  <c r="C182" i="34"/>
  <c r="D173" i="34"/>
  <c r="G170" i="33"/>
  <c r="F179" i="21"/>
  <c r="D229" i="19"/>
  <c r="C227" i="10"/>
  <c r="C248" i="16"/>
  <c r="C221" i="16"/>
  <c r="F180" i="33"/>
  <c r="C174" i="33"/>
  <c r="D184" i="12"/>
  <c r="C171" i="29"/>
  <c r="D243" i="21"/>
  <c r="D252" i="21"/>
  <c r="D244" i="21"/>
  <c r="F251" i="31"/>
  <c r="F255" i="31"/>
  <c r="F259" i="31"/>
  <c r="F245" i="31"/>
  <c r="F252" i="31"/>
  <c r="D179" i="22"/>
  <c r="D169" i="35"/>
  <c r="C171" i="35"/>
  <c r="D227" i="32"/>
  <c r="G187" i="23"/>
  <c r="F184" i="23"/>
  <c r="F186" i="27"/>
  <c r="D187" i="25"/>
  <c r="H18" i="30"/>
  <c r="F225" i="41"/>
  <c r="D255" i="38"/>
  <c r="G251" i="25"/>
  <c r="G243" i="25"/>
  <c r="G218" i="25"/>
  <c r="G220" i="25"/>
  <c r="G252" i="25"/>
  <c r="G245" i="25"/>
  <c r="D237" i="32"/>
  <c r="D219" i="33"/>
  <c r="G261" i="30"/>
  <c r="G231" i="30"/>
  <c r="D237" i="30"/>
  <c r="D235" i="30"/>
  <c r="D233" i="29"/>
  <c r="E225" i="29"/>
  <c r="F235" i="29"/>
  <c r="G236" i="28"/>
  <c r="G244" i="28"/>
  <c r="D229" i="26"/>
  <c r="D253" i="26"/>
  <c r="D175" i="33"/>
  <c r="C224" i="10"/>
  <c r="D229" i="9"/>
  <c r="D218" i="12"/>
  <c r="D221" i="12"/>
  <c r="C235" i="11"/>
  <c r="C218" i="11"/>
  <c r="C251" i="11"/>
  <c r="D186" i="34"/>
  <c r="E173" i="34"/>
  <c r="E180" i="33"/>
  <c r="F170" i="33"/>
  <c r="D180" i="33"/>
  <c r="F174" i="33"/>
  <c r="D259" i="21"/>
  <c r="D257" i="21"/>
  <c r="D255" i="21"/>
  <c r="D262" i="21"/>
  <c r="D246" i="21"/>
  <c r="D249" i="21"/>
  <c r="D254" i="21"/>
  <c r="D253" i="21"/>
  <c r="D260" i="21"/>
  <c r="G170" i="25"/>
  <c r="E178" i="34"/>
  <c r="C171" i="33"/>
  <c r="G183" i="33"/>
  <c r="H18" i="25"/>
  <c r="C255" i="38"/>
  <c r="C235" i="38"/>
  <c r="C222" i="38"/>
  <c r="D230" i="25"/>
  <c r="D224" i="25"/>
  <c r="G243" i="34"/>
  <c r="F230" i="33"/>
  <c r="G251" i="35"/>
  <c r="H251" i="35" s="1"/>
  <c r="G230" i="11"/>
  <c r="G175" i="33"/>
  <c r="D222" i="19"/>
  <c r="C172" i="25"/>
  <c r="G180" i="25"/>
  <c r="F186" i="25"/>
  <c r="D257" i="25"/>
  <c r="F181" i="25"/>
  <c r="H81" i="29"/>
  <c r="H138" i="29"/>
  <c r="G187" i="29"/>
  <c r="G178" i="31"/>
  <c r="C178" i="31"/>
  <c r="H178" i="31" s="1"/>
  <c r="G178" i="12"/>
  <c r="D181" i="11"/>
  <c r="E173" i="11"/>
  <c r="D175" i="29"/>
  <c r="C256" i="21"/>
  <c r="C245" i="21"/>
  <c r="C252" i="21"/>
  <c r="C249" i="21"/>
  <c r="D253" i="31"/>
  <c r="C258" i="31"/>
  <c r="D248" i="31"/>
  <c r="D250" i="31"/>
  <c r="D256" i="31"/>
  <c r="D258" i="31"/>
  <c r="C254" i="31"/>
  <c r="C247" i="31"/>
  <c r="D260" i="31"/>
  <c r="D259" i="31"/>
  <c r="D254" i="31"/>
  <c r="D257" i="31"/>
  <c r="C251" i="31"/>
  <c r="D255" i="31"/>
  <c r="D245" i="31"/>
  <c r="D247" i="31"/>
  <c r="D261" i="31"/>
  <c r="G245" i="31"/>
  <c r="G251" i="31"/>
  <c r="D244" i="31"/>
  <c r="E186" i="31"/>
  <c r="C181" i="17"/>
  <c r="G178" i="34"/>
  <c r="H52" i="41"/>
  <c r="E178" i="38"/>
  <c r="D177" i="31"/>
  <c r="D175" i="28"/>
  <c r="E187" i="25"/>
  <c r="H86" i="32"/>
  <c r="F230" i="41"/>
  <c r="F226" i="41"/>
  <c r="D237" i="41"/>
  <c r="C178" i="25"/>
  <c r="G175" i="25"/>
  <c r="F182" i="41"/>
  <c r="C258" i="35"/>
  <c r="D219" i="28"/>
  <c r="F237" i="28"/>
  <c r="D222" i="28"/>
  <c r="F257" i="28"/>
  <c r="F253" i="28"/>
  <c r="F251" i="28"/>
  <c r="E185" i="25"/>
  <c r="F174" i="25"/>
  <c r="F172" i="25"/>
  <c r="E171" i="25"/>
  <c r="E180" i="41"/>
  <c r="D170" i="12"/>
  <c r="F186" i="12"/>
  <c r="C186" i="12"/>
  <c r="F176" i="12"/>
  <c r="E181" i="17"/>
  <c r="G186" i="41"/>
  <c r="D224" i="41"/>
  <c r="C237" i="41"/>
  <c r="C233" i="41"/>
  <c r="C243" i="40"/>
  <c r="C256" i="40"/>
  <c r="C249" i="40"/>
  <c r="C260" i="40"/>
  <c r="D243" i="25"/>
  <c r="D237" i="25"/>
  <c r="F180" i="41"/>
  <c r="C173" i="15"/>
  <c r="G173" i="15"/>
  <c r="D173" i="15"/>
  <c r="E173" i="15"/>
  <c r="F173" i="15"/>
  <c r="D177" i="15"/>
  <c r="E177" i="15"/>
  <c r="F177" i="15"/>
  <c r="C177" i="15"/>
  <c r="G177" i="15"/>
  <c r="D179" i="15"/>
  <c r="C179" i="15"/>
  <c r="E179" i="15"/>
  <c r="F182" i="15"/>
  <c r="D182" i="15"/>
  <c r="G182" i="15"/>
  <c r="E182" i="15"/>
  <c r="C182" i="15"/>
  <c r="D226" i="15"/>
  <c r="D244" i="15"/>
  <c r="D248" i="15"/>
  <c r="C249" i="15"/>
  <c r="D253" i="15"/>
  <c r="C254" i="15"/>
  <c r="D257" i="15"/>
  <c r="D261" i="15"/>
  <c r="D245" i="15"/>
  <c r="C246" i="15"/>
  <c r="D249" i="15"/>
  <c r="C250" i="15"/>
  <c r="D252" i="15"/>
  <c r="D256" i="15"/>
  <c r="D260" i="15"/>
  <c r="C261" i="15"/>
  <c r="G184" i="15"/>
  <c r="E184" i="15"/>
  <c r="C184" i="15"/>
  <c r="F184" i="15"/>
  <c r="D184" i="15"/>
  <c r="D172" i="15"/>
  <c r="G172" i="15"/>
  <c r="E172" i="15"/>
  <c r="C172" i="15"/>
  <c r="G175" i="15"/>
  <c r="E175" i="15"/>
  <c r="C175" i="15"/>
  <c r="F175" i="15"/>
  <c r="D175" i="15"/>
  <c r="F187" i="15"/>
  <c r="D187" i="15"/>
  <c r="G187" i="15"/>
  <c r="E187" i="15"/>
  <c r="C187" i="15"/>
  <c r="C180" i="15"/>
  <c r="G180" i="15"/>
  <c r="F180" i="15"/>
  <c r="E180" i="15"/>
  <c r="D180" i="15"/>
  <c r="E186" i="15"/>
  <c r="D186" i="15"/>
  <c r="F186" i="15"/>
  <c r="C186" i="15"/>
  <c r="G186" i="15"/>
  <c r="F185" i="15"/>
  <c r="F183" i="15"/>
  <c r="C183" i="15"/>
  <c r="G183" i="15"/>
  <c r="D183" i="15"/>
  <c r="E183" i="15"/>
  <c r="F181" i="15"/>
  <c r="E181" i="15"/>
  <c r="D181" i="15"/>
  <c r="C181" i="15"/>
  <c r="G181" i="15"/>
  <c r="G178" i="15"/>
  <c r="E178" i="15"/>
  <c r="C178" i="15"/>
  <c r="F178" i="15"/>
  <c r="D178" i="15"/>
  <c r="F174" i="15"/>
  <c r="C174" i="15"/>
  <c r="G174" i="15"/>
  <c r="D174" i="15"/>
  <c r="E174" i="15"/>
  <c r="E171" i="15"/>
  <c r="D171" i="15"/>
  <c r="C171" i="15"/>
  <c r="G171" i="15"/>
  <c r="F171" i="15"/>
  <c r="C243" i="15"/>
  <c r="D246" i="15"/>
  <c r="C247" i="15"/>
  <c r="D250" i="15"/>
  <c r="D251" i="15"/>
  <c r="C252" i="15"/>
  <c r="D255" i="15"/>
  <c r="C256" i="15"/>
  <c r="D259" i="15"/>
  <c r="C260" i="15"/>
  <c r="D243" i="15"/>
  <c r="C244" i="15"/>
  <c r="D247" i="15"/>
  <c r="C248" i="15"/>
  <c r="C251" i="15"/>
  <c r="D254" i="15"/>
  <c r="C255" i="15"/>
  <c r="D258" i="15"/>
  <c r="C259" i="15"/>
  <c r="D260" i="16"/>
  <c r="G182" i="16"/>
  <c r="C184" i="14"/>
  <c r="H184" i="14" s="1"/>
  <c r="G231" i="14"/>
  <c r="G228" i="14"/>
  <c r="G244" i="14"/>
  <c r="G243" i="14"/>
  <c r="G250" i="14"/>
  <c r="G219" i="11"/>
  <c r="G234" i="11"/>
  <c r="G229" i="11"/>
  <c r="G236" i="11"/>
  <c r="G228" i="11"/>
  <c r="G235" i="11"/>
  <c r="G231" i="11"/>
  <c r="G224" i="11"/>
  <c r="G251" i="11"/>
  <c r="G248" i="11"/>
  <c r="D187" i="29"/>
  <c r="H187" i="29" s="1"/>
  <c r="H63" i="44"/>
  <c r="D186" i="33"/>
  <c r="H58" i="44"/>
  <c r="E184" i="40"/>
  <c r="C186" i="33"/>
  <c r="F186" i="33"/>
  <c r="C180" i="33"/>
  <c r="G174" i="33"/>
  <c r="E174" i="22"/>
  <c r="C174" i="22"/>
  <c r="C176" i="12"/>
  <c r="F179" i="14"/>
  <c r="D179" i="30"/>
  <c r="F176" i="41"/>
  <c r="C185" i="25"/>
  <c r="F171" i="25"/>
  <c r="F185" i="41"/>
  <c r="F179" i="30"/>
  <c r="E179" i="30"/>
  <c r="C186" i="31"/>
  <c r="C262" i="25"/>
  <c r="F187" i="25"/>
  <c r="C177" i="25"/>
  <c r="H81" i="35"/>
  <c r="G246" i="34"/>
  <c r="D243" i="33"/>
  <c r="C231" i="31"/>
  <c r="C221" i="31"/>
  <c r="F187" i="32"/>
  <c r="C252" i="19"/>
  <c r="E246" i="18"/>
  <c r="G259" i="16"/>
  <c r="H52" i="31"/>
  <c r="H81" i="38"/>
  <c r="H117" i="11"/>
  <c r="C169" i="11" s="1"/>
  <c r="E183" i="22"/>
  <c r="G222" i="11"/>
  <c r="G247" i="11"/>
  <c r="G259" i="11"/>
  <c r="G255" i="11"/>
  <c r="G243" i="11"/>
  <c r="G256" i="11"/>
  <c r="G261" i="11"/>
  <c r="G252" i="21"/>
  <c r="G259" i="21"/>
  <c r="G248" i="21"/>
  <c r="G255" i="21"/>
  <c r="G245" i="21"/>
  <c r="G244" i="21"/>
  <c r="G251" i="21"/>
  <c r="G258" i="21"/>
  <c r="G247" i="21"/>
  <c r="G262" i="21"/>
  <c r="G243" i="31"/>
  <c r="G258" i="31"/>
  <c r="G249" i="31"/>
  <c r="H52" i="40"/>
  <c r="G227" i="41"/>
  <c r="G231" i="41"/>
  <c r="G230" i="41"/>
  <c r="G261" i="40"/>
  <c r="G258" i="40"/>
  <c r="G259" i="40"/>
  <c r="G249" i="34"/>
  <c r="G262" i="34"/>
  <c r="G259" i="34"/>
  <c r="G246" i="30"/>
  <c r="G260" i="30"/>
  <c r="G225" i="29"/>
  <c r="G228" i="26"/>
  <c r="G219" i="26"/>
  <c r="G235" i="16"/>
  <c r="G257" i="16"/>
  <c r="G184" i="26"/>
  <c r="F180" i="26"/>
  <c r="E219" i="18"/>
  <c r="E229" i="18"/>
  <c r="E253" i="18"/>
  <c r="D221" i="19"/>
  <c r="C243" i="16"/>
  <c r="C228" i="11"/>
  <c r="C230" i="11"/>
  <c r="D255" i="33"/>
  <c r="D220" i="30"/>
  <c r="D243" i="30"/>
  <c r="H98" i="44"/>
  <c r="G173" i="28"/>
  <c r="G237" i="16"/>
  <c r="G250" i="16"/>
  <c r="G256" i="16"/>
  <c r="D258" i="16"/>
  <c r="G251" i="16"/>
  <c r="G221" i="14"/>
  <c r="G232" i="14"/>
  <c r="G233" i="14"/>
  <c r="G249" i="14"/>
  <c r="H12" i="44"/>
  <c r="C223" i="20"/>
  <c r="C243" i="18"/>
  <c r="C218" i="12"/>
  <c r="C258" i="11"/>
  <c r="C175" i="35"/>
  <c r="G247" i="34"/>
  <c r="D261" i="34"/>
  <c r="G248" i="34"/>
  <c r="F182" i="32"/>
  <c r="D184" i="23"/>
  <c r="H117" i="18"/>
  <c r="F169" i="18" s="1"/>
  <c r="E244" i="18"/>
  <c r="D224" i="16"/>
  <c r="D233" i="16"/>
  <c r="G226" i="16"/>
  <c r="D231" i="16"/>
  <c r="G224" i="16"/>
  <c r="C224" i="15"/>
  <c r="C227" i="15"/>
  <c r="C221" i="15"/>
  <c r="D136" i="14"/>
  <c r="K12" i="49" s="1"/>
  <c r="G220" i="14"/>
  <c r="G226" i="14"/>
  <c r="G227" i="14"/>
  <c r="H227" i="14" s="1"/>
  <c r="G256" i="14"/>
  <c r="G253" i="14"/>
  <c r="G260" i="14"/>
  <c r="G262" i="14"/>
  <c r="C261" i="40"/>
  <c r="C229" i="21"/>
  <c r="C245" i="23"/>
  <c r="C254" i="33"/>
  <c r="C250" i="33"/>
  <c r="C253" i="33"/>
  <c r="C236" i="33"/>
  <c r="C255" i="33"/>
  <c r="C234" i="33"/>
  <c r="C260" i="30"/>
  <c r="C249" i="30"/>
  <c r="C220" i="30"/>
  <c r="C218" i="30"/>
  <c r="C253" i="30"/>
  <c r="D248" i="34"/>
  <c r="E234" i="18"/>
  <c r="E226" i="18"/>
  <c r="E227" i="18"/>
  <c r="E222" i="18"/>
  <c r="E223" i="18"/>
  <c r="D136" i="34"/>
  <c r="K35" i="49" s="1"/>
  <c r="H117" i="39"/>
  <c r="C169" i="39" s="1"/>
  <c r="H112" i="44"/>
  <c r="H117" i="19"/>
  <c r="D169" i="19"/>
  <c r="C262" i="40"/>
  <c r="G250" i="40"/>
  <c r="H81" i="39"/>
  <c r="C234" i="32"/>
  <c r="C237" i="32"/>
  <c r="C256" i="32"/>
  <c r="D235" i="21"/>
  <c r="G252" i="41"/>
  <c r="F244" i="41"/>
  <c r="G250" i="41"/>
  <c r="F259" i="41"/>
  <c r="C228" i="32"/>
  <c r="C226" i="32"/>
  <c r="C250" i="32"/>
  <c r="C247" i="32"/>
  <c r="C257" i="32"/>
  <c r="C258" i="32"/>
  <c r="D248" i="30"/>
  <c r="F228" i="29"/>
  <c r="D230" i="29"/>
  <c r="D226" i="29"/>
  <c r="D232" i="29"/>
  <c r="G218" i="29"/>
  <c r="F229" i="28"/>
  <c r="F244" i="28"/>
  <c r="D260" i="28"/>
  <c r="F245" i="28"/>
  <c r="D257" i="28"/>
  <c r="F255" i="28"/>
  <c r="C229" i="23"/>
  <c r="G259" i="23"/>
  <c r="C247" i="23"/>
  <c r="C257" i="22"/>
  <c r="C225" i="22"/>
  <c r="D220" i="21"/>
  <c r="G251" i="20"/>
  <c r="C254" i="20"/>
  <c r="C229" i="20"/>
  <c r="G234" i="20"/>
  <c r="C222" i="20"/>
  <c r="H222" i="20" s="1"/>
  <c r="G243" i="40"/>
  <c r="G247" i="40"/>
  <c r="C221" i="40"/>
  <c r="G234" i="40"/>
  <c r="C222" i="40"/>
  <c r="G236" i="40"/>
  <c r="F176" i="14"/>
  <c r="C230" i="12"/>
  <c r="C238" i="12" s="1"/>
  <c r="D236" i="9"/>
  <c r="D230" i="9"/>
  <c r="G224" i="34"/>
  <c r="D225" i="34"/>
  <c r="G235" i="34"/>
  <c r="G221" i="34"/>
  <c r="E263" i="31"/>
  <c r="AG31" i="49"/>
  <c r="D136" i="40"/>
  <c r="K41" i="49"/>
  <c r="G244" i="40"/>
  <c r="G255" i="40"/>
  <c r="D228" i="21"/>
  <c r="D231" i="21"/>
  <c r="H231" i="21" s="1"/>
  <c r="D224" i="21"/>
  <c r="C237" i="21"/>
  <c r="C230" i="21"/>
  <c r="C223" i="21"/>
  <c r="G253" i="34"/>
  <c r="D258" i="34"/>
  <c r="G256" i="34"/>
  <c r="H117" i="32"/>
  <c r="C221" i="32"/>
  <c r="C222" i="32"/>
  <c r="C230" i="32"/>
  <c r="C253" i="32"/>
  <c r="D250" i="30"/>
  <c r="F229" i="29"/>
  <c r="F226" i="29"/>
  <c r="G237" i="29"/>
  <c r="G234" i="29"/>
  <c r="H234" i="29" s="1"/>
  <c r="G236" i="29"/>
  <c r="G185" i="28"/>
  <c r="E181" i="28"/>
  <c r="F218" i="28"/>
  <c r="D237" i="28"/>
  <c r="D220" i="28"/>
  <c r="D235" i="28"/>
  <c r="F259" i="28"/>
  <c r="F249" i="28"/>
  <c r="D243" i="28"/>
  <c r="D253" i="28"/>
  <c r="D136" i="27"/>
  <c r="K27" i="49" s="1"/>
  <c r="C176" i="26"/>
  <c r="E172" i="26"/>
  <c r="G184" i="23"/>
  <c r="E184" i="23"/>
  <c r="H117" i="23"/>
  <c r="C169" i="23" s="1"/>
  <c r="G234" i="23"/>
  <c r="C222" i="23"/>
  <c r="G236" i="23"/>
  <c r="C224" i="23"/>
  <c r="G262" i="23"/>
  <c r="C250" i="23"/>
  <c r="C251" i="23"/>
  <c r="C252" i="23"/>
  <c r="G258" i="23"/>
  <c r="C246" i="23"/>
  <c r="C252" i="22"/>
  <c r="C251" i="22"/>
  <c r="H251" i="22" s="1"/>
  <c r="C221" i="22"/>
  <c r="C222" i="21"/>
  <c r="H117" i="20"/>
  <c r="E169" i="20" s="1"/>
  <c r="C249" i="20"/>
  <c r="G255" i="20"/>
  <c r="C243" i="20"/>
  <c r="G262" i="20"/>
  <c r="C250" i="20"/>
  <c r="G236" i="20"/>
  <c r="C224" i="20"/>
  <c r="D233" i="19"/>
  <c r="D261" i="19"/>
  <c r="D262" i="19"/>
  <c r="E258" i="18"/>
  <c r="E243" i="18"/>
  <c r="E250" i="18"/>
  <c r="D225" i="16"/>
  <c r="G222" i="16"/>
  <c r="D230" i="16"/>
  <c r="D227" i="16"/>
  <c r="G221" i="16"/>
  <c r="G248" i="16"/>
  <c r="D251" i="16"/>
  <c r="D246" i="16"/>
  <c r="D254" i="16"/>
  <c r="G247" i="16"/>
  <c r="C231" i="11"/>
  <c r="C256" i="11"/>
  <c r="C244" i="11"/>
  <c r="C257" i="11"/>
  <c r="H129" i="9"/>
  <c r="D181" i="9"/>
  <c r="D232" i="9"/>
  <c r="D234" i="9"/>
  <c r="G219" i="34"/>
  <c r="G237" i="34"/>
  <c r="G220" i="34"/>
  <c r="E186" i="25"/>
  <c r="F170" i="25"/>
  <c r="G172" i="41"/>
  <c r="D170" i="38"/>
  <c r="G186" i="22"/>
  <c r="E186" i="22"/>
  <c r="H186" i="22" s="1"/>
  <c r="D186" i="22"/>
  <c r="F186" i="22"/>
  <c r="C176" i="22"/>
  <c r="F176" i="22"/>
  <c r="E176" i="22"/>
  <c r="G176" i="22"/>
  <c r="D254" i="38"/>
  <c r="D249" i="38"/>
  <c r="D260" i="38"/>
  <c r="D258" i="38"/>
  <c r="D235" i="38"/>
  <c r="D236" i="38"/>
  <c r="D230" i="38"/>
  <c r="D261" i="38"/>
  <c r="D222" i="38"/>
  <c r="D223" i="38"/>
  <c r="D226" i="35"/>
  <c r="D223" i="35"/>
  <c r="D221" i="35"/>
  <c r="D222" i="35"/>
  <c r="D254" i="35"/>
  <c r="D251" i="35"/>
  <c r="G232" i="27"/>
  <c r="H232" i="27" s="1"/>
  <c r="G249" i="27"/>
  <c r="C235" i="27"/>
  <c r="C233" i="27"/>
  <c r="C234" i="27"/>
  <c r="C227" i="27"/>
  <c r="C229" i="27"/>
  <c r="C249" i="27"/>
  <c r="C262" i="27"/>
  <c r="C256" i="27"/>
  <c r="C252" i="27"/>
  <c r="C223" i="27"/>
  <c r="C244" i="27"/>
  <c r="C247" i="27"/>
  <c r="C245" i="27"/>
  <c r="C232" i="27"/>
  <c r="C234" i="26"/>
  <c r="C227" i="26"/>
  <c r="C231" i="26"/>
  <c r="C229" i="26"/>
  <c r="C243" i="26"/>
  <c r="C249" i="26"/>
  <c r="C257" i="26"/>
  <c r="C250" i="26"/>
  <c r="C253" i="26"/>
  <c r="H253" i="26" s="1"/>
  <c r="C246" i="26"/>
  <c r="C236" i="26"/>
  <c r="D262" i="26"/>
  <c r="D255" i="26"/>
  <c r="D261" i="26"/>
  <c r="D257" i="26"/>
  <c r="D220" i="26"/>
  <c r="D225" i="26"/>
  <c r="D223" i="26"/>
  <c r="D244" i="26"/>
  <c r="D259" i="26"/>
  <c r="D221" i="26"/>
  <c r="D227" i="26"/>
  <c r="D218" i="26"/>
  <c r="D249" i="26"/>
  <c r="D260" i="26"/>
  <c r="D222" i="26"/>
  <c r="D222" i="24"/>
  <c r="D229" i="24"/>
  <c r="G226" i="24"/>
  <c r="G233" i="24"/>
  <c r="G243" i="24"/>
  <c r="C221" i="24"/>
  <c r="C228" i="24"/>
  <c r="C235" i="24"/>
  <c r="E24" i="49"/>
  <c r="F246" i="23"/>
  <c r="F225" i="23"/>
  <c r="F227" i="23"/>
  <c r="F229" i="23"/>
  <c r="D218" i="23"/>
  <c r="D220" i="23"/>
  <c r="D222" i="23"/>
  <c r="D224" i="23"/>
  <c r="G186" i="38"/>
  <c r="D186" i="38"/>
  <c r="C186" i="38"/>
  <c r="C255" i="25"/>
  <c r="C245" i="25"/>
  <c r="C249" i="25"/>
  <c r="C244" i="25"/>
  <c r="C218" i="25"/>
  <c r="C224" i="25"/>
  <c r="C220" i="25"/>
  <c r="C219" i="25"/>
  <c r="C237" i="25"/>
  <c r="C234" i="25"/>
  <c r="C257" i="25"/>
  <c r="C250" i="25"/>
  <c r="C260" i="25"/>
  <c r="F249" i="41"/>
  <c r="F252" i="41"/>
  <c r="F246" i="41"/>
  <c r="F258" i="41"/>
  <c r="F255" i="41"/>
  <c r="F245" i="41"/>
  <c r="F253" i="41"/>
  <c r="F221" i="41"/>
  <c r="F232" i="41"/>
  <c r="F218" i="41"/>
  <c r="F235" i="41"/>
  <c r="G243" i="41"/>
  <c r="G249" i="41"/>
  <c r="G232" i="41"/>
  <c r="G219" i="41"/>
  <c r="G237" i="41"/>
  <c r="G236" i="41"/>
  <c r="G222" i="41"/>
  <c r="D226" i="33"/>
  <c r="D246" i="33"/>
  <c r="D245" i="33"/>
  <c r="D248" i="33"/>
  <c r="D259" i="33"/>
  <c r="D258" i="33"/>
  <c r="D256" i="33"/>
  <c r="D228" i="33"/>
  <c r="D232" i="33"/>
  <c r="D218" i="31"/>
  <c r="D230" i="31"/>
  <c r="D236" i="31"/>
  <c r="D221" i="31"/>
  <c r="D220" i="31"/>
  <c r="D255" i="30"/>
  <c r="D253" i="30"/>
  <c r="H253" i="30" s="1"/>
  <c r="D254" i="30"/>
  <c r="D246" i="30"/>
  <c r="D222" i="30"/>
  <c r="D218" i="30"/>
  <c r="E230" i="29"/>
  <c r="E219" i="29"/>
  <c r="E218" i="29"/>
  <c r="E228" i="29"/>
  <c r="E224" i="29"/>
  <c r="C236" i="29"/>
  <c r="H303" i="21"/>
  <c r="L19" i="48" s="1"/>
  <c r="G178" i="21"/>
  <c r="E178" i="21"/>
  <c r="F178" i="21"/>
  <c r="D178" i="21"/>
  <c r="H178" i="21" s="1"/>
  <c r="G230" i="21"/>
  <c r="G234" i="21"/>
  <c r="G220" i="21"/>
  <c r="G227" i="21"/>
  <c r="G224" i="21"/>
  <c r="G231" i="21"/>
  <c r="G221" i="21"/>
  <c r="G228" i="21"/>
  <c r="D235" i="20"/>
  <c r="D234" i="20"/>
  <c r="G248" i="19"/>
  <c r="G233" i="19"/>
  <c r="G248" i="18"/>
  <c r="G224" i="18"/>
  <c r="G221" i="18"/>
  <c r="C12" i="49"/>
  <c r="D262" i="14"/>
  <c r="F136" i="12"/>
  <c r="M11" i="49"/>
  <c r="H116" i="12"/>
  <c r="F168" i="12" s="1"/>
  <c r="F220" i="12"/>
  <c r="F218" i="12"/>
  <c r="F257" i="12"/>
  <c r="F250" i="12"/>
  <c r="F246" i="12"/>
  <c r="F259" i="12"/>
  <c r="F252" i="12"/>
  <c r="F260" i="12"/>
  <c r="F262" i="12"/>
  <c r="F244" i="12"/>
  <c r="F230" i="12"/>
  <c r="F221" i="12"/>
  <c r="F219" i="12"/>
  <c r="F227" i="12"/>
  <c r="F248" i="12"/>
  <c r="F226" i="12"/>
  <c r="C223" i="12"/>
  <c r="C222" i="12"/>
  <c r="C229" i="12"/>
  <c r="C228" i="12"/>
  <c r="C226" i="12"/>
  <c r="C220" i="12"/>
  <c r="C237" i="12"/>
  <c r="C233" i="12"/>
  <c r="C260" i="12"/>
  <c r="C261" i="12"/>
  <c r="C232" i="12"/>
  <c r="C227" i="12"/>
  <c r="C225" i="12"/>
  <c r="C224" i="12"/>
  <c r="C252" i="12"/>
  <c r="C236" i="12"/>
  <c r="D233" i="38"/>
  <c r="D261" i="35"/>
  <c r="D245" i="35"/>
  <c r="C250" i="27"/>
  <c r="C246" i="27"/>
  <c r="C228" i="27"/>
  <c r="C219" i="26"/>
  <c r="C226" i="26"/>
  <c r="C233" i="26"/>
  <c r="C245" i="26"/>
  <c r="D251" i="26"/>
  <c r="D258" i="26"/>
  <c r="C136" i="35"/>
  <c r="J36" i="49" s="1"/>
  <c r="D230" i="35"/>
  <c r="D220" i="35"/>
  <c r="D219" i="35"/>
  <c r="D178" i="12"/>
  <c r="F184" i="12"/>
  <c r="D173" i="39"/>
  <c r="C181" i="11"/>
  <c r="E181" i="11"/>
  <c r="H181" i="11" s="1"/>
  <c r="D173" i="11"/>
  <c r="F183" i="22"/>
  <c r="D183" i="22"/>
  <c r="E180" i="26"/>
  <c r="D180" i="26"/>
  <c r="F184" i="26"/>
  <c r="G179" i="22"/>
  <c r="D182" i="26"/>
  <c r="F182" i="26"/>
  <c r="G182" i="26"/>
  <c r="F178" i="31"/>
  <c r="F186" i="41"/>
  <c r="E172" i="41"/>
  <c r="H172" i="41" s="1"/>
  <c r="D170" i="25"/>
  <c r="C186" i="25"/>
  <c r="C172" i="27"/>
  <c r="C136" i="39"/>
  <c r="J40" i="49" s="1"/>
  <c r="G175" i="32"/>
  <c r="E173" i="28"/>
  <c r="H173" i="28" s="1"/>
  <c r="F179" i="28"/>
  <c r="D185" i="28"/>
  <c r="H52" i="24"/>
  <c r="F173" i="39"/>
  <c r="E173" i="23"/>
  <c r="G182" i="27"/>
  <c r="H86" i="28"/>
  <c r="D262" i="38"/>
  <c r="D251" i="38"/>
  <c r="C229" i="39"/>
  <c r="D228" i="38"/>
  <c r="D221" i="38"/>
  <c r="C228" i="25"/>
  <c r="C227" i="25"/>
  <c r="C256" i="25"/>
  <c r="C258" i="25"/>
  <c r="F172" i="41"/>
  <c r="F236" i="41"/>
  <c r="G223" i="41"/>
  <c r="F222" i="41"/>
  <c r="E186" i="38"/>
  <c r="D245" i="38"/>
  <c r="D256" i="38"/>
  <c r="D259" i="38"/>
  <c r="D250" i="22"/>
  <c r="G253" i="41"/>
  <c r="G228" i="41"/>
  <c r="C258" i="27"/>
  <c r="C235" i="26"/>
  <c r="C262" i="26"/>
  <c r="C252" i="24"/>
  <c r="C245" i="24"/>
  <c r="G257" i="24"/>
  <c r="G250" i="24"/>
  <c r="G219" i="24"/>
  <c r="F253" i="23"/>
  <c r="D246" i="23"/>
  <c r="F251" i="23"/>
  <c r="D244" i="23"/>
  <c r="F249" i="23"/>
  <c r="G254" i="41"/>
  <c r="G248" i="41"/>
  <c r="F256" i="41"/>
  <c r="D253" i="35"/>
  <c r="D250" i="33"/>
  <c r="D249" i="33"/>
  <c r="D237" i="33"/>
  <c r="D222" i="33"/>
  <c r="D236" i="33"/>
  <c r="D224" i="31"/>
  <c r="D224" i="30"/>
  <c r="D262" i="30"/>
  <c r="E223" i="29"/>
  <c r="E233" i="29"/>
  <c r="E227" i="29"/>
  <c r="E231" i="29"/>
  <c r="G253" i="27"/>
  <c r="C259" i="27"/>
  <c r="G223" i="21"/>
  <c r="E238" i="15"/>
  <c r="Z13" i="49" s="1"/>
  <c r="C256" i="12"/>
  <c r="C246" i="12"/>
  <c r="C259" i="12"/>
  <c r="C253" i="12"/>
  <c r="C278" i="12" s="1"/>
  <c r="F253" i="12"/>
  <c r="F256" i="12"/>
  <c r="C257" i="12"/>
  <c r="F222" i="12"/>
  <c r="G235" i="40"/>
  <c r="G232" i="40"/>
  <c r="G230" i="40"/>
  <c r="G256" i="40"/>
  <c r="C225" i="40"/>
  <c r="C223" i="40"/>
  <c r="C226" i="40"/>
  <c r="C233" i="40"/>
  <c r="C229" i="40"/>
  <c r="C236" i="40"/>
  <c r="D227" i="21"/>
  <c r="D230" i="21"/>
  <c r="D234" i="21"/>
  <c r="C233" i="21"/>
  <c r="C236" i="21"/>
  <c r="G228" i="34"/>
  <c r="G236" i="34"/>
  <c r="G225" i="34"/>
  <c r="G233" i="34"/>
  <c r="G223" i="34"/>
  <c r="G238" i="34" s="1"/>
  <c r="AB35" i="49" s="1"/>
  <c r="G231" i="34"/>
  <c r="G222" i="34"/>
  <c r="G226" i="34"/>
  <c r="C35" i="49"/>
  <c r="D233" i="34"/>
  <c r="D223" i="34"/>
  <c r="C231" i="15"/>
  <c r="C222" i="15"/>
  <c r="C228" i="15"/>
  <c r="G260" i="11"/>
  <c r="G254" i="11"/>
  <c r="G245" i="11"/>
  <c r="G246" i="11"/>
  <c r="G257" i="11"/>
  <c r="G258" i="11"/>
  <c r="G249" i="11"/>
  <c r="G252" i="11"/>
  <c r="G227" i="11"/>
  <c r="G221" i="11"/>
  <c r="G237" i="11"/>
  <c r="G232" i="11"/>
  <c r="G226" i="11"/>
  <c r="G233" i="11"/>
  <c r="G223" i="11"/>
  <c r="G238" i="11" s="1"/>
  <c r="AB10" i="49" s="1"/>
  <c r="G262" i="11"/>
  <c r="C177" i="24"/>
  <c r="E177" i="24"/>
  <c r="F177" i="24"/>
  <c r="G174" i="19"/>
  <c r="C174" i="19"/>
  <c r="G186" i="25"/>
  <c r="C170" i="25"/>
  <c r="H117" i="25"/>
  <c r="F169" i="25" s="1"/>
  <c r="F177" i="25"/>
  <c r="G187" i="41"/>
  <c r="G248" i="40"/>
  <c r="G262" i="40"/>
  <c r="G251" i="40"/>
  <c r="E263" i="40"/>
  <c r="AG41" i="49"/>
  <c r="C257" i="40"/>
  <c r="G254" i="40"/>
  <c r="H117" i="38"/>
  <c r="C169" i="38"/>
  <c r="C249" i="32"/>
  <c r="E263" i="22"/>
  <c r="AG22" i="49" s="1"/>
  <c r="D136" i="35"/>
  <c r="K36" i="49"/>
  <c r="G250" i="34"/>
  <c r="D250" i="34"/>
  <c r="D253" i="34"/>
  <c r="D256" i="34"/>
  <c r="G260" i="34"/>
  <c r="G252" i="34"/>
  <c r="G244" i="34"/>
  <c r="C227" i="32"/>
  <c r="H227" i="32" s="1"/>
  <c r="C220" i="32"/>
  <c r="C236" i="32"/>
  <c r="C229" i="32"/>
  <c r="C219" i="32"/>
  <c r="C218" i="32"/>
  <c r="D136" i="31"/>
  <c r="K31" i="49"/>
  <c r="H81" i="30"/>
  <c r="H138" i="30" s="1"/>
  <c r="G175" i="29"/>
  <c r="F223" i="29"/>
  <c r="F233" i="29"/>
  <c r="D221" i="29"/>
  <c r="G233" i="29"/>
  <c r="F234" i="29"/>
  <c r="D218" i="29"/>
  <c r="G226" i="29"/>
  <c r="F224" i="29"/>
  <c r="D235" i="29"/>
  <c r="D223" i="21"/>
  <c r="C218" i="21"/>
  <c r="D186" i="17"/>
  <c r="D181" i="17"/>
  <c r="F183" i="14"/>
  <c r="F185" i="11"/>
  <c r="C218" i="40"/>
  <c r="C227" i="40"/>
  <c r="H227" i="40" s="1"/>
  <c r="C236" i="15"/>
  <c r="C219" i="15"/>
  <c r="F136" i="9"/>
  <c r="M8" i="49"/>
  <c r="G136" i="9"/>
  <c r="N8" i="49" s="1"/>
  <c r="H118" i="9"/>
  <c r="C170" i="9" s="1"/>
  <c r="G227" i="34"/>
  <c r="G229" i="34"/>
  <c r="G232" i="34"/>
  <c r="D173" i="28"/>
  <c r="D234" i="28"/>
  <c r="D223" i="28"/>
  <c r="F236" i="28"/>
  <c r="D230" i="28"/>
  <c r="F230" i="28"/>
  <c r="F232" i="28"/>
  <c r="D226" i="28"/>
  <c r="D233" i="28"/>
  <c r="D228" i="28"/>
  <c r="F248" i="28"/>
  <c r="F258" i="28"/>
  <c r="F252" i="28"/>
  <c r="D246" i="28"/>
  <c r="F254" i="28"/>
  <c r="H81" i="27"/>
  <c r="E184" i="27"/>
  <c r="D136" i="26"/>
  <c r="K25" i="49"/>
  <c r="G235" i="23"/>
  <c r="C223" i="23"/>
  <c r="G237" i="23"/>
  <c r="C225" i="23"/>
  <c r="C226" i="23"/>
  <c r="C227" i="23"/>
  <c r="C228" i="23"/>
  <c r="G260" i="23"/>
  <c r="C248" i="23"/>
  <c r="C249" i="23"/>
  <c r="C262" i="22"/>
  <c r="C247" i="22"/>
  <c r="C235" i="22"/>
  <c r="C232" i="22"/>
  <c r="C258" i="20"/>
  <c r="C262" i="20"/>
  <c r="G243" i="20"/>
  <c r="G247" i="20"/>
  <c r="G237" i="20"/>
  <c r="C225" i="20"/>
  <c r="C226" i="20"/>
  <c r="C227" i="20"/>
  <c r="H227" i="20" s="1"/>
  <c r="C228" i="20"/>
  <c r="D219" i="19"/>
  <c r="D232" i="19"/>
  <c r="D231" i="19"/>
  <c r="D226" i="19"/>
  <c r="D228" i="19"/>
  <c r="D250" i="19"/>
  <c r="D252" i="19"/>
  <c r="D247" i="19"/>
  <c r="D257" i="19"/>
  <c r="E251" i="18"/>
  <c r="E247" i="18"/>
  <c r="E254" i="18"/>
  <c r="E257" i="18"/>
  <c r="E231" i="18"/>
  <c r="G232" i="16"/>
  <c r="G219" i="16"/>
  <c r="D234" i="16"/>
  <c r="G227" i="16"/>
  <c r="D232" i="16"/>
  <c r="G225" i="16"/>
  <c r="D229" i="16"/>
  <c r="G223" i="16"/>
  <c r="G236" i="16"/>
  <c r="G220" i="16"/>
  <c r="D228" i="16"/>
  <c r="G243" i="16"/>
  <c r="D244" i="16"/>
  <c r="D253" i="16"/>
  <c r="D256" i="16"/>
  <c r="G249" i="16"/>
  <c r="G258" i="16"/>
  <c r="D252" i="16"/>
  <c r="G245" i="16"/>
  <c r="D259" i="16"/>
  <c r="G252" i="16"/>
  <c r="D261" i="16"/>
  <c r="H261" i="16" s="1"/>
  <c r="C136" i="15"/>
  <c r="C136" i="12"/>
  <c r="J11" i="49"/>
  <c r="D136" i="12"/>
  <c r="C227" i="11"/>
  <c r="C234" i="11"/>
  <c r="C220" i="11"/>
  <c r="C224" i="11"/>
  <c r="C229" i="11"/>
  <c r="C232" i="11"/>
  <c r="C225" i="11"/>
  <c r="C262" i="11"/>
  <c r="C261" i="11"/>
  <c r="C247" i="11"/>
  <c r="C253" i="11"/>
  <c r="H130" i="10"/>
  <c r="D182" i="10" s="1"/>
  <c r="H129" i="10"/>
  <c r="D181" i="10" s="1"/>
  <c r="H105" i="44"/>
  <c r="H127" i="10"/>
  <c r="F179" i="10"/>
  <c r="H126" i="10"/>
  <c r="H125" i="10"/>
  <c r="C177" i="10"/>
  <c r="H124" i="10"/>
  <c r="F176" i="10" s="1"/>
  <c r="H123" i="10"/>
  <c r="F175" i="10"/>
  <c r="H119" i="10"/>
  <c r="G136" i="10"/>
  <c r="D235" i="9"/>
  <c r="H18" i="9"/>
  <c r="H66" i="44"/>
  <c r="C185" i="40"/>
  <c r="G185" i="40"/>
  <c r="F185" i="40"/>
  <c r="D185" i="40"/>
  <c r="E185" i="40"/>
  <c r="C177" i="40"/>
  <c r="G177" i="40"/>
  <c r="D177" i="40"/>
  <c r="E177" i="40"/>
  <c r="F177" i="40"/>
  <c r="G183" i="38"/>
  <c r="C183" i="38"/>
  <c r="H183" i="38" s="1"/>
  <c r="D183" i="38"/>
  <c r="F183" i="38"/>
  <c r="E183" i="38"/>
  <c r="C177" i="38"/>
  <c r="D177" i="38"/>
  <c r="G177" i="38"/>
  <c r="F177" i="38"/>
  <c r="E177" i="38"/>
  <c r="G175" i="38"/>
  <c r="F175" i="38"/>
  <c r="D175" i="38"/>
  <c r="E175" i="38"/>
  <c r="C175" i="38"/>
  <c r="D185" i="34"/>
  <c r="F185" i="34"/>
  <c r="G185" i="34"/>
  <c r="C185" i="34"/>
  <c r="E185" i="34"/>
  <c r="C179" i="34"/>
  <c r="G179" i="34"/>
  <c r="E179" i="34"/>
  <c r="D179" i="34"/>
  <c r="F179" i="34"/>
  <c r="D175" i="34"/>
  <c r="E175" i="34"/>
  <c r="C175" i="34"/>
  <c r="F175" i="34"/>
  <c r="G175" i="34"/>
  <c r="E184" i="33"/>
  <c r="C184" i="33"/>
  <c r="G184" i="33"/>
  <c r="F184" i="33"/>
  <c r="D184" i="33"/>
  <c r="E176" i="33"/>
  <c r="D176" i="33"/>
  <c r="C176" i="33"/>
  <c r="G176" i="33"/>
  <c r="F176" i="33"/>
  <c r="G172" i="33"/>
  <c r="D172" i="33"/>
  <c r="F172" i="33"/>
  <c r="C172" i="33"/>
  <c r="E172" i="33"/>
  <c r="G184" i="31"/>
  <c r="F184" i="31"/>
  <c r="E184" i="31"/>
  <c r="C184" i="31"/>
  <c r="D184" i="31"/>
  <c r="C182" i="31"/>
  <c r="E182" i="31"/>
  <c r="F182" i="31"/>
  <c r="D182" i="31"/>
  <c r="G182" i="31"/>
  <c r="F183" i="30"/>
  <c r="G183" i="30"/>
  <c r="D183" i="30"/>
  <c r="H183" i="30" s="1"/>
  <c r="C183" i="30"/>
  <c r="E183" i="30"/>
  <c r="E170" i="30"/>
  <c r="C170" i="30"/>
  <c r="G170" i="30"/>
  <c r="D170" i="30"/>
  <c r="F170" i="30"/>
  <c r="E186" i="29"/>
  <c r="G186" i="29"/>
  <c r="C186" i="29"/>
  <c r="F186" i="29"/>
  <c r="D186" i="29"/>
  <c r="D174" i="24"/>
  <c r="E174" i="24"/>
  <c r="F174" i="24"/>
  <c r="C174" i="24"/>
  <c r="G174" i="24"/>
  <c r="D171" i="21"/>
  <c r="G171" i="21"/>
  <c r="E171" i="21"/>
  <c r="C171" i="21"/>
  <c r="F171" i="21"/>
  <c r="D187" i="12"/>
  <c r="F187" i="12"/>
  <c r="G187" i="12"/>
  <c r="C187" i="12"/>
  <c r="E187" i="12"/>
  <c r="E182" i="12"/>
  <c r="G182" i="12"/>
  <c r="D182" i="12"/>
  <c r="F182" i="12"/>
  <c r="C182" i="12"/>
  <c r="H182" i="12" s="1"/>
  <c r="C180" i="12"/>
  <c r="E180" i="12"/>
  <c r="G180" i="12"/>
  <c r="D180" i="12"/>
  <c r="F180" i="12"/>
  <c r="E174" i="12"/>
  <c r="G174" i="12"/>
  <c r="D174" i="12"/>
  <c r="H174" i="12" s="1"/>
  <c r="F174" i="12"/>
  <c r="C174" i="12"/>
  <c r="C172" i="12"/>
  <c r="E172" i="12"/>
  <c r="G172" i="12"/>
  <c r="D172" i="12"/>
  <c r="F172" i="12"/>
  <c r="F186" i="24"/>
  <c r="H186" i="24" s="1"/>
  <c r="C186" i="24"/>
  <c r="G186" i="24"/>
  <c r="D186" i="24"/>
  <c r="E186" i="24"/>
  <c r="G178" i="24"/>
  <c r="C178" i="24"/>
  <c r="F178" i="24"/>
  <c r="D178" i="24"/>
  <c r="E178" i="24"/>
  <c r="E184" i="22"/>
  <c r="F184" i="22"/>
  <c r="G184" i="22"/>
  <c r="C184" i="22"/>
  <c r="D184" i="22"/>
  <c r="D182" i="22"/>
  <c r="E182" i="22"/>
  <c r="H182" i="22" s="1"/>
  <c r="F182" i="22"/>
  <c r="G182" i="22"/>
  <c r="C182" i="22"/>
  <c r="G178" i="22"/>
  <c r="C178" i="22"/>
  <c r="E178" i="22"/>
  <c r="D178" i="22"/>
  <c r="F178" i="22"/>
  <c r="H178" i="22" s="1"/>
  <c r="E184" i="20"/>
  <c r="G184" i="20"/>
  <c r="D184" i="20"/>
  <c r="F184" i="20"/>
  <c r="C184" i="20"/>
  <c r="F182" i="20"/>
  <c r="C182" i="20"/>
  <c r="G182" i="20"/>
  <c r="E182" i="20"/>
  <c r="D182" i="20"/>
  <c r="F187" i="16"/>
  <c r="C187" i="16"/>
  <c r="E187" i="16"/>
  <c r="D187" i="16"/>
  <c r="G187" i="16"/>
  <c r="D181" i="16"/>
  <c r="F181" i="16"/>
  <c r="C181" i="16"/>
  <c r="G181" i="16"/>
  <c r="E181" i="16"/>
  <c r="F179" i="16"/>
  <c r="C179" i="16"/>
  <c r="E179" i="16"/>
  <c r="G179" i="16"/>
  <c r="D179" i="16"/>
  <c r="F173" i="16"/>
  <c r="C173" i="16"/>
  <c r="E173" i="16"/>
  <c r="G173" i="16"/>
  <c r="D173" i="16"/>
  <c r="D171" i="16"/>
  <c r="F171" i="16"/>
  <c r="C171" i="16"/>
  <c r="G171" i="16"/>
  <c r="E171" i="16"/>
  <c r="D185" i="26"/>
  <c r="G185" i="26"/>
  <c r="E185" i="26"/>
  <c r="C185" i="26"/>
  <c r="F185" i="26"/>
  <c r="D175" i="40"/>
  <c r="F175" i="40"/>
  <c r="E175" i="40"/>
  <c r="G175" i="40"/>
  <c r="C175" i="40"/>
  <c r="D183" i="40"/>
  <c r="F183" i="40"/>
  <c r="E183" i="40"/>
  <c r="C183" i="40"/>
  <c r="G183" i="40"/>
  <c r="D172" i="39"/>
  <c r="E172" i="39"/>
  <c r="G172" i="39"/>
  <c r="C172" i="39"/>
  <c r="F172" i="39"/>
  <c r="F182" i="39"/>
  <c r="C182" i="39"/>
  <c r="D182" i="39"/>
  <c r="G182" i="39"/>
  <c r="E186" i="39"/>
  <c r="D186" i="39"/>
  <c r="F186" i="39"/>
  <c r="C186" i="39"/>
  <c r="G186" i="39"/>
  <c r="G173" i="38"/>
  <c r="F173" i="38"/>
  <c r="E173" i="38"/>
  <c r="F181" i="38"/>
  <c r="E181" i="38"/>
  <c r="G181" i="38"/>
  <c r="D172" i="35"/>
  <c r="F172" i="35"/>
  <c r="C172" i="35"/>
  <c r="G172" i="35"/>
  <c r="E172" i="35"/>
  <c r="D180" i="35"/>
  <c r="F180" i="35"/>
  <c r="C180" i="35"/>
  <c r="E180" i="35"/>
  <c r="G180" i="35"/>
  <c r="D171" i="38"/>
  <c r="C171" i="38"/>
  <c r="F171" i="38"/>
  <c r="E171" i="38"/>
  <c r="G171" i="38"/>
  <c r="D179" i="38"/>
  <c r="G179" i="38"/>
  <c r="E179" i="38"/>
  <c r="F179" i="38"/>
  <c r="F187" i="38"/>
  <c r="E187" i="38"/>
  <c r="C187" i="38"/>
  <c r="G187" i="38"/>
  <c r="D170" i="35"/>
  <c r="F170" i="35"/>
  <c r="C170" i="35"/>
  <c r="G170" i="35"/>
  <c r="E170" i="35"/>
  <c r="D178" i="35"/>
  <c r="F178" i="35"/>
  <c r="C178" i="35"/>
  <c r="G178" i="35"/>
  <c r="E178" i="35"/>
  <c r="D186" i="35"/>
  <c r="F186" i="35"/>
  <c r="C186" i="35"/>
  <c r="E186" i="35"/>
  <c r="G186" i="35"/>
  <c r="F176" i="24"/>
  <c r="G176" i="24"/>
  <c r="C176" i="24"/>
  <c r="D176" i="24"/>
  <c r="E176" i="24"/>
  <c r="F170" i="20"/>
  <c r="C170" i="20"/>
  <c r="G170" i="20"/>
  <c r="D170" i="20"/>
  <c r="E170" i="20"/>
  <c r="G178" i="20"/>
  <c r="D178" i="20"/>
  <c r="F178" i="20"/>
  <c r="C178" i="20"/>
  <c r="E178" i="20"/>
  <c r="G186" i="20"/>
  <c r="D186" i="20"/>
  <c r="F186" i="20"/>
  <c r="E186" i="20"/>
  <c r="C186" i="20"/>
  <c r="G173" i="19"/>
  <c r="D173" i="19"/>
  <c r="F173" i="19"/>
  <c r="E173" i="19"/>
  <c r="C173" i="19"/>
  <c r="G181" i="19"/>
  <c r="D181" i="19"/>
  <c r="C181" i="19"/>
  <c r="F181" i="19"/>
  <c r="E181" i="19"/>
  <c r="G185" i="16"/>
  <c r="D185" i="16"/>
  <c r="F185" i="16"/>
  <c r="E185" i="16"/>
  <c r="C185" i="16"/>
  <c r="D170" i="39"/>
  <c r="E170" i="39"/>
  <c r="G170" i="39"/>
  <c r="G175" i="16"/>
  <c r="D175" i="16"/>
  <c r="F175" i="16"/>
  <c r="E175" i="16"/>
  <c r="C175" i="16"/>
  <c r="F181" i="39"/>
  <c r="E172" i="20"/>
  <c r="D172" i="20"/>
  <c r="C172" i="20"/>
  <c r="F172" i="20"/>
  <c r="G172" i="20"/>
  <c r="C180" i="20"/>
  <c r="E180" i="20"/>
  <c r="G180" i="20"/>
  <c r="F180" i="20"/>
  <c r="D180" i="20"/>
  <c r="H18" i="17"/>
  <c r="H86" i="17"/>
  <c r="F185" i="25"/>
  <c r="D185" i="25"/>
  <c r="H185" i="25" s="1"/>
  <c r="C184" i="25"/>
  <c r="E184" i="25"/>
  <c r="G183" i="25"/>
  <c r="F183" i="25"/>
  <c r="E183" i="25"/>
  <c r="D182" i="25"/>
  <c r="E182" i="25"/>
  <c r="G182" i="25"/>
  <c r="G181" i="25"/>
  <c r="D181" i="25"/>
  <c r="C180" i="25"/>
  <c r="F180" i="25"/>
  <c r="C20" i="49"/>
  <c r="D246" i="25"/>
  <c r="D251" i="25"/>
  <c r="D253" i="25"/>
  <c r="D232" i="25"/>
  <c r="D235" i="25"/>
  <c r="D222" i="25"/>
  <c r="D229" i="25"/>
  <c r="D261" i="25"/>
  <c r="D260" i="25"/>
  <c r="D219" i="25"/>
  <c r="G185" i="41"/>
  <c r="H185" i="41" s="1"/>
  <c r="D185" i="41"/>
  <c r="C185" i="41"/>
  <c r="G184" i="41"/>
  <c r="E184" i="41"/>
  <c r="D184" i="41"/>
  <c r="C184" i="41"/>
  <c r="C182" i="41"/>
  <c r="E182" i="41"/>
  <c r="H182" i="41" s="1"/>
  <c r="D182" i="41"/>
  <c r="H117" i="41"/>
  <c r="C136" i="41"/>
  <c r="J42" i="49"/>
  <c r="C42" i="49"/>
  <c r="D252" i="41"/>
  <c r="D254" i="41"/>
  <c r="D257" i="41"/>
  <c r="D218" i="41"/>
  <c r="D235" i="41"/>
  <c r="D221" i="41"/>
  <c r="B42" i="49"/>
  <c r="C221" i="41"/>
  <c r="C231" i="41"/>
  <c r="C234" i="41"/>
  <c r="C245" i="41"/>
  <c r="C255" i="41"/>
  <c r="C250" i="41"/>
  <c r="H18" i="41"/>
  <c r="H86" i="41"/>
  <c r="D171" i="39"/>
  <c r="C171" i="39"/>
  <c r="F171" i="39"/>
  <c r="C40" i="49"/>
  <c r="D233" i="39"/>
  <c r="D226" i="39"/>
  <c r="D253" i="39"/>
  <c r="D256" i="39"/>
  <c r="D246" i="39"/>
  <c r="B40" i="49"/>
  <c r="H52" i="39"/>
  <c r="C225" i="39"/>
  <c r="C250" i="39"/>
  <c r="C260" i="39"/>
  <c r="C252" i="39"/>
  <c r="C247" i="39"/>
  <c r="C245" i="39"/>
  <c r="C259" i="39"/>
  <c r="C233" i="39"/>
  <c r="G184" i="38"/>
  <c r="F184" i="38"/>
  <c r="C184" i="38"/>
  <c r="C182" i="38"/>
  <c r="F182" i="38"/>
  <c r="E182" i="38"/>
  <c r="G182" i="38"/>
  <c r="D182" i="38"/>
  <c r="D180" i="38"/>
  <c r="E180" i="38"/>
  <c r="C176" i="38"/>
  <c r="F176" i="38"/>
  <c r="G176" i="38"/>
  <c r="D174" i="38"/>
  <c r="C174" i="38"/>
  <c r="E174" i="38"/>
  <c r="E172" i="38"/>
  <c r="D172" i="38"/>
  <c r="F39" i="49"/>
  <c r="G256" i="38"/>
  <c r="G232" i="38"/>
  <c r="G218" i="38"/>
  <c r="G221" i="38"/>
  <c r="G228" i="38"/>
  <c r="G230" i="38"/>
  <c r="G237" i="38"/>
  <c r="G227" i="38"/>
  <c r="G258" i="38"/>
  <c r="G244" i="38"/>
  <c r="G259" i="38"/>
  <c r="G245" i="38"/>
  <c r="G246" i="38"/>
  <c r="G257" i="38"/>
  <c r="C227" i="38"/>
  <c r="C218" i="38"/>
  <c r="C245" i="38"/>
  <c r="C256" i="38"/>
  <c r="C246" i="38"/>
  <c r="C229" i="38"/>
  <c r="H18" i="38"/>
  <c r="H86" i="38"/>
  <c r="K38" i="49"/>
  <c r="P35" i="48"/>
  <c r="F37" i="49"/>
  <c r="D178" i="28"/>
  <c r="E183" i="19"/>
  <c r="G183" i="19"/>
  <c r="F183" i="19"/>
  <c r="D183" i="19"/>
  <c r="H183" i="19" s="1"/>
  <c r="C183" i="19"/>
  <c r="G179" i="11"/>
  <c r="D179" i="11"/>
  <c r="E179" i="11"/>
  <c r="C179" i="11"/>
  <c r="F179" i="11"/>
  <c r="C187" i="35"/>
  <c r="F36" i="49"/>
  <c r="G258" i="35"/>
  <c r="G222" i="35"/>
  <c r="B36" i="49"/>
  <c r="H52" i="35"/>
  <c r="C260" i="35"/>
  <c r="C245" i="35"/>
  <c r="C250" i="35"/>
  <c r="C253" i="35"/>
  <c r="C255" i="35"/>
  <c r="H18" i="35"/>
  <c r="H86" i="35"/>
  <c r="D174" i="34"/>
  <c r="G174" i="34"/>
  <c r="F174" i="34"/>
  <c r="E174" i="34"/>
  <c r="C174" i="34"/>
  <c r="H174" i="34" s="1"/>
  <c r="E172" i="34"/>
  <c r="D172" i="34"/>
  <c r="G172" i="34"/>
  <c r="F172" i="34"/>
  <c r="C172" i="34"/>
  <c r="F170" i="34"/>
  <c r="C170" i="34"/>
  <c r="G170" i="34"/>
  <c r="D170" i="34"/>
  <c r="E170" i="34"/>
  <c r="B35" i="49"/>
  <c r="C221" i="34"/>
  <c r="E34" i="49"/>
  <c r="F225" i="33"/>
  <c r="F220" i="33"/>
  <c r="F244" i="33"/>
  <c r="F261" i="33"/>
  <c r="F223" i="33"/>
  <c r="F34" i="49"/>
  <c r="G221" i="33"/>
  <c r="G235" i="33"/>
  <c r="H86" i="33"/>
  <c r="H18" i="33"/>
  <c r="G187" i="32"/>
  <c r="D187" i="32"/>
  <c r="C187" i="32"/>
  <c r="E185" i="32"/>
  <c r="C185" i="32"/>
  <c r="F185" i="32"/>
  <c r="G185" i="32"/>
  <c r="D183" i="32"/>
  <c r="E183" i="32"/>
  <c r="G182" i="32"/>
  <c r="D182" i="32"/>
  <c r="C182" i="32"/>
  <c r="F181" i="32"/>
  <c r="E181" i="32"/>
  <c r="G181" i="32"/>
  <c r="D181" i="32"/>
  <c r="C179" i="32"/>
  <c r="G179" i="32"/>
  <c r="F179" i="32"/>
  <c r="C178" i="32"/>
  <c r="F178" i="32"/>
  <c r="E178" i="32"/>
  <c r="D178" i="32"/>
  <c r="G178" i="32"/>
  <c r="D177" i="32"/>
  <c r="G177" i="32"/>
  <c r="F177" i="32"/>
  <c r="C177" i="32"/>
  <c r="E175" i="32"/>
  <c r="D175" i="32"/>
  <c r="H175" i="32" s="1"/>
  <c r="G174" i="32"/>
  <c r="F174" i="32"/>
  <c r="E174" i="32"/>
  <c r="C174" i="32"/>
  <c r="D174" i="32"/>
  <c r="F32" i="49"/>
  <c r="G218" i="32"/>
  <c r="G222" i="32"/>
  <c r="G233" i="32"/>
  <c r="G220" i="32"/>
  <c r="G248" i="32"/>
  <c r="G253" i="32"/>
  <c r="D230" i="32"/>
  <c r="D245" i="32"/>
  <c r="D226" i="32"/>
  <c r="C187" i="31"/>
  <c r="F179" i="31"/>
  <c r="E179" i="31"/>
  <c r="D179" i="31"/>
  <c r="G179" i="31"/>
  <c r="F175" i="31"/>
  <c r="E175" i="31"/>
  <c r="C175" i="31"/>
  <c r="D175" i="31"/>
  <c r="G171" i="31"/>
  <c r="C171" i="31"/>
  <c r="E171" i="31"/>
  <c r="D171" i="31"/>
  <c r="F171" i="31"/>
  <c r="H117" i="31"/>
  <c r="C136" i="31"/>
  <c r="J31" i="49" s="1"/>
  <c r="E31" i="49"/>
  <c r="E114" i="49" s="1"/>
  <c r="F218" i="31"/>
  <c r="F223" i="31"/>
  <c r="F220" i="31"/>
  <c r="F229" i="31"/>
  <c r="F234" i="31"/>
  <c r="F236" i="31"/>
  <c r="F31" i="49"/>
  <c r="F114" i="49" s="1"/>
  <c r="G237" i="31"/>
  <c r="G227" i="31"/>
  <c r="G221" i="31"/>
  <c r="G228" i="31"/>
  <c r="G230" i="31"/>
  <c r="C220" i="31"/>
  <c r="C223" i="31"/>
  <c r="C237" i="31"/>
  <c r="C230" i="31"/>
  <c r="C218" i="31"/>
  <c r="H18" i="31"/>
  <c r="H86" i="31"/>
  <c r="C186" i="30"/>
  <c r="D186" i="30"/>
  <c r="F186" i="30"/>
  <c r="G186" i="30"/>
  <c r="E182" i="30"/>
  <c r="F182" i="30"/>
  <c r="C182" i="30"/>
  <c r="E180" i="30"/>
  <c r="D180" i="30"/>
  <c r="C180" i="30"/>
  <c r="G177" i="30"/>
  <c r="C177" i="30"/>
  <c r="E177" i="30"/>
  <c r="F177" i="30"/>
  <c r="D177" i="30"/>
  <c r="D175" i="30"/>
  <c r="F175" i="30"/>
  <c r="E175" i="30"/>
  <c r="G173" i="30"/>
  <c r="D173" i="30"/>
  <c r="E173" i="30"/>
  <c r="F171" i="30"/>
  <c r="D171" i="30"/>
  <c r="G171" i="30"/>
  <c r="F30" i="49"/>
  <c r="F113" i="49" s="1"/>
  <c r="G232" i="30"/>
  <c r="G228" i="30"/>
  <c r="G252" i="30"/>
  <c r="G230" i="30"/>
  <c r="E30" i="49"/>
  <c r="F260" i="30"/>
  <c r="G185" i="29"/>
  <c r="E185" i="29"/>
  <c r="F185" i="29"/>
  <c r="C180" i="29"/>
  <c r="E180" i="29"/>
  <c r="G180" i="29"/>
  <c r="D180" i="29"/>
  <c r="D178" i="29"/>
  <c r="C178" i="29"/>
  <c r="G177" i="29"/>
  <c r="E177" i="29"/>
  <c r="F177" i="29"/>
  <c r="F174" i="29"/>
  <c r="G174" i="29"/>
  <c r="D174" i="29"/>
  <c r="E174" i="29"/>
  <c r="C174" i="29"/>
  <c r="G172" i="29"/>
  <c r="F172" i="29"/>
  <c r="E172" i="29"/>
  <c r="D172" i="29"/>
  <c r="C172" i="29"/>
  <c r="B29" i="49"/>
  <c r="H52" i="29"/>
  <c r="C229" i="29"/>
  <c r="C238" i="29" s="1"/>
  <c r="D186" i="28"/>
  <c r="E186" i="28"/>
  <c r="F186" i="28"/>
  <c r="C186" i="28"/>
  <c r="G186" i="28"/>
  <c r="D184" i="28"/>
  <c r="E184" i="28"/>
  <c r="F182" i="28"/>
  <c r="F180" i="28"/>
  <c r="C180" i="28"/>
  <c r="G180" i="28"/>
  <c r="E176" i="28"/>
  <c r="D176" i="28"/>
  <c r="F174" i="28"/>
  <c r="G174" i="28"/>
  <c r="C174" i="28"/>
  <c r="D174" i="28"/>
  <c r="E174" i="28"/>
  <c r="G171" i="28"/>
  <c r="E171" i="28"/>
  <c r="D171" i="28"/>
  <c r="F28" i="49"/>
  <c r="F111" i="49" s="1"/>
  <c r="G313" i="28"/>
  <c r="G363" i="28" s="1"/>
  <c r="G260" i="28"/>
  <c r="G222" i="28"/>
  <c r="G261" i="28"/>
  <c r="B28" i="49"/>
  <c r="C228" i="28"/>
  <c r="C262" i="28"/>
  <c r="H52" i="28"/>
  <c r="C231" i="28"/>
  <c r="C229" i="28"/>
  <c r="D180" i="27"/>
  <c r="F180" i="27"/>
  <c r="G180" i="27"/>
  <c r="F178" i="27"/>
  <c r="C178" i="27"/>
  <c r="G176" i="27"/>
  <c r="F176" i="27"/>
  <c r="D176" i="27"/>
  <c r="F174" i="27"/>
  <c r="C174" i="27"/>
  <c r="F173" i="27"/>
  <c r="E173" i="27"/>
  <c r="C173" i="27"/>
  <c r="G172" i="27"/>
  <c r="E172" i="27"/>
  <c r="D172" i="27"/>
  <c r="G171" i="27"/>
  <c r="D171" i="27"/>
  <c r="C170" i="27"/>
  <c r="F170" i="27"/>
  <c r="D218" i="27"/>
  <c r="D257" i="27"/>
  <c r="D252" i="27"/>
  <c r="H18" i="27"/>
  <c r="H86" i="27"/>
  <c r="H116" i="26"/>
  <c r="C136" i="26"/>
  <c r="J25" i="49" s="1"/>
  <c r="F25" i="49"/>
  <c r="F108" i="49" s="1"/>
  <c r="G260" i="26"/>
  <c r="G246" i="26"/>
  <c r="G222" i="26"/>
  <c r="G253" i="26"/>
  <c r="G249" i="26"/>
  <c r="F20" i="49"/>
  <c r="F103" i="49" s="1"/>
  <c r="G254" i="25"/>
  <c r="G221" i="25"/>
  <c r="G222" i="25"/>
  <c r="G244" i="25"/>
  <c r="G228" i="25"/>
  <c r="G247" i="25"/>
  <c r="G232" i="25"/>
  <c r="G234" i="25"/>
  <c r="E187" i="24"/>
  <c r="D187" i="24"/>
  <c r="G187" i="24"/>
  <c r="C187" i="24"/>
  <c r="F187" i="24"/>
  <c r="C185" i="24"/>
  <c r="D185" i="24"/>
  <c r="E185" i="24"/>
  <c r="G185" i="24"/>
  <c r="F185" i="24"/>
  <c r="F183" i="24"/>
  <c r="E183" i="24"/>
  <c r="C183" i="24"/>
  <c r="D183" i="24"/>
  <c r="G183" i="24"/>
  <c r="F181" i="24"/>
  <c r="E181" i="24"/>
  <c r="C181" i="24"/>
  <c r="E179" i="24"/>
  <c r="F179" i="24"/>
  <c r="D179" i="24"/>
  <c r="G179" i="24"/>
  <c r="C179" i="24"/>
  <c r="H117" i="24"/>
  <c r="C136" i="24"/>
  <c r="J26" i="49"/>
  <c r="C26" i="49"/>
  <c r="D255" i="24"/>
  <c r="D248" i="24"/>
  <c r="D260" i="24"/>
  <c r="D253" i="24"/>
  <c r="D231" i="24"/>
  <c r="D224" i="24"/>
  <c r="D259" i="24"/>
  <c r="D235" i="24"/>
  <c r="D228" i="24"/>
  <c r="F26" i="49"/>
  <c r="F109" i="49" s="1"/>
  <c r="G255" i="24"/>
  <c r="G259" i="24"/>
  <c r="G252" i="24"/>
  <c r="G235" i="24"/>
  <c r="G228" i="24"/>
  <c r="G221" i="24"/>
  <c r="G248" i="24"/>
  <c r="G253" i="24"/>
  <c r="G246" i="24"/>
  <c r="G231" i="24"/>
  <c r="G224" i="24"/>
  <c r="B26" i="49"/>
  <c r="C261" i="24"/>
  <c r="C254" i="24"/>
  <c r="C247" i="24"/>
  <c r="C237" i="24"/>
  <c r="C230" i="24"/>
  <c r="C223" i="24"/>
  <c r="C243" i="24"/>
  <c r="C226" i="24"/>
  <c r="C219" i="24"/>
  <c r="H86" i="24"/>
  <c r="H18" i="24"/>
  <c r="G183" i="23"/>
  <c r="E183" i="23"/>
  <c r="F182" i="23"/>
  <c r="F181" i="23"/>
  <c r="D181" i="23"/>
  <c r="E181" i="23"/>
  <c r="E180" i="23"/>
  <c r="D180" i="23"/>
  <c r="C179" i="23"/>
  <c r="D179" i="23"/>
  <c r="H179" i="23" s="1"/>
  <c r="E179" i="23"/>
  <c r="F177" i="23"/>
  <c r="G177" i="23"/>
  <c r="D177" i="23"/>
  <c r="C177" i="23"/>
  <c r="E177" i="23"/>
  <c r="G176" i="23"/>
  <c r="F176" i="23"/>
  <c r="C176" i="23"/>
  <c r="C174" i="23"/>
  <c r="F174" i="23"/>
  <c r="E172" i="23"/>
  <c r="D172" i="23"/>
  <c r="C172" i="23"/>
  <c r="F172" i="23"/>
  <c r="G172" i="23"/>
  <c r="D171" i="23"/>
  <c r="C171" i="23"/>
  <c r="F170" i="23"/>
  <c r="C170" i="23"/>
  <c r="G170" i="23"/>
  <c r="D170" i="23"/>
  <c r="C24" i="49"/>
  <c r="D236" i="23"/>
  <c r="D234" i="23"/>
  <c r="D257" i="23"/>
  <c r="D262" i="23"/>
  <c r="D260" i="23"/>
  <c r="D258" i="23"/>
  <c r="D237" i="23"/>
  <c r="D235" i="23"/>
  <c r="D233" i="23"/>
  <c r="D256" i="23"/>
  <c r="D261" i="23"/>
  <c r="D259" i="23"/>
  <c r="C187" i="22"/>
  <c r="E187" i="22"/>
  <c r="D187" i="22"/>
  <c r="F187" i="22"/>
  <c r="G187" i="22"/>
  <c r="D181" i="22"/>
  <c r="G181" i="22"/>
  <c r="E181" i="22"/>
  <c r="F181" i="22"/>
  <c r="C181" i="22"/>
  <c r="D175" i="22"/>
  <c r="G175" i="22"/>
  <c r="E175" i="22"/>
  <c r="C175" i="22"/>
  <c r="F175" i="22"/>
  <c r="C173" i="22"/>
  <c r="F173" i="22"/>
  <c r="D173" i="22"/>
  <c r="E173" i="22"/>
  <c r="G173" i="22"/>
  <c r="E170" i="22"/>
  <c r="C170" i="22"/>
  <c r="F170" i="22"/>
  <c r="D170" i="22"/>
  <c r="G170" i="22"/>
  <c r="H117" i="22"/>
  <c r="C22" i="49"/>
  <c r="D243" i="22"/>
  <c r="D232" i="22"/>
  <c r="D225" i="22"/>
  <c r="D218" i="22"/>
  <c r="D221" i="22"/>
  <c r="D248" i="22"/>
  <c r="D262" i="22"/>
  <c r="D236" i="22"/>
  <c r="D257" i="22"/>
  <c r="H257" i="22" s="1"/>
  <c r="C177" i="21"/>
  <c r="F177" i="21"/>
  <c r="D177" i="21"/>
  <c r="E177" i="21"/>
  <c r="G177" i="21"/>
  <c r="E176" i="21"/>
  <c r="C176" i="21"/>
  <c r="F176" i="21"/>
  <c r="H176" i="21" s="1"/>
  <c r="D176" i="21"/>
  <c r="G176" i="21"/>
  <c r="D175" i="21"/>
  <c r="G175" i="21"/>
  <c r="E175" i="21"/>
  <c r="F175" i="21"/>
  <c r="C175" i="21"/>
  <c r="D174" i="21"/>
  <c r="G174" i="21"/>
  <c r="E174" i="21"/>
  <c r="F174" i="21"/>
  <c r="C174" i="21"/>
  <c r="C173" i="21"/>
  <c r="F173" i="21"/>
  <c r="G173" i="21"/>
  <c r="D173" i="21"/>
  <c r="H173" i="21" s="1"/>
  <c r="E173" i="21"/>
  <c r="E172" i="21"/>
  <c r="C172" i="21"/>
  <c r="F172" i="21"/>
  <c r="G172" i="21"/>
  <c r="D172" i="21"/>
  <c r="D170" i="21"/>
  <c r="G170" i="21"/>
  <c r="H170" i="21" s="1"/>
  <c r="C170" i="21"/>
  <c r="E170" i="21"/>
  <c r="F170" i="21"/>
  <c r="G185" i="20"/>
  <c r="D185" i="20"/>
  <c r="C185" i="20"/>
  <c r="E185" i="20"/>
  <c r="F185" i="20"/>
  <c r="E183" i="20"/>
  <c r="G183" i="20"/>
  <c r="D183" i="20"/>
  <c r="F183" i="20"/>
  <c r="C183" i="20"/>
  <c r="E181" i="20"/>
  <c r="D179" i="20"/>
  <c r="C179" i="20"/>
  <c r="F179" i="20"/>
  <c r="E179" i="20"/>
  <c r="G179" i="20"/>
  <c r="C177" i="20"/>
  <c r="E177" i="20"/>
  <c r="G177" i="20"/>
  <c r="F177" i="20"/>
  <c r="D177" i="20"/>
  <c r="F175" i="20"/>
  <c r="C175" i="20"/>
  <c r="D175" i="20"/>
  <c r="E175" i="20"/>
  <c r="G175" i="20"/>
  <c r="E18" i="49"/>
  <c r="F245" i="20"/>
  <c r="F262" i="20"/>
  <c r="F250" i="20"/>
  <c r="F224" i="20"/>
  <c r="F229" i="20"/>
  <c r="F227" i="20"/>
  <c r="F225" i="20"/>
  <c r="F253" i="20"/>
  <c r="F249" i="20"/>
  <c r="F223" i="20"/>
  <c r="F230" i="20"/>
  <c r="F228" i="20"/>
  <c r="F226" i="20"/>
  <c r="C18" i="49"/>
  <c r="D257" i="20"/>
  <c r="D253" i="20"/>
  <c r="D246" i="20"/>
  <c r="D224" i="20"/>
  <c r="D222" i="20"/>
  <c r="D220" i="20"/>
  <c r="D261" i="20"/>
  <c r="D218" i="20"/>
  <c r="D223" i="20"/>
  <c r="D221" i="20"/>
  <c r="D219" i="20"/>
  <c r="F181" i="40"/>
  <c r="E181" i="40"/>
  <c r="C181" i="40"/>
  <c r="G181" i="40"/>
  <c r="D181" i="40"/>
  <c r="F170" i="24"/>
  <c r="C170" i="24"/>
  <c r="G170" i="24"/>
  <c r="C187" i="34"/>
  <c r="G187" i="34"/>
  <c r="D187" i="34"/>
  <c r="F187" i="34"/>
  <c r="E187" i="34"/>
  <c r="C181" i="34"/>
  <c r="F181" i="34"/>
  <c r="G181" i="34"/>
  <c r="H181" i="34" s="1"/>
  <c r="D181" i="34"/>
  <c r="D177" i="34"/>
  <c r="G177" i="34"/>
  <c r="F177" i="34"/>
  <c r="E172" i="19"/>
  <c r="D172" i="19"/>
  <c r="G172" i="19"/>
  <c r="F172" i="19"/>
  <c r="C172" i="19"/>
  <c r="C170" i="19"/>
  <c r="E170" i="19"/>
  <c r="G170" i="19"/>
  <c r="D170" i="19"/>
  <c r="F170" i="19"/>
  <c r="C136" i="19"/>
  <c r="J17" i="49"/>
  <c r="H116" i="19"/>
  <c r="F17" i="49"/>
  <c r="F100" i="49" s="1"/>
  <c r="G253" i="19"/>
  <c r="G243" i="19"/>
  <c r="G224" i="19"/>
  <c r="G223" i="19"/>
  <c r="G226" i="19"/>
  <c r="H52" i="19"/>
  <c r="B17" i="49"/>
  <c r="C247" i="19"/>
  <c r="C253" i="19"/>
  <c r="C237" i="19"/>
  <c r="C236" i="19"/>
  <c r="C16" i="49"/>
  <c r="D228" i="18"/>
  <c r="D231" i="18"/>
  <c r="D255" i="18"/>
  <c r="D248" i="18"/>
  <c r="F16" i="49"/>
  <c r="F99" i="49" s="1"/>
  <c r="G220" i="18"/>
  <c r="G225" i="18"/>
  <c r="G235" i="18"/>
  <c r="G226" i="18"/>
  <c r="G262" i="18"/>
  <c r="G252" i="18"/>
  <c r="G245" i="18"/>
  <c r="B16" i="49"/>
  <c r="H52" i="18"/>
  <c r="C227" i="18"/>
  <c r="C223" i="18"/>
  <c r="C261" i="18"/>
  <c r="C254" i="18"/>
  <c r="C263" i="18" s="1"/>
  <c r="C247" i="18"/>
  <c r="H18" i="18"/>
  <c r="H86" i="18"/>
  <c r="B15" i="49"/>
  <c r="H52" i="17"/>
  <c r="C232" i="17"/>
  <c r="C236" i="17"/>
  <c r="H236" i="17" s="1"/>
  <c r="C227" i="17"/>
  <c r="H227" i="17" s="1"/>
  <c r="C234" i="17"/>
  <c r="E186" i="16"/>
  <c r="F186" i="16"/>
  <c r="G186" i="16"/>
  <c r="D186" i="16"/>
  <c r="C186" i="16"/>
  <c r="H116" i="16"/>
  <c r="E14" i="49"/>
  <c r="F247" i="16"/>
  <c r="F245" i="16"/>
  <c r="C13" i="49"/>
  <c r="D229" i="15"/>
  <c r="H86" i="15"/>
  <c r="H18" i="15"/>
  <c r="E182" i="14"/>
  <c r="G182" i="14"/>
  <c r="D182" i="14"/>
  <c r="F182" i="14"/>
  <c r="C182" i="14"/>
  <c r="G180" i="14"/>
  <c r="D180" i="14"/>
  <c r="F180" i="14"/>
  <c r="C180" i="14"/>
  <c r="E180" i="14"/>
  <c r="E174" i="14"/>
  <c r="G174" i="14"/>
  <c r="D174" i="14"/>
  <c r="C174" i="14"/>
  <c r="F174" i="14"/>
  <c r="C172" i="14"/>
  <c r="E172" i="14"/>
  <c r="G172" i="14"/>
  <c r="F172" i="14"/>
  <c r="D172" i="14"/>
  <c r="C136" i="14"/>
  <c r="J12" i="49" s="1"/>
  <c r="H116" i="14"/>
  <c r="B12" i="49"/>
  <c r="H52" i="14"/>
  <c r="C233" i="14"/>
  <c r="C238" i="14" s="1"/>
  <c r="C234" i="14"/>
  <c r="C245" i="14"/>
  <c r="H18" i="14"/>
  <c r="H86" i="14"/>
  <c r="F12" i="49"/>
  <c r="F95" i="49" s="1"/>
  <c r="C11" i="49"/>
  <c r="D223" i="12"/>
  <c r="D219" i="12"/>
  <c r="F11" i="49"/>
  <c r="F94" i="49" s="1"/>
  <c r="C10" i="49"/>
  <c r="D221" i="11"/>
  <c r="D226" i="11"/>
  <c r="D257" i="11"/>
  <c r="H55" i="44"/>
  <c r="C104" i="44"/>
  <c r="H47" i="44"/>
  <c r="G96" i="44"/>
  <c r="H96" i="44" s="1"/>
  <c r="H45" i="44"/>
  <c r="H118" i="46"/>
  <c r="H92" i="46"/>
  <c r="H116" i="46"/>
  <c r="H102" i="46"/>
  <c r="B9" i="49"/>
  <c r="H52" i="10"/>
  <c r="F243" i="10"/>
  <c r="G246" i="10"/>
  <c r="C250" i="10"/>
  <c r="D253" i="10"/>
  <c r="E256" i="10"/>
  <c r="F259" i="10"/>
  <c r="C243" i="10"/>
  <c r="D246" i="10"/>
  <c r="E249" i="10"/>
  <c r="F252" i="10"/>
  <c r="G255" i="10"/>
  <c r="G259" i="10"/>
  <c r="G262" i="10"/>
  <c r="G244" i="10"/>
  <c r="C248" i="10"/>
  <c r="D251" i="10"/>
  <c r="E254" i="10"/>
  <c r="F257" i="10"/>
  <c r="G260" i="10"/>
  <c r="D244" i="10"/>
  <c r="E247" i="10"/>
  <c r="F250" i="10"/>
  <c r="G253" i="10"/>
  <c r="C257" i="10"/>
  <c r="D260" i="10"/>
  <c r="E244" i="10"/>
  <c r="F247" i="10"/>
  <c r="G250" i="10"/>
  <c r="C254" i="10"/>
  <c r="D257" i="10"/>
  <c r="E260" i="10"/>
  <c r="G243" i="10"/>
  <c r="C247" i="10"/>
  <c r="D250" i="10"/>
  <c r="E253" i="10"/>
  <c r="F256" i="10"/>
  <c r="F260" i="10"/>
  <c r="C244" i="10"/>
  <c r="D247" i="10"/>
  <c r="E250" i="10"/>
  <c r="F253" i="10"/>
  <c r="G256" i="10"/>
  <c r="C260" i="10"/>
  <c r="H260" i="10" s="1"/>
  <c r="E243" i="10"/>
  <c r="F246" i="10"/>
  <c r="G249" i="10"/>
  <c r="C253" i="10"/>
  <c r="D256" i="10"/>
  <c r="E259" i="10"/>
  <c r="F262" i="10"/>
  <c r="C259" i="10"/>
  <c r="D245" i="10"/>
  <c r="F251" i="10"/>
  <c r="C258" i="10"/>
  <c r="F244" i="10"/>
  <c r="C251" i="10"/>
  <c r="E257" i="10"/>
  <c r="D243" i="10"/>
  <c r="F249" i="10"/>
  <c r="C256" i="10"/>
  <c r="E262" i="10"/>
  <c r="C249" i="10"/>
  <c r="E255" i="10"/>
  <c r="G261" i="10"/>
  <c r="D249" i="10"/>
  <c r="F255" i="10"/>
  <c r="C262" i="10"/>
  <c r="F248" i="10"/>
  <c r="C255" i="10"/>
  <c r="D262" i="10"/>
  <c r="G248" i="10"/>
  <c r="D255" i="10"/>
  <c r="F261" i="10"/>
  <c r="D248" i="10"/>
  <c r="F254" i="10"/>
  <c r="C261" i="10"/>
  <c r="G254" i="10"/>
  <c r="G247" i="10"/>
  <c r="E261" i="10"/>
  <c r="G252" i="10"/>
  <c r="G245" i="10"/>
  <c r="F258" i="10"/>
  <c r="E252" i="10"/>
  <c r="E245" i="10"/>
  <c r="D258" i="10"/>
  <c r="C252" i="10"/>
  <c r="C245" i="10"/>
  <c r="G257" i="10"/>
  <c r="E248" i="10"/>
  <c r="D254" i="10"/>
  <c r="D259" i="10"/>
  <c r="C246" i="10"/>
  <c r="G251" i="10"/>
  <c r="E258" i="10"/>
  <c r="D261" i="10"/>
  <c r="E246" i="10"/>
  <c r="D252" i="10"/>
  <c r="G258" i="10"/>
  <c r="F245" i="10"/>
  <c r="E251" i="10"/>
  <c r="E231" i="10"/>
  <c r="G236" i="10"/>
  <c r="C222" i="10"/>
  <c r="C229" i="10"/>
  <c r="E234" i="10"/>
  <c r="F219" i="10"/>
  <c r="C176" i="9"/>
  <c r="F176" i="9"/>
  <c r="D176" i="9"/>
  <c r="H89" i="46"/>
  <c r="H113" i="46"/>
  <c r="H83" i="46"/>
  <c r="H107" i="46"/>
  <c r="H81" i="46"/>
  <c r="H105" i="46"/>
  <c r="F8" i="49"/>
  <c r="G228" i="9"/>
  <c r="B8" i="49"/>
  <c r="H52" i="9"/>
  <c r="C237" i="9"/>
  <c r="E8" i="49"/>
  <c r="F234" i="9"/>
  <c r="C101" i="44"/>
  <c r="H101" i="44"/>
  <c r="H52" i="44"/>
  <c r="C106" i="44"/>
  <c r="F168" i="6"/>
  <c r="C168" i="6"/>
  <c r="G168" i="6"/>
  <c r="E168" i="6"/>
  <c r="D168" i="6"/>
  <c r="D255" i="6"/>
  <c r="D258" i="6"/>
  <c r="C250" i="6"/>
  <c r="C248" i="6"/>
  <c r="C255" i="6"/>
  <c r="C246" i="6"/>
  <c r="C261" i="6"/>
  <c r="D253" i="6"/>
  <c r="D261" i="6"/>
  <c r="D260" i="6"/>
  <c r="D250" i="6"/>
  <c r="D256" i="6"/>
  <c r="D249" i="6"/>
  <c r="D262" i="6"/>
  <c r="D246" i="6"/>
  <c r="C260" i="6"/>
  <c r="C249" i="6"/>
  <c r="C244" i="6"/>
  <c r="C245" i="6"/>
  <c r="C256" i="6"/>
  <c r="D259" i="6"/>
  <c r="D248" i="6"/>
  <c r="D252" i="6"/>
  <c r="D244" i="6"/>
  <c r="C254" i="6"/>
  <c r="C259" i="6"/>
  <c r="D243" i="6"/>
  <c r="D254" i="6"/>
  <c r="D251" i="6"/>
  <c r="C258" i="6"/>
  <c r="C262" i="6"/>
  <c r="C252" i="6"/>
  <c r="D245" i="6"/>
  <c r="C257" i="6"/>
  <c r="D257" i="6"/>
  <c r="C243" i="6"/>
  <c r="C251" i="6"/>
  <c r="C247" i="6"/>
  <c r="D247" i="6"/>
  <c r="C253" i="6"/>
  <c r="D233" i="6"/>
  <c r="D219" i="6"/>
  <c r="D234" i="6"/>
  <c r="D237" i="6"/>
  <c r="C225" i="6"/>
  <c r="C221" i="6"/>
  <c r="C226" i="6"/>
  <c r="C230" i="6"/>
  <c r="C234" i="6"/>
  <c r="C237" i="6"/>
  <c r="D227" i="6"/>
  <c r="D221" i="6"/>
  <c r="D228" i="6"/>
  <c r="D220" i="6"/>
  <c r="D235" i="6"/>
  <c r="C235" i="6"/>
  <c r="C227" i="6"/>
  <c r="C219" i="6"/>
  <c r="C229" i="6"/>
  <c r="D236" i="6"/>
  <c r="C223" i="6"/>
  <c r="C232" i="6"/>
  <c r="C218" i="6"/>
  <c r="C222" i="6"/>
  <c r="C224" i="6"/>
  <c r="D229" i="6"/>
  <c r="D223" i="6"/>
  <c r="C228" i="6"/>
  <c r="D224" i="6"/>
  <c r="D232" i="6"/>
  <c r="C231" i="6"/>
  <c r="C220" i="6"/>
  <c r="D218" i="6"/>
  <c r="D225" i="6"/>
  <c r="D222" i="6"/>
  <c r="D230" i="6"/>
  <c r="C236" i="6"/>
  <c r="D231" i="6"/>
  <c r="D226" i="6"/>
  <c r="C233" i="6"/>
  <c r="H86" i="6"/>
  <c r="H18" i="6"/>
  <c r="G179" i="40"/>
  <c r="D179" i="40"/>
  <c r="F179" i="40"/>
  <c r="C179" i="40"/>
  <c r="E179" i="40"/>
  <c r="G187" i="40"/>
  <c r="D187" i="40"/>
  <c r="E187" i="40"/>
  <c r="C187" i="40"/>
  <c r="F187" i="40"/>
  <c r="G180" i="39"/>
  <c r="F180" i="39"/>
  <c r="C180" i="39"/>
  <c r="E180" i="39"/>
  <c r="D180" i="39"/>
  <c r="G176" i="39"/>
  <c r="C176" i="39"/>
  <c r="F176" i="39"/>
  <c r="D176" i="39"/>
  <c r="E176" i="39"/>
  <c r="E176" i="35"/>
  <c r="D176" i="35"/>
  <c r="C176" i="35"/>
  <c r="F176" i="35"/>
  <c r="G176" i="35"/>
  <c r="E184" i="35"/>
  <c r="D184" i="35"/>
  <c r="F184" i="35"/>
  <c r="G184" i="35"/>
  <c r="C184" i="35"/>
  <c r="E174" i="35"/>
  <c r="D174" i="35"/>
  <c r="F174" i="35"/>
  <c r="G174" i="35"/>
  <c r="C174" i="35"/>
  <c r="E182" i="35"/>
  <c r="D182" i="35"/>
  <c r="C182" i="35"/>
  <c r="G182" i="35"/>
  <c r="F182" i="35"/>
  <c r="C172" i="24"/>
  <c r="D180" i="24"/>
  <c r="E180" i="24"/>
  <c r="G180" i="24"/>
  <c r="C180" i="24"/>
  <c r="F180" i="24"/>
  <c r="G174" i="20"/>
  <c r="E174" i="20"/>
  <c r="H174" i="20" s="1"/>
  <c r="D174" i="20"/>
  <c r="C174" i="20"/>
  <c r="F174" i="20"/>
  <c r="D177" i="19"/>
  <c r="F177" i="19"/>
  <c r="C177" i="19"/>
  <c r="E177" i="19"/>
  <c r="G177" i="19"/>
  <c r="D185" i="19"/>
  <c r="F185" i="19"/>
  <c r="C185" i="19"/>
  <c r="G185" i="19"/>
  <c r="E185" i="19"/>
  <c r="G173" i="17"/>
  <c r="D173" i="17"/>
  <c r="F173" i="17"/>
  <c r="H173" i="17" s="1"/>
  <c r="C173" i="17"/>
  <c r="E173" i="17"/>
  <c r="D174" i="39"/>
  <c r="E174" i="39"/>
  <c r="F174" i="39"/>
  <c r="C174" i="39"/>
  <c r="G174" i="39"/>
  <c r="F184" i="39"/>
  <c r="G184" i="39"/>
  <c r="C184" i="39"/>
  <c r="D184" i="39"/>
  <c r="E184" i="39"/>
  <c r="E178" i="25"/>
  <c r="G178" i="25"/>
  <c r="D178" i="25"/>
  <c r="D177" i="25"/>
  <c r="G177" i="25"/>
  <c r="F175" i="25"/>
  <c r="D175" i="25"/>
  <c r="C175" i="25"/>
  <c r="C174" i="25"/>
  <c r="E174" i="25"/>
  <c r="G173" i="25"/>
  <c r="F173" i="25"/>
  <c r="E173" i="25"/>
  <c r="G172" i="25"/>
  <c r="D172" i="25"/>
  <c r="E172" i="25"/>
  <c r="G171" i="25"/>
  <c r="D171" i="25"/>
  <c r="C136" i="25"/>
  <c r="J20" i="49" s="1"/>
  <c r="H116" i="25"/>
  <c r="G187" i="25"/>
  <c r="B20" i="49"/>
  <c r="H52" i="25"/>
  <c r="C248" i="25"/>
  <c r="C226" i="25"/>
  <c r="C221" i="25"/>
  <c r="C235" i="25"/>
  <c r="C236" i="25"/>
  <c r="C246" i="25"/>
  <c r="C253" i="25"/>
  <c r="C225" i="25"/>
  <c r="C261" i="25"/>
  <c r="C252" i="25"/>
  <c r="C251" i="25"/>
  <c r="C232" i="25"/>
  <c r="D175" i="41"/>
  <c r="C175" i="41"/>
  <c r="D136" i="41"/>
  <c r="H116" i="41"/>
  <c r="C168" i="41"/>
  <c r="E42" i="49"/>
  <c r="E125" i="49" s="1"/>
  <c r="F228" i="41"/>
  <c r="F223" i="41"/>
  <c r="F42" i="49"/>
  <c r="F125" i="49" s="1"/>
  <c r="G262" i="41"/>
  <c r="G260" i="41"/>
  <c r="G233" i="41"/>
  <c r="G229" i="41"/>
  <c r="E186" i="40"/>
  <c r="G186" i="40"/>
  <c r="F186" i="40"/>
  <c r="C186" i="40"/>
  <c r="D186" i="40"/>
  <c r="G184" i="40"/>
  <c r="F184" i="40"/>
  <c r="C184" i="40"/>
  <c r="G182" i="40"/>
  <c r="F182" i="40"/>
  <c r="C182" i="40"/>
  <c r="D182" i="40"/>
  <c r="E182" i="40"/>
  <c r="C180" i="40"/>
  <c r="G180" i="40"/>
  <c r="F180" i="40"/>
  <c r="D178" i="40"/>
  <c r="C178" i="40"/>
  <c r="E178" i="40"/>
  <c r="G178" i="40"/>
  <c r="F178" i="40"/>
  <c r="D174" i="40"/>
  <c r="G172" i="40"/>
  <c r="F172" i="40"/>
  <c r="C172" i="40"/>
  <c r="G171" i="40"/>
  <c r="D171" i="40"/>
  <c r="E171" i="40"/>
  <c r="F171" i="40"/>
  <c r="C171" i="40"/>
  <c r="E170" i="40"/>
  <c r="D170" i="40"/>
  <c r="G170" i="40"/>
  <c r="F170" i="40"/>
  <c r="C170" i="40"/>
  <c r="H116" i="40"/>
  <c r="C136" i="40"/>
  <c r="J41" i="49" s="1"/>
  <c r="F41" i="49"/>
  <c r="G245" i="40"/>
  <c r="G228" i="40"/>
  <c r="G224" i="40"/>
  <c r="G252" i="40"/>
  <c r="C230" i="40"/>
  <c r="C259" i="40"/>
  <c r="H259" i="40" s="1"/>
  <c r="C255" i="40"/>
  <c r="C235" i="40"/>
  <c r="C258" i="40"/>
  <c r="C254" i="40"/>
  <c r="C179" i="39"/>
  <c r="G179" i="39"/>
  <c r="E177" i="39"/>
  <c r="C177" i="39"/>
  <c r="H177" i="39" s="1"/>
  <c r="D177" i="39"/>
  <c r="G177" i="39"/>
  <c r="D175" i="39"/>
  <c r="C175" i="39"/>
  <c r="G175" i="39"/>
  <c r="E175" i="39"/>
  <c r="F175" i="39"/>
  <c r="H86" i="39"/>
  <c r="H18" i="39"/>
  <c r="H116" i="38"/>
  <c r="C136" i="38"/>
  <c r="J39" i="49" s="1"/>
  <c r="C39" i="49"/>
  <c r="D246" i="38"/>
  <c r="D252" i="38"/>
  <c r="D218" i="38"/>
  <c r="D250" i="38"/>
  <c r="D227" i="38"/>
  <c r="D225" i="38"/>
  <c r="D237" i="38"/>
  <c r="D220" i="38"/>
  <c r="D247" i="38"/>
  <c r="C38" i="49"/>
  <c r="C37" i="49"/>
  <c r="B32" i="49"/>
  <c r="C233" i="32"/>
  <c r="C260" i="32"/>
  <c r="C254" i="32"/>
  <c r="C261" i="32"/>
  <c r="C21" i="49"/>
  <c r="D233" i="21"/>
  <c r="D226" i="21"/>
  <c r="D219" i="21"/>
  <c r="D229" i="21"/>
  <c r="D222" i="21"/>
  <c r="B21" i="49"/>
  <c r="H52" i="21"/>
  <c r="C232" i="21"/>
  <c r="C225" i="21"/>
  <c r="C235" i="21"/>
  <c r="C228" i="21"/>
  <c r="C221" i="21"/>
  <c r="D175" i="19"/>
  <c r="F175" i="19"/>
  <c r="C175" i="19"/>
  <c r="E175" i="19"/>
  <c r="G175" i="19"/>
  <c r="F175" i="11"/>
  <c r="E175" i="11"/>
  <c r="D175" i="11"/>
  <c r="C175" i="11"/>
  <c r="G175" i="11"/>
  <c r="C183" i="11"/>
  <c r="D183" i="11"/>
  <c r="F183" i="11"/>
  <c r="G183" i="11"/>
  <c r="E183" i="11"/>
  <c r="D176" i="6"/>
  <c r="F176" i="6"/>
  <c r="C176" i="6"/>
  <c r="E176" i="6"/>
  <c r="G176" i="6"/>
  <c r="G187" i="35"/>
  <c r="E187" i="35"/>
  <c r="D187" i="35"/>
  <c r="F187" i="35"/>
  <c r="E185" i="35"/>
  <c r="C185" i="35"/>
  <c r="D185" i="35"/>
  <c r="G185" i="35"/>
  <c r="F185" i="35"/>
  <c r="E183" i="35"/>
  <c r="D183" i="35"/>
  <c r="F183" i="35"/>
  <c r="E181" i="35"/>
  <c r="C181" i="35"/>
  <c r="D181" i="35"/>
  <c r="D179" i="35"/>
  <c r="G179" i="35"/>
  <c r="H179" i="35" s="1"/>
  <c r="E179" i="35"/>
  <c r="C179" i="35"/>
  <c r="F179" i="35"/>
  <c r="C177" i="35"/>
  <c r="E177" i="35"/>
  <c r="D177" i="35"/>
  <c r="G177" i="35"/>
  <c r="F177" i="35"/>
  <c r="E175" i="35"/>
  <c r="F175" i="35"/>
  <c r="D175" i="35"/>
  <c r="F171" i="35"/>
  <c r="D171" i="35"/>
  <c r="C36" i="49"/>
  <c r="D255" i="35"/>
  <c r="D235" i="35"/>
  <c r="D234" i="35"/>
  <c r="H303" i="34"/>
  <c r="L33" i="48"/>
  <c r="F178" i="34"/>
  <c r="F35" i="49"/>
  <c r="G257" i="34"/>
  <c r="G234" i="34"/>
  <c r="G251" i="34"/>
  <c r="G187" i="33"/>
  <c r="D187" i="33"/>
  <c r="E185" i="33"/>
  <c r="G185" i="33"/>
  <c r="D185" i="33"/>
  <c r="E183" i="33"/>
  <c r="C183" i="33"/>
  <c r="F183" i="33"/>
  <c r="E181" i="33"/>
  <c r="D181" i="33"/>
  <c r="F181" i="33"/>
  <c r="C181" i="33"/>
  <c r="F177" i="33"/>
  <c r="C177" i="33"/>
  <c r="D177" i="33"/>
  <c r="G177" i="33"/>
  <c r="F175" i="33"/>
  <c r="H175" i="33" s="1"/>
  <c r="C175" i="33"/>
  <c r="E175" i="33"/>
  <c r="G173" i="33"/>
  <c r="F173" i="33"/>
  <c r="C173" i="33"/>
  <c r="E173" i="33"/>
  <c r="G171" i="33"/>
  <c r="D171" i="33"/>
  <c r="H171" i="33" s="1"/>
  <c r="C34" i="49"/>
  <c r="D257" i="33"/>
  <c r="D253" i="33"/>
  <c r="D223" i="33"/>
  <c r="D218" i="33"/>
  <c r="D221" i="33"/>
  <c r="G184" i="32"/>
  <c r="D180" i="32"/>
  <c r="C180" i="32"/>
  <c r="F180" i="32"/>
  <c r="E180" i="32"/>
  <c r="G180" i="32"/>
  <c r="F176" i="32"/>
  <c r="G176" i="32"/>
  <c r="E176" i="32"/>
  <c r="C176" i="32"/>
  <c r="D176" i="32"/>
  <c r="D172" i="32"/>
  <c r="C172" i="32"/>
  <c r="G172" i="32"/>
  <c r="E172" i="32"/>
  <c r="F172" i="32"/>
  <c r="F185" i="31"/>
  <c r="E185" i="31"/>
  <c r="G185" i="31"/>
  <c r="C181" i="31"/>
  <c r="D181" i="31"/>
  <c r="D173" i="31"/>
  <c r="C173" i="31"/>
  <c r="C31" i="49"/>
  <c r="D226" i="31"/>
  <c r="D227" i="31"/>
  <c r="D237" i="31"/>
  <c r="D231" i="31"/>
  <c r="H116" i="30"/>
  <c r="C136" i="30"/>
  <c r="C30" i="49"/>
  <c r="D252" i="30"/>
  <c r="D247" i="30"/>
  <c r="D234" i="30"/>
  <c r="D261" i="30"/>
  <c r="D257" i="30"/>
  <c r="D236" i="30"/>
  <c r="D225" i="30"/>
  <c r="D184" i="29"/>
  <c r="F184" i="29"/>
  <c r="G184" i="29"/>
  <c r="C184" i="29"/>
  <c r="E184" i="29"/>
  <c r="D183" i="29"/>
  <c r="C183" i="29"/>
  <c r="F181" i="29"/>
  <c r="G181" i="29"/>
  <c r="E181" i="29"/>
  <c r="C181" i="29"/>
  <c r="D181" i="29"/>
  <c r="E176" i="29"/>
  <c r="G176" i="29"/>
  <c r="D176" i="29"/>
  <c r="C176" i="29"/>
  <c r="F176" i="29"/>
  <c r="F173" i="29"/>
  <c r="E173" i="29"/>
  <c r="C173" i="29"/>
  <c r="G173" i="29"/>
  <c r="D173" i="29"/>
  <c r="H117" i="29"/>
  <c r="C136" i="29"/>
  <c r="D136" i="29"/>
  <c r="K29" i="49"/>
  <c r="H116" i="29"/>
  <c r="E29" i="49"/>
  <c r="F227" i="29"/>
  <c r="F222" i="29"/>
  <c r="F232" i="29"/>
  <c r="C29" i="49"/>
  <c r="D237" i="29"/>
  <c r="D224" i="29"/>
  <c r="D219" i="29"/>
  <c r="F29" i="49"/>
  <c r="F112" i="49" s="1"/>
  <c r="G228" i="29"/>
  <c r="G229" i="29"/>
  <c r="G219" i="29"/>
  <c r="D29" i="49"/>
  <c r="E234" i="29"/>
  <c r="E232" i="29"/>
  <c r="E237" i="29"/>
  <c r="G187" i="28"/>
  <c r="E187" i="28"/>
  <c r="D187" i="28"/>
  <c r="C185" i="28"/>
  <c r="E185" i="28"/>
  <c r="D181" i="28"/>
  <c r="G181" i="28"/>
  <c r="F181" i="28"/>
  <c r="E179" i="28"/>
  <c r="D179" i="28"/>
  <c r="G179" i="28"/>
  <c r="E177" i="28"/>
  <c r="C177" i="28"/>
  <c r="F175" i="28"/>
  <c r="C175" i="28"/>
  <c r="G172" i="28"/>
  <c r="H172" i="28" s="1"/>
  <c r="C172" i="28"/>
  <c r="F172" i="28"/>
  <c r="D170" i="28"/>
  <c r="E170" i="28"/>
  <c r="F170" i="28"/>
  <c r="C170" i="28"/>
  <c r="G170" i="28"/>
  <c r="E28" i="49"/>
  <c r="F235" i="28"/>
  <c r="F225" i="28"/>
  <c r="F246" i="28"/>
  <c r="F228" i="28"/>
  <c r="F226" i="28"/>
  <c r="F247" i="28"/>
  <c r="C28" i="49"/>
  <c r="D218" i="28"/>
  <c r="H218" i="28" s="1"/>
  <c r="D252" i="28"/>
  <c r="D258" i="28"/>
  <c r="D256" i="28"/>
  <c r="D254" i="28"/>
  <c r="D225" i="28"/>
  <c r="D251" i="28"/>
  <c r="D261" i="28"/>
  <c r="D247" i="28"/>
  <c r="D187" i="27"/>
  <c r="E187" i="27"/>
  <c r="G187" i="27"/>
  <c r="C187" i="27"/>
  <c r="F187" i="27"/>
  <c r="G186" i="27"/>
  <c r="D186" i="27"/>
  <c r="C186" i="27"/>
  <c r="C185" i="27"/>
  <c r="F185" i="27"/>
  <c r="D185" i="27"/>
  <c r="G185" i="27"/>
  <c r="E185" i="27"/>
  <c r="G184" i="27"/>
  <c r="F184" i="27"/>
  <c r="D184" i="27"/>
  <c r="C183" i="27"/>
  <c r="F183" i="27"/>
  <c r="D183" i="27"/>
  <c r="E183" i="27"/>
  <c r="G183" i="27"/>
  <c r="E182" i="27"/>
  <c r="C182" i="27"/>
  <c r="F27" i="49"/>
  <c r="B27" i="49"/>
  <c r="C222" i="27"/>
  <c r="C237" i="27"/>
  <c r="C231" i="27"/>
  <c r="C261" i="27"/>
  <c r="C248" i="27"/>
  <c r="C187" i="26"/>
  <c r="H52" i="26"/>
  <c r="B25" i="49"/>
  <c r="H25" i="49" s="1"/>
  <c r="C256" i="26"/>
  <c r="C237" i="26"/>
  <c r="C25" i="49"/>
  <c r="D228" i="26"/>
  <c r="D233" i="26"/>
  <c r="D224" i="26"/>
  <c r="D238" i="26" s="1"/>
  <c r="D254" i="26"/>
  <c r="D250" i="26"/>
  <c r="D235" i="26"/>
  <c r="D226" i="26"/>
  <c r="D231" i="26"/>
  <c r="D247" i="26"/>
  <c r="D243" i="26"/>
  <c r="E173" i="24"/>
  <c r="H173" i="24" s="1"/>
  <c r="C173" i="24"/>
  <c r="F173" i="24"/>
  <c r="E171" i="24"/>
  <c r="F171" i="24"/>
  <c r="C171" i="24"/>
  <c r="D171" i="24"/>
  <c r="G171" i="24"/>
  <c r="D136" i="24"/>
  <c r="H116" i="24"/>
  <c r="C187" i="23"/>
  <c r="F187" i="23"/>
  <c r="E186" i="23"/>
  <c r="F186" i="23"/>
  <c r="G186" i="23"/>
  <c r="C186" i="23"/>
  <c r="D186" i="23"/>
  <c r="H116" i="23"/>
  <c r="C136" i="23"/>
  <c r="G179" i="23"/>
  <c r="F24" i="49"/>
  <c r="F107" i="49" s="1"/>
  <c r="G232" i="23"/>
  <c r="G230" i="23"/>
  <c r="G228" i="23"/>
  <c r="G226" i="23"/>
  <c r="G249" i="23"/>
  <c r="G256" i="23"/>
  <c r="G254" i="23"/>
  <c r="G252" i="23"/>
  <c r="G233" i="23"/>
  <c r="G231" i="23"/>
  <c r="G229" i="23"/>
  <c r="G227" i="23"/>
  <c r="G250" i="23"/>
  <c r="G255" i="23"/>
  <c r="G253" i="23"/>
  <c r="G251" i="23"/>
  <c r="B24" i="49"/>
  <c r="H52" i="23"/>
  <c r="C220" i="23"/>
  <c r="C218" i="23"/>
  <c r="C244" i="23"/>
  <c r="C221" i="23"/>
  <c r="C219" i="23"/>
  <c r="C243" i="23"/>
  <c r="D136" i="22"/>
  <c r="K22" i="49"/>
  <c r="H116" i="22"/>
  <c r="B22" i="49"/>
  <c r="H52" i="22"/>
  <c r="C231" i="22"/>
  <c r="C224" i="22"/>
  <c r="C234" i="22"/>
  <c r="C227" i="22"/>
  <c r="C255" i="22"/>
  <c r="C253" i="22"/>
  <c r="C246" i="22"/>
  <c r="C244" i="22"/>
  <c r="C220" i="22"/>
  <c r="C261" i="22"/>
  <c r="H18" i="22"/>
  <c r="H86" i="22"/>
  <c r="G187" i="21"/>
  <c r="C187" i="21"/>
  <c r="D187" i="21"/>
  <c r="E187" i="21"/>
  <c r="F187" i="21"/>
  <c r="C183" i="21"/>
  <c r="F183" i="21"/>
  <c r="E183" i="21"/>
  <c r="F180" i="21"/>
  <c r="G180" i="21"/>
  <c r="G179" i="21"/>
  <c r="D179" i="21"/>
  <c r="H117" i="21"/>
  <c r="D136" i="21"/>
  <c r="K21" i="49"/>
  <c r="F21" i="49"/>
  <c r="G222" i="21"/>
  <c r="G237" i="21"/>
  <c r="G233" i="21"/>
  <c r="G226" i="21"/>
  <c r="G219" i="21"/>
  <c r="D173" i="20"/>
  <c r="G173" i="20"/>
  <c r="F173" i="20"/>
  <c r="C173" i="20"/>
  <c r="E173" i="20"/>
  <c r="F18" i="49"/>
  <c r="G261" i="20"/>
  <c r="G257" i="20"/>
  <c r="G249" i="20"/>
  <c r="G259" i="20"/>
  <c r="B18" i="49"/>
  <c r="H52" i="20"/>
  <c r="C251" i="20"/>
  <c r="C247" i="20"/>
  <c r="C230" i="20"/>
  <c r="C237" i="20"/>
  <c r="C235" i="20"/>
  <c r="C233" i="20"/>
  <c r="C259" i="20"/>
  <c r="C245" i="20"/>
  <c r="C255" i="20"/>
  <c r="C231" i="20"/>
  <c r="C236" i="20"/>
  <c r="C234" i="20"/>
  <c r="C232" i="20"/>
  <c r="H62" i="44"/>
  <c r="C111" i="44"/>
  <c r="H111" i="44" s="1"/>
  <c r="C186" i="19"/>
  <c r="E186" i="19"/>
  <c r="G186" i="19"/>
  <c r="D186" i="19"/>
  <c r="F186" i="19"/>
  <c r="F184" i="19"/>
  <c r="C184" i="19"/>
  <c r="D184" i="19"/>
  <c r="E184" i="19"/>
  <c r="G184" i="19"/>
  <c r="D182" i="19"/>
  <c r="G182" i="19"/>
  <c r="F182" i="19"/>
  <c r="C182" i="19"/>
  <c r="E182" i="19"/>
  <c r="E180" i="19"/>
  <c r="D180" i="19"/>
  <c r="G180" i="19"/>
  <c r="F180" i="19"/>
  <c r="C180" i="19"/>
  <c r="C178" i="19"/>
  <c r="E178" i="19"/>
  <c r="D178" i="19"/>
  <c r="F178" i="19"/>
  <c r="G178" i="19"/>
  <c r="F176" i="19"/>
  <c r="C176" i="19"/>
  <c r="E176" i="19"/>
  <c r="G176" i="19"/>
  <c r="D176" i="19"/>
  <c r="C17" i="49"/>
  <c r="D253" i="19"/>
  <c r="D259" i="19"/>
  <c r="D224" i="19"/>
  <c r="D187" i="18"/>
  <c r="C187" i="18"/>
  <c r="E187" i="18"/>
  <c r="G187" i="18"/>
  <c r="C185" i="18"/>
  <c r="D185" i="18"/>
  <c r="E185" i="18"/>
  <c r="F185" i="18"/>
  <c r="G183" i="18"/>
  <c r="E183" i="18"/>
  <c r="C183" i="18"/>
  <c r="D183" i="18"/>
  <c r="F183" i="18"/>
  <c r="E181" i="18"/>
  <c r="C181" i="18"/>
  <c r="G181" i="18"/>
  <c r="D181" i="18"/>
  <c r="C179" i="18"/>
  <c r="G179" i="18"/>
  <c r="C173" i="18"/>
  <c r="E173" i="18"/>
  <c r="F173" i="18"/>
  <c r="G173" i="18"/>
  <c r="G185" i="18"/>
  <c r="D16" i="49"/>
  <c r="E232" i="18"/>
  <c r="E218" i="18"/>
  <c r="E256" i="18"/>
  <c r="E249" i="18"/>
  <c r="E187" i="17"/>
  <c r="G187" i="17"/>
  <c r="D187" i="17"/>
  <c r="F187" i="17"/>
  <c r="C187" i="17"/>
  <c r="E183" i="17"/>
  <c r="D183" i="17"/>
  <c r="G183" i="17"/>
  <c r="F183" i="17"/>
  <c r="C183" i="17"/>
  <c r="E179" i="17"/>
  <c r="C179" i="17"/>
  <c r="F179" i="17"/>
  <c r="D179" i="17"/>
  <c r="G179" i="17"/>
  <c r="F177" i="17"/>
  <c r="C177" i="17"/>
  <c r="G177" i="17"/>
  <c r="D177" i="17"/>
  <c r="E177" i="17"/>
  <c r="C175" i="17"/>
  <c r="E175" i="17"/>
  <c r="G175" i="17"/>
  <c r="F175" i="17"/>
  <c r="D175" i="17"/>
  <c r="H116" i="17"/>
  <c r="C136" i="17"/>
  <c r="J15" i="49"/>
  <c r="F14" i="49"/>
  <c r="F97" i="49" s="1"/>
  <c r="G255" i="16"/>
  <c r="G260" i="16"/>
  <c r="G253" i="16"/>
  <c r="H86" i="16"/>
  <c r="H18" i="16"/>
  <c r="H116" i="15"/>
  <c r="H52" i="15"/>
  <c r="B13" i="49"/>
  <c r="C237" i="15"/>
  <c r="C230" i="15"/>
  <c r="C232" i="15"/>
  <c r="C220" i="15"/>
  <c r="C186" i="14"/>
  <c r="E186" i="14"/>
  <c r="D186" i="14"/>
  <c r="G186" i="14"/>
  <c r="F186" i="14"/>
  <c r="C178" i="14"/>
  <c r="E178" i="14"/>
  <c r="G178" i="14"/>
  <c r="F178" i="14"/>
  <c r="D178" i="14"/>
  <c r="C170" i="14"/>
  <c r="E170" i="14"/>
  <c r="D170" i="14"/>
  <c r="F170" i="14"/>
  <c r="G170" i="14"/>
  <c r="E11" i="49"/>
  <c r="F228" i="12"/>
  <c r="F249" i="12"/>
  <c r="F245" i="12"/>
  <c r="B11" i="49"/>
  <c r="H52" i="12"/>
  <c r="C231" i="12"/>
  <c r="C234" i="12"/>
  <c r="C262" i="12"/>
  <c r="C258" i="12"/>
  <c r="E187" i="11"/>
  <c r="D187" i="11"/>
  <c r="F187" i="11"/>
  <c r="C187" i="11"/>
  <c r="G187" i="11"/>
  <c r="E171" i="11"/>
  <c r="D171" i="11"/>
  <c r="F171" i="11"/>
  <c r="G171" i="11"/>
  <c r="C171" i="11"/>
  <c r="H116" i="11"/>
  <c r="C136" i="11"/>
  <c r="J10" i="49"/>
  <c r="B10" i="49"/>
  <c r="H52" i="11"/>
  <c r="C222" i="11"/>
  <c r="F10" i="49"/>
  <c r="G225" i="11"/>
  <c r="G218" i="11"/>
  <c r="G250" i="11"/>
  <c r="G253" i="11"/>
  <c r="C100" i="44"/>
  <c r="H36" i="44"/>
  <c r="H86" i="46"/>
  <c r="H110" i="46"/>
  <c r="F9" i="49"/>
  <c r="H18" i="10"/>
  <c r="H86" i="10"/>
  <c r="H48" i="44"/>
  <c r="C97" i="44"/>
  <c r="H97" i="44" s="1"/>
  <c r="C136" i="9"/>
  <c r="J8" i="49"/>
  <c r="H116" i="9"/>
  <c r="H95" i="46"/>
  <c r="H119" i="46"/>
  <c r="C8" i="49"/>
  <c r="D226" i="9"/>
  <c r="D231" i="9"/>
  <c r="D222" i="9"/>
  <c r="C260" i="9"/>
  <c r="E245" i="9"/>
  <c r="F248" i="9"/>
  <c r="G251" i="9"/>
  <c r="C255" i="9"/>
  <c r="D258" i="9"/>
  <c r="E261" i="9"/>
  <c r="G244" i="9"/>
  <c r="C248" i="9"/>
  <c r="D251" i="9"/>
  <c r="E254" i="9"/>
  <c r="F257" i="9"/>
  <c r="F261" i="9"/>
  <c r="C245" i="9"/>
  <c r="D248" i="9"/>
  <c r="E251" i="9"/>
  <c r="F254" i="9"/>
  <c r="G257" i="9"/>
  <c r="C261" i="9"/>
  <c r="E244" i="9"/>
  <c r="F247" i="9"/>
  <c r="G250" i="9"/>
  <c r="C254" i="9"/>
  <c r="D257" i="9"/>
  <c r="E260" i="9"/>
  <c r="C243" i="9"/>
  <c r="D246" i="9"/>
  <c r="E249" i="9"/>
  <c r="F252" i="9"/>
  <c r="G255" i="9"/>
  <c r="C259" i="9"/>
  <c r="D262" i="9"/>
  <c r="F245" i="9"/>
  <c r="G248" i="9"/>
  <c r="C252" i="9"/>
  <c r="D255" i="9"/>
  <c r="E258" i="9"/>
  <c r="E262" i="9"/>
  <c r="G245" i="9"/>
  <c r="C249" i="9"/>
  <c r="D252" i="9"/>
  <c r="E255" i="9"/>
  <c r="F258" i="9"/>
  <c r="G261" i="9"/>
  <c r="D245" i="9"/>
  <c r="E248" i="9"/>
  <c r="F251" i="9"/>
  <c r="G254" i="9"/>
  <c r="C258" i="9"/>
  <c r="D261" i="9"/>
  <c r="C247" i="9"/>
  <c r="E253" i="9"/>
  <c r="G259" i="9"/>
  <c r="E246" i="9"/>
  <c r="G252" i="9"/>
  <c r="D259" i="9"/>
  <c r="F246" i="9"/>
  <c r="C253" i="9"/>
  <c r="E259" i="9"/>
  <c r="C246" i="9"/>
  <c r="E252" i="9"/>
  <c r="G258" i="9"/>
  <c r="F244" i="9"/>
  <c r="C251" i="9"/>
  <c r="E257" i="9"/>
  <c r="C244" i="9"/>
  <c r="E250" i="9"/>
  <c r="G256" i="9"/>
  <c r="D244" i="9"/>
  <c r="F250" i="9"/>
  <c r="C257" i="9"/>
  <c r="F243" i="9"/>
  <c r="C250" i="9"/>
  <c r="E256" i="9"/>
  <c r="G262" i="9"/>
  <c r="G243" i="9"/>
  <c r="F256" i="9"/>
  <c r="F249" i="9"/>
  <c r="E243" i="9"/>
  <c r="D256" i="9"/>
  <c r="D249" i="9"/>
  <c r="C262" i="9"/>
  <c r="D254" i="9"/>
  <c r="D247" i="9"/>
  <c r="G260" i="9"/>
  <c r="G253" i="9"/>
  <c r="G246" i="9"/>
  <c r="F259" i="9"/>
  <c r="D243" i="9"/>
  <c r="G249" i="9"/>
  <c r="F255" i="9"/>
  <c r="F260" i="9"/>
  <c r="E247" i="9"/>
  <c r="D253" i="9"/>
  <c r="D250" i="9"/>
  <c r="C256" i="9"/>
  <c r="F262" i="9"/>
  <c r="G247" i="9"/>
  <c r="F253" i="9"/>
  <c r="D260" i="9"/>
  <c r="C99" i="44"/>
  <c r="C103" i="44"/>
  <c r="H54" i="44"/>
  <c r="C93" i="44"/>
  <c r="C64" i="44"/>
  <c r="C171" i="6"/>
  <c r="E171" i="6"/>
  <c r="B7" i="49"/>
  <c r="E179" i="25"/>
  <c r="D231" i="25"/>
  <c r="D225" i="25"/>
  <c r="D228" i="25"/>
  <c r="D234" i="25"/>
  <c r="D218" i="25"/>
  <c r="D249" i="25"/>
  <c r="D252" i="25"/>
  <c r="D255" i="25"/>
  <c r="D245" i="25"/>
  <c r="D256" i="25"/>
  <c r="D229" i="41"/>
  <c r="D230" i="41"/>
  <c r="C224" i="41"/>
  <c r="C225" i="41"/>
  <c r="D225" i="41"/>
  <c r="D226" i="41"/>
  <c r="C228" i="41"/>
  <c r="C229" i="41"/>
  <c r="H81" i="40"/>
  <c r="H138" i="40" s="1"/>
  <c r="F263" i="40"/>
  <c r="AH41" i="49"/>
  <c r="D255" i="39"/>
  <c r="D262" i="39"/>
  <c r="D260" i="39"/>
  <c r="D244" i="39"/>
  <c r="C249" i="39"/>
  <c r="E263" i="39"/>
  <c r="AG40" i="49"/>
  <c r="C254" i="39"/>
  <c r="C256" i="39"/>
  <c r="D243" i="39"/>
  <c r="D250" i="39"/>
  <c r="D257" i="39"/>
  <c r="C231" i="39"/>
  <c r="D218" i="39"/>
  <c r="D225" i="39"/>
  <c r="D235" i="39"/>
  <c r="D227" i="39"/>
  <c r="D219" i="39"/>
  <c r="C227" i="39"/>
  <c r="C234" i="39"/>
  <c r="C219" i="39"/>
  <c r="C226" i="39"/>
  <c r="C238" i="39" s="1"/>
  <c r="C218" i="39"/>
  <c r="D232" i="39"/>
  <c r="D224" i="39"/>
  <c r="C236" i="39"/>
  <c r="C228" i="39"/>
  <c r="C220" i="39"/>
  <c r="C226" i="38"/>
  <c r="G219" i="38"/>
  <c r="C232" i="38"/>
  <c r="G220" i="38"/>
  <c r="G225" i="38"/>
  <c r="G226" i="38"/>
  <c r="G231" i="38"/>
  <c r="C221" i="38"/>
  <c r="C236" i="38"/>
  <c r="G224" i="38"/>
  <c r="C231" i="38"/>
  <c r="G260" i="38"/>
  <c r="G247" i="38"/>
  <c r="G255" i="38"/>
  <c r="G250" i="38"/>
  <c r="H250" i="38" s="1"/>
  <c r="G253" i="38"/>
  <c r="G248" i="38"/>
  <c r="G262" i="38"/>
  <c r="G251" i="38"/>
  <c r="C260" i="38"/>
  <c r="C244" i="38"/>
  <c r="C259" i="41"/>
  <c r="C262" i="41"/>
  <c r="C235" i="41"/>
  <c r="E238" i="21"/>
  <c r="Z21" i="49" s="1"/>
  <c r="D262" i="41"/>
  <c r="C243" i="41"/>
  <c r="C247" i="41"/>
  <c r="D248" i="41"/>
  <c r="C257" i="41"/>
  <c r="D244" i="41"/>
  <c r="D251" i="41"/>
  <c r="D258" i="41"/>
  <c r="C261" i="41"/>
  <c r="D247" i="41"/>
  <c r="C246" i="41"/>
  <c r="D249" i="41"/>
  <c r="C247" i="35"/>
  <c r="C251" i="35"/>
  <c r="G254" i="35"/>
  <c r="H254" i="35" s="1"/>
  <c r="G244" i="35"/>
  <c r="G256" i="35"/>
  <c r="C252" i="35"/>
  <c r="G255" i="35"/>
  <c r="C248" i="35"/>
  <c r="C262" i="35"/>
  <c r="C257" i="35"/>
  <c r="H257" i="35" s="1"/>
  <c r="C259" i="35"/>
  <c r="C260" i="34"/>
  <c r="C244" i="34"/>
  <c r="C262" i="34"/>
  <c r="C258" i="34"/>
  <c r="C254" i="34"/>
  <c r="C250" i="34"/>
  <c r="C246" i="34"/>
  <c r="C261" i="34"/>
  <c r="C257" i="34"/>
  <c r="C253" i="34"/>
  <c r="C249" i="34"/>
  <c r="C245" i="34"/>
  <c r="H117" i="33"/>
  <c r="D136" i="33"/>
  <c r="G258" i="33"/>
  <c r="F258" i="33"/>
  <c r="G245" i="33"/>
  <c r="F260" i="33"/>
  <c r="G247" i="33"/>
  <c r="F243" i="33"/>
  <c r="F254" i="33"/>
  <c r="G252" i="33"/>
  <c r="G262" i="33"/>
  <c r="F256" i="33"/>
  <c r="G243" i="33"/>
  <c r="F249" i="33"/>
  <c r="F250" i="33"/>
  <c r="G256" i="33"/>
  <c r="F252" i="33"/>
  <c r="F255" i="33"/>
  <c r="F222" i="33"/>
  <c r="G219" i="33"/>
  <c r="G226" i="33"/>
  <c r="F228" i="33"/>
  <c r="G223" i="33"/>
  <c r="G228" i="33"/>
  <c r="F219" i="33"/>
  <c r="F226" i="33"/>
  <c r="F221" i="33"/>
  <c r="G225" i="33"/>
  <c r="G234" i="33"/>
  <c r="F232" i="33"/>
  <c r="G236" i="33"/>
  <c r="G229" i="33"/>
  <c r="H116" i="32"/>
  <c r="G227" i="32"/>
  <c r="G236" i="32"/>
  <c r="G219" i="32"/>
  <c r="D218" i="32"/>
  <c r="G232" i="32"/>
  <c r="D222" i="32"/>
  <c r="D232" i="32"/>
  <c r="D224" i="32"/>
  <c r="G237" i="32"/>
  <c r="G223" i="32"/>
  <c r="G252" i="32"/>
  <c r="D261" i="32"/>
  <c r="G260" i="32"/>
  <c r="D247" i="32"/>
  <c r="G249" i="32"/>
  <c r="D243" i="32"/>
  <c r="D250" i="32"/>
  <c r="G258" i="32"/>
  <c r="G262" i="32"/>
  <c r="D262" i="32"/>
  <c r="G250" i="32"/>
  <c r="G254" i="32"/>
  <c r="D257" i="32"/>
  <c r="D248" i="32"/>
  <c r="G259" i="32"/>
  <c r="G255" i="32"/>
  <c r="C226" i="31"/>
  <c r="F219" i="31"/>
  <c r="G219" i="31"/>
  <c r="F224" i="31"/>
  <c r="C232" i="31"/>
  <c r="G220" i="31"/>
  <c r="G225" i="31"/>
  <c r="F231" i="31"/>
  <c r="G218" i="31"/>
  <c r="C229" i="31"/>
  <c r="F222" i="31"/>
  <c r="G232" i="31"/>
  <c r="F221" i="31"/>
  <c r="C227" i="31"/>
  <c r="H117" i="30"/>
  <c r="F225" i="30"/>
  <c r="F227" i="30"/>
  <c r="F229" i="30"/>
  <c r="F231" i="30"/>
  <c r="G226" i="30"/>
  <c r="G235" i="30"/>
  <c r="G236" i="30"/>
  <c r="G237" i="30"/>
  <c r="F218" i="30"/>
  <c r="F219" i="30"/>
  <c r="F220" i="30"/>
  <c r="F221" i="30"/>
  <c r="F222" i="30"/>
  <c r="G244" i="30"/>
  <c r="F258" i="30"/>
  <c r="G262" i="30"/>
  <c r="F255" i="30"/>
  <c r="F243" i="30"/>
  <c r="F257" i="30"/>
  <c r="G258" i="30"/>
  <c r="G248" i="30"/>
  <c r="F244" i="30"/>
  <c r="G253" i="30"/>
  <c r="F248" i="30"/>
  <c r="F247" i="30"/>
  <c r="F254" i="30"/>
  <c r="F261" i="30"/>
  <c r="C230" i="29"/>
  <c r="C222" i="29"/>
  <c r="C235" i="29"/>
  <c r="C227" i="29"/>
  <c r="C223" i="29"/>
  <c r="C219" i="29"/>
  <c r="C225" i="29"/>
  <c r="H81" i="28"/>
  <c r="C233" i="28"/>
  <c r="C232" i="28"/>
  <c r="G231" i="28"/>
  <c r="C219" i="28"/>
  <c r="C226" i="28"/>
  <c r="G233" i="28"/>
  <c r="G232" i="28"/>
  <c r="G229" i="28"/>
  <c r="G228" i="28"/>
  <c r="G223" i="28"/>
  <c r="G230" i="28"/>
  <c r="C218" i="28"/>
  <c r="C221" i="28"/>
  <c r="C220" i="28"/>
  <c r="G219" i="28"/>
  <c r="G226" i="28"/>
  <c r="G246" i="28"/>
  <c r="G245" i="28"/>
  <c r="C254" i="28"/>
  <c r="C253" i="28"/>
  <c r="E263" i="28"/>
  <c r="AG28" i="49" s="1"/>
  <c r="C250" i="28"/>
  <c r="C249" i="28"/>
  <c r="C252" i="28"/>
  <c r="C259" i="28"/>
  <c r="C260" i="28"/>
  <c r="C246" i="28"/>
  <c r="C245" i="28"/>
  <c r="C256" i="28"/>
  <c r="G243" i="28"/>
  <c r="D260" i="27"/>
  <c r="D247" i="27"/>
  <c r="D246" i="27"/>
  <c r="D256" i="27"/>
  <c r="D259" i="27"/>
  <c r="D243" i="27"/>
  <c r="D258" i="27"/>
  <c r="D261" i="27"/>
  <c r="D245" i="27"/>
  <c r="D233" i="27"/>
  <c r="D231" i="27"/>
  <c r="D219" i="27"/>
  <c r="D230" i="27"/>
  <c r="D232" i="27"/>
  <c r="D237" i="27"/>
  <c r="D221" i="27"/>
  <c r="G231" i="26"/>
  <c r="G218" i="26"/>
  <c r="G220" i="26"/>
  <c r="G258" i="26"/>
  <c r="G262" i="26"/>
  <c r="G250" i="26"/>
  <c r="G257" i="26"/>
  <c r="G244" i="26"/>
  <c r="G251" i="26"/>
  <c r="G254" i="26"/>
  <c r="G261" i="26"/>
  <c r="G248" i="26"/>
  <c r="G255" i="26"/>
  <c r="D261" i="24"/>
  <c r="G254" i="24"/>
  <c r="G261" i="24"/>
  <c r="C249" i="24"/>
  <c r="C248" i="24"/>
  <c r="C255" i="24"/>
  <c r="C262" i="24"/>
  <c r="D249" i="24"/>
  <c r="D256" i="24"/>
  <c r="G249" i="24"/>
  <c r="G256" i="24"/>
  <c r="C259" i="24"/>
  <c r="D246" i="24"/>
  <c r="C244" i="24"/>
  <c r="C251" i="24"/>
  <c r="D236" i="24"/>
  <c r="G229" i="24"/>
  <c r="G236" i="24"/>
  <c r="C224" i="24"/>
  <c r="C231" i="24"/>
  <c r="D218" i="24"/>
  <c r="D225" i="24"/>
  <c r="G218" i="24"/>
  <c r="D232" i="24"/>
  <c r="G225" i="24"/>
  <c r="G232" i="24"/>
  <c r="C220" i="24"/>
  <c r="C227" i="24"/>
  <c r="C234" i="24"/>
  <c r="D221" i="24"/>
  <c r="H81" i="23"/>
  <c r="H138" i="23" s="1"/>
  <c r="F218" i="23"/>
  <c r="F219" i="23"/>
  <c r="F220" i="23"/>
  <c r="F221" i="23"/>
  <c r="F222" i="23"/>
  <c r="F262" i="23"/>
  <c r="F243" i="23"/>
  <c r="F244" i="23"/>
  <c r="F245" i="23"/>
  <c r="D185" i="22"/>
  <c r="G185" i="22"/>
  <c r="C185" i="22"/>
  <c r="D261" i="22"/>
  <c r="D246" i="22"/>
  <c r="D251" i="22"/>
  <c r="D255" i="22"/>
  <c r="G263" i="22"/>
  <c r="AI22" i="49" s="1"/>
  <c r="D253" i="22"/>
  <c r="D260" i="22"/>
  <c r="D222" i="22"/>
  <c r="D229" i="22"/>
  <c r="D219" i="22"/>
  <c r="D226" i="22"/>
  <c r="D233" i="22"/>
  <c r="H81" i="21"/>
  <c r="C136" i="21"/>
  <c r="J21" i="49"/>
  <c r="H81" i="20"/>
  <c r="H138" i="20" s="1"/>
  <c r="D260" i="20"/>
  <c r="D245" i="20"/>
  <c r="D259" i="20"/>
  <c r="H259" i="20" s="1"/>
  <c r="F254" i="20"/>
  <c r="D249" i="20"/>
  <c r="F258" i="20"/>
  <c r="F256" i="20"/>
  <c r="D251" i="20"/>
  <c r="F246" i="20"/>
  <c r="F260" i="20"/>
  <c r="D255" i="20"/>
  <c r="F218" i="20"/>
  <c r="F219" i="20"/>
  <c r="F220" i="20"/>
  <c r="F221" i="20"/>
  <c r="F222" i="20"/>
  <c r="H117" i="40"/>
  <c r="C237" i="34"/>
  <c r="C231" i="34"/>
  <c r="F182" i="33"/>
  <c r="G223" i="35"/>
  <c r="H117" i="34"/>
  <c r="D238" i="40"/>
  <c r="Y41" i="49"/>
  <c r="E238" i="40"/>
  <c r="Z41" i="49"/>
  <c r="H81" i="19"/>
  <c r="H138" i="19"/>
  <c r="G234" i="19"/>
  <c r="G225" i="19"/>
  <c r="G231" i="19"/>
  <c r="C226" i="19"/>
  <c r="G232" i="19"/>
  <c r="C223" i="19"/>
  <c r="G230" i="19"/>
  <c r="G237" i="19"/>
  <c r="G221" i="19"/>
  <c r="C224" i="19"/>
  <c r="G227" i="19"/>
  <c r="C222" i="19"/>
  <c r="C225" i="19"/>
  <c r="G228" i="19"/>
  <c r="C235" i="19"/>
  <c r="C219" i="19"/>
  <c r="G251" i="19"/>
  <c r="C261" i="19"/>
  <c r="C250" i="19"/>
  <c r="C255" i="19"/>
  <c r="C244" i="19"/>
  <c r="G250" i="19"/>
  <c r="G247" i="19"/>
  <c r="G252" i="19"/>
  <c r="C257" i="19"/>
  <c r="C262" i="19"/>
  <c r="C246" i="19"/>
  <c r="C251" i="19"/>
  <c r="C256" i="19"/>
  <c r="G257" i="19"/>
  <c r="G262" i="19"/>
  <c r="G246" i="19"/>
  <c r="G261" i="19"/>
  <c r="H81" i="18"/>
  <c r="G261" i="18"/>
  <c r="C249" i="18"/>
  <c r="C256" i="18"/>
  <c r="D243" i="18"/>
  <c r="D250" i="18"/>
  <c r="D257" i="18"/>
  <c r="G246" i="18"/>
  <c r="D260" i="18"/>
  <c r="G253" i="18"/>
  <c r="G260" i="18"/>
  <c r="C248" i="18"/>
  <c r="D262" i="18"/>
  <c r="C255" i="18"/>
  <c r="C262" i="18"/>
  <c r="D249" i="18"/>
  <c r="D256" i="18"/>
  <c r="G249" i="18"/>
  <c r="G256" i="18"/>
  <c r="C244" i="18"/>
  <c r="C251" i="18"/>
  <c r="C258" i="18"/>
  <c r="D245" i="18"/>
  <c r="C230" i="18"/>
  <c r="G218" i="18"/>
  <c r="D226" i="18"/>
  <c r="C229" i="18"/>
  <c r="G222" i="18"/>
  <c r="D230" i="18"/>
  <c r="G236" i="18"/>
  <c r="C224" i="18"/>
  <c r="D233" i="18"/>
  <c r="D225" i="18"/>
  <c r="C231" i="18"/>
  <c r="D218" i="18"/>
  <c r="G232" i="18"/>
  <c r="C220" i="18"/>
  <c r="G233" i="18"/>
  <c r="C221" i="18"/>
  <c r="C234" i="18"/>
  <c r="D221" i="18"/>
  <c r="C235" i="18"/>
  <c r="D222" i="18"/>
  <c r="D235" i="18"/>
  <c r="G228" i="18"/>
  <c r="D236" i="18"/>
  <c r="G229" i="18"/>
  <c r="C233" i="17"/>
  <c r="H233" i="17" s="1"/>
  <c r="C221" i="17"/>
  <c r="C220" i="17"/>
  <c r="H220" i="17"/>
  <c r="H81" i="16"/>
  <c r="H138" i="16" s="1"/>
  <c r="F232" i="16"/>
  <c r="H232" i="16" s="1"/>
  <c r="F229" i="16"/>
  <c r="F237" i="16"/>
  <c r="F235" i="16"/>
  <c r="F219" i="16"/>
  <c r="F236" i="16"/>
  <c r="F220" i="16"/>
  <c r="F233" i="16"/>
  <c r="F234" i="16"/>
  <c r="F218" i="16"/>
  <c r="F254" i="16"/>
  <c r="F261" i="16"/>
  <c r="F256" i="16"/>
  <c r="F262" i="16"/>
  <c r="F258" i="16"/>
  <c r="F260" i="16"/>
  <c r="D232" i="15"/>
  <c r="D221" i="15"/>
  <c r="D234" i="15"/>
  <c r="D236" i="15"/>
  <c r="H236" i="15" s="1"/>
  <c r="D220" i="15"/>
  <c r="D225" i="15"/>
  <c r="D227" i="15"/>
  <c r="D222" i="15"/>
  <c r="D222" i="14"/>
  <c r="D219" i="14"/>
  <c r="D237" i="14"/>
  <c r="C219" i="14"/>
  <c r="D236" i="14"/>
  <c r="C226" i="14"/>
  <c r="C227" i="14"/>
  <c r="D227" i="14"/>
  <c r="D228" i="14"/>
  <c r="D233" i="14"/>
  <c r="C230" i="14"/>
  <c r="D234" i="14"/>
  <c r="C231" i="14"/>
  <c r="D218" i="14"/>
  <c r="C236" i="14"/>
  <c r="D223" i="14"/>
  <c r="C220" i="14"/>
  <c r="C237" i="14"/>
  <c r="D224" i="14"/>
  <c r="C221" i="14"/>
  <c r="C243" i="14"/>
  <c r="C261" i="14"/>
  <c r="D248" i="14"/>
  <c r="D255" i="14"/>
  <c r="C259" i="14"/>
  <c r="D246" i="14"/>
  <c r="D253" i="14"/>
  <c r="D256" i="14"/>
  <c r="C244" i="14"/>
  <c r="C251" i="14"/>
  <c r="C258" i="14"/>
  <c r="D245" i="14"/>
  <c r="D260" i="14"/>
  <c r="C257" i="14"/>
  <c r="D244" i="14"/>
  <c r="D251" i="14"/>
  <c r="C248" i="14"/>
  <c r="D250" i="14"/>
  <c r="C247" i="14"/>
  <c r="D257" i="14"/>
  <c r="C254" i="14"/>
  <c r="G257" i="12"/>
  <c r="G247" i="12"/>
  <c r="G254" i="12"/>
  <c r="G261" i="12"/>
  <c r="D248" i="12"/>
  <c r="D255" i="12"/>
  <c r="G251" i="12"/>
  <c r="G258" i="12"/>
  <c r="D252" i="12"/>
  <c r="D259" i="12"/>
  <c r="D246" i="12"/>
  <c r="D253" i="12"/>
  <c r="G246" i="12"/>
  <c r="D247" i="12"/>
  <c r="G262" i="12"/>
  <c r="D250" i="12"/>
  <c r="G243" i="12"/>
  <c r="D257" i="12"/>
  <c r="G250" i="12"/>
  <c r="D244" i="12"/>
  <c r="D251" i="12"/>
  <c r="G244" i="12"/>
  <c r="D222" i="12"/>
  <c r="G228" i="12"/>
  <c r="D236" i="12"/>
  <c r="G230" i="12"/>
  <c r="G232" i="12"/>
  <c r="D233" i="12"/>
  <c r="G227" i="12"/>
  <c r="G236" i="12"/>
  <c r="G237" i="12"/>
  <c r="G234" i="12"/>
  <c r="G235" i="12"/>
  <c r="D236" i="11"/>
  <c r="D234" i="11"/>
  <c r="D223" i="11"/>
  <c r="D229" i="11"/>
  <c r="D224" i="11"/>
  <c r="D230" i="11"/>
  <c r="D235" i="11"/>
  <c r="D219" i="11"/>
  <c r="D220" i="11"/>
  <c r="D225" i="11"/>
  <c r="D260" i="11"/>
  <c r="D249" i="11"/>
  <c r="D255" i="11"/>
  <c r="D261" i="11"/>
  <c r="D245" i="11"/>
  <c r="D248" i="11"/>
  <c r="D251" i="11"/>
  <c r="H116" i="10"/>
  <c r="H28" i="44"/>
  <c r="H24" i="44"/>
  <c r="E233" i="10"/>
  <c r="C228" i="10"/>
  <c r="F222" i="10"/>
  <c r="G235" i="10"/>
  <c r="E230" i="10"/>
  <c r="C225" i="10"/>
  <c r="D229" i="10"/>
  <c r="F236" i="10"/>
  <c r="G223" i="10"/>
  <c r="D231" i="10"/>
  <c r="E218" i="10"/>
  <c r="G225" i="10"/>
  <c r="F231" i="10"/>
  <c r="G218" i="10"/>
  <c r="D226" i="10"/>
  <c r="F233" i="10"/>
  <c r="G220" i="10"/>
  <c r="D228" i="10"/>
  <c r="D237" i="10"/>
  <c r="G230" i="10"/>
  <c r="E224" i="10"/>
  <c r="C218" i="10"/>
  <c r="G231" i="10"/>
  <c r="E225" i="10"/>
  <c r="C219" i="10"/>
  <c r="G232" i="10"/>
  <c r="E226" i="10"/>
  <c r="C220" i="10"/>
  <c r="G233" i="10"/>
  <c r="E227" i="10"/>
  <c r="C221" i="10"/>
  <c r="D233" i="10"/>
  <c r="G226" i="10"/>
  <c r="E220" i="10"/>
  <c r="D234" i="10"/>
  <c r="G227" i="10"/>
  <c r="E221" i="10"/>
  <c r="D235" i="10"/>
  <c r="G228" i="10"/>
  <c r="E222" i="10"/>
  <c r="D236" i="10"/>
  <c r="D238" i="10" s="1"/>
  <c r="Y9" i="49" s="1"/>
  <c r="G229" i="10"/>
  <c r="E223" i="10"/>
  <c r="H134" i="9"/>
  <c r="H128" i="9"/>
  <c r="E136" i="9"/>
  <c r="L8" i="49" s="1"/>
  <c r="H81" i="9"/>
  <c r="F228" i="9"/>
  <c r="G222" i="9"/>
  <c r="F237" i="9"/>
  <c r="F232" i="9"/>
  <c r="G226" i="9"/>
  <c r="F218" i="9"/>
  <c r="F225" i="9"/>
  <c r="G231" i="9"/>
  <c r="H231" i="9" s="1"/>
  <c r="C219" i="9"/>
  <c r="C226" i="9"/>
  <c r="G233" i="9"/>
  <c r="C221" i="9"/>
  <c r="C228" i="9"/>
  <c r="G235" i="9"/>
  <c r="C223" i="9"/>
  <c r="C230" i="9"/>
  <c r="G229" i="9"/>
  <c r="G236" i="9"/>
  <c r="C224" i="9"/>
  <c r="F236" i="9"/>
  <c r="G223" i="9"/>
  <c r="G230" i="9"/>
  <c r="C218" i="9"/>
  <c r="G225" i="9"/>
  <c r="H225" i="9" s="1"/>
  <c r="G232" i="9"/>
  <c r="H232" i="9" s="1"/>
  <c r="C220" i="9"/>
  <c r="G227" i="9"/>
  <c r="G234" i="9"/>
  <c r="C222" i="9"/>
  <c r="G227" i="35"/>
  <c r="G224" i="35"/>
  <c r="G228" i="35"/>
  <c r="G225" i="35"/>
  <c r="C227" i="35"/>
  <c r="G229" i="35"/>
  <c r="C228" i="35"/>
  <c r="G219" i="35"/>
  <c r="G232" i="35"/>
  <c r="C222" i="35"/>
  <c r="G233" i="35"/>
  <c r="C221" i="35"/>
  <c r="G234" i="35"/>
  <c r="C224" i="35"/>
  <c r="C235" i="35"/>
  <c r="G236" i="35"/>
  <c r="C226" i="35"/>
  <c r="G237" i="35"/>
  <c r="C225" i="35"/>
  <c r="G230" i="35"/>
  <c r="C220" i="35"/>
  <c r="C232" i="34"/>
  <c r="C235" i="34"/>
  <c r="C219" i="34"/>
  <c r="C225" i="34"/>
  <c r="H225" i="34" s="1"/>
  <c r="C228" i="34"/>
  <c r="D182" i="33"/>
  <c r="C182" i="33"/>
  <c r="F178" i="33"/>
  <c r="E178" i="33"/>
  <c r="C136" i="33"/>
  <c r="J34" i="49"/>
  <c r="F177" i="31"/>
  <c r="G177" i="31"/>
  <c r="H52" i="16"/>
  <c r="C178" i="38"/>
  <c r="G178" i="38"/>
  <c r="D184" i="14"/>
  <c r="F184" i="14"/>
  <c r="E170" i="12"/>
  <c r="E178" i="12"/>
  <c r="D186" i="12"/>
  <c r="D177" i="11"/>
  <c r="E177" i="11"/>
  <c r="F177" i="11"/>
  <c r="D176" i="14"/>
  <c r="C176" i="14"/>
  <c r="D176" i="12"/>
  <c r="G176" i="12"/>
  <c r="E184" i="12"/>
  <c r="G184" i="12"/>
  <c r="D185" i="11"/>
  <c r="E185" i="11"/>
  <c r="C245" i="17"/>
  <c r="H245" i="17" s="1"/>
  <c r="C259" i="17"/>
  <c r="H259" i="17" s="1"/>
  <c r="C252" i="17"/>
  <c r="H252" i="17"/>
  <c r="C248" i="17"/>
  <c r="H248" i="17" s="1"/>
  <c r="C261" i="17"/>
  <c r="H261" i="17" s="1"/>
  <c r="C243" i="17"/>
  <c r="H243" i="17" s="1"/>
  <c r="C249" i="17"/>
  <c r="H249" i="17"/>
  <c r="C255" i="17"/>
  <c r="C260" i="17"/>
  <c r="H260" i="17" s="1"/>
  <c r="C254" i="17"/>
  <c r="H254" i="17" s="1"/>
  <c r="F177" i="41"/>
  <c r="H303" i="33"/>
  <c r="L32" i="48"/>
  <c r="G175" i="30"/>
  <c r="E175" i="14"/>
  <c r="F175" i="14"/>
  <c r="F181" i="11"/>
  <c r="D136" i="28"/>
  <c r="K28" i="49" s="1"/>
  <c r="H117" i="15"/>
  <c r="D136" i="11"/>
  <c r="K10" i="49" s="1"/>
  <c r="F173" i="11"/>
  <c r="H117" i="14"/>
  <c r="F169" i="14"/>
  <c r="F184" i="41"/>
  <c r="E170" i="23"/>
  <c r="G176" i="41"/>
  <c r="C186" i="22"/>
  <c r="C183" i="22"/>
  <c r="D176" i="22"/>
  <c r="F175" i="29"/>
  <c r="D172" i="26"/>
  <c r="F172" i="26"/>
  <c r="G172" i="26"/>
  <c r="D176" i="26"/>
  <c r="F176" i="26"/>
  <c r="G179" i="30"/>
  <c r="F179" i="22"/>
  <c r="E179" i="22"/>
  <c r="E171" i="29"/>
  <c r="E187" i="29"/>
  <c r="F187" i="29"/>
  <c r="D170" i="26"/>
  <c r="F178" i="26"/>
  <c r="D186" i="26"/>
  <c r="H218" i="17"/>
  <c r="F186" i="17"/>
  <c r="C180" i="41"/>
  <c r="C182" i="16"/>
  <c r="C246" i="31"/>
  <c r="G247" i="31"/>
  <c r="C253" i="31"/>
  <c r="F261" i="31"/>
  <c r="C256" i="31"/>
  <c r="H256" i="31" s="1"/>
  <c r="F258" i="31"/>
  <c r="H258" i="31" s="1"/>
  <c r="G256" i="31"/>
  <c r="F260" i="31"/>
  <c r="F254" i="31"/>
  <c r="G262" i="31"/>
  <c r="F253" i="31"/>
  <c r="C249" i="31"/>
  <c r="G255" i="31"/>
  <c r="G260" i="31"/>
  <c r="H260" i="31" s="1"/>
  <c r="F249" i="31"/>
  <c r="G253" i="31"/>
  <c r="C243" i="31"/>
  <c r="C259" i="31"/>
  <c r="G252" i="31"/>
  <c r="F248" i="31"/>
  <c r="G261" i="31"/>
  <c r="H261" i="31" s="1"/>
  <c r="C262" i="31"/>
  <c r="H262" i="31" s="1"/>
  <c r="F247" i="31"/>
  <c r="G257" i="31"/>
  <c r="C244" i="31"/>
  <c r="C248" i="31"/>
  <c r="G248" i="31"/>
  <c r="G250" i="31"/>
  <c r="C245" i="31"/>
  <c r="F257" i="31"/>
  <c r="C252" i="31"/>
  <c r="F250" i="31"/>
  <c r="G186" i="31"/>
  <c r="F186" i="31"/>
  <c r="E178" i="31"/>
  <c r="D178" i="31"/>
  <c r="E180" i="31"/>
  <c r="H121" i="12"/>
  <c r="F136" i="38"/>
  <c r="M39" i="49" s="1"/>
  <c r="C136" i="18"/>
  <c r="J16" i="49" s="1"/>
  <c r="D136" i="10"/>
  <c r="H121" i="9"/>
  <c r="C173" i="9" s="1"/>
  <c r="D173" i="9"/>
  <c r="E186" i="41"/>
  <c r="C186" i="41"/>
  <c r="F181" i="17"/>
  <c r="G182" i="24"/>
  <c r="D136" i="23"/>
  <c r="K24" i="49"/>
  <c r="G174" i="23"/>
  <c r="D183" i="23"/>
  <c r="G175" i="41"/>
  <c r="E182" i="39"/>
  <c r="G175" i="31"/>
  <c r="C136" i="28"/>
  <c r="C185" i="29"/>
  <c r="D173" i="27"/>
  <c r="E171" i="27"/>
  <c r="C171" i="27"/>
  <c r="H117" i="27"/>
  <c r="G181" i="23"/>
  <c r="H18" i="12"/>
  <c r="C136" i="10"/>
  <c r="J9" i="49"/>
  <c r="E175" i="41"/>
  <c r="F180" i="23"/>
  <c r="F178" i="25"/>
  <c r="D180" i="25"/>
  <c r="C182" i="25"/>
  <c r="H182" i="25" s="1"/>
  <c r="G184" i="25"/>
  <c r="H184" i="25" s="1"/>
  <c r="F184" i="25"/>
  <c r="F172" i="27"/>
  <c r="E176" i="27"/>
  <c r="E180" i="27"/>
  <c r="E171" i="30"/>
  <c r="E169" i="35"/>
  <c r="D177" i="41"/>
  <c r="F170" i="39"/>
  <c r="F172" i="38"/>
  <c r="G172" i="38"/>
  <c r="E176" i="38"/>
  <c r="C180" i="38"/>
  <c r="D184" i="38"/>
  <c r="H52" i="38"/>
  <c r="D173" i="38"/>
  <c r="H173" i="38" s="1"/>
  <c r="C181" i="38"/>
  <c r="G174" i="38"/>
  <c r="E177" i="34"/>
  <c r="H52" i="34"/>
  <c r="C175" i="32"/>
  <c r="D179" i="32"/>
  <c r="F183" i="32"/>
  <c r="G183" i="32"/>
  <c r="H183" i="32" s="1"/>
  <c r="E187" i="32"/>
  <c r="D231" i="32"/>
  <c r="D223" i="32"/>
  <c r="H52" i="32"/>
  <c r="C136" i="32"/>
  <c r="E182" i="32"/>
  <c r="B31" i="49"/>
  <c r="F183" i="31"/>
  <c r="C177" i="31"/>
  <c r="H52" i="30"/>
  <c r="G178" i="29"/>
  <c r="E178" i="29"/>
  <c r="F171" i="28"/>
  <c r="C173" i="28"/>
  <c r="C179" i="28"/>
  <c r="C176" i="28"/>
  <c r="F176" i="28"/>
  <c r="D180" i="28"/>
  <c r="G184" i="28"/>
  <c r="D187" i="38"/>
  <c r="C183" i="23"/>
  <c r="G181" i="24"/>
  <c r="F180" i="30"/>
  <c r="C173" i="30"/>
  <c r="D182" i="30"/>
  <c r="G182" i="41"/>
  <c r="E179" i="21"/>
  <c r="D174" i="23"/>
  <c r="G171" i="23"/>
  <c r="F171" i="23"/>
  <c r="D173" i="23"/>
  <c r="F173" i="23"/>
  <c r="E176" i="23"/>
  <c r="E182" i="23"/>
  <c r="B38" i="49"/>
  <c r="C177" i="29"/>
  <c r="G170" i="27"/>
  <c r="E170" i="27"/>
  <c r="D174" i="27"/>
  <c r="G178" i="27"/>
  <c r="E178" i="27"/>
  <c r="C27" i="49"/>
  <c r="E175" i="25"/>
  <c r="D179" i="25"/>
  <c r="E181" i="25"/>
  <c r="C181" i="25"/>
  <c r="C183" i="25"/>
  <c r="G185" i="25"/>
  <c r="E170" i="24"/>
  <c r="D136" i="25"/>
  <c r="K20" i="49"/>
  <c r="H86" i="9"/>
  <c r="H86" i="34"/>
  <c r="H116" i="35"/>
  <c r="C168" i="35" s="1"/>
  <c r="H86" i="21"/>
  <c r="C136" i="20"/>
  <c r="D230" i="39"/>
  <c r="G243" i="38"/>
  <c r="C249" i="38"/>
  <c r="G261" i="38"/>
  <c r="C221" i="39"/>
  <c r="C237" i="39"/>
  <c r="C230" i="39"/>
  <c r="C223" i="39"/>
  <c r="D258" i="25"/>
  <c r="D261" i="39"/>
  <c r="H261" i="39" s="1"/>
  <c r="C258" i="39"/>
  <c r="C244" i="39"/>
  <c r="D249" i="39"/>
  <c r="H249" i="39" s="1"/>
  <c r="C255" i="39"/>
  <c r="F263" i="39"/>
  <c r="AH40" i="49"/>
  <c r="C251" i="39"/>
  <c r="D223" i="41"/>
  <c r="C236" i="41"/>
  <c r="D233" i="41"/>
  <c r="D219" i="41"/>
  <c r="C232" i="41"/>
  <c r="H232" i="41" s="1"/>
  <c r="C218" i="41"/>
  <c r="D263" i="40"/>
  <c r="AF41" i="49" s="1"/>
  <c r="C219" i="38"/>
  <c r="C228" i="38"/>
  <c r="C224" i="38"/>
  <c r="C233" i="38"/>
  <c r="C251" i="38"/>
  <c r="C258" i="38"/>
  <c r="C243" i="38"/>
  <c r="D244" i="25"/>
  <c r="G259" i="25"/>
  <c r="G257" i="25"/>
  <c r="G246" i="25"/>
  <c r="D262" i="25"/>
  <c r="G261" i="25"/>
  <c r="G237" i="25"/>
  <c r="G233" i="25"/>
  <c r="G226" i="25"/>
  <c r="D221" i="25"/>
  <c r="G231" i="25"/>
  <c r="C219" i="17"/>
  <c r="H219" i="17" s="1"/>
  <c r="C226" i="17"/>
  <c r="C228" i="17"/>
  <c r="H228" i="17" s="1"/>
  <c r="C237" i="17"/>
  <c r="C231" i="17"/>
  <c r="F179" i="25"/>
  <c r="H81" i="25"/>
  <c r="H138" i="25" s="1"/>
  <c r="G223" i="25"/>
  <c r="C233" i="25"/>
  <c r="D223" i="25"/>
  <c r="D233" i="25"/>
  <c r="H233" i="25" s="1"/>
  <c r="C222" i="25"/>
  <c r="G236" i="25"/>
  <c r="G225" i="25"/>
  <c r="G219" i="25"/>
  <c r="C229" i="25"/>
  <c r="D236" i="25"/>
  <c r="D220" i="25"/>
  <c r="D226" i="25"/>
  <c r="C230" i="25"/>
  <c r="C223" i="25"/>
  <c r="G229" i="25"/>
  <c r="C254" i="25"/>
  <c r="D247" i="25"/>
  <c r="G253" i="25"/>
  <c r="D254" i="25"/>
  <c r="G248" i="25"/>
  <c r="C247" i="25"/>
  <c r="G262" i="25"/>
  <c r="C259" i="25"/>
  <c r="C243" i="25"/>
  <c r="G250" i="25"/>
  <c r="G256" i="25"/>
  <c r="H256" i="25" s="1"/>
  <c r="D259" i="25"/>
  <c r="G249" i="25"/>
  <c r="D250" i="25"/>
  <c r="G255" i="25"/>
  <c r="E177" i="41"/>
  <c r="H81" i="41"/>
  <c r="C226" i="41"/>
  <c r="H226" i="41" s="1"/>
  <c r="F219" i="41"/>
  <c r="F238" i="41" s="1"/>
  <c r="AA42" i="49" s="1"/>
  <c r="C227" i="41"/>
  <c r="F220" i="41"/>
  <c r="F233" i="41"/>
  <c r="D227" i="41"/>
  <c r="G220" i="41"/>
  <c r="F234" i="41"/>
  <c r="D228" i="41"/>
  <c r="G221" i="41"/>
  <c r="G238" i="41" s="1"/>
  <c r="AB42" i="49" s="1"/>
  <c r="G234" i="41"/>
  <c r="C222" i="41"/>
  <c r="G235" i="41"/>
  <c r="C223" i="41"/>
  <c r="F237" i="41"/>
  <c r="D231" i="41"/>
  <c r="G224" i="41"/>
  <c r="E238" i="41"/>
  <c r="Z42" i="49" s="1"/>
  <c r="D232" i="41"/>
  <c r="G225" i="41"/>
  <c r="G257" i="40"/>
  <c r="C245" i="40"/>
  <c r="C252" i="40"/>
  <c r="C247" i="40"/>
  <c r="C246" i="40"/>
  <c r="H246" i="40" s="1"/>
  <c r="G253" i="40"/>
  <c r="H253" i="40"/>
  <c r="G260" i="40"/>
  <c r="C248" i="40"/>
  <c r="C251" i="40"/>
  <c r="C250" i="40"/>
  <c r="D136" i="39"/>
  <c r="K40" i="49"/>
  <c r="C243" i="39"/>
  <c r="D252" i="39"/>
  <c r="D251" i="39"/>
  <c r="D258" i="39"/>
  <c r="C257" i="39"/>
  <c r="D247" i="39"/>
  <c r="D254" i="39"/>
  <c r="C262" i="39"/>
  <c r="C246" i="39"/>
  <c r="D245" i="39"/>
  <c r="D234" i="39"/>
  <c r="C222" i="39"/>
  <c r="D231" i="39"/>
  <c r="D223" i="39"/>
  <c r="C235" i="39"/>
  <c r="D222" i="39"/>
  <c r="D229" i="39"/>
  <c r="D221" i="39"/>
  <c r="D236" i="39"/>
  <c r="D228" i="39"/>
  <c r="D220" i="39"/>
  <c r="C232" i="39"/>
  <c r="C224" i="39"/>
  <c r="D136" i="38"/>
  <c r="K39" i="49" s="1"/>
  <c r="D229" i="38"/>
  <c r="G222" i="38"/>
  <c r="G235" i="38"/>
  <c r="C225" i="38"/>
  <c r="G236" i="38"/>
  <c r="G233" i="38"/>
  <c r="D231" i="38"/>
  <c r="D232" i="38"/>
  <c r="C230" i="38"/>
  <c r="C237" i="38"/>
  <c r="D226" i="38"/>
  <c r="C220" i="38"/>
  <c r="C223" i="38"/>
  <c r="D219" i="38"/>
  <c r="D224" i="38"/>
  <c r="C261" i="38"/>
  <c r="D248" i="38"/>
  <c r="C250" i="38"/>
  <c r="C259" i="38"/>
  <c r="G254" i="38"/>
  <c r="G249" i="38"/>
  <c r="G252" i="38"/>
  <c r="D257" i="38"/>
  <c r="C257" i="38"/>
  <c r="D244" i="38"/>
  <c r="C254" i="38"/>
  <c r="D243" i="38"/>
  <c r="C247" i="38"/>
  <c r="C252" i="38"/>
  <c r="D253" i="38"/>
  <c r="C232" i="32"/>
  <c r="G224" i="32"/>
  <c r="F263" i="22"/>
  <c r="AH22" i="49" s="1"/>
  <c r="F246" i="30"/>
  <c r="C243" i="32"/>
  <c r="D256" i="32"/>
  <c r="D258" i="32"/>
  <c r="G243" i="32"/>
  <c r="G246" i="33"/>
  <c r="H246" i="33" s="1"/>
  <c r="G261" i="33"/>
  <c r="F248" i="33"/>
  <c r="G260" i="33"/>
  <c r="F227" i="33"/>
  <c r="G253" i="35"/>
  <c r="G243" i="35"/>
  <c r="G262" i="35"/>
  <c r="G259" i="35"/>
  <c r="F247" i="41"/>
  <c r="D259" i="41"/>
  <c r="G257" i="41"/>
  <c r="C248" i="41"/>
  <c r="D261" i="41"/>
  <c r="F254" i="41"/>
  <c r="C220" i="41"/>
  <c r="H220" i="41" s="1"/>
  <c r="F224" i="41"/>
  <c r="C230" i="41"/>
  <c r="D236" i="41"/>
  <c r="D222" i="41"/>
  <c r="F227" i="41"/>
  <c r="G250" i="30"/>
  <c r="F252" i="30"/>
  <c r="G233" i="30"/>
  <c r="G238" i="30" s="1"/>
  <c r="AB30" i="49" s="1"/>
  <c r="G229" i="30"/>
  <c r="C232" i="29"/>
  <c r="C224" i="29"/>
  <c r="C235" i="28"/>
  <c r="G237" i="28"/>
  <c r="G251" i="28"/>
  <c r="G258" i="28"/>
  <c r="G247" i="28"/>
  <c r="G263" i="28" s="1"/>
  <c r="AI28" i="49" s="1"/>
  <c r="D236" i="27"/>
  <c r="G221" i="26"/>
  <c r="G226" i="26"/>
  <c r="G247" i="26"/>
  <c r="G243" i="26"/>
  <c r="D262" i="24"/>
  <c r="D257" i="24"/>
  <c r="D250" i="24"/>
  <c r="H250" i="24" s="1"/>
  <c r="D243" i="24"/>
  <c r="C256" i="24"/>
  <c r="G222" i="24"/>
  <c r="D233" i="24"/>
  <c r="D226" i="24"/>
  <c r="D219" i="24"/>
  <c r="C232" i="24"/>
  <c r="H232" i="24" s="1"/>
  <c r="C225" i="24"/>
  <c r="G237" i="24"/>
  <c r="F230" i="23"/>
  <c r="D223" i="23"/>
  <c r="F228" i="23"/>
  <c r="D221" i="23"/>
  <c r="F226" i="23"/>
  <c r="D219" i="23"/>
  <c r="F224" i="23"/>
  <c r="F247" i="23"/>
  <c r="D247" i="23"/>
  <c r="F252" i="23"/>
  <c r="D245" i="23"/>
  <c r="F250" i="23"/>
  <c r="D243" i="23"/>
  <c r="F248" i="23"/>
  <c r="F263" i="23" s="1"/>
  <c r="AH24" i="49" s="1"/>
  <c r="D234" i="22"/>
  <c r="D227" i="22"/>
  <c r="D220" i="22"/>
  <c r="D237" i="22"/>
  <c r="D230" i="22"/>
  <c r="D245" i="22"/>
  <c r="D254" i="22"/>
  <c r="C226" i="21"/>
  <c r="H226" i="21" s="1"/>
  <c r="C219" i="21"/>
  <c r="F259" i="20"/>
  <c r="D247" i="20"/>
  <c r="F252" i="20"/>
  <c r="D243" i="20"/>
  <c r="F248" i="20"/>
  <c r="D233" i="20"/>
  <c r="D236" i="20"/>
  <c r="G224" i="31"/>
  <c r="F226" i="31"/>
  <c r="G231" i="31"/>
  <c r="G226" i="31"/>
  <c r="C224" i="31"/>
  <c r="F228" i="31"/>
  <c r="C233" i="31"/>
  <c r="F227" i="31"/>
  <c r="C181" i="32"/>
  <c r="F262" i="41"/>
  <c r="D255" i="41"/>
  <c r="G247" i="41"/>
  <c r="D260" i="41"/>
  <c r="F248" i="41"/>
  <c r="F243" i="41"/>
  <c r="C260" i="41"/>
  <c r="G255" i="41"/>
  <c r="F251" i="41"/>
  <c r="G245" i="41"/>
  <c r="F260" i="41"/>
  <c r="D253" i="41"/>
  <c r="C253" i="41"/>
  <c r="G256" i="41"/>
  <c r="C244" i="41"/>
  <c r="C251" i="41"/>
  <c r="G258" i="41"/>
  <c r="F250" i="41"/>
  <c r="F257" i="41"/>
  <c r="G244" i="41"/>
  <c r="G251" i="41"/>
  <c r="C258" i="41"/>
  <c r="G246" i="41"/>
  <c r="G263" i="41" s="1"/>
  <c r="AI42" i="49" s="1"/>
  <c r="D256" i="41"/>
  <c r="F261" i="41"/>
  <c r="C252" i="41"/>
  <c r="G259" i="41"/>
  <c r="D246" i="41"/>
  <c r="C254" i="41"/>
  <c r="G261" i="41"/>
  <c r="C249" i="41"/>
  <c r="H249" i="41" s="1"/>
  <c r="C256" i="41"/>
  <c r="D243" i="41"/>
  <c r="D250" i="41"/>
  <c r="D245" i="41"/>
  <c r="G250" i="35"/>
  <c r="G261" i="35"/>
  <c r="D250" i="35"/>
  <c r="D248" i="35"/>
  <c r="C256" i="35"/>
  <c r="G245" i="35"/>
  <c r="D249" i="35"/>
  <c r="D247" i="35"/>
  <c r="D258" i="35"/>
  <c r="D243" i="35"/>
  <c r="D257" i="35"/>
  <c r="C249" i="35"/>
  <c r="H249" i="35" s="1"/>
  <c r="G248" i="35"/>
  <c r="C261" i="35"/>
  <c r="G260" i="35"/>
  <c r="D244" i="35"/>
  <c r="D262" i="35"/>
  <c r="C244" i="35"/>
  <c r="G247" i="35"/>
  <c r="G257" i="35"/>
  <c r="C254" i="35"/>
  <c r="D256" i="35"/>
  <c r="G249" i="35"/>
  <c r="D246" i="35"/>
  <c r="C243" i="35"/>
  <c r="G246" i="35"/>
  <c r="H81" i="34"/>
  <c r="C252" i="34"/>
  <c r="G255" i="34"/>
  <c r="G258" i="34"/>
  <c r="G261" i="34"/>
  <c r="G245" i="34"/>
  <c r="D262" i="34"/>
  <c r="D254" i="34"/>
  <c r="D246" i="34"/>
  <c r="D257" i="34"/>
  <c r="D249" i="34"/>
  <c r="D260" i="34"/>
  <c r="D252" i="34"/>
  <c r="D244" i="34"/>
  <c r="D259" i="34"/>
  <c r="D255" i="34"/>
  <c r="D251" i="34"/>
  <c r="D247" i="34"/>
  <c r="D243" i="34"/>
  <c r="C259" i="34"/>
  <c r="C255" i="34"/>
  <c r="C251" i="34"/>
  <c r="C247" i="34"/>
  <c r="C243" i="34"/>
  <c r="H81" i="33"/>
  <c r="H52" i="33"/>
  <c r="F262" i="33"/>
  <c r="G249" i="33"/>
  <c r="G244" i="33"/>
  <c r="G251" i="33"/>
  <c r="F253" i="33"/>
  <c r="D252" i="33"/>
  <c r="G248" i="33"/>
  <c r="D254" i="33"/>
  <c r="F259" i="33"/>
  <c r="G257" i="33"/>
  <c r="D247" i="33"/>
  <c r="G259" i="33"/>
  <c r="F257" i="33"/>
  <c r="D261" i="33"/>
  <c r="G250" i="33"/>
  <c r="H250" i="33" s="1"/>
  <c r="D260" i="33"/>
  <c r="G253" i="33"/>
  <c r="D251" i="33"/>
  <c r="D262" i="33"/>
  <c r="G255" i="33"/>
  <c r="F247" i="33"/>
  <c r="G254" i="33"/>
  <c r="G230" i="33"/>
  <c r="D230" i="33"/>
  <c r="G232" i="33"/>
  <c r="G233" i="33"/>
  <c r="D233" i="33"/>
  <c r="D234" i="33"/>
  <c r="D235" i="33"/>
  <c r="G237" i="33"/>
  <c r="F235" i="33"/>
  <c r="D229" i="33"/>
  <c r="G222" i="33"/>
  <c r="F234" i="33"/>
  <c r="F218" i="33"/>
  <c r="G227" i="33"/>
  <c r="F237" i="33"/>
  <c r="D231" i="33"/>
  <c r="G224" i="33"/>
  <c r="G238" i="33" s="1"/>
  <c r="D220" i="33"/>
  <c r="F231" i="33"/>
  <c r="D225" i="33"/>
  <c r="G218" i="33"/>
  <c r="F224" i="33"/>
  <c r="G231" i="33"/>
  <c r="F233" i="33"/>
  <c r="D227" i="33"/>
  <c r="G220" i="33"/>
  <c r="D224" i="33"/>
  <c r="D136" i="32"/>
  <c r="K32" i="49"/>
  <c r="H81" i="32"/>
  <c r="C231" i="32"/>
  <c r="G228" i="32"/>
  <c r="G226" i="32"/>
  <c r="H226" i="32" s="1"/>
  <c r="D225" i="32"/>
  <c r="D221" i="32"/>
  <c r="C223" i="32"/>
  <c r="G230" i="32"/>
  <c r="G235" i="32"/>
  <c r="C235" i="32"/>
  <c r="D233" i="32"/>
  <c r="D234" i="32"/>
  <c r="H234" i="32" s="1"/>
  <c r="C225" i="32"/>
  <c r="C224" i="32"/>
  <c r="G225" i="32"/>
  <c r="D229" i="32"/>
  <c r="G234" i="32"/>
  <c r="G221" i="32"/>
  <c r="D236" i="32"/>
  <c r="D228" i="32"/>
  <c r="D238" i="32" s="1"/>
  <c r="D220" i="32"/>
  <c r="G231" i="32"/>
  <c r="C259" i="32"/>
  <c r="D254" i="32"/>
  <c r="C244" i="32"/>
  <c r="F263" i="32"/>
  <c r="AH32" i="49" s="1"/>
  <c r="C262" i="32"/>
  <c r="G261" i="32"/>
  <c r="D249" i="32"/>
  <c r="C252" i="32"/>
  <c r="G247" i="32"/>
  <c r="G244" i="32"/>
  <c r="D255" i="32"/>
  <c r="D253" i="32"/>
  <c r="G257" i="32"/>
  <c r="C251" i="32"/>
  <c r="C245" i="32"/>
  <c r="D259" i="32"/>
  <c r="D252" i="32"/>
  <c r="C248" i="32"/>
  <c r="G245" i="32"/>
  <c r="D251" i="32"/>
  <c r="D260" i="32"/>
  <c r="G256" i="32"/>
  <c r="C255" i="32"/>
  <c r="D246" i="32"/>
  <c r="H246" i="32"/>
  <c r="H81" i="31"/>
  <c r="H116" i="31"/>
  <c r="D232" i="31"/>
  <c r="D223" i="31"/>
  <c r="F235" i="31"/>
  <c r="D229" i="31"/>
  <c r="G222" i="31"/>
  <c r="G235" i="31"/>
  <c r="C225" i="31"/>
  <c r="F232" i="31"/>
  <c r="G236" i="31"/>
  <c r="F225" i="31"/>
  <c r="G233" i="31"/>
  <c r="D228" i="31"/>
  <c r="G234" i="31"/>
  <c r="C222" i="31"/>
  <c r="D234" i="31"/>
  <c r="G223" i="31"/>
  <c r="F230" i="31"/>
  <c r="F237" i="31"/>
  <c r="C228" i="31"/>
  <c r="C235" i="31"/>
  <c r="C219" i="31"/>
  <c r="D235" i="31"/>
  <c r="D233" i="30"/>
  <c r="F224" i="30"/>
  <c r="D219" i="30"/>
  <c r="F226" i="30"/>
  <c r="D221" i="30"/>
  <c r="F228" i="30"/>
  <c r="D223" i="30"/>
  <c r="F230" i="30"/>
  <c r="G234" i="30"/>
  <c r="F223" i="30"/>
  <c r="G218" i="30"/>
  <c r="F232" i="30"/>
  <c r="D226" i="30"/>
  <c r="G219" i="30"/>
  <c r="F233" i="30"/>
  <c r="D227" i="30"/>
  <c r="G220" i="30"/>
  <c r="F234" i="30"/>
  <c r="D228" i="30"/>
  <c r="G221" i="30"/>
  <c r="F235" i="30"/>
  <c r="D229" i="30"/>
  <c r="G222" i="30"/>
  <c r="F236" i="30"/>
  <c r="D230" i="30"/>
  <c r="G223" i="30"/>
  <c r="F237" i="30"/>
  <c r="D231" i="30"/>
  <c r="G224" i="30"/>
  <c r="D232" i="30"/>
  <c r="G225" i="30"/>
  <c r="G255" i="30"/>
  <c r="G245" i="30"/>
  <c r="F256" i="30"/>
  <c r="G254" i="30"/>
  <c r="G259" i="30"/>
  <c r="D244" i="30"/>
  <c r="F249" i="30"/>
  <c r="D249" i="30"/>
  <c r="F262" i="30"/>
  <c r="G249" i="30"/>
  <c r="G256" i="30"/>
  <c r="F251" i="30"/>
  <c r="D260" i="30"/>
  <c r="D258" i="30"/>
  <c r="G243" i="30"/>
  <c r="F245" i="30"/>
  <c r="G247" i="30"/>
  <c r="F259" i="30"/>
  <c r="F250" i="30"/>
  <c r="D259" i="30"/>
  <c r="D251" i="30"/>
  <c r="G251" i="30"/>
  <c r="D245" i="30"/>
  <c r="G257" i="30"/>
  <c r="F231" i="29"/>
  <c r="F236" i="29"/>
  <c r="G224" i="29"/>
  <c r="F230" i="29"/>
  <c r="C233" i="29"/>
  <c r="D234" i="29"/>
  <c r="E236" i="29"/>
  <c r="E220" i="29"/>
  <c r="G221" i="29"/>
  <c r="E222" i="29"/>
  <c r="C221" i="29"/>
  <c r="D236" i="29"/>
  <c r="D222" i="29"/>
  <c r="C234" i="29"/>
  <c r="C226" i="29"/>
  <c r="C218" i="29"/>
  <c r="C231" i="29"/>
  <c r="G232" i="29"/>
  <c r="F220" i="29"/>
  <c r="C237" i="29"/>
  <c r="F237" i="29"/>
  <c r="C220" i="29"/>
  <c r="D229" i="29"/>
  <c r="D231" i="29"/>
  <c r="D227" i="29"/>
  <c r="E221" i="29"/>
  <c r="G230" i="29"/>
  <c r="G222" i="29"/>
  <c r="G235" i="29"/>
  <c r="G227" i="29"/>
  <c r="G220" i="29"/>
  <c r="F225" i="29"/>
  <c r="G223" i="29"/>
  <c r="F221" i="29"/>
  <c r="E226" i="29"/>
  <c r="D225" i="29"/>
  <c r="D223" i="29"/>
  <c r="H117" i="28"/>
  <c r="H116" i="28"/>
  <c r="G221" i="28"/>
  <c r="G220" i="28"/>
  <c r="F219" i="28"/>
  <c r="D227" i="28"/>
  <c r="F222" i="28"/>
  <c r="F221" i="28"/>
  <c r="G227" i="28"/>
  <c r="G234" i="28"/>
  <c r="C222" i="28"/>
  <c r="D232" i="28"/>
  <c r="F234" i="28"/>
  <c r="C225" i="28"/>
  <c r="F233" i="28"/>
  <c r="C224" i="28"/>
  <c r="C227" i="28"/>
  <c r="F220" i="28"/>
  <c r="C234" i="28"/>
  <c r="F227" i="28"/>
  <c r="D221" i="28"/>
  <c r="D224" i="28"/>
  <c r="C237" i="28"/>
  <c r="G225" i="28"/>
  <c r="C236" i="28"/>
  <c r="G224" i="28"/>
  <c r="G235" i="28"/>
  <c r="C223" i="28"/>
  <c r="C230" i="28"/>
  <c r="F223" i="28"/>
  <c r="E238" i="28"/>
  <c r="Z28" i="49"/>
  <c r="D236" i="28"/>
  <c r="C258" i="28"/>
  <c r="C257" i="28"/>
  <c r="G256" i="28"/>
  <c r="C244" i="28"/>
  <c r="C251" i="28"/>
  <c r="G262" i="28"/>
  <c r="F262" i="28"/>
  <c r="F261" i="28"/>
  <c r="C248" i="28"/>
  <c r="C255" i="28"/>
  <c r="D248" i="28"/>
  <c r="G254" i="28"/>
  <c r="F243" i="28"/>
  <c r="G253" i="28"/>
  <c r="D255" i="28"/>
  <c r="G248" i="28"/>
  <c r="D262" i="28"/>
  <c r="G255" i="28"/>
  <c r="C243" i="28"/>
  <c r="D244" i="28"/>
  <c r="G250" i="28"/>
  <c r="C261" i="28"/>
  <c r="G249" i="28"/>
  <c r="D259" i="28"/>
  <c r="G252" i="28"/>
  <c r="G259" i="28"/>
  <c r="C247" i="28"/>
  <c r="D249" i="28"/>
  <c r="D245" i="28"/>
  <c r="H116" i="27"/>
  <c r="D244" i="27"/>
  <c r="C251" i="27"/>
  <c r="D262" i="27"/>
  <c r="D249" i="27"/>
  <c r="G243" i="27"/>
  <c r="C253" i="27"/>
  <c r="D248" i="27"/>
  <c r="D251" i="27"/>
  <c r="C255" i="27"/>
  <c r="G258" i="27"/>
  <c r="G261" i="27"/>
  <c r="H261" i="27" s="1"/>
  <c r="D250" i="27"/>
  <c r="D253" i="27"/>
  <c r="C254" i="27"/>
  <c r="C257" i="27"/>
  <c r="C260" i="27"/>
  <c r="G252" i="27"/>
  <c r="H252" i="27" s="1"/>
  <c r="D227" i="27"/>
  <c r="D220" i="27"/>
  <c r="D226" i="27"/>
  <c r="C226" i="27"/>
  <c r="G219" i="27"/>
  <c r="D228" i="27"/>
  <c r="C224" i="27"/>
  <c r="G235" i="27"/>
  <c r="H235" i="27" s="1"/>
  <c r="D223" i="27"/>
  <c r="D222" i="27"/>
  <c r="C218" i="27"/>
  <c r="G218" i="27"/>
  <c r="D224" i="27"/>
  <c r="D229" i="27"/>
  <c r="C236" i="27"/>
  <c r="C220" i="27"/>
  <c r="C225" i="27"/>
  <c r="C230" i="27"/>
  <c r="C219" i="27"/>
  <c r="H219" i="27" s="1"/>
  <c r="H81" i="26"/>
  <c r="H138" i="26" s="1"/>
  <c r="G233" i="26"/>
  <c r="C221" i="26"/>
  <c r="C228" i="26"/>
  <c r="G235" i="26"/>
  <c r="C223" i="26"/>
  <c r="C230" i="26"/>
  <c r="G237" i="26"/>
  <c r="C225" i="26"/>
  <c r="C232" i="26"/>
  <c r="D219" i="26"/>
  <c r="D232" i="26"/>
  <c r="G225" i="26"/>
  <c r="G232" i="26"/>
  <c r="C220" i="26"/>
  <c r="D234" i="26"/>
  <c r="G227" i="26"/>
  <c r="G234" i="26"/>
  <c r="C222" i="26"/>
  <c r="D236" i="26"/>
  <c r="G229" i="26"/>
  <c r="G236" i="26"/>
  <c r="C224" i="26"/>
  <c r="D230" i="26"/>
  <c r="G223" i="26"/>
  <c r="D237" i="26"/>
  <c r="G230" i="26"/>
  <c r="C218" i="26"/>
  <c r="G252" i="26"/>
  <c r="G263" i="26" s="1"/>
  <c r="AI25" i="49" s="1"/>
  <c r="G259" i="26"/>
  <c r="C247" i="26"/>
  <c r="G256" i="26"/>
  <c r="C244" i="26"/>
  <c r="C251" i="26"/>
  <c r="C254" i="26"/>
  <c r="C261" i="26"/>
  <c r="D248" i="26"/>
  <c r="C248" i="26"/>
  <c r="C255" i="26"/>
  <c r="C260" i="26"/>
  <c r="C258" i="26"/>
  <c r="D245" i="26"/>
  <c r="D252" i="26"/>
  <c r="G245" i="26"/>
  <c r="C252" i="26"/>
  <c r="H252" i="26" s="1"/>
  <c r="C259" i="26"/>
  <c r="D246" i="26"/>
  <c r="C258" i="24"/>
  <c r="D245" i="24"/>
  <c r="D252" i="24"/>
  <c r="G245" i="24"/>
  <c r="D251" i="24"/>
  <c r="G244" i="24"/>
  <c r="G263" i="24" s="1"/>
  <c r="AI26" i="49" s="1"/>
  <c r="D258" i="24"/>
  <c r="G251" i="24"/>
  <c r="G258" i="24"/>
  <c r="C246" i="24"/>
  <c r="C253" i="24"/>
  <c r="G260" i="24"/>
  <c r="D247" i="24"/>
  <c r="D254" i="24"/>
  <c r="G247" i="24"/>
  <c r="C260" i="24"/>
  <c r="C233" i="24"/>
  <c r="D220" i="24"/>
  <c r="D227" i="24"/>
  <c r="G220" i="24"/>
  <c r="D234" i="24"/>
  <c r="G227" i="24"/>
  <c r="G234" i="24"/>
  <c r="C222" i="24"/>
  <c r="C229" i="24"/>
  <c r="C236" i="24"/>
  <c r="D223" i="24"/>
  <c r="D230" i="24"/>
  <c r="G223" i="24"/>
  <c r="D237" i="24"/>
  <c r="G230" i="24"/>
  <c r="C218" i="24"/>
  <c r="F231" i="23"/>
  <c r="D225" i="23"/>
  <c r="G218" i="23"/>
  <c r="F232" i="23"/>
  <c r="D226" i="23"/>
  <c r="G219" i="23"/>
  <c r="F233" i="23"/>
  <c r="D227" i="23"/>
  <c r="G220" i="23"/>
  <c r="F234" i="23"/>
  <c r="D228" i="23"/>
  <c r="H228" i="23" s="1"/>
  <c r="G221" i="23"/>
  <c r="F235" i="23"/>
  <c r="D229" i="23"/>
  <c r="G222" i="23"/>
  <c r="F236" i="23"/>
  <c r="D230" i="23"/>
  <c r="G223" i="23"/>
  <c r="F237" i="23"/>
  <c r="D231" i="23"/>
  <c r="G224" i="23"/>
  <c r="D232" i="23"/>
  <c r="G225" i="23"/>
  <c r="F256" i="23"/>
  <c r="D250" i="23"/>
  <c r="G243" i="23"/>
  <c r="F257" i="23"/>
  <c r="D251" i="23"/>
  <c r="G244" i="23"/>
  <c r="F258" i="23"/>
  <c r="D252" i="23"/>
  <c r="G245" i="23"/>
  <c r="F259" i="23"/>
  <c r="D253" i="23"/>
  <c r="G246" i="23"/>
  <c r="F260" i="23"/>
  <c r="D254" i="23"/>
  <c r="G247" i="23"/>
  <c r="F261" i="23"/>
  <c r="D255" i="23"/>
  <c r="G248" i="23"/>
  <c r="G261" i="23"/>
  <c r="F254" i="23"/>
  <c r="D248" i="23"/>
  <c r="C262" i="23"/>
  <c r="F255" i="23"/>
  <c r="D249" i="23"/>
  <c r="C261" i="23"/>
  <c r="F185" i="22"/>
  <c r="H81" i="22"/>
  <c r="D256" i="22"/>
  <c r="D258" i="22"/>
  <c r="C249" i="22"/>
  <c r="C245" i="22"/>
  <c r="D249" i="22"/>
  <c r="D259" i="22"/>
  <c r="C258" i="22"/>
  <c r="C250" i="22"/>
  <c r="D244" i="22"/>
  <c r="C260" i="22"/>
  <c r="D247" i="22"/>
  <c r="C219" i="22"/>
  <c r="C226" i="22"/>
  <c r="D228" i="22"/>
  <c r="D235" i="22"/>
  <c r="C223" i="22"/>
  <c r="C230" i="22"/>
  <c r="C237" i="22"/>
  <c r="D224" i="22"/>
  <c r="D231" i="22"/>
  <c r="C231" i="21"/>
  <c r="D218" i="21"/>
  <c r="D225" i="21"/>
  <c r="G218" i="21"/>
  <c r="D232" i="21"/>
  <c r="G225" i="21"/>
  <c r="G232" i="21"/>
  <c r="C220" i="21"/>
  <c r="H220" i="21" s="1"/>
  <c r="C227" i="21"/>
  <c r="C234" i="21"/>
  <c r="D221" i="21"/>
  <c r="D236" i="21"/>
  <c r="G229" i="21"/>
  <c r="G236" i="21"/>
  <c r="C224" i="21"/>
  <c r="D136" i="20"/>
  <c r="K18" i="49" s="1"/>
  <c r="H116" i="20"/>
  <c r="G253" i="20"/>
  <c r="D244" i="20"/>
  <c r="F251" i="20"/>
  <c r="D258" i="20"/>
  <c r="G252" i="20"/>
  <c r="C261" i="20"/>
  <c r="D248" i="20"/>
  <c r="F255" i="20"/>
  <c r="D262" i="20"/>
  <c r="G256" i="20"/>
  <c r="C244" i="20"/>
  <c r="D252" i="20"/>
  <c r="F243" i="20"/>
  <c r="D250" i="20"/>
  <c r="F257" i="20"/>
  <c r="G244" i="20"/>
  <c r="C253" i="20"/>
  <c r="F247" i="20"/>
  <c r="D254" i="20"/>
  <c r="F261" i="20"/>
  <c r="G248" i="20"/>
  <c r="F233" i="20"/>
  <c r="D227" i="20"/>
  <c r="G220" i="20"/>
  <c r="F234" i="20"/>
  <c r="D228" i="20"/>
  <c r="G221" i="20"/>
  <c r="F235" i="20"/>
  <c r="D229" i="20"/>
  <c r="G222" i="20"/>
  <c r="F236" i="20"/>
  <c r="D230" i="20"/>
  <c r="G223" i="20"/>
  <c r="F237" i="20"/>
  <c r="D231" i="20"/>
  <c r="G224" i="20"/>
  <c r="E238" i="20"/>
  <c r="Z18" i="49" s="1"/>
  <c r="D232" i="20"/>
  <c r="G225" i="20"/>
  <c r="F231" i="20"/>
  <c r="D225" i="20"/>
  <c r="G218" i="20"/>
  <c r="F232" i="20"/>
  <c r="D226" i="20"/>
  <c r="G219" i="20"/>
  <c r="D219" i="34"/>
  <c r="G218" i="34"/>
  <c r="C248" i="34"/>
  <c r="D220" i="14"/>
  <c r="D221" i="14"/>
  <c r="G257" i="14"/>
  <c r="C259" i="19"/>
  <c r="F218" i="10"/>
  <c r="E229" i="10"/>
  <c r="F221" i="10"/>
  <c r="E232" i="10"/>
  <c r="E238" i="9"/>
  <c r="Z8" i="49"/>
  <c r="G221" i="9"/>
  <c r="D245" i="12"/>
  <c r="D232" i="11"/>
  <c r="C218" i="35"/>
  <c r="D237" i="35"/>
  <c r="G258" i="19"/>
  <c r="C258" i="19"/>
  <c r="C231" i="19"/>
  <c r="C234" i="19"/>
  <c r="C220" i="19"/>
  <c r="C226" i="18"/>
  <c r="D232" i="18"/>
  <c r="C222" i="18"/>
  <c r="C250" i="18"/>
  <c r="G255" i="18"/>
  <c r="D259" i="18"/>
  <c r="F243" i="16"/>
  <c r="D231" i="15"/>
  <c r="C222" i="17"/>
  <c r="H49" i="44"/>
  <c r="G249" i="40"/>
  <c r="C244" i="40"/>
  <c r="H244" i="40" s="1"/>
  <c r="G246" i="40"/>
  <c r="G233" i="40"/>
  <c r="C231" i="40"/>
  <c r="G237" i="40"/>
  <c r="G231" i="40"/>
  <c r="C219" i="40"/>
  <c r="C220" i="40"/>
  <c r="G226" i="40"/>
  <c r="H226" i="40" s="1"/>
  <c r="C224" i="40"/>
  <c r="G221" i="40"/>
  <c r="C234" i="40"/>
  <c r="H234" i="40" s="1"/>
  <c r="G222" i="40"/>
  <c r="G223" i="40"/>
  <c r="C228" i="40"/>
  <c r="C237" i="40"/>
  <c r="G225" i="40"/>
  <c r="G218" i="40"/>
  <c r="G219" i="40"/>
  <c r="C232" i="40"/>
  <c r="G220" i="40"/>
  <c r="G229" i="40"/>
  <c r="F238" i="40"/>
  <c r="AA41" i="49"/>
  <c r="D136" i="19"/>
  <c r="D235" i="19"/>
  <c r="D230" i="19"/>
  <c r="G218" i="19"/>
  <c r="C228" i="19"/>
  <c r="D237" i="19"/>
  <c r="C229" i="19"/>
  <c r="H229" i="19" s="1"/>
  <c r="C218" i="19"/>
  <c r="D223" i="19"/>
  <c r="D234" i="19"/>
  <c r="D218" i="19"/>
  <c r="G222" i="19"/>
  <c r="G229" i="19"/>
  <c r="G238" i="19" s="1"/>
  <c r="C232" i="19"/>
  <c r="G235" i="19"/>
  <c r="G219" i="19"/>
  <c r="D236" i="19"/>
  <c r="D220" i="19"/>
  <c r="D225" i="19"/>
  <c r="C230" i="19"/>
  <c r="C233" i="19"/>
  <c r="H233" i="19" s="1"/>
  <c r="G236" i="19"/>
  <c r="G220" i="19"/>
  <c r="C227" i="19"/>
  <c r="D256" i="19"/>
  <c r="F263" i="19"/>
  <c r="AH17" i="49"/>
  <c r="D251" i="19"/>
  <c r="G256" i="19"/>
  <c r="C245" i="19"/>
  <c r="D245" i="19"/>
  <c r="C260" i="19"/>
  <c r="G245" i="19"/>
  <c r="D260" i="19"/>
  <c r="D244" i="19"/>
  <c r="D255" i="19"/>
  <c r="G255" i="19"/>
  <c r="G260" i="19"/>
  <c r="G244" i="19"/>
  <c r="C249" i="19"/>
  <c r="C254" i="19"/>
  <c r="D249" i="19"/>
  <c r="D254" i="19"/>
  <c r="G259" i="19"/>
  <c r="C243" i="19"/>
  <c r="C263" i="19" s="1"/>
  <c r="C248" i="19"/>
  <c r="G249" i="19"/>
  <c r="G254" i="19"/>
  <c r="E263" i="19"/>
  <c r="AG17" i="49"/>
  <c r="H116" i="18"/>
  <c r="E255" i="18"/>
  <c r="E262" i="18"/>
  <c r="H262" i="18" s="1"/>
  <c r="G243" i="18"/>
  <c r="G250" i="18"/>
  <c r="G257" i="18"/>
  <c r="C245" i="18"/>
  <c r="C252" i="18"/>
  <c r="G259" i="18"/>
  <c r="D246" i="18"/>
  <c r="D253" i="18"/>
  <c r="D263" i="18" s="1"/>
  <c r="AF16" i="49" s="1"/>
  <c r="C259" i="18"/>
  <c r="C257" i="18"/>
  <c r="D244" i="18"/>
  <c r="D251" i="18"/>
  <c r="G244" i="18"/>
  <c r="D258" i="18"/>
  <c r="G251" i="18"/>
  <c r="E245" i="18"/>
  <c r="G258" i="18"/>
  <c r="E252" i="18"/>
  <c r="C246" i="18"/>
  <c r="E259" i="18"/>
  <c r="C253" i="18"/>
  <c r="C260" i="18"/>
  <c r="D247" i="18"/>
  <c r="E261" i="18"/>
  <c r="H261" i="18" s="1"/>
  <c r="D254" i="18"/>
  <c r="G247" i="18"/>
  <c r="D261" i="18"/>
  <c r="G254" i="18"/>
  <c r="E248" i="18"/>
  <c r="G234" i="18"/>
  <c r="G219" i="18"/>
  <c r="C228" i="18"/>
  <c r="E235" i="18"/>
  <c r="D229" i="18"/>
  <c r="G223" i="18"/>
  <c r="E230" i="18"/>
  <c r="G237" i="18"/>
  <c r="C225" i="18"/>
  <c r="E236" i="18"/>
  <c r="E228" i="18"/>
  <c r="E220" i="18"/>
  <c r="D234" i="18"/>
  <c r="G227" i="18"/>
  <c r="E221" i="18"/>
  <c r="C236" i="18"/>
  <c r="D223" i="18"/>
  <c r="C237" i="18"/>
  <c r="D224" i="18"/>
  <c r="D238" i="18" s="1"/>
  <c r="D237" i="18"/>
  <c r="G230" i="18"/>
  <c r="E224" i="18"/>
  <c r="C218" i="18"/>
  <c r="G231" i="18"/>
  <c r="E225" i="18"/>
  <c r="C219" i="18"/>
  <c r="C232" i="18"/>
  <c r="H232" i="18" s="1"/>
  <c r="D219" i="18"/>
  <c r="C233" i="18"/>
  <c r="D220" i="18"/>
  <c r="H81" i="17"/>
  <c r="C223" i="17"/>
  <c r="H223" i="17"/>
  <c r="C235" i="17"/>
  <c r="G234" i="16"/>
  <c r="F231" i="16"/>
  <c r="G218" i="16"/>
  <c r="D226" i="16"/>
  <c r="D223" i="16"/>
  <c r="F230" i="16"/>
  <c r="F223" i="16"/>
  <c r="F224" i="16"/>
  <c r="D218" i="16"/>
  <c r="F221" i="16"/>
  <c r="F222" i="16"/>
  <c r="D237" i="16"/>
  <c r="G230" i="16"/>
  <c r="F227" i="16"/>
  <c r="D221" i="16"/>
  <c r="H221" i="16" s="1"/>
  <c r="G231" i="16"/>
  <c r="H231" i="16" s="1"/>
  <c r="F228" i="16"/>
  <c r="D222" i="16"/>
  <c r="D235" i="16"/>
  <c r="G228" i="16"/>
  <c r="F225" i="16"/>
  <c r="D219" i="16"/>
  <c r="D236" i="16"/>
  <c r="G229" i="16"/>
  <c r="F226" i="16"/>
  <c r="D220" i="16"/>
  <c r="D248" i="16"/>
  <c r="D255" i="16"/>
  <c r="G262" i="16"/>
  <c r="D250" i="16"/>
  <c r="D257" i="16"/>
  <c r="F250" i="16"/>
  <c r="F257" i="16"/>
  <c r="G244" i="16"/>
  <c r="F252" i="16"/>
  <c r="F259" i="16"/>
  <c r="G246" i="16"/>
  <c r="F246" i="16"/>
  <c r="F253" i="16"/>
  <c r="D247" i="16"/>
  <c r="H247" i="16" s="1"/>
  <c r="F248" i="16"/>
  <c r="F255" i="16"/>
  <c r="D249" i="16"/>
  <c r="G261" i="16"/>
  <c r="F249" i="16"/>
  <c r="D243" i="16"/>
  <c r="F244" i="16"/>
  <c r="F251" i="16"/>
  <c r="D245" i="16"/>
  <c r="H81" i="15"/>
  <c r="C233" i="15"/>
  <c r="D237" i="15"/>
  <c r="D223" i="15"/>
  <c r="D218" i="15"/>
  <c r="C225" i="15"/>
  <c r="D228" i="15"/>
  <c r="D233" i="15"/>
  <c r="C223" i="15"/>
  <c r="D235" i="15"/>
  <c r="D219" i="15"/>
  <c r="D230" i="15"/>
  <c r="C234" i="15"/>
  <c r="C218" i="15"/>
  <c r="C229" i="15"/>
  <c r="H81" i="14"/>
  <c r="C235" i="14"/>
  <c r="C232" i="14"/>
  <c r="G230" i="14"/>
  <c r="C218" i="14"/>
  <c r="D235" i="14"/>
  <c r="G229" i="14"/>
  <c r="D229" i="14"/>
  <c r="G222" i="14"/>
  <c r="H222" i="14" s="1"/>
  <c r="D230" i="14"/>
  <c r="G223" i="14"/>
  <c r="G236" i="14"/>
  <c r="C224" i="14"/>
  <c r="G237" i="14"/>
  <c r="C225" i="14"/>
  <c r="F238" i="14"/>
  <c r="AA12" i="49"/>
  <c r="G234" i="14"/>
  <c r="D225" i="14"/>
  <c r="C222" i="14"/>
  <c r="G218" i="14"/>
  <c r="G235" i="14"/>
  <c r="D226" i="14"/>
  <c r="C223" i="14"/>
  <c r="G219" i="14"/>
  <c r="H219" i="14" s="1"/>
  <c r="D231" i="14"/>
  <c r="C228" i="14"/>
  <c r="G224" i="14"/>
  <c r="E238" i="14"/>
  <c r="Z12" i="49"/>
  <c r="D232" i="14"/>
  <c r="C229" i="14"/>
  <c r="G225" i="14"/>
  <c r="G255" i="14"/>
  <c r="C250" i="14"/>
  <c r="G248" i="14"/>
  <c r="G246" i="14"/>
  <c r="C253" i="14"/>
  <c r="C260" i="14"/>
  <c r="D247" i="14"/>
  <c r="D254" i="14"/>
  <c r="G247" i="14"/>
  <c r="D261" i="14"/>
  <c r="G254" i="14"/>
  <c r="G261" i="14"/>
  <c r="D252" i="14"/>
  <c r="C249" i="14"/>
  <c r="G245" i="14"/>
  <c r="D259" i="14"/>
  <c r="C256" i="14"/>
  <c r="G252" i="14"/>
  <c r="D243" i="14"/>
  <c r="D258" i="14"/>
  <c r="C255" i="14"/>
  <c r="G251" i="14"/>
  <c r="C262" i="14"/>
  <c r="G258" i="14"/>
  <c r="D249" i="14"/>
  <c r="C246" i="14"/>
  <c r="H81" i="12"/>
  <c r="H138" i="12"/>
  <c r="F251" i="12"/>
  <c r="C245" i="12"/>
  <c r="F255" i="12"/>
  <c r="C249" i="12"/>
  <c r="D243" i="12"/>
  <c r="D254" i="12"/>
  <c r="D261" i="12"/>
  <c r="F254" i="12"/>
  <c r="F261" i="12"/>
  <c r="G248" i="12"/>
  <c r="D258" i="12"/>
  <c r="F258" i="12"/>
  <c r="H258" i="12" s="1"/>
  <c r="G245" i="12"/>
  <c r="G252" i="12"/>
  <c r="D262" i="12"/>
  <c r="G255" i="12"/>
  <c r="C243" i="12"/>
  <c r="C250" i="12"/>
  <c r="F243" i="12"/>
  <c r="D256" i="12"/>
  <c r="G249" i="12"/>
  <c r="G256" i="12"/>
  <c r="C244" i="12"/>
  <c r="G259" i="12"/>
  <c r="C247" i="12"/>
  <c r="C254" i="12"/>
  <c r="F247" i="12"/>
  <c r="D260" i="12"/>
  <c r="G253" i="12"/>
  <c r="G260" i="12"/>
  <c r="C248" i="12"/>
  <c r="F225" i="12"/>
  <c r="D220" i="12"/>
  <c r="C235" i="12"/>
  <c r="F229" i="12"/>
  <c r="D224" i="12"/>
  <c r="D235" i="12"/>
  <c r="G229" i="12"/>
  <c r="D237" i="12"/>
  <c r="G231" i="12"/>
  <c r="C219" i="12"/>
  <c r="G233" i="12"/>
  <c r="C221" i="12"/>
  <c r="G226" i="12"/>
  <c r="D234" i="12"/>
  <c r="F233" i="12"/>
  <c r="D227" i="12"/>
  <c r="G220" i="12"/>
  <c r="F234" i="12"/>
  <c r="D228" i="12"/>
  <c r="G221" i="12"/>
  <c r="F235" i="12"/>
  <c r="D229" i="12"/>
  <c r="G222" i="12"/>
  <c r="F236" i="12"/>
  <c r="D230" i="12"/>
  <c r="G223" i="12"/>
  <c r="F237" i="12"/>
  <c r="D231" i="12"/>
  <c r="G224" i="12"/>
  <c r="D232" i="12"/>
  <c r="G225" i="12"/>
  <c r="F231" i="12"/>
  <c r="D225" i="12"/>
  <c r="G218" i="12"/>
  <c r="F232" i="12"/>
  <c r="D226" i="12"/>
  <c r="G219" i="12"/>
  <c r="H81" i="11"/>
  <c r="H138" i="11"/>
  <c r="C237" i="11"/>
  <c r="D237" i="11"/>
  <c r="D227" i="11"/>
  <c r="D218" i="11"/>
  <c r="C233" i="11"/>
  <c r="C223" i="11"/>
  <c r="C219" i="11"/>
  <c r="D231" i="11"/>
  <c r="D222" i="11"/>
  <c r="C221" i="11"/>
  <c r="D228" i="11"/>
  <c r="D233" i="11"/>
  <c r="C236" i="11"/>
  <c r="D254" i="11"/>
  <c r="D247" i="11"/>
  <c r="C249" i="11"/>
  <c r="D246" i="11"/>
  <c r="D252" i="11"/>
  <c r="C246" i="11"/>
  <c r="D258" i="11"/>
  <c r="C260" i="11"/>
  <c r="C252" i="11"/>
  <c r="D250" i="11"/>
  <c r="D253" i="11"/>
  <c r="D256" i="11"/>
  <c r="D259" i="11"/>
  <c r="D243" i="11"/>
  <c r="C250" i="11"/>
  <c r="C245" i="11"/>
  <c r="C254" i="11"/>
  <c r="C255" i="11"/>
  <c r="D262" i="11"/>
  <c r="C248" i="11"/>
  <c r="C243" i="11"/>
  <c r="H134" i="10"/>
  <c r="H131" i="10"/>
  <c r="H56" i="44"/>
  <c r="H81" i="10"/>
  <c r="H34" i="44"/>
  <c r="H20" i="44"/>
  <c r="C226" i="10"/>
  <c r="F220" i="10"/>
  <c r="E235" i="10"/>
  <c r="H235" i="10" s="1"/>
  <c r="E228" i="10"/>
  <c r="C223" i="10"/>
  <c r="G237" i="10"/>
  <c r="F235" i="10"/>
  <c r="G222" i="10"/>
  <c r="D230" i="10"/>
  <c r="F237" i="10"/>
  <c r="G224" i="10"/>
  <c r="D232" i="10"/>
  <c r="E219" i="10"/>
  <c r="D225" i="10"/>
  <c r="F232" i="10"/>
  <c r="G219" i="10"/>
  <c r="D227" i="10"/>
  <c r="F234" i="10"/>
  <c r="G221" i="10"/>
  <c r="H221" i="10" s="1"/>
  <c r="C234" i="10"/>
  <c r="F227" i="10"/>
  <c r="D221" i="10"/>
  <c r="C235" i="10"/>
  <c r="F228" i="10"/>
  <c r="D222" i="10"/>
  <c r="C236" i="10"/>
  <c r="F229" i="10"/>
  <c r="D223" i="10"/>
  <c r="C237" i="10"/>
  <c r="F230" i="10"/>
  <c r="D224" i="10"/>
  <c r="E236" i="10"/>
  <c r="C230" i="10"/>
  <c r="F223" i="10"/>
  <c r="E237" i="10"/>
  <c r="C231" i="10"/>
  <c r="F224" i="10"/>
  <c r="D218" i="10"/>
  <c r="C232" i="10"/>
  <c r="F225" i="10"/>
  <c r="D219" i="10"/>
  <c r="C233" i="10"/>
  <c r="F226" i="10"/>
  <c r="D220" i="10"/>
  <c r="H130" i="9"/>
  <c r="H126" i="9"/>
  <c r="H31" i="44"/>
  <c r="H23" i="44"/>
  <c r="D228" i="9"/>
  <c r="F235" i="9"/>
  <c r="F230" i="9"/>
  <c r="G224" i="9"/>
  <c r="G219" i="9"/>
  <c r="G237" i="9"/>
  <c r="C225" i="9"/>
  <c r="C232" i="9"/>
  <c r="D219" i="9"/>
  <c r="F219" i="9"/>
  <c r="F221" i="9"/>
  <c r="F223" i="9"/>
  <c r="C233" i="9"/>
  <c r="F226" i="9"/>
  <c r="D220" i="9"/>
  <c r="F233" i="9"/>
  <c r="D227" i="9"/>
  <c r="G220" i="9"/>
  <c r="C227" i="9"/>
  <c r="F220" i="9"/>
  <c r="C234" i="9"/>
  <c r="F227" i="9"/>
  <c r="D221" i="9"/>
  <c r="C229" i="9"/>
  <c r="F222" i="9"/>
  <c r="C236" i="9"/>
  <c r="F229" i="9"/>
  <c r="D223" i="9"/>
  <c r="C231" i="9"/>
  <c r="F224" i="9"/>
  <c r="D218" i="9"/>
  <c r="F231" i="9"/>
  <c r="D225" i="9"/>
  <c r="G218" i="9"/>
  <c r="F169" i="35"/>
  <c r="C229" i="35"/>
  <c r="G226" i="35"/>
  <c r="C233" i="35"/>
  <c r="D233" i="35"/>
  <c r="C231" i="35"/>
  <c r="D218" i="35"/>
  <c r="C230" i="35"/>
  <c r="D232" i="35"/>
  <c r="C232" i="35"/>
  <c r="C234" i="35"/>
  <c r="D236" i="35"/>
  <c r="G235" i="35"/>
  <c r="C223" i="35"/>
  <c r="D227" i="35"/>
  <c r="C237" i="35"/>
  <c r="D224" i="35"/>
  <c r="D229" i="35"/>
  <c r="G218" i="35"/>
  <c r="G231" i="35"/>
  <c r="C219" i="35"/>
  <c r="D231" i="35"/>
  <c r="G220" i="35"/>
  <c r="D228" i="35"/>
  <c r="G221" i="35"/>
  <c r="C236" i="35"/>
  <c r="D225" i="35"/>
  <c r="C178" i="34"/>
  <c r="C223" i="34"/>
  <c r="C229" i="34"/>
  <c r="C227" i="34"/>
  <c r="G230" i="34"/>
  <c r="C233" i="34"/>
  <c r="C236" i="34"/>
  <c r="C220" i="34"/>
  <c r="D237" i="34"/>
  <c r="D229" i="34"/>
  <c r="D221" i="34"/>
  <c r="C224" i="34"/>
  <c r="D234" i="34"/>
  <c r="H234" i="34" s="1"/>
  <c r="D230" i="34"/>
  <c r="D226" i="34"/>
  <c r="D222" i="34"/>
  <c r="D218" i="34"/>
  <c r="C234" i="34"/>
  <c r="C230" i="34"/>
  <c r="C226" i="34"/>
  <c r="C222" i="34"/>
  <c r="C218" i="34"/>
  <c r="D236" i="34"/>
  <c r="D232" i="34"/>
  <c r="D228" i="34"/>
  <c r="D224" i="34"/>
  <c r="D220" i="34"/>
  <c r="D235" i="34"/>
  <c r="H235" i="34" s="1"/>
  <c r="D231" i="34"/>
  <c r="D227" i="34"/>
  <c r="E182" i="33"/>
  <c r="G182" i="33"/>
  <c r="D178" i="33"/>
  <c r="G178" i="33"/>
  <c r="H116" i="33"/>
  <c r="F12" i="44"/>
  <c r="F178" i="38"/>
  <c r="D185" i="39"/>
  <c r="C185" i="39"/>
  <c r="E185" i="39"/>
  <c r="D187" i="14"/>
  <c r="G187" i="14"/>
  <c r="E187" i="14"/>
  <c r="C187" i="14"/>
  <c r="G179" i="14"/>
  <c r="C179" i="14"/>
  <c r="G172" i="30"/>
  <c r="D172" i="30"/>
  <c r="F172" i="30"/>
  <c r="E172" i="30"/>
  <c r="C172" i="30"/>
  <c r="D175" i="24"/>
  <c r="G175" i="24"/>
  <c r="E175" i="24"/>
  <c r="C175" i="24"/>
  <c r="D180" i="22"/>
  <c r="G180" i="22"/>
  <c r="E180" i="22"/>
  <c r="C180" i="22"/>
  <c r="F180" i="22"/>
  <c r="D184" i="24"/>
  <c r="F184" i="24"/>
  <c r="E184" i="24"/>
  <c r="G184" i="24"/>
  <c r="C184" i="24"/>
  <c r="G179" i="19"/>
  <c r="D179" i="19"/>
  <c r="F179" i="19"/>
  <c r="C179" i="19"/>
  <c r="E179" i="19"/>
  <c r="D168" i="39"/>
  <c r="E168" i="39"/>
  <c r="F168" i="39"/>
  <c r="G168" i="39"/>
  <c r="C168" i="39"/>
  <c r="H168" i="39" s="1"/>
  <c r="E263" i="34"/>
  <c r="N42" i="49"/>
  <c r="G187" i="39"/>
  <c r="E187" i="39"/>
  <c r="D187" i="39"/>
  <c r="C187" i="39"/>
  <c r="F187" i="39"/>
  <c r="D183" i="14"/>
  <c r="E183" i="14"/>
  <c r="G183" i="14"/>
  <c r="C183" i="14"/>
  <c r="E182" i="24"/>
  <c r="D182" i="24"/>
  <c r="N22" i="49"/>
  <c r="G171" i="19"/>
  <c r="D171" i="19"/>
  <c r="F171" i="19"/>
  <c r="C171" i="19"/>
  <c r="E171" i="19"/>
  <c r="G187" i="19"/>
  <c r="D187" i="19"/>
  <c r="H187" i="19" s="1"/>
  <c r="F187" i="19"/>
  <c r="C187" i="19"/>
  <c r="E187" i="19"/>
  <c r="H60" i="44"/>
  <c r="D109" i="44"/>
  <c r="H109" i="44"/>
  <c r="D170" i="32"/>
  <c r="G170" i="32"/>
  <c r="C170" i="32"/>
  <c r="F170" i="32"/>
  <c r="E170" i="32"/>
  <c r="G180" i="31"/>
  <c r="E179" i="14"/>
  <c r="H179" i="14" s="1"/>
  <c r="F263" i="34"/>
  <c r="AH35" i="49" s="1"/>
  <c r="F175" i="24"/>
  <c r="C182" i="24"/>
  <c r="F182" i="24"/>
  <c r="H132" i="6"/>
  <c r="M34" i="49"/>
  <c r="G180" i="17"/>
  <c r="H180" i="17" s="1"/>
  <c r="D180" i="17"/>
  <c r="C180" i="17"/>
  <c r="F180" i="17"/>
  <c r="E180" i="17"/>
  <c r="G174" i="17"/>
  <c r="E174" i="17"/>
  <c r="C174" i="17"/>
  <c r="F174" i="17"/>
  <c r="D174" i="17"/>
  <c r="F181" i="14"/>
  <c r="E181" i="14"/>
  <c r="C181" i="14"/>
  <c r="D181" i="14"/>
  <c r="E183" i="12"/>
  <c r="C183" i="12"/>
  <c r="F183" i="12"/>
  <c r="D183" i="12"/>
  <c r="G183" i="12"/>
  <c r="G173" i="32"/>
  <c r="D173" i="32"/>
  <c r="F173" i="32"/>
  <c r="E173" i="32"/>
  <c r="C173" i="32"/>
  <c r="F181" i="30"/>
  <c r="C181" i="30"/>
  <c r="G181" i="30"/>
  <c r="E181" i="30"/>
  <c r="D181" i="30"/>
  <c r="C175" i="27"/>
  <c r="F175" i="27"/>
  <c r="D175" i="27"/>
  <c r="G175" i="27"/>
  <c r="E175" i="27"/>
  <c r="M25" i="49"/>
  <c r="O25" i="49" s="1"/>
  <c r="C178" i="17"/>
  <c r="F178" i="17"/>
  <c r="E178" i="17"/>
  <c r="G178" i="17"/>
  <c r="D178" i="17"/>
  <c r="C170" i="17"/>
  <c r="F170" i="17"/>
  <c r="E170" i="17"/>
  <c r="G170" i="17"/>
  <c r="D170" i="17"/>
  <c r="C175" i="14"/>
  <c r="H175" i="14" s="1"/>
  <c r="G175" i="14"/>
  <c r="G185" i="12"/>
  <c r="D185" i="12"/>
  <c r="C185" i="12"/>
  <c r="F185" i="12"/>
  <c r="E185" i="12"/>
  <c r="G177" i="12"/>
  <c r="E177" i="12"/>
  <c r="C177" i="12"/>
  <c r="F177" i="12"/>
  <c r="D177" i="12"/>
  <c r="C181" i="12"/>
  <c r="F181" i="12"/>
  <c r="E181" i="12"/>
  <c r="G181" i="12"/>
  <c r="D181" i="12"/>
  <c r="F184" i="11"/>
  <c r="D184" i="11"/>
  <c r="G184" i="11"/>
  <c r="E184" i="11"/>
  <c r="C184" i="11"/>
  <c r="F176" i="11"/>
  <c r="D176" i="11"/>
  <c r="G176" i="11"/>
  <c r="E176" i="11"/>
  <c r="C176" i="11"/>
  <c r="F180" i="11"/>
  <c r="C180" i="11"/>
  <c r="E180" i="11"/>
  <c r="D180" i="11"/>
  <c r="G180" i="11"/>
  <c r="F172" i="11"/>
  <c r="C172" i="11"/>
  <c r="E172" i="11"/>
  <c r="D172" i="11"/>
  <c r="G172" i="11"/>
  <c r="G174" i="31"/>
  <c r="E174" i="31"/>
  <c r="D174" i="31"/>
  <c r="C174" i="31"/>
  <c r="F174" i="31"/>
  <c r="F170" i="31"/>
  <c r="E170" i="31"/>
  <c r="C170" i="31"/>
  <c r="D170" i="31"/>
  <c r="G170" i="31"/>
  <c r="E176" i="16"/>
  <c r="C176" i="16"/>
  <c r="F176" i="16"/>
  <c r="D176" i="16"/>
  <c r="G176" i="16"/>
  <c r="E178" i="41"/>
  <c r="D178" i="41"/>
  <c r="G178" i="41"/>
  <c r="F178" i="41"/>
  <c r="C178" i="41"/>
  <c r="C187" i="41"/>
  <c r="E187" i="41"/>
  <c r="F187" i="41"/>
  <c r="D187" i="41"/>
  <c r="F185" i="17"/>
  <c r="C185" i="17"/>
  <c r="E185" i="17"/>
  <c r="D185" i="17"/>
  <c r="G185" i="17"/>
  <c r="C184" i="17"/>
  <c r="F184" i="17"/>
  <c r="E184" i="17"/>
  <c r="G184" i="17"/>
  <c r="D184" i="17"/>
  <c r="C183" i="41"/>
  <c r="E183" i="41"/>
  <c r="G183" i="41"/>
  <c r="F183" i="41"/>
  <c r="D183" i="41"/>
  <c r="F182" i="29"/>
  <c r="G182" i="29"/>
  <c r="E182" i="29"/>
  <c r="C182" i="29"/>
  <c r="D182" i="29"/>
  <c r="E182" i="18"/>
  <c r="F182" i="18"/>
  <c r="G182" i="18"/>
  <c r="C182" i="18"/>
  <c r="D182" i="18"/>
  <c r="E178" i="18"/>
  <c r="F178" i="18"/>
  <c r="G178" i="18"/>
  <c r="C178" i="18"/>
  <c r="D178" i="18"/>
  <c r="C174" i="16"/>
  <c r="F174" i="16"/>
  <c r="D174" i="16"/>
  <c r="G174" i="16"/>
  <c r="E174" i="16"/>
  <c r="C170" i="11"/>
  <c r="F170" i="11"/>
  <c r="D170" i="11"/>
  <c r="G170" i="11"/>
  <c r="E170" i="11"/>
  <c r="D185" i="30"/>
  <c r="F185" i="30"/>
  <c r="C185" i="30"/>
  <c r="G185" i="30"/>
  <c r="E185" i="30"/>
  <c r="F176" i="30"/>
  <c r="C176" i="30"/>
  <c r="D176" i="30"/>
  <c r="E176" i="30"/>
  <c r="G176" i="30"/>
  <c r="D172" i="17"/>
  <c r="G172" i="17"/>
  <c r="E172" i="17"/>
  <c r="H172" i="17" s="1"/>
  <c r="C172" i="17"/>
  <c r="F172" i="17"/>
  <c r="F173" i="41"/>
  <c r="D173" i="41"/>
  <c r="G173" i="41"/>
  <c r="E173" i="41"/>
  <c r="C173" i="41"/>
  <c r="F184" i="18"/>
  <c r="C184" i="18"/>
  <c r="E180" i="18"/>
  <c r="H180" i="18" s="1"/>
  <c r="C180" i="18"/>
  <c r="F180" i="18"/>
  <c r="D180" i="18"/>
  <c r="G180" i="18"/>
  <c r="E176" i="18"/>
  <c r="D176" i="18"/>
  <c r="F176" i="18"/>
  <c r="C176" i="18"/>
  <c r="H176" i="18" s="1"/>
  <c r="G176" i="18"/>
  <c r="D174" i="11"/>
  <c r="G174" i="11"/>
  <c r="E174" i="11"/>
  <c r="C174" i="11"/>
  <c r="F174" i="11"/>
  <c r="C178" i="30"/>
  <c r="F178" i="30"/>
  <c r="D178" i="30"/>
  <c r="E178" i="30"/>
  <c r="E179" i="26"/>
  <c r="C179" i="26"/>
  <c r="F179" i="26"/>
  <c r="D179" i="26"/>
  <c r="G179" i="26"/>
  <c r="D185" i="21"/>
  <c r="F185" i="21"/>
  <c r="C185" i="21"/>
  <c r="G185" i="21"/>
  <c r="E185" i="21"/>
  <c r="F185" i="14"/>
  <c r="E185" i="14"/>
  <c r="C185" i="14"/>
  <c r="D185" i="14"/>
  <c r="E174" i="10"/>
  <c r="D174" i="10"/>
  <c r="G174" i="10"/>
  <c r="F174" i="10"/>
  <c r="C174" i="10"/>
  <c r="D171" i="32"/>
  <c r="G171" i="32"/>
  <c r="F171" i="32"/>
  <c r="C171" i="32"/>
  <c r="E171" i="32"/>
  <c r="E170" i="29"/>
  <c r="F170" i="29"/>
  <c r="G170" i="29"/>
  <c r="D170" i="29"/>
  <c r="C170" i="29"/>
  <c r="E174" i="18"/>
  <c r="F174" i="18"/>
  <c r="G174" i="18"/>
  <c r="C174" i="18"/>
  <c r="D174" i="18"/>
  <c r="K16" i="49"/>
  <c r="C171" i="41"/>
  <c r="E171" i="41"/>
  <c r="G171" i="41"/>
  <c r="D171" i="41"/>
  <c r="F171" i="41"/>
  <c r="F183" i="26"/>
  <c r="C183" i="26"/>
  <c r="E183" i="26"/>
  <c r="D183" i="26"/>
  <c r="G183" i="26"/>
  <c r="C173" i="26"/>
  <c r="E173" i="26"/>
  <c r="D173" i="26"/>
  <c r="G173" i="26"/>
  <c r="F173" i="26"/>
  <c r="G184" i="21"/>
  <c r="F184" i="21"/>
  <c r="N12" i="49"/>
  <c r="E179" i="12"/>
  <c r="G179" i="12"/>
  <c r="D179" i="12"/>
  <c r="C179" i="12"/>
  <c r="F179" i="12"/>
  <c r="E171" i="12"/>
  <c r="H171" i="12" s="1"/>
  <c r="G171" i="12"/>
  <c r="D171" i="12"/>
  <c r="C171" i="12"/>
  <c r="F171" i="12"/>
  <c r="N9" i="49"/>
  <c r="E171" i="9"/>
  <c r="C171" i="9"/>
  <c r="F171" i="9"/>
  <c r="D171" i="9"/>
  <c r="G171" i="9"/>
  <c r="F183" i="39"/>
  <c r="E183" i="39"/>
  <c r="C183" i="39"/>
  <c r="G183" i="39"/>
  <c r="D183" i="39"/>
  <c r="C172" i="31"/>
  <c r="E172" i="31"/>
  <c r="G172" i="31"/>
  <c r="D172" i="31"/>
  <c r="F172" i="31"/>
  <c r="N24" i="49"/>
  <c r="D181" i="41"/>
  <c r="G181" i="41"/>
  <c r="F181" i="41"/>
  <c r="H181" i="41" s="1"/>
  <c r="E181" i="41"/>
  <c r="C181" i="41"/>
  <c r="L41" i="49"/>
  <c r="G179" i="27"/>
  <c r="E179" i="27"/>
  <c r="C179" i="27"/>
  <c r="F179" i="27"/>
  <c r="D179" i="27"/>
  <c r="H179" i="27" s="1"/>
  <c r="D177" i="26"/>
  <c r="G177" i="26"/>
  <c r="E177" i="26"/>
  <c r="C177" i="26"/>
  <c r="F177" i="26"/>
  <c r="D169" i="26"/>
  <c r="G169" i="26"/>
  <c r="E169" i="26"/>
  <c r="H169" i="26" s="1"/>
  <c r="C169" i="26"/>
  <c r="F169" i="26"/>
  <c r="F173" i="14"/>
  <c r="E173" i="14"/>
  <c r="C173" i="14"/>
  <c r="D173" i="14"/>
  <c r="H173" i="14" s="1"/>
  <c r="D175" i="12"/>
  <c r="C175" i="12"/>
  <c r="F175" i="12"/>
  <c r="E175" i="12"/>
  <c r="G175" i="12"/>
  <c r="D182" i="11"/>
  <c r="G182" i="11"/>
  <c r="E182" i="11"/>
  <c r="C182" i="11"/>
  <c r="F182" i="11"/>
  <c r="H182" i="11" s="1"/>
  <c r="F184" i="10"/>
  <c r="D184" i="10"/>
  <c r="G184" i="10"/>
  <c r="E184" i="10"/>
  <c r="C184" i="10"/>
  <c r="F175" i="9"/>
  <c r="D175" i="9"/>
  <c r="G175" i="9"/>
  <c r="E175" i="9"/>
  <c r="C175" i="9"/>
  <c r="M31" i="49"/>
  <c r="E175" i="26"/>
  <c r="C175" i="26"/>
  <c r="F175" i="26"/>
  <c r="D175" i="26"/>
  <c r="G175" i="26"/>
  <c r="D172" i="22"/>
  <c r="C172" i="22"/>
  <c r="F172" i="22"/>
  <c r="E172" i="22"/>
  <c r="G172" i="22"/>
  <c r="E186" i="21"/>
  <c r="C186" i="21"/>
  <c r="D186" i="21"/>
  <c r="H186" i="21" s="1"/>
  <c r="G186" i="21"/>
  <c r="F186" i="21"/>
  <c r="E181" i="21"/>
  <c r="C181" i="21"/>
  <c r="D181" i="21"/>
  <c r="F181" i="21"/>
  <c r="G181" i="21"/>
  <c r="C182" i="17"/>
  <c r="F182" i="17"/>
  <c r="D182" i="17"/>
  <c r="G182" i="17"/>
  <c r="E182" i="17"/>
  <c r="M20" i="49"/>
  <c r="E172" i="18"/>
  <c r="F172" i="18"/>
  <c r="C172" i="18"/>
  <c r="H172" i="18" s="1"/>
  <c r="D172" i="18"/>
  <c r="G172" i="18"/>
  <c r="D178" i="16"/>
  <c r="G178" i="16"/>
  <c r="F178" i="16"/>
  <c r="C178" i="16"/>
  <c r="E178" i="16"/>
  <c r="G176" i="31"/>
  <c r="H176" i="31" s="1"/>
  <c r="D176" i="31"/>
  <c r="F176" i="31"/>
  <c r="C176" i="31"/>
  <c r="E176" i="31"/>
  <c r="C181" i="26"/>
  <c r="F181" i="26"/>
  <c r="D181" i="26"/>
  <c r="G181" i="26"/>
  <c r="H181" i="26" s="1"/>
  <c r="E181" i="26"/>
  <c r="F171" i="26"/>
  <c r="D171" i="26"/>
  <c r="G171" i="26"/>
  <c r="E171" i="26"/>
  <c r="C171" i="26"/>
  <c r="C171" i="22"/>
  <c r="E171" i="22"/>
  <c r="H171" i="22" s="1"/>
  <c r="D171" i="22"/>
  <c r="G171" i="22"/>
  <c r="F171" i="22"/>
  <c r="F182" i="21"/>
  <c r="E182" i="21"/>
  <c r="C182" i="21"/>
  <c r="D182" i="21"/>
  <c r="G182" i="21"/>
  <c r="H182" i="21" s="1"/>
  <c r="L21" i="49"/>
  <c r="D177" i="14"/>
  <c r="F177" i="14"/>
  <c r="C177" i="14"/>
  <c r="E177" i="14"/>
  <c r="G177" i="14"/>
  <c r="L35" i="49"/>
  <c r="L26" i="49"/>
  <c r="C186" i="11"/>
  <c r="F186" i="11"/>
  <c r="D186" i="11"/>
  <c r="G186" i="11"/>
  <c r="E186" i="11"/>
  <c r="E263" i="17"/>
  <c r="AG15" i="49" s="1"/>
  <c r="D263" i="17"/>
  <c r="AF15" i="49"/>
  <c r="F263" i="17"/>
  <c r="AH15" i="49"/>
  <c r="G263" i="17"/>
  <c r="AI15" i="49" s="1"/>
  <c r="C184" i="9"/>
  <c r="G176" i="9"/>
  <c r="G187" i="9"/>
  <c r="C187" i="9"/>
  <c r="H187" i="9" s="1"/>
  <c r="F184" i="9"/>
  <c r="E187" i="9"/>
  <c r="D187" i="9"/>
  <c r="D184" i="9"/>
  <c r="G184" i="9"/>
  <c r="D172" i="9"/>
  <c r="C172" i="9"/>
  <c r="F172" i="9"/>
  <c r="H172" i="9" s="1"/>
  <c r="E172" i="9"/>
  <c r="C183" i="9"/>
  <c r="G180" i="10"/>
  <c r="D183" i="9"/>
  <c r="F183" i="9"/>
  <c r="G183" i="9"/>
  <c r="D185" i="9"/>
  <c r="G185" i="10"/>
  <c r="F173" i="10"/>
  <c r="G169" i="25"/>
  <c r="C185" i="10"/>
  <c r="D185" i="10"/>
  <c r="G185" i="9"/>
  <c r="H176" i="40"/>
  <c r="G173" i="10"/>
  <c r="G179" i="10"/>
  <c r="F169" i="12"/>
  <c r="C168" i="12"/>
  <c r="H181" i="27"/>
  <c r="C173" i="10"/>
  <c r="E173" i="10"/>
  <c r="D178" i="10"/>
  <c r="E169" i="12"/>
  <c r="E169" i="9"/>
  <c r="H173" i="40"/>
  <c r="D170" i="10"/>
  <c r="F169" i="23"/>
  <c r="F172" i="10"/>
  <c r="D174" i="9"/>
  <c r="C170" i="10"/>
  <c r="H184" i="34"/>
  <c r="E180" i="10"/>
  <c r="E169" i="16"/>
  <c r="G169" i="23"/>
  <c r="H176" i="33"/>
  <c r="F180" i="10"/>
  <c r="H260" i="40"/>
  <c r="H138" i="28"/>
  <c r="C176" i="10"/>
  <c r="H224" i="21"/>
  <c r="H250" i="32"/>
  <c r="H218" i="25"/>
  <c r="H218" i="39"/>
  <c r="H233" i="39"/>
  <c r="C169" i="10"/>
  <c r="D187" i="10"/>
  <c r="E177" i="9"/>
  <c r="C172" i="10"/>
  <c r="G174" i="9"/>
  <c r="G181" i="9"/>
  <c r="G169" i="10"/>
  <c r="C187" i="10"/>
  <c r="F177" i="9"/>
  <c r="D169" i="20"/>
  <c r="G172" i="10"/>
  <c r="G177" i="9"/>
  <c r="E185" i="10"/>
  <c r="G187" i="10"/>
  <c r="H181" i="24"/>
  <c r="H244" i="31"/>
  <c r="F174" i="9"/>
  <c r="D179" i="9"/>
  <c r="H171" i="20"/>
  <c r="E169" i="10"/>
  <c r="E187" i="10"/>
  <c r="D176" i="10"/>
  <c r="G169" i="9"/>
  <c r="G169" i="32"/>
  <c r="H229" i="40"/>
  <c r="H228" i="20"/>
  <c r="H227" i="39"/>
  <c r="E172" i="10"/>
  <c r="F179" i="9"/>
  <c r="G169" i="11"/>
  <c r="H187" i="25"/>
  <c r="H184" i="12"/>
  <c r="H180" i="34"/>
  <c r="H186" i="32"/>
  <c r="H251" i="31"/>
  <c r="G170" i="10"/>
  <c r="F170" i="10"/>
  <c r="G178" i="10"/>
  <c r="F294" i="14"/>
  <c r="F344" i="14" s="1"/>
  <c r="C181" i="9"/>
  <c r="F181" i="9"/>
  <c r="G176" i="10"/>
  <c r="E176" i="10"/>
  <c r="D169" i="23"/>
  <c r="F169" i="10"/>
  <c r="D169" i="12"/>
  <c r="C169" i="12"/>
  <c r="H136" i="9"/>
  <c r="C203" i="9" s="1"/>
  <c r="F169" i="9"/>
  <c r="D169" i="9"/>
  <c r="F185" i="9"/>
  <c r="D177" i="9"/>
  <c r="H225" i="16"/>
  <c r="H235" i="22"/>
  <c r="H229" i="39"/>
  <c r="H247" i="40"/>
  <c r="H220" i="25"/>
  <c r="C185" i="9"/>
  <c r="H250" i="31"/>
  <c r="H179" i="30"/>
  <c r="D169" i="18"/>
  <c r="C169" i="16"/>
  <c r="C179" i="9"/>
  <c r="G179" i="9"/>
  <c r="H252" i="22"/>
  <c r="H176" i="34"/>
  <c r="H256" i="39"/>
  <c r="D175" i="10"/>
  <c r="G169" i="20"/>
  <c r="C169" i="20"/>
  <c r="F169" i="39"/>
  <c r="H260" i="25"/>
  <c r="H181" i="28"/>
  <c r="H231" i="24"/>
  <c r="H237" i="32"/>
  <c r="H219" i="32"/>
  <c r="H138" i="39"/>
  <c r="H235" i="40"/>
  <c r="G169" i="18"/>
  <c r="H170" i="25"/>
  <c r="H187" i="20"/>
  <c r="H236" i="9"/>
  <c r="H235" i="9"/>
  <c r="H253" i="38"/>
  <c r="H247" i="38"/>
  <c r="H177" i="24"/>
  <c r="H171" i="34"/>
  <c r="H181" i="15"/>
  <c r="H177" i="15"/>
  <c r="H170" i="12"/>
  <c r="H170" i="33"/>
  <c r="H173" i="34"/>
  <c r="H186" i="34"/>
  <c r="H173" i="39"/>
  <c r="H136" i="35"/>
  <c r="E197" i="35"/>
  <c r="E169" i="23"/>
  <c r="F181" i="10"/>
  <c r="D180" i="10"/>
  <c r="H259" i="16"/>
  <c r="H249" i="40"/>
  <c r="H229" i="20"/>
  <c r="H247" i="22"/>
  <c r="H259" i="23"/>
  <c r="H234" i="23"/>
  <c r="H257" i="24"/>
  <c r="H251" i="40"/>
  <c r="H257" i="40"/>
  <c r="H237" i="25"/>
  <c r="H257" i="25"/>
  <c r="H259" i="31"/>
  <c r="H182" i="16"/>
  <c r="C169" i="18"/>
  <c r="H178" i="12"/>
  <c r="H227" i="15"/>
  <c r="H221" i="19"/>
  <c r="H258" i="40"/>
  <c r="H255" i="40"/>
  <c r="D179" i="10"/>
  <c r="E169" i="18"/>
  <c r="F169" i="20"/>
  <c r="G168" i="12"/>
  <c r="E168" i="12"/>
  <c r="F169" i="16"/>
  <c r="D169" i="16"/>
  <c r="H184" i="26"/>
  <c r="C263" i="16"/>
  <c r="C174" i="9"/>
  <c r="G173" i="9"/>
  <c r="H171" i="25"/>
  <c r="H174" i="33"/>
  <c r="H185" i="11"/>
  <c r="H186" i="30"/>
  <c r="H174" i="38"/>
  <c r="H172" i="12"/>
  <c r="H136" i="31"/>
  <c r="E195" i="31"/>
  <c r="E270" i="31" s="1"/>
  <c r="E295" i="31" s="1"/>
  <c r="E345" i="31" s="1"/>
  <c r="E181" i="9"/>
  <c r="H219" i="16"/>
  <c r="H222" i="40"/>
  <c r="H221" i="40"/>
  <c r="H226" i="20"/>
  <c r="H250" i="20"/>
  <c r="H259" i="22"/>
  <c r="H138" i="32"/>
  <c r="H231" i="31"/>
  <c r="H232" i="32"/>
  <c r="H250" i="40"/>
  <c r="H230" i="25"/>
  <c r="H252" i="31"/>
  <c r="H254" i="31"/>
  <c r="H246" i="31"/>
  <c r="H175" i="29"/>
  <c r="H186" i="12"/>
  <c r="H233" i="16"/>
  <c r="H253" i="34"/>
  <c r="H237" i="21"/>
  <c r="E169" i="39"/>
  <c r="F169" i="19"/>
  <c r="F188" i="19" s="1"/>
  <c r="AO17" i="49" s="1"/>
  <c r="H180" i="33"/>
  <c r="H186" i="25"/>
  <c r="H138" i="35"/>
  <c r="H138" i="38"/>
  <c r="H236" i="40"/>
  <c r="H243" i="40"/>
  <c r="H174" i="22"/>
  <c r="C263" i="33"/>
  <c r="AE34" i="49" s="1"/>
  <c r="D263" i="31"/>
  <c r="AF31" i="49" s="1"/>
  <c r="H170" i="24"/>
  <c r="H176" i="12"/>
  <c r="H262" i="16"/>
  <c r="H184" i="27"/>
  <c r="H180" i="40"/>
  <c r="G303" i="18"/>
  <c r="G353" i="18" s="1"/>
  <c r="F173" i="9"/>
  <c r="E173" i="9"/>
  <c r="H222" i="12"/>
  <c r="H245" i="16"/>
  <c r="H228" i="40"/>
  <c r="H226" i="22"/>
  <c r="H258" i="35"/>
  <c r="H183" i="25"/>
  <c r="D169" i="25"/>
  <c r="H176" i="27"/>
  <c r="H178" i="25"/>
  <c r="H181" i="17"/>
  <c r="H222" i="32"/>
  <c r="H245" i="33"/>
  <c r="H250" i="34"/>
  <c r="H255" i="38"/>
  <c r="H230" i="40"/>
  <c r="H262" i="22"/>
  <c r="H221" i="22"/>
  <c r="D169" i="39"/>
  <c r="G169" i="39"/>
  <c r="C169" i="25"/>
  <c r="E169" i="11"/>
  <c r="G169" i="19"/>
  <c r="H262" i="40"/>
  <c r="H224" i="25"/>
  <c r="H183" i="15"/>
  <c r="H256" i="34"/>
  <c r="H252" i="41"/>
  <c r="H258" i="41"/>
  <c r="C169" i="15"/>
  <c r="G169" i="15"/>
  <c r="F169" i="15"/>
  <c r="E169" i="15"/>
  <c r="D169" i="15"/>
  <c r="D168" i="15"/>
  <c r="C168" i="15"/>
  <c r="G168" i="15"/>
  <c r="F168" i="15"/>
  <c r="E168" i="15"/>
  <c r="H179" i="38"/>
  <c r="H186" i="33"/>
  <c r="G182" i="10"/>
  <c r="H184" i="38"/>
  <c r="H176" i="38"/>
  <c r="D169" i="11"/>
  <c r="F169" i="11"/>
  <c r="H258" i="33"/>
  <c r="H261" i="38"/>
  <c r="F182" i="10"/>
  <c r="H223" i="21"/>
  <c r="H176" i="14"/>
  <c r="E169" i="38"/>
  <c r="H181" i="25"/>
  <c r="H261" i="40"/>
  <c r="E170" i="9"/>
  <c r="H181" i="18"/>
  <c r="H177" i="11"/>
  <c r="H187" i="38"/>
  <c r="H180" i="29"/>
  <c r="D305" i="39"/>
  <c r="D355" i="39"/>
  <c r="H136" i="40"/>
  <c r="E201" i="40" s="1"/>
  <c r="E276" i="40" s="1"/>
  <c r="E301" i="40" s="1"/>
  <c r="E351" i="40" s="1"/>
  <c r="H136" i="26"/>
  <c r="H138" i="21"/>
  <c r="H260" i="33"/>
  <c r="H229" i="23"/>
  <c r="H237" i="41"/>
  <c r="H175" i="31"/>
  <c r="H249" i="20"/>
  <c r="H228" i="25"/>
  <c r="H235" i="24"/>
  <c r="H256" i="16"/>
  <c r="H231" i="32"/>
  <c r="H224" i="20"/>
  <c r="H254" i="26"/>
  <c r="H261" i="28"/>
  <c r="H257" i="28"/>
  <c r="H219" i="21"/>
  <c r="H254" i="16"/>
  <c r="H257" i="26"/>
  <c r="H235" i="21"/>
  <c r="H234" i="9"/>
  <c r="H227" i="16"/>
  <c r="H248" i="34"/>
  <c r="H229" i="21"/>
  <c r="H227" i="21"/>
  <c r="H250" i="22"/>
  <c r="H258" i="23"/>
  <c r="H235" i="39"/>
  <c r="H246" i="20"/>
  <c r="H246" i="28"/>
  <c r="H262" i="38"/>
  <c r="H229" i="41"/>
  <c r="H249" i="34"/>
  <c r="H248" i="16"/>
  <c r="H243" i="31"/>
  <c r="H230" i="12"/>
  <c r="H223" i="14"/>
  <c r="H220" i="16"/>
  <c r="H230" i="28"/>
  <c r="H223" i="41"/>
  <c r="H246" i="16"/>
  <c r="H243" i="33"/>
  <c r="H184" i="20"/>
  <c r="H184" i="22"/>
  <c r="H254" i="40"/>
  <c r="H177" i="33"/>
  <c r="H249" i="32"/>
  <c r="H181" i="32"/>
  <c r="H184" i="23"/>
  <c r="H248" i="33"/>
  <c r="H244" i="39"/>
  <c r="H173" i="33"/>
  <c r="H181" i="33"/>
  <c r="H175" i="35"/>
  <c r="H175" i="11"/>
  <c r="H184" i="40"/>
  <c r="E169" i="25"/>
  <c r="D168" i="12"/>
  <c r="E169" i="19"/>
  <c r="C169" i="19"/>
  <c r="C182" i="10"/>
  <c r="E182" i="10"/>
  <c r="H177" i="31"/>
  <c r="H183" i="14"/>
  <c r="H177" i="25"/>
  <c r="H225" i="23"/>
  <c r="H245" i="26"/>
  <c r="H232" i="30"/>
  <c r="H246" i="12"/>
  <c r="H171" i="21"/>
  <c r="H186" i="29"/>
  <c r="H184" i="31"/>
  <c r="H228" i="30"/>
  <c r="H171" i="27"/>
  <c r="H186" i="31"/>
  <c r="H248" i="31"/>
  <c r="H253" i="31"/>
  <c r="H249" i="31"/>
  <c r="H260" i="20"/>
  <c r="H185" i="34"/>
  <c r="H174" i="39"/>
  <c r="F169" i="32"/>
  <c r="H187" i="32"/>
  <c r="H180" i="26"/>
  <c r="H182" i="26"/>
  <c r="H185" i="33"/>
  <c r="H172" i="33"/>
  <c r="H221" i="32"/>
  <c r="H246" i="35"/>
  <c r="H218" i="30"/>
  <c r="H227" i="31"/>
  <c r="H258" i="34"/>
  <c r="H244" i="34"/>
  <c r="H222" i="21"/>
  <c r="H233" i="21"/>
  <c r="H179" i="40"/>
  <c r="H256" i="38"/>
  <c r="H170" i="39"/>
  <c r="H175" i="38"/>
  <c r="H229" i="32"/>
  <c r="H174" i="19"/>
  <c r="H174" i="10"/>
  <c r="H181" i="14"/>
  <c r="H222" i="16"/>
  <c r="H244" i="32"/>
  <c r="H259" i="32"/>
  <c r="H228" i="32"/>
  <c r="H251" i="33"/>
  <c r="H243" i="34"/>
  <c r="H256" i="41"/>
  <c r="H253" i="41"/>
  <c r="H257" i="38"/>
  <c r="H222" i="39"/>
  <c r="H173" i="23"/>
  <c r="H231" i="14"/>
  <c r="H220" i="18"/>
  <c r="H245" i="28"/>
  <c r="H252" i="28"/>
  <c r="H183" i="18"/>
  <c r="H245" i="20"/>
  <c r="H186" i="23"/>
  <c r="H187" i="23"/>
  <c r="H186" i="27"/>
  <c r="H187" i="27"/>
  <c r="H170" i="28"/>
  <c r="H177" i="28"/>
  <c r="H185" i="28"/>
  <c r="H181" i="29"/>
  <c r="H252" i="30"/>
  <c r="H177" i="34"/>
  <c r="H236" i="23"/>
  <c r="H181" i="23"/>
  <c r="H172" i="27"/>
  <c r="H180" i="27"/>
  <c r="H184" i="28"/>
  <c r="H185" i="29"/>
  <c r="H180" i="12"/>
  <c r="H187" i="12"/>
  <c r="H174" i="24"/>
  <c r="H182" i="31"/>
  <c r="H183" i="22"/>
  <c r="H173" i="11"/>
  <c r="H222" i="30"/>
  <c r="H186" i="38"/>
  <c r="H221" i="24"/>
  <c r="J32" i="49"/>
  <c r="H136" i="32"/>
  <c r="D210" i="32"/>
  <c r="D285" i="32"/>
  <c r="D310" i="32"/>
  <c r="D360" i="32"/>
  <c r="J28" i="49"/>
  <c r="O28" i="49" s="1"/>
  <c r="H136" i="28"/>
  <c r="F302" i="28"/>
  <c r="F352" i="28"/>
  <c r="K9" i="49"/>
  <c r="H136" i="10"/>
  <c r="F193" i="10" s="1"/>
  <c r="K34" i="49"/>
  <c r="H136" i="33"/>
  <c r="E206" i="33"/>
  <c r="J24" i="49"/>
  <c r="H136" i="23"/>
  <c r="D194" i="23"/>
  <c r="K42" i="49"/>
  <c r="K17" i="49"/>
  <c r="H136" i="19"/>
  <c r="F197" i="19"/>
  <c r="F297" i="19"/>
  <c r="F347" i="19" s="1"/>
  <c r="G169" i="14"/>
  <c r="C169" i="14"/>
  <c r="C175" i="10"/>
  <c r="E175" i="10"/>
  <c r="G175" i="10"/>
  <c r="G177" i="10"/>
  <c r="F177" i="10"/>
  <c r="D177" i="10"/>
  <c r="E177" i="10"/>
  <c r="E179" i="10"/>
  <c r="C179" i="10"/>
  <c r="G181" i="10"/>
  <c r="C181" i="10"/>
  <c r="E181" i="10"/>
  <c r="K11" i="49"/>
  <c r="O11" i="49" s="1"/>
  <c r="H136" i="12"/>
  <c r="E208" i="12" s="1"/>
  <c r="J13" i="49"/>
  <c r="F170" i="9"/>
  <c r="D170" i="9"/>
  <c r="G170" i="9"/>
  <c r="D169" i="38"/>
  <c r="F169" i="38"/>
  <c r="G169" i="38"/>
  <c r="H187" i="41"/>
  <c r="H259" i="33"/>
  <c r="H172" i="26"/>
  <c r="H261" i="34"/>
  <c r="H187" i="18"/>
  <c r="H183" i="21"/>
  <c r="H225" i="30"/>
  <c r="H183" i="33"/>
  <c r="H171" i="28"/>
  <c r="H171" i="30"/>
  <c r="H175" i="30"/>
  <c r="H179" i="31"/>
  <c r="H244" i="33"/>
  <c r="H170" i="30"/>
  <c r="H175" i="34"/>
  <c r="H250" i="26"/>
  <c r="H249" i="26"/>
  <c r="F305" i="24"/>
  <c r="F355" i="24"/>
  <c r="H187" i="14"/>
  <c r="H227" i="34"/>
  <c r="H178" i="34"/>
  <c r="H226" i="12"/>
  <c r="H228" i="12"/>
  <c r="G263" i="16"/>
  <c r="AI14" i="49" s="1"/>
  <c r="H255" i="16"/>
  <c r="H236" i="16"/>
  <c r="H237" i="16"/>
  <c r="H246" i="18"/>
  <c r="H254" i="23"/>
  <c r="H252" i="23"/>
  <c r="H257" i="23"/>
  <c r="H260" i="26"/>
  <c r="H249" i="27"/>
  <c r="H251" i="28"/>
  <c r="H222" i="28"/>
  <c r="H260" i="30"/>
  <c r="H234" i="31"/>
  <c r="D238" i="31"/>
  <c r="Y31" i="49" s="1"/>
  <c r="H255" i="32"/>
  <c r="H247" i="32"/>
  <c r="H262" i="32"/>
  <c r="H220" i="32"/>
  <c r="H258" i="38"/>
  <c r="H138" i="34"/>
  <c r="J163" i="34" s="1"/>
  <c r="H173" i="30"/>
  <c r="H180" i="30"/>
  <c r="H180" i="28"/>
  <c r="H176" i="22"/>
  <c r="H170" i="23"/>
  <c r="H219" i="34"/>
  <c r="H224" i="9"/>
  <c r="H234" i="16"/>
  <c r="H256" i="20"/>
  <c r="H220" i="24"/>
  <c r="H248" i="24"/>
  <c r="H172" i="38"/>
  <c r="H234" i="11"/>
  <c r="H233" i="40"/>
  <c r="H245" i="24"/>
  <c r="H227" i="9"/>
  <c r="H233" i="9"/>
  <c r="H232" i="10"/>
  <c r="H230" i="10"/>
  <c r="H223" i="10"/>
  <c r="H244" i="12"/>
  <c r="H229" i="14"/>
  <c r="H228" i="14"/>
  <c r="H244" i="16"/>
  <c r="H249" i="16"/>
  <c r="H252" i="16"/>
  <c r="H235" i="16"/>
  <c r="H230" i="16"/>
  <c r="H257" i="18"/>
  <c r="H245" i="19"/>
  <c r="H232" i="40"/>
  <c r="H237" i="40"/>
  <c r="H223" i="40"/>
  <c r="H224" i="40"/>
  <c r="H220" i="40"/>
  <c r="H225" i="20"/>
  <c r="H221" i="20"/>
  <c r="H253" i="20"/>
  <c r="H257" i="20"/>
  <c r="H234" i="21"/>
  <c r="H260" i="22"/>
  <c r="H245" i="22"/>
  <c r="H261" i="23"/>
  <c r="H255" i="23"/>
  <c r="H260" i="23"/>
  <c r="H253" i="23"/>
  <c r="H251" i="23"/>
  <c r="H256" i="23"/>
  <c r="H232" i="23"/>
  <c r="H237" i="23"/>
  <c r="H230" i="23"/>
  <c r="H233" i="23"/>
  <c r="H231" i="23"/>
  <c r="H233" i="24"/>
  <c r="H252" i="24"/>
  <c r="H246" i="26"/>
  <c r="H258" i="26"/>
  <c r="E238" i="29"/>
  <c r="Z29" i="49"/>
  <c r="G238" i="29"/>
  <c r="AB29" i="49" s="1"/>
  <c r="H231" i="29"/>
  <c r="H221" i="29"/>
  <c r="H233" i="29"/>
  <c r="H256" i="30"/>
  <c r="H253" i="32"/>
  <c r="H224" i="32"/>
  <c r="H247" i="33"/>
  <c r="H251" i="34"/>
  <c r="H259" i="34"/>
  <c r="H247" i="34"/>
  <c r="H255" i="34"/>
  <c r="H260" i="34"/>
  <c r="H252" i="34"/>
  <c r="H261" i="33"/>
  <c r="H224" i="39"/>
  <c r="H246" i="39"/>
  <c r="H257" i="39"/>
  <c r="H248" i="40"/>
  <c r="H245" i="40"/>
  <c r="H222" i="41"/>
  <c r="G238" i="25"/>
  <c r="AB20" i="49"/>
  <c r="H231" i="25"/>
  <c r="H233" i="41"/>
  <c r="H258" i="25"/>
  <c r="H182" i="30"/>
  <c r="H179" i="28"/>
  <c r="H182" i="32"/>
  <c r="H179" i="32"/>
  <c r="H181" i="38"/>
  <c r="H180" i="38"/>
  <c r="H180" i="25"/>
  <c r="H182" i="39"/>
  <c r="H249" i="18"/>
  <c r="H262" i="19"/>
  <c r="H252" i="19"/>
  <c r="H261" i="19"/>
  <c r="H222" i="19"/>
  <c r="H185" i="22"/>
  <c r="H224" i="24"/>
  <c r="H258" i="27"/>
  <c r="H233" i="28"/>
  <c r="H225" i="29"/>
  <c r="H257" i="30"/>
  <c r="H255" i="30"/>
  <c r="H221" i="31"/>
  <c r="H226" i="31"/>
  <c r="H252" i="33"/>
  <c r="H257" i="41"/>
  <c r="H231" i="39"/>
  <c r="H245" i="25"/>
  <c r="H257" i="9"/>
  <c r="H258" i="9"/>
  <c r="H261" i="9"/>
  <c r="H171" i="15"/>
  <c r="H171" i="40"/>
  <c r="H172" i="40"/>
  <c r="H186" i="40"/>
  <c r="H252" i="10"/>
  <c r="H261" i="10"/>
  <c r="H249" i="10"/>
  <c r="H256" i="10"/>
  <c r="H244" i="10"/>
  <c r="H233" i="14"/>
  <c r="H180" i="14"/>
  <c r="H182" i="14"/>
  <c r="H186" i="16"/>
  <c r="H253" i="19"/>
  <c r="H174" i="21"/>
  <c r="H181" i="22"/>
  <c r="H177" i="23"/>
  <c r="H138" i="24"/>
  <c r="H179" i="24"/>
  <c r="H138" i="27"/>
  <c r="H186" i="28"/>
  <c r="H172" i="29"/>
  <c r="H220" i="31"/>
  <c r="H230" i="32"/>
  <c r="H172" i="34"/>
  <c r="H185" i="16"/>
  <c r="H186" i="20"/>
  <c r="H178" i="20"/>
  <c r="H172" i="39"/>
  <c r="G182" i="9"/>
  <c r="E182" i="9"/>
  <c r="F182" i="9"/>
  <c r="D182" i="9"/>
  <c r="C183" i="10"/>
  <c r="F183" i="10"/>
  <c r="E183" i="10"/>
  <c r="G183" i="10"/>
  <c r="D183" i="10"/>
  <c r="C263" i="11"/>
  <c r="D263" i="16"/>
  <c r="AF14" i="49"/>
  <c r="H243" i="16"/>
  <c r="H218" i="18"/>
  <c r="E168" i="18"/>
  <c r="F168" i="18"/>
  <c r="G168" i="18"/>
  <c r="D168" i="18"/>
  <c r="C168" i="18"/>
  <c r="H218" i="19"/>
  <c r="H218" i="40"/>
  <c r="C263" i="20"/>
  <c r="H219" i="22"/>
  <c r="H244" i="26"/>
  <c r="C263" i="26"/>
  <c r="F168" i="27"/>
  <c r="E168" i="27"/>
  <c r="C168" i="27"/>
  <c r="G168" i="27"/>
  <c r="D168" i="27"/>
  <c r="F168" i="28"/>
  <c r="G168" i="28"/>
  <c r="C168" i="28"/>
  <c r="D168" i="28"/>
  <c r="E168" i="28"/>
  <c r="H243" i="39"/>
  <c r="C263" i="25"/>
  <c r="D168" i="35"/>
  <c r="E168" i="35"/>
  <c r="G168" i="35"/>
  <c r="F168" i="35"/>
  <c r="H218" i="9"/>
  <c r="C180" i="9"/>
  <c r="F180" i="9"/>
  <c r="E180" i="9"/>
  <c r="D180" i="9"/>
  <c r="G180" i="9"/>
  <c r="E168" i="10"/>
  <c r="G168" i="10"/>
  <c r="D168" i="10"/>
  <c r="C168" i="10"/>
  <c r="F168" i="10"/>
  <c r="C263" i="14"/>
  <c r="H244" i="18"/>
  <c r="F169" i="34"/>
  <c r="G169" i="34"/>
  <c r="D169" i="34"/>
  <c r="E169" i="34"/>
  <c r="C169" i="34"/>
  <c r="C238" i="28"/>
  <c r="E168" i="33"/>
  <c r="F168" i="33"/>
  <c r="C168" i="33"/>
  <c r="D168" i="33"/>
  <c r="G168" i="33"/>
  <c r="G178" i="9"/>
  <c r="D178" i="9"/>
  <c r="F178" i="9"/>
  <c r="C178" i="9"/>
  <c r="E178" i="9"/>
  <c r="G186" i="10"/>
  <c r="D186" i="10"/>
  <c r="D238" i="11"/>
  <c r="Y10" i="49" s="1"/>
  <c r="G238" i="12"/>
  <c r="AB11" i="49"/>
  <c r="H243" i="12"/>
  <c r="H218" i="14"/>
  <c r="H243" i="35"/>
  <c r="C263" i="35"/>
  <c r="D263" i="20"/>
  <c r="AF18" i="49" s="1"/>
  <c r="H243" i="20"/>
  <c r="H177" i="29"/>
  <c r="E169" i="27"/>
  <c r="F169" i="27"/>
  <c r="G169" i="27"/>
  <c r="C169" i="27"/>
  <c r="D169" i="27"/>
  <c r="C169" i="40"/>
  <c r="G169" i="40"/>
  <c r="F169" i="40"/>
  <c r="E169" i="40"/>
  <c r="D169" i="40"/>
  <c r="D238" i="9"/>
  <c r="Y8" i="49"/>
  <c r="H224" i="10"/>
  <c r="H237" i="10"/>
  <c r="H227" i="10"/>
  <c r="H233" i="11"/>
  <c r="G238" i="14"/>
  <c r="AB12" i="49" s="1"/>
  <c r="H235" i="14"/>
  <c r="H225" i="18"/>
  <c r="H228" i="18"/>
  <c r="H249" i="19"/>
  <c r="H260" i="19"/>
  <c r="AB17" i="49"/>
  <c r="H231" i="40"/>
  <c r="F263" i="20"/>
  <c r="AH18" i="49" s="1"/>
  <c r="H236" i="21"/>
  <c r="G238" i="21"/>
  <c r="AB21" i="49"/>
  <c r="G263" i="23"/>
  <c r="AI24" i="49" s="1"/>
  <c r="G238" i="23"/>
  <c r="AB24" i="49" s="1"/>
  <c r="H258" i="24"/>
  <c r="H255" i="28"/>
  <c r="H244" i="28"/>
  <c r="H223" i="28"/>
  <c r="H225" i="28"/>
  <c r="F238" i="29"/>
  <c r="AA29" i="49"/>
  <c r="H226" i="29"/>
  <c r="H245" i="32"/>
  <c r="C238" i="32"/>
  <c r="X32" i="49" s="1"/>
  <c r="H224" i="23"/>
  <c r="D263" i="24"/>
  <c r="AF26" i="49" s="1"/>
  <c r="G263" i="32"/>
  <c r="AI32" i="49" s="1"/>
  <c r="H229" i="25"/>
  <c r="D263" i="25"/>
  <c r="AF20" i="49" s="1"/>
  <c r="H251" i="39"/>
  <c r="H223" i="32"/>
  <c r="H182" i="33"/>
  <c r="H222" i="9"/>
  <c r="H223" i="9"/>
  <c r="G263" i="12"/>
  <c r="AI11" i="49"/>
  <c r="H220" i="14"/>
  <c r="H236" i="14"/>
  <c r="H230" i="14"/>
  <c r="H221" i="18"/>
  <c r="Y16" i="49"/>
  <c r="H230" i="18"/>
  <c r="H251" i="19"/>
  <c r="H255" i="19"/>
  <c r="Y25" i="49"/>
  <c r="H253" i="28"/>
  <c r="H220" i="28"/>
  <c r="H226" i="28"/>
  <c r="G238" i="31"/>
  <c r="AB31" i="49" s="1"/>
  <c r="H232" i="31"/>
  <c r="H257" i="32"/>
  <c r="D263" i="32"/>
  <c r="AF32" i="49" s="1"/>
  <c r="H136" i="25"/>
  <c r="E193" i="25" s="1"/>
  <c r="D169" i="14"/>
  <c r="E169" i="14"/>
  <c r="H136" i="38"/>
  <c r="E197" i="38"/>
  <c r="E297" i="38"/>
  <c r="E347" i="38"/>
  <c r="H181" i="30"/>
  <c r="H169" i="35"/>
  <c r="H178" i="29"/>
  <c r="H179" i="19"/>
  <c r="H184" i="24"/>
  <c r="D238" i="34"/>
  <c r="Y35" i="49" s="1"/>
  <c r="H231" i="10"/>
  <c r="H236" i="10"/>
  <c r="H234" i="10"/>
  <c r="H261" i="12"/>
  <c r="H225" i="14"/>
  <c r="H224" i="14"/>
  <c r="H232" i="14"/>
  <c r="H182" i="15"/>
  <c r="H257" i="16"/>
  <c r="H250" i="18"/>
  <c r="H231" i="19"/>
  <c r="G263" i="20"/>
  <c r="AI18" i="49" s="1"/>
  <c r="H236" i="29"/>
  <c r="H249" i="30"/>
  <c r="D263" i="30"/>
  <c r="AF30" i="49"/>
  <c r="D238" i="30"/>
  <c r="Y30" i="49"/>
  <c r="H235" i="32"/>
  <c r="H234" i="33"/>
  <c r="H244" i="41"/>
  <c r="H260" i="41"/>
  <c r="H233" i="31"/>
  <c r="H224" i="29"/>
  <c r="H258" i="32"/>
  <c r="H247" i="31"/>
  <c r="H178" i="38"/>
  <c r="G238" i="28"/>
  <c r="AB28" i="49"/>
  <c r="H227" i="29"/>
  <c r="H222" i="29"/>
  <c r="H220" i="30"/>
  <c r="H257" i="34"/>
  <c r="H254" i="34"/>
  <c r="H261" i="41"/>
  <c r="H247" i="41"/>
  <c r="H225" i="41"/>
  <c r="C238" i="17"/>
  <c r="H219" i="20"/>
  <c r="H223" i="20"/>
  <c r="H235" i="23"/>
  <c r="H171" i="23"/>
  <c r="H236" i="31"/>
  <c r="H249" i="33"/>
  <c r="H245" i="34"/>
  <c r="H262" i="35"/>
  <c r="H262" i="41"/>
  <c r="D263" i="33"/>
  <c r="AF34" i="49" s="1"/>
  <c r="H244" i="25"/>
  <c r="F168" i="20"/>
  <c r="G168" i="20"/>
  <c r="C168" i="20"/>
  <c r="D168" i="20"/>
  <c r="E168" i="20"/>
  <c r="H243" i="28"/>
  <c r="C263" i="28"/>
  <c r="C169" i="28"/>
  <c r="E169" i="28"/>
  <c r="D169" i="28"/>
  <c r="F169" i="28"/>
  <c r="G169" i="28"/>
  <c r="H218" i="29"/>
  <c r="F168" i="31"/>
  <c r="E168" i="31"/>
  <c r="G168" i="31"/>
  <c r="D168" i="31"/>
  <c r="C168" i="31"/>
  <c r="C263" i="32"/>
  <c r="H243" i="38"/>
  <c r="C263" i="38"/>
  <c r="C238" i="41"/>
  <c r="H218" i="41"/>
  <c r="J18" i="49"/>
  <c r="H136" i="20"/>
  <c r="G186" i="9"/>
  <c r="E186" i="9"/>
  <c r="C186" i="9"/>
  <c r="D186" i="9"/>
  <c r="F186" i="9"/>
  <c r="H218" i="10"/>
  <c r="E169" i="30"/>
  <c r="G169" i="30"/>
  <c r="F169" i="30"/>
  <c r="C169" i="30"/>
  <c r="D169" i="30"/>
  <c r="F168" i="32"/>
  <c r="C168" i="32"/>
  <c r="E168" i="32"/>
  <c r="D168" i="32"/>
  <c r="G168" i="32"/>
  <c r="G169" i="33"/>
  <c r="F169" i="33"/>
  <c r="E169" i="33"/>
  <c r="D169" i="33"/>
  <c r="C169" i="33"/>
  <c r="C263" i="41"/>
  <c r="C263" i="9"/>
  <c r="H243" i="9"/>
  <c r="D168" i="9"/>
  <c r="E168" i="9"/>
  <c r="F168" i="9"/>
  <c r="C168" i="9"/>
  <c r="G168" i="9"/>
  <c r="D169" i="21"/>
  <c r="C169" i="21"/>
  <c r="E169" i="21"/>
  <c r="F169" i="21"/>
  <c r="G169" i="21"/>
  <c r="G168" i="23"/>
  <c r="D168" i="23"/>
  <c r="C168" i="23"/>
  <c r="F168" i="23"/>
  <c r="E168" i="23"/>
  <c r="D168" i="24"/>
  <c r="E168" i="24"/>
  <c r="G168" i="24"/>
  <c r="F168" i="24"/>
  <c r="C168" i="24"/>
  <c r="D168" i="29"/>
  <c r="C168" i="29"/>
  <c r="G168" i="29"/>
  <c r="F168" i="29"/>
  <c r="E168" i="29"/>
  <c r="J29" i="49"/>
  <c r="H136" i="29"/>
  <c r="J30" i="49"/>
  <c r="C238" i="6"/>
  <c r="H243" i="10"/>
  <c r="C263" i="10"/>
  <c r="G168" i="14"/>
  <c r="D168" i="14"/>
  <c r="C168" i="14"/>
  <c r="E168" i="14"/>
  <c r="F168" i="14"/>
  <c r="G168" i="16"/>
  <c r="C168" i="16"/>
  <c r="D168" i="16"/>
  <c r="F168" i="16"/>
  <c r="E168" i="16"/>
  <c r="E168" i="19"/>
  <c r="F168" i="19"/>
  <c r="G168" i="19"/>
  <c r="D168" i="19"/>
  <c r="D188" i="19" s="1"/>
  <c r="AM17" i="49" s="1"/>
  <c r="C168" i="19"/>
  <c r="F169" i="22"/>
  <c r="G169" i="22"/>
  <c r="E169" i="22"/>
  <c r="D169" i="22"/>
  <c r="C169" i="22"/>
  <c r="H243" i="24"/>
  <c r="C169" i="24"/>
  <c r="G169" i="24"/>
  <c r="F169" i="24"/>
  <c r="D169" i="24"/>
  <c r="E169" i="24"/>
  <c r="F168" i="26"/>
  <c r="G168" i="26"/>
  <c r="C168" i="26"/>
  <c r="E168" i="26"/>
  <c r="D168" i="26"/>
  <c r="F169" i="31"/>
  <c r="E169" i="31"/>
  <c r="G169" i="31"/>
  <c r="D169" i="31"/>
  <c r="C169" i="31"/>
  <c r="D238" i="16"/>
  <c r="H237" i="18"/>
  <c r="H236" i="18"/>
  <c r="H253" i="18"/>
  <c r="H259" i="18"/>
  <c r="H252" i="18"/>
  <c r="G263" i="18"/>
  <c r="AI16" i="49" s="1"/>
  <c r="H254" i="19"/>
  <c r="H228" i="19"/>
  <c r="H219" i="40"/>
  <c r="H222" i="18"/>
  <c r="H226" i="18"/>
  <c r="F238" i="10"/>
  <c r="AA9" i="49" s="1"/>
  <c r="H259" i="19"/>
  <c r="G238" i="20"/>
  <c r="AB18" i="49"/>
  <c r="H261" i="20"/>
  <c r="H258" i="22"/>
  <c r="H249" i="22"/>
  <c r="H262" i="23"/>
  <c r="H261" i="26"/>
  <c r="H251" i="26"/>
  <c r="H247" i="26"/>
  <c r="H248" i="28"/>
  <c r="H258" i="28"/>
  <c r="H236" i="28"/>
  <c r="H237" i="28"/>
  <c r="H234" i="28"/>
  <c r="H227" i="28"/>
  <c r="H237" i="29"/>
  <c r="G263" i="30"/>
  <c r="H235" i="31"/>
  <c r="H251" i="32"/>
  <c r="AB34" i="49"/>
  <c r="H254" i="33"/>
  <c r="D263" i="34"/>
  <c r="AF35" i="49" s="1"/>
  <c r="H244" i="35"/>
  <c r="H261" i="35"/>
  <c r="H256" i="35"/>
  <c r="H254" i="41"/>
  <c r="F263" i="41"/>
  <c r="AH42" i="49"/>
  <c r="H228" i="31"/>
  <c r="D263" i="23"/>
  <c r="AF24" i="49"/>
  <c r="H256" i="24"/>
  <c r="H235" i="28"/>
  <c r="H232" i="29"/>
  <c r="H230" i="41"/>
  <c r="D263" i="38"/>
  <c r="AF39" i="49"/>
  <c r="H234" i="39"/>
  <c r="H262" i="39"/>
  <c r="H252" i="40"/>
  <c r="H227" i="41"/>
  <c r="H259" i="25"/>
  <c r="H254" i="25"/>
  <c r="H223" i="25"/>
  <c r="H236" i="41"/>
  <c r="H258" i="39"/>
  <c r="H221" i="39"/>
  <c r="H249" i="38"/>
  <c r="G263" i="38"/>
  <c r="AI39" i="49" s="1"/>
  <c r="H138" i="9"/>
  <c r="H179" i="25"/>
  <c r="H176" i="28"/>
  <c r="H175" i="41"/>
  <c r="H178" i="33"/>
  <c r="H220" i="9"/>
  <c r="H230" i="9"/>
  <c r="H221" i="9"/>
  <c r="H226" i="9"/>
  <c r="H225" i="10"/>
  <c r="H228" i="10"/>
  <c r="H221" i="14"/>
  <c r="H237" i="14"/>
  <c r="D238" i="14"/>
  <c r="Y12" i="49"/>
  <c r="H226" i="14"/>
  <c r="H235" i="18"/>
  <c r="H234" i="18"/>
  <c r="H231" i="18"/>
  <c r="H224" i="18"/>
  <c r="H229" i="18"/>
  <c r="G238" i="18"/>
  <c r="AB16" i="49" s="1"/>
  <c r="H251" i="18"/>
  <c r="H255" i="18"/>
  <c r="H248" i="18"/>
  <c r="H256" i="18"/>
  <c r="H256" i="19"/>
  <c r="H257" i="19"/>
  <c r="H244" i="19"/>
  <c r="H250" i="19"/>
  <c r="H235" i="19"/>
  <c r="H225" i="19"/>
  <c r="H223" i="19"/>
  <c r="H226" i="19"/>
  <c r="F238" i="20"/>
  <c r="AA18" i="49"/>
  <c r="F238" i="23"/>
  <c r="AA24" i="49"/>
  <c r="H227" i="24"/>
  <c r="G238" i="24"/>
  <c r="AB26" i="49" s="1"/>
  <c r="D238" i="24"/>
  <c r="Y26" i="49" s="1"/>
  <c r="H251" i="24"/>
  <c r="H255" i="24"/>
  <c r="H249" i="24"/>
  <c r="H259" i="28"/>
  <c r="H249" i="28"/>
  <c r="H254" i="28"/>
  <c r="H221" i="28"/>
  <c r="H219" i="28"/>
  <c r="H232" i="28"/>
  <c r="H219" i="29"/>
  <c r="H223" i="29"/>
  <c r="H235" i="29"/>
  <c r="H230" i="29"/>
  <c r="F263" i="30"/>
  <c r="AH30" i="49" s="1"/>
  <c r="F238" i="30"/>
  <c r="H229" i="31"/>
  <c r="G263" i="33"/>
  <c r="AI34" i="49"/>
  <c r="F263" i="33"/>
  <c r="AH34" i="49"/>
  <c r="H235" i="41"/>
  <c r="H259" i="41"/>
  <c r="X40" i="49"/>
  <c r="H219" i="39"/>
  <c r="H228" i="41"/>
  <c r="H224" i="41"/>
  <c r="H171" i="6"/>
  <c r="H256" i="9"/>
  <c r="H262" i="9"/>
  <c r="G263" i="9"/>
  <c r="AI8" i="49"/>
  <c r="F263" i="9"/>
  <c r="AH8" i="49" s="1"/>
  <c r="H244" i="9"/>
  <c r="H251" i="9"/>
  <c r="H246" i="9"/>
  <c r="H253" i="9"/>
  <c r="H249" i="9"/>
  <c r="H245" i="9"/>
  <c r="H171" i="11"/>
  <c r="H187" i="11"/>
  <c r="H234" i="12"/>
  <c r="H170" i="14"/>
  <c r="H186" i="14"/>
  <c r="H174" i="15"/>
  <c r="H175" i="17"/>
  <c r="H177" i="17"/>
  <c r="H187" i="17"/>
  <c r="H179" i="18"/>
  <c r="H180" i="19"/>
  <c r="H182" i="19"/>
  <c r="H232" i="20"/>
  <c r="H236" i="20"/>
  <c r="H255" i="20"/>
  <c r="H235" i="20"/>
  <c r="H230" i="20"/>
  <c r="H251" i="20"/>
  <c r="H173" i="20"/>
  <c r="H246" i="22"/>
  <c r="H255" i="22"/>
  <c r="H234" i="22"/>
  <c r="H171" i="24"/>
  <c r="H256" i="26"/>
  <c r="H183" i="27"/>
  <c r="H185" i="27"/>
  <c r="H173" i="29"/>
  <c r="H176" i="29"/>
  <c r="H184" i="29"/>
  <c r="H176" i="32"/>
  <c r="H185" i="35"/>
  <c r="H218" i="20"/>
  <c r="C263" i="27"/>
  <c r="H176" i="6"/>
  <c r="H254" i="32"/>
  <c r="H233" i="32"/>
  <c r="D238" i="38"/>
  <c r="Y39" i="49" s="1"/>
  <c r="H170" i="40"/>
  <c r="H182" i="40"/>
  <c r="H251" i="25"/>
  <c r="H253" i="25"/>
  <c r="H236" i="25"/>
  <c r="H248" i="25"/>
  <c r="H172" i="25"/>
  <c r="H185" i="19"/>
  <c r="H180" i="24"/>
  <c r="H174" i="35"/>
  <c r="H184" i="35"/>
  <c r="H176" i="39"/>
  <c r="H180" i="39"/>
  <c r="H187" i="40"/>
  <c r="D263" i="6"/>
  <c r="AF7" i="49"/>
  <c r="H168" i="6"/>
  <c r="H176" i="9"/>
  <c r="H222" i="10"/>
  <c r="H245" i="10"/>
  <c r="H255" i="10"/>
  <c r="H262" i="10"/>
  <c r="H259" i="10"/>
  <c r="H253" i="10"/>
  <c r="H247" i="10"/>
  <c r="H254" i="10"/>
  <c r="H248" i="10"/>
  <c r="H250" i="10"/>
  <c r="F263" i="10"/>
  <c r="AH9" i="49"/>
  <c r="H234" i="14"/>
  <c r="H172" i="14"/>
  <c r="H174" i="14"/>
  <c r="H138" i="18"/>
  <c r="H247" i="18"/>
  <c r="H227" i="18"/>
  <c r="H247" i="19"/>
  <c r="G263" i="19"/>
  <c r="AI17" i="49" s="1"/>
  <c r="H170" i="19"/>
  <c r="C238" i="40"/>
  <c r="H181" i="40"/>
  <c r="D238" i="20"/>
  <c r="Y18" i="49"/>
  <c r="H183" i="20"/>
  <c r="H172" i="21"/>
  <c r="H175" i="21"/>
  <c r="H177" i="21"/>
  <c r="D238" i="22"/>
  <c r="Y22" i="49"/>
  <c r="H170" i="22"/>
  <c r="H173" i="22"/>
  <c r="H175" i="22"/>
  <c r="H187" i="22"/>
  <c r="H172" i="23"/>
  <c r="H174" i="23"/>
  <c r="H230" i="24"/>
  <c r="H261" i="24"/>
  <c r="H185" i="24"/>
  <c r="H187" i="24"/>
  <c r="H229" i="28"/>
  <c r="H228" i="28"/>
  <c r="H174" i="29"/>
  <c r="H177" i="30"/>
  <c r="H230" i="31"/>
  <c r="H223" i="31"/>
  <c r="F238" i="31"/>
  <c r="AA31" i="49"/>
  <c r="H171" i="31"/>
  <c r="H174" i="32"/>
  <c r="H177" i="32"/>
  <c r="H178" i="32"/>
  <c r="H187" i="35"/>
  <c r="H179" i="11"/>
  <c r="H246" i="38"/>
  <c r="H245" i="38"/>
  <c r="H247" i="39"/>
  <c r="H260" i="39"/>
  <c r="H138" i="41"/>
  <c r="H250" i="41"/>
  <c r="H245" i="41"/>
  <c r="H231" i="41"/>
  <c r="H184" i="41"/>
  <c r="C238" i="25"/>
  <c r="H172" i="20"/>
  <c r="H175" i="16"/>
  <c r="H173" i="19"/>
  <c r="H170" i="20"/>
  <c r="H176" i="24"/>
  <c r="H186" i="35"/>
  <c r="H178" i="35"/>
  <c r="H171" i="38"/>
  <c r="H180" i="35"/>
  <c r="H186" i="39"/>
  <c r="H183" i="40"/>
  <c r="H175" i="40"/>
  <c r="H185" i="26"/>
  <c r="H171" i="16"/>
  <c r="H173" i="16"/>
  <c r="H181" i="16"/>
  <c r="H187" i="16"/>
  <c r="H178" i="24"/>
  <c r="H184" i="33"/>
  <c r="H179" i="34"/>
  <c r="H177" i="38"/>
  <c r="H185" i="40"/>
  <c r="G168" i="11"/>
  <c r="C168" i="11"/>
  <c r="D168" i="11"/>
  <c r="F168" i="11"/>
  <c r="E168" i="11"/>
  <c r="D168" i="17"/>
  <c r="F168" i="17"/>
  <c r="C168" i="17"/>
  <c r="G168" i="17"/>
  <c r="E168" i="17"/>
  <c r="F168" i="22"/>
  <c r="G168" i="22"/>
  <c r="E168" i="22"/>
  <c r="D168" i="22"/>
  <c r="C168" i="22"/>
  <c r="C263" i="23"/>
  <c r="C238" i="23"/>
  <c r="H218" i="23"/>
  <c r="F169" i="29"/>
  <c r="G169" i="29"/>
  <c r="E169" i="29"/>
  <c r="C169" i="29"/>
  <c r="D169" i="29"/>
  <c r="C168" i="30"/>
  <c r="F168" i="30"/>
  <c r="E168" i="30"/>
  <c r="D168" i="30"/>
  <c r="G168" i="30"/>
  <c r="G168" i="38"/>
  <c r="F168" i="38"/>
  <c r="C168" i="38"/>
  <c r="D168" i="38"/>
  <c r="E168" i="38"/>
  <c r="F168" i="40"/>
  <c r="E168" i="40"/>
  <c r="C168" i="40"/>
  <c r="G168" i="40"/>
  <c r="D168" i="40"/>
  <c r="E168" i="41"/>
  <c r="F168" i="41"/>
  <c r="G168" i="41"/>
  <c r="D168" i="41"/>
  <c r="F168" i="25"/>
  <c r="E168" i="25"/>
  <c r="C168" i="25"/>
  <c r="G168" i="25"/>
  <c r="D168" i="25"/>
  <c r="AE14" i="49"/>
  <c r="H78" i="46"/>
  <c r="H94" i="46"/>
  <c r="H218" i="31"/>
  <c r="C238" i="31"/>
  <c r="F169" i="41"/>
  <c r="C169" i="41"/>
  <c r="E169" i="41"/>
  <c r="D169" i="41"/>
  <c r="G169" i="41"/>
  <c r="D263" i="9"/>
  <c r="AF8" i="49" s="1"/>
  <c r="E263" i="9"/>
  <c r="AG8" i="49" s="1"/>
  <c r="H250" i="9"/>
  <c r="H247" i="9"/>
  <c r="H252" i="9"/>
  <c r="H259" i="9"/>
  <c r="H254" i="9"/>
  <c r="H248" i="9"/>
  <c r="H255" i="9"/>
  <c r="H260" i="9"/>
  <c r="H138" i="10"/>
  <c r="H262" i="12"/>
  <c r="H178" i="14"/>
  <c r="H178" i="15"/>
  <c r="H186" i="15"/>
  <c r="H218" i="16"/>
  <c r="H179" i="17"/>
  <c r="H183" i="17"/>
  <c r="E238" i="18"/>
  <c r="Z16" i="49" s="1"/>
  <c r="H173" i="18"/>
  <c r="H185" i="18"/>
  <c r="H176" i="19"/>
  <c r="H178" i="19"/>
  <c r="H184" i="19"/>
  <c r="H186" i="19"/>
  <c r="H234" i="20"/>
  <c r="H231" i="20"/>
  <c r="H233" i="20"/>
  <c r="H237" i="20"/>
  <c r="H179" i="21"/>
  <c r="H187" i="21"/>
  <c r="H138" i="22"/>
  <c r="H261" i="22"/>
  <c r="H244" i="22"/>
  <c r="H253" i="22"/>
  <c r="D238" i="28"/>
  <c r="Y28" i="49" s="1"/>
  <c r="H172" i="32"/>
  <c r="H180" i="32"/>
  <c r="D238" i="33"/>
  <c r="Y34" i="49" s="1"/>
  <c r="H253" i="33"/>
  <c r="H177" i="35"/>
  <c r="C238" i="20"/>
  <c r="H183" i="11"/>
  <c r="H175" i="19"/>
  <c r="H261" i="32"/>
  <c r="H260" i="32"/>
  <c r="H175" i="39"/>
  <c r="H178" i="40"/>
  <c r="H225" i="25"/>
  <c r="H246" i="25"/>
  <c r="H175" i="25"/>
  <c r="C263" i="40"/>
  <c r="H184" i="39"/>
  <c r="H177" i="19"/>
  <c r="H182" i="35"/>
  <c r="H176" i="35"/>
  <c r="D238" i="6"/>
  <c r="Y7" i="49"/>
  <c r="H237" i="9"/>
  <c r="H229" i="10"/>
  <c r="H246" i="10"/>
  <c r="D263" i="10"/>
  <c r="AF9" i="49"/>
  <c r="H251" i="10"/>
  <c r="H258" i="10"/>
  <c r="E263" i="10"/>
  <c r="AG9" i="49" s="1"/>
  <c r="G263" i="10"/>
  <c r="AI9" i="49" s="1"/>
  <c r="H257" i="10"/>
  <c r="H138" i="14"/>
  <c r="H138" i="15"/>
  <c r="H254" i="18"/>
  <c r="H223" i="18"/>
  <c r="H236" i="19"/>
  <c r="H187" i="34"/>
  <c r="H175" i="20"/>
  <c r="H177" i="20"/>
  <c r="H179" i="20"/>
  <c r="H185" i="20"/>
  <c r="C238" i="21"/>
  <c r="D263" i="22"/>
  <c r="AF22" i="49" s="1"/>
  <c r="H176" i="23"/>
  <c r="H226" i="24"/>
  <c r="H183" i="24"/>
  <c r="H243" i="26"/>
  <c r="D238" i="27"/>
  <c r="Y27" i="49"/>
  <c r="H170" i="27"/>
  <c r="H173" i="27"/>
  <c r="H262" i="28"/>
  <c r="H174" i="28"/>
  <c r="H229" i="29"/>
  <c r="H138" i="31"/>
  <c r="H237" i="31"/>
  <c r="G238" i="32"/>
  <c r="AB32" i="49" s="1"/>
  <c r="H185" i="32"/>
  <c r="H138" i="33"/>
  <c r="H170" i="34"/>
  <c r="H255" i="35"/>
  <c r="H260" i="35"/>
  <c r="H182" i="38"/>
  <c r="H245" i="39"/>
  <c r="H250" i="39"/>
  <c r="H255" i="41"/>
  <c r="H234" i="41"/>
  <c r="H221" i="41"/>
  <c r="D238" i="41"/>
  <c r="Y42" i="49" s="1"/>
  <c r="H138" i="17"/>
  <c r="H180" i="20"/>
  <c r="H181" i="19"/>
  <c r="H170" i="35"/>
  <c r="H172" i="35"/>
  <c r="H179" i="16"/>
  <c r="H182" i="20"/>
  <c r="H177" i="40"/>
  <c r="H171" i="19"/>
  <c r="H182" i="24"/>
  <c r="H170" i="32"/>
  <c r="F184" i="6"/>
  <c r="C184" i="6"/>
  <c r="D184" i="6"/>
  <c r="G184" i="6"/>
  <c r="E184" i="6"/>
  <c r="Y32" i="49"/>
  <c r="AG35" i="49"/>
  <c r="H187" i="39"/>
  <c r="H180" i="22"/>
  <c r="H175" i="24"/>
  <c r="H172" i="30"/>
  <c r="H173" i="32"/>
  <c r="H170" i="17"/>
  <c r="H175" i="27"/>
  <c r="H180" i="15"/>
  <c r="H174" i="17"/>
  <c r="H178" i="17"/>
  <c r="H183" i="12"/>
  <c r="H185" i="12"/>
  <c r="H181" i="12"/>
  <c r="H177" i="12"/>
  <c r="H184" i="11"/>
  <c r="H172" i="11"/>
  <c r="H180" i="11"/>
  <c r="H176" i="11"/>
  <c r="H170" i="31"/>
  <c r="H174" i="31"/>
  <c r="H176" i="16"/>
  <c r="H187" i="15"/>
  <c r="H178" i="30"/>
  <c r="H178" i="41"/>
  <c r="H185" i="14"/>
  <c r="H184" i="17"/>
  <c r="H185" i="17"/>
  <c r="H182" i="18"/>
  <c r="H179" i="26"/>
  <c r="H173" i="15"/>
  <c r="H182" i="29"/>
  <c r="H183" i="41"/>
  <c r="H184" i="10"/>
  <c r="H185" i="21"/>
  <c r="H174" i="11"/>
  <c r="H170" i="11"/>
  <c r="H174" i="16"/>
  <c r="H178" i="18"/>
  <c r="H175" i="15"/>
  <c r="H173" i="41"/>
  <c r="H176" i="30"/>
  <c r="H185" i="30"/>
  <c r="H175" i="9"/>
  <c r="H177" i="26"/>
  <c r="H183" i="39"/>
  <c r="H179" i="12"/>
  <c r="H173" i="26"/>
  <c r="H183" i="26"/>
  <c r="H171" i="41"/>
  <c r="H175" i="12"/>
  <c r="H184" i="15"/>
  <c r="H172" i="15"/>
  <c r="H170" i="29"/>
  <c r="H171" i="32"/>
  <c r="H174" i="18"/>
  <c r="H172" i="22"/>
  <c r="H181" i="21"/>
  <c r="H186" i="11"/>
  <c r="H177" i="14"/>
  <c r="H171" i="26"/>
  <c r="H178" i="16"/>
  <c r="H182" i="17"/>
  <c r="H175" i="26"/>
  <c r="H184" i="9"/>
  <c r="G188" i="19"/>
  <c r="AP17" i="49" s="1"/>
  <c r="D301" i="16"/>
  <c r="D351" i="16" s="1"/>
  <c r="D304" i="16"/>
  <c r="D354" i="16"/>
  <c r="E208" i="35"/>
  <c r="E283" i="35" s="1"/>
  <c r="E308" i="35" s="1"/>
  <c r="E358" i="35" s="1"/>
  <c r="F303" i="34"/>
  <c r="F353" i="34" s="1"/>
  <c r="H183" i="9"/>
  <c r="G294" i="16"/>
  <c r="G344" i="16" s="1"/>
  <c r="G310" i="16"/>
  <c r="G360" i="16"/>
  <c r="F309" i="16"/>
  <c r="F359" i="16" s="1"/>
  <c r="G309" i="16"/>
  <c r="G359" i="16" s="1"/>
  <c r="D209" i="23"/>
  <c r="D284" i="23" s="1"/>
  <c r="F302" i="16"/>
  <c r="F352" i="16" s="1"/>
  <c r="E300" i="16"/>
  <c r="E350" i="16" s="1"/>
  <c r="C208" i="23"/>
  <c r="C283" i="23"/>
  <c r="E304" i="16"/>
  <c r="E354" i="16" s="1"/>
  <c r="G297" i="16"/>
  <c r="G347" i="16" s="1"/>
  <c r="D307" i="16"/>
  <c r="D357" i="16" s="1"/>
  <c r="G296" i="17"/>
  <c r="G346" i="17" s="1"/>
  <c r="D305" i="16"/>
  <c r="D355" i="16" s="1"/>
  <c r="D301" i="17"/>
  <c r="D351" i="17" s="1"/>
  <c r="F311" i="16"/>
  <c r="F361" i="16"/>
  <c r="G296" i="21"/>
  <c r="G346" i="21"/>
  <c r="G311" i="16"/>
  <c r="G361" i="16"/>
  <c r="G300" i="16"/>
  <c r="G350" i="16" s="1"/>
  <c r="G304" i="16"/>
  <c r="G354" i="16"/>
  <c r="D303" i="16"/>
  <c r="D353" i="16"/>
  <c r="F307" i="16"/>
  <c r="F357" i="16" s="1"/>
  <c r="F295" i="17"/>
  <c r="F345" i="17"/>
  <c r="D269" i="23"/>
  <c r="D294" i="23" s="1"/>
  <c r="D344" i="23" s="1"/>
  <c r="G196" i="32"/>
  <c r="G271" i="32" s="1"/>
  <c r="G296" i="32"/>
  <c r="G346" i="32" s="1"/>
  <c r="F305" i="34"/>
  <c r="F355" i="34" s="1"/>
  <c r="G308" i="16"/>
  <c r="G358" i="16" s="1"/>
  <c r="D309" i="16"/>
  <c r="D359" i="16" s="1"/>
  <c r="G298" i="16"/>
  <c r="G348" i="16" s="1"/>
  <c r="F310" i="16"/>
  <c r="F360" i="16" s="1"/>
  <c r="F297" i="34"/>
  <c r="F347" i="34" s="1"/>
  <c r="E297" i="16"/>
  <c r="E347" i="16" s="1"/>
  <c r="G302" i="16"/>
  <c r="G352" i="16" s="1"/>
  <c r="E302" i="16"/>
  <c r="E352" i="16" s="1"/>
  <c r="F304" i="16"/>
  <c r="F354" i="16" s="1"/>
  <c r="D297" i="16"/>
  <c r="D347" i="16" s="1"/>
  <c r="F298" i="16"/>
  <c r="F348" i="16" s="1"/>
  <c r="D204" i="9"/>
  <c r="G193" i="9"/>
  <c r="F197" i="9"/>
  <c r="G196" i="9"/>
  <c r="G308" i="22"/>
  <c r="G358" i="22" s="1"/>
  <c r="D198" i="31"/>
  <c r="D273" i="31"/>
  <c r="D298" i="31" s="1"/>
  <c r="D348" i="31" s="1"/>
  <c r="F212" i="31"/>
  <c r="F312" i="31"/>
  <c r="F362" i="31" s="1"/>
  <c r="C200" i="10"/>
  <c r="C275" i="10"/>
  <c r="C300" i="10"/>
  <c r="C350" i="10" s="1"/>
  <c r="D194" i="10"/>
  <c r="D269" i="10"/>
  <c r="D294" i="10"/>
  <c r="D344" i="10" s="1"/>
  <c r="G308" i="14"/>
  <c r="G358" i="14" s="1"/>
  <c r="G302" i="17"/>
  <c r="G352" i="17" s="1"/>
  <c r="E202" i="9"/>
  <c r="G296" i="39"/>
  <c r="G346" i="39"/>
  <c r="F298" i="14"/>
  <c r="F348" i="14" s="1"/>
  <c r="G197" i="9"/>
  <c r="H173" i="10"/>
  <c r="C195" i="35"/>
  <c r="C270" i="35" s="1"/>
  <c r="D199" i="31"/>
  <c r="D274" i="31" s="1"/>
  <c r="D299" i="31" s="1"/>
  <c r="D349" i="31" s="1"/>
  <c r="G202" i="10"/>
  <c r="G277" i="10" s="1"/>
  <c r="G302" i="10"/>
  <c r="G352" i="10" s="1"/>
  <c r="D193" i="35"/>
  <c r="D268" i="35" s="1"/>
  <c r="E300" i="17"/>
  <c r="E350" i="17" s="1"/>
  <c r="E205" i="9"/>
  <c r="H169" i="23"/>
  <c r="C199" i="31"/>
  <c r="C274" i="31" s="1"/>
  <c r="E196" i="10"/>
  <c r="E210" i="9"/>
  <c r="C204" i="9"/>
  <c r="D205" i="31"/>
  <c r="D305" i="31"/>
  <c r="D355" i="31"/>
  <c r="D204" i="23"/>
  <c r="D279" i="23" s="1"/>
  <c r="D304" i="23"/>
  <c r="D354" i="23" s="1"/>
  <c r="D208" i="9"/>
  <c r="F205" i="31"/>
  <c r="F305" i="31"/>
  <c r="F355" i="31" s="1"/>
  <c r="E204" i="31"/>
  <c r="E279" i="31"/>
  <c r="E304" i="31"/>
  <c r="E354" i="31" s="1"/>
  <c r="F200" i="31"/>
  <c r="F275" i="31" s="1"/>
  <c r="F300" i="31"/>
  <c r="F350" i="31" s="1"/>
  <c r="F210" i="10"/>
  <c r="F285" i="10"/>
  <c r="F310" i="10"/>
  <c r="F360" i="10" s="1"/>
  <c r="E203" i="10"/>
  <c r="E303" i="10"/>
  <c r="E353" i="10" s="1"/>
  <c r="F205" i="10"/>
  <c r="F280" i="10"/>
  <c r="F305" i="10"/>
  <c r="F355" i="10" s="1"/>
  <c r="G199" i="10"/>
  <c r="G274" i="10" s="1"/>
  <c r="G299" i="10"/>
  <c r="G349" i="10" s="1"/>
  <c r="C196" i="23"/>
  <c r="C271" i="23" s="1"/>
  <c r="E310" i="17"/>
  <c r="E360" i="17" s="1"/>
  <c r="C207" i="12"/>
  <c r="C282" i="12" s="1"/>
  <c r="C212" i="9"/>
  <c r="E208" i="9"/>
  <c r="F199" i="9"/>
  <c r="C202" i="9"/>
  <c r="F198" i="9"/>
  <c r="E207" i="9"/>
  <c r="D197" i="31"/>
  <c r="D272" i="31" s="1"/>
  <c r="D297" i="31"/>
  <c r="D347" i="31" s="1"/>
  <c r="E202" i="10"/>
  <c r="E277" i="10" s="1"/>
  <c r="E302" i="10" s="1"/>
  <c r="E352" i="10" s="1"/>
  <c r="F203" i="9"/>
  <c r="C201" i="31"/>
  <c r="C276" i="31" s="1"/>
  <c r="D195" i="10"/>
  <c r="C207" i="10"/>
  <c r="C282" i="10" s="1"/>
  <c r="D195" i="9"/>
  <c r="C195" i="31"/>
  <c r="C270" i="31" s="1"/>
  <c r="D203" i="31"/>
  <c r="D278" i="31" s="1"/>
  <c r="D303" i="31"/>
  <c r="D353" i="31" s="1"/>
  <c r="F201" i="31"/>
  <c r="F276" i="31" s="1"/>
  <c r="F301" i="31"/>
  <c r="F351" i="31"/>
  <c r="F200" i="25"/>
  <c r="F275" i="25" s="1"/>
  <c r="F300" i="25"/>
  <c r="F350" i="25"/>
  <c r="C195" i="10"/>
  <c r="C270" i="10" s="1"/>
  <c r="C295" i="10"/>
  <c r="E201" i="10"/>
  <c r="E276" i="10" s="1"/>
  <c r="E301" i="10"/>
  <c r="E351" i="10" s="1"/>
  <c r="F200" i="10"/>
  <c r="F275" i="10"/>
  <c r="F300" i="10"/>
  <c r="F350" i="10"/>
  <c r="F206" i="23"/>
  <c r="F281" i="23" s="1"/>
  <c r="F306" i="23"/>
  <c r="F356" i="23" s="1"/>
  <c r="G201" i="23"/>
  <c r="G276" i="23"/>
  <c r="G301" i="23"/>
  <c r="G351" i="23"/>
  <c r="F299" i="17"/>
  <c r="F349" i="17" s="1"/>
  <c r="C207" i="9"/>
  <c r="F209" i="9"/>
  <c r="E193" i="9"/>
  <c r="E196" i="9"/>
  <c r="C200" i="9"/>
  <c r="E204" i="9"/>
  <c r="G193" i="31"/>
  <c r="G268" i="31" s="1"/>
  <c r="C197" i="31"/>
  <c r="G207" i="10"/>
  <c r="G282" i="10"/>
  <c r="G307" i="10"/>
  <c r="G357" i="10" s="1"/>
  <c r="E195" i="23"/>
  <c r="E203" i="9"/>
  <c r="E209" i="31"/>
  <c r="E284" i="31" s="1"/>
  <c r="E309" i="31"/>
  <c r="E359" i="31"/>
  <c r="G209" i="10"/>
  <c r="G284" i="10" s="1"/>
  <c r="G309" i="10"/>
  <c r="G359" i="10" s="1"/>
  <c r="C211" i="10"/>
  <c r="C212" i="12"/>
  <c r="C287" i="12" s="1"/>
  <c r="E211" i="9"/>
  <c r="F206" i="31"/>
  <c r="F306" i="31"/>
  <c r="F356" i="31"/>
  <c r="G198" i="9"/>
  <c r="G206" i="9"/>
  <c r="D197" i="9"/>
  <c r="G205" i="31"/>
  <c r="G280" i="31" s="1"/>
  <c r="G305" i="31"/>
  <c r="G355" i="31" s="1"/>
  <c r="D207" i="10"/>
  <c r="D282" i="10"/>
  <c r="D307" i="10"/>
  <c r="D357" i="10" s="1"/>
  <c r="E206" i="10"/>
  <c r="E281" i="10" s="1"/>
  <c r="E306" i="10" s="1"/>
  <c r="E356" i="10" s="1"/>
  <c r="G199" i="23"/>
  <c r="G274" i="23"/>
  <c r="G299" i="23"/>
  <c r="G349" i="23" s="1"/>
  <c r="G297" i="14"/>
  <c r="G347" i="14" s="1"/>
  <c r="D304" i="17"/>
  <c r="D354" i="17" s="1"/>
  <c r="G309" i="17"/>
  <c r="G359" i="17" s="1"/>
  <c r="D210" i="9"/>
  <c r="G210" i="9"/>
  <c r="D206" i="9"/>
  <c r="G207" i="9"/>
  <c r="C198" i="9"/>
  <c r="F211" i="9"/>
  <c r="H169" i="9"/>
  <c r="G204" i="10"/>
  <c r="G279" i="10" s="1"/>
  <c r="G304" i="10"/>
  <c r="G354" i="10"/>
  <c r="D210" i="12"/>
  <c r="D285" i="12"/>
  <c r="D310" i="12" s="1"/>
  <c r="D360" i="12" s="1"/>
  <c r="C194" i="9"/>
  <c r="C205" i="9"/>
  <c r="D196" i="9"/>
  <c r="H170" i="10"/>
  <c r="C212" i="10"/>
  <c r="C287" i="10"/>
  <c r="C197" i="9"/>
  <c r="D211" i="9"/>
  <c r="F202" i="9"/>
  <c r="D212" i="31"/>
  <c r="F202" i="31"/>
  <c r="F277" i="31" s="1"/>
  <c r="F302" i="31"/>
  <c r="F352" i="31" s="1"/>
  <c r="G193" i="25"/>
  <c r="G268" i="25" s="1"/>
  <c r="F212" i="10"/>
  <c r="F287" i="10" s="1"/>
  <c r="F312" i="10"/>
  <c r="F362" i="10" s="1"/>
  <c r="C203" i="23"/>
  <c r="C303" i="23"/>
  <c r="C353" i="23" s="1"/>
  <c r="G200" i="12"/>
  <c r="G275" i="12" s="1"/>
  <c r="G300" i="12"/>
  <c r="G350" i="12"/>
  <c r="F204" i="9"/>
  <c r="E212" i="9"/>
  <c r="F197" i="31"/>
  <c r="F272" i="31" s="1"/>
  <c r="F297" i="31"/>
  <c r="F347" i="31" s="1"/>
  <c r="E208" i="31"/>
  <c r="E193" i="10"/>
  <c r="E268" i="10" s="1"/>
  <c r="E293" i="10" s="1"/>
  <c r="E343" i="10" s="1"/>
  <c r="D210" i="23"/>
  <c r="G295" i="17"/>
  <c r="G345" i="17" s="1"/>
  <c r="C203" i="31"/>
  <c r="C278" i="31" s="1"/>
  <c r="F209" i="31"/>
  <c r="F284" i="31" s="1"/>
  <c r="F309" i="31"/>
  <c r="F359" i="31" s="1"/>
  <c r="E210" i="31"/>
  <c r="E285" i="31" s="1"/>
  <c r="E310" i="31"/>
  <c r="E360" i="31"/>
  <c r="F197" i="10"/>
  <c r="F272" i="10" s="1"/>
  <c r="F297" i="10"/>
  <c r="F347" i="10" s="1"/>
  <c r="C196" i="10"/>
  <c r="D198" i="23"/>
  <c r="D273" i="23"/>
  <c r="D298" i="23" s="1"/>
  <c r="D348" i="23" s="1"/>
  <c r="F194" i="23"/>
  <c r="F269" i="23" s="1"/>
  <c r="F294" i="23"/>
  <c r="F344" i="23" s="1"/>
  <c r="E307" i="17"/>
  <c r="E357" i="17" s="1"/>
  <c r="G311" i="17"/>
  <c r="G361" i="17" s="1"/>
  <c r="E195" i="9"/>
  <c r="E194" i="9"/>
  <c r="G203" i="9"/>
  <c r="E198" i="9"/>
  <c r="C211" i="9"/>
  <c r="C199" i="9"/>
  <c r="D307" i="14"/>
  <c r="D357" i="14" s="1"/>
  <c r="C200" i="35"/>
  <c r="C275" i="35" s="1"/>
  <c r="G299" i="34"/>
  <c r="G349" i="34" s="1"/>
  <c r="D270" i="10"/>
  <c r="D295" i="10" s="1"/>
  <c r="F199" i="40"/>
  <c r="F299" i="40"/>
  <c r="F349" i="40"/>
  <c r="F304" i="18"/>
  <c r="F354" i="18" s="1"/>
  <c r="G298" i="14"/>
  <c r="G348" i="14" s="1"/>
  <c r="E201" i="35"/>
  <c r="D196" i="35"/>
  <c r="D271" i="35" s="1"/>
  <c r="D296" i="35"/>
  <c r="D346" i="35"/>
  <c r="F307" i="17"/>
  <c r="F357" i="17" s="1"/>
  <c r="F300" i="17"/>
  <c r="F350" i="17" s="1"/>
  <c r="G307" i="17"/>
  <c r="G357" i="17" s="1"/>
  <c r="G195" i="35"/>
  <c r="G270" i="35" s="1"/>
  <c r="G295" i="35"/>
  <c r="G345" i="35"/>
  <c r="E312" i="34"/>
  <c r="E362" i="34"/>
  <c r="C204" i="40"/>
  <c r="C279" i="40"/>
  <c r="F312" i="14"/>
  <c r="F362" i="14" s="1"/>
  <c r="D203" i="35"/>
  <c r="D278" i="35"/>
  <c r="D303" i="35"/>
  <c r="D353" i="35" s="1"/>
  <c r="G293" i="34"/>
  <c r="G343" i="34" s="1"/>
  <c r="G312" i="34"/>
  <c r="G362" i="34"/>
  <c r="G212" i="40"/>
  <c r="G287" i="40" s="1"/>
  <c r="G312" i="40"/>
  <c r="G362" i="40"/>
  <c r="F309" i="14"/>
  <c r="F359" i="14" s="1"/>
  <c r="C205" i="35"/>
  <c r="C280" i="35"/>
  <c r="H180" i="10"/>
  <c r="E309" i="34"/>
  <c r="E359" i="34"/>
  <c r="D206" i="25"/>
  <c r="D281" i="25" s="1"/>
  <c r="D306" i="25" s="1"/>
  <c r="D356" i="25" s="1"/>
  <c r="G295" i="28"/>
  <c r="G345" i="28" s="1"/>
  <c r="D206" i="40"/>
  <c r="D281" i="40" s="1"/>
  <c r="D306" i="40" s="1"/>
  <c r="D356" i="40" s="1"/>
  <c r="G311" i="14"/>
  <c r="G361" i="14"/>
  <c r="D304" i="14"/>
  <c r="D354" i="14" s="1"/>
  <c r="D199" i="35"/>
  <c r="D274" i="35"/>
  <c r="D299" i="35"/>
  <c r="D349" i="35" s="1"/>
  <c r="G299" i="17"/>
  <c r="G349" i="17" s="1"/>
  <c r="F207" i="33"/>
  <c r="F282" i="33" s="1"/>
  <c r="F307" i="33"/>
  <c r="F357" i="33"/>
  <c r="E208" i="32"/>
  <c r="E283" i="32"/>
  <c r="E308" i="32" s="1"/>
  <c r="E358" i="32" s="1"/>
  <c r="F305" i="14"/>
  <c r="F355" i="14" s="1"/>
  <c r="D208" i="35"/>
  <c r="D283" i="35" s="1"/>
  <c r="D308" i="35" s="1"/>
  <c r="D358" i="35" s="1"/>
  <c r="F301" i="18"/>
  <c r="F351" i="18" s="1"/>
  <c r="E300" i="14"/>
  <c r="E350" i="14" s="1"/>
  <c r="D205" i="33"/>
  <c r="D280" i="33" s="1"/>
  <c r="D305" i="33" s="1"/>
  <c r="D355" i="33" s="1"/>
  <c r="G305" i="39"/>
  <c r="G355" i="39" s="1"/>
  <c r="D300" i="34"/>
  <c r="D350" i="34" s="1"/>
  <c r="G309" i="14"/>
  <c r="G359" i="14"/>
  <c r="D205" i="35"/>
  <c r="D280" i="35" s="1"/>
  <c r="D305" i="35"/>
  <c r="D355" i="35"/>
  <c r="F305" i="17"/>
  <c r="F355" i="17"/>
  <c r="E302" i="17"/>
  <c r="E352" i="17"/>
  <c r="G298" i="17"/>
  <c r="G348" i="17"/>
  <c r="H169" i="10"/>
  <c r="G307" i="28"/>
  <c r="G357" i="28" s="1"/>
  <c r="E304" i="28"/>
  <c r="E354" i="28"/>
  <c r="H181" i="9"/>
  <c r="F311" i="28"/>
  <c r="F361" i="28" s="1"/>
  <c r="G195" i="23"/>
  <c r="G270" i="23" s="1"/>
  <c r="G295" i="23"/>
  <c r="G345" i="23"/>
  <c r="C194" i="23"/>
  <c r="C269" i="23"/>
  <c r="G212" i="23"/>
  <c r="G287" i="23" s="1"/>
  <c r="G312" i="23"/>
  <c r="G362" i="23" s="1"/>
  <c r="G201" i="40"/>
  <c r="G276" i="40"/>
  <c r="G301" i="40"/>
  <c r="G351" i="40"/>
  <c r="F311" i="18"/>
  <c r="F361" i="18" s="1"/>
  <c r="F295" i="14"/>
  <c r="F345" i="14" s="1"/>
  <c r="G295" i="14"/>
  <c r="G345" i="14" s="1"/>
  <c r="G294" i="14"/>
  <c r="G344" i="14"/>
  <c r="E303" i="14"/>
  <c r="E353" i="14"/>
  <c r="F202" i="35"/>
  <c r="F277" i="35"/>
  <c r="F302" i="35" s="1"/>
  <c r="F352" i="35" s="1"/>
  <c r="C193" i="35"/>
  <c r="C268" i="35" s="1"/>
  <c r="C196" i="35"/>
  <c r="C206" i="12"/>
  <c r="C281" i="12" s="1"/>
  <c r="H172" i="10"/>
  <c r="G294" i="28"/>
  <c r="G344" i="28"/>
  <c r="H169" i="12"/>
  <c r="C302" i="28"/>
  <c r="C352" i="28" s="1"/>
  <c r="D211" i="23"/>
  <c r="D286" i="23" s="1"/>
  <c r="D311" i="23"/>
  <c r="D361" i="23" s="1"/>
  <c r="C193" i="23"/>
  <c r="C268" i="23" s="1"/>
  <c r="C199" i="23"/>
  <c r="C274" i="23" s="1"/>
  <c r="F198" i="23"/>
  <c r="F273" i="23" s="1"/>
  <c r="F298" i="23"/>
  <c r="F348" i="23"/>
  <c r="D300" i="18"/>
  <c r="D350" i="18" s="1"/>
  <c r="E310" i="14"/>
  <c r="E360" i="14" s="1"/>
  <c r="F302" i="14"/>
  <c r="F352" i="14" s="1"/>
  <c r="E304" i="14"/>
  <c r="E354" i="14" s="1"/>
  <c r="D300" i="14"/>
  <c r="D350" i="14" s="1"/>
  <c r="G210" i="35"/>
  <c r="G285" i="35"/>
  <c r="G310" i="35"/>
  <c r="G360" i="35" s="1"/>
  <c r="G205" i="35"/>
  <c r="G280" i="35"/>
  <c r="G305" i="35"/>
  <c r="G355" i="35" s="1"/>
  <c r="E207" i="35"/>
  <c r="E307" i="35"/>
  <c r="E357" i="35" s="1"/>
  <c r="G198" i="12"/>
  <c r="G298" i="12"/>
  <c r="G348" i="12" s="1"/>
  <c r="F298" i="28"/>
  <c r="F348" i="28"/>
  <c r="G311" i="28"/>
  <c r="G361" i="28" s="1"/>
  <c r="D305" i="28"/>
  <c r="D355" i="28" s="1"/>
  <c r="F208" i="23"/>
  <c r="F193" i="23"/>
  <c r="F268" i="23"/>
  <c r="E199" i="23"/>
  <c r="G312" i="14"/>
  <c r="G362" i="14"/>
  <c r="E307" i="14"/>
  <c r="E357" i="14"/>
  <c r="G306" i="14"/>
  <c r="G356" i="14" s="1"/>
  <c r="F299" i="14"/>
  <c r="F349" i="14" s="1"/>
  <c r="F193" i="35"/>
  <c r="G197" i="35"/>
  <c r="G272" i="35" s="1"/>
  <c r="G297" i="35"/>
  <c r="G347" i="35"/>
  <c r="E212" i="35"/>
  <c r="E312" i="35"/>
  <c r="E362" i="35" s="1"/>
  <c r="G194" i="19"/>
  <c r="G269" i="19" s="1"/>
  <c r="G294" i="19"/>
  <c r="G344" i="19" s="1"/>
  <c r="G305" i="28"/>
  <c r="G355" i="28" s="1"/>
  <c r="G298" i="28"/>
  <c r="G348" i="28" s="1"/>
  <c r="F307" i="28"/>
  <c r="F357" i="28"/>
  <c r="G306" i="28"/>
  <c r="G356" i="28"/>
  <c r="E193" i="23"/>
  <c r="G200" i="23"/>
  <c r="G300" i="23"/>
  <c r="G350" i="23" s="1"/>
  <c r="F308" i="14"/>
  <c r="F358" i="14" s="1"/>
  <c r="E309" i="14"/>
  <c r="E359" i="14" s="1"/>
  <c r="C304" i="14"/>
  <c r="C354" i="14" s="1"/>
  <c r="G301" i="14"/>
  <c r="G351" i="14" s="1"/>
  <c r="E200" i="35"/>
  <c r="E300" i="35"/>
  <c r="E350" i="35" s="1"/>
  <c r="E196" i="35"/>
  <c r="G207" i="35"/>
  <c r="G282" i="35"/>
  <c r="G307" i="35"/>
  <c r="G357" i="35" s="1"/>
  <c r="G298" i="24"/>
  <c r="G348" i="24" s="1"/>
  <c r="G311" i="24"/>
  <c r="G361" i="24" s="1"/>
  <c r="H187" i="10"/>
  <c r="H185" i="10"/>
  <c r="H176" i="10"/>
  <c r="G198" i="33"/>
  <c r="G273" i="33" s="1"/>
  <c r="G298" i="33"/>
  <c r="G348" i="33"/>
  <c r="F294" i="24"/>
  <c r="F344" i="24"/>
  <c r="G297" i="18"/>
  <c r="G347" i="18"/>
  <c r="F302" i="18"/>
  <c r="F352" i="18"/>
  <c r="F310" i="18"/>
  <c r="F360" i="18"/>
  <c r="G307" i="18"/>
  <c r="G357" i="18"/>
  <c r="G294" i="18"/>
  <c r="G344" i="18"/>
  <c r="G311" i="18"/>
  <c r="G361" i="18"/>
  <c r="D307" i="18"/>
  <c r="D357" i="18"/>
  <c r="G300" i="18"/>
  <c r="G350" i="18"/>
  <c r="F211" i="35"/>
  <c r="D211" i="35"/>
  <c r="D286" i="35" s="1"/>
  <c r="D311" i="35" s="1"/>
  <c r="D361" i="35" s="1"/>
  <c r="C201" i="35"/>
  <c r="C276" i="35" s="1"/>
  <c r="D204" i="35"/>
  <c r="D279" i="35"/>
  <c r="D304" i="35"/>
  <c r="D354" i="35" s="1"/>
  <c r="C207" i="35"/>
  <c r="C282" i="35"/>
  <c r="F203" i="35"/>
  <c r="F278" i="35" s="1"/>
  <c r="F303" i="35"/>
  <c r="F353" i="35"/>
  <c r="E211" i="35"/>
  <c r="F196" i="35"/>
  <c r="G200" i="35"/>
  <c r="G275" i="35" s="1"/>
  <c r="G300" i="35" s="1"/>
  <c r="G350" i="35" s="1"/>
  <c r="D212" i="35"/>
  <c r="D287" i="35" s="1"/>
  <c r="D312" i="35"/>
  <c r="D362" i="35"/>
  <c r="C197" i="35"/>
  <c r="D206" i="35"/>
  <c r="D281" i="35" s="1"/>
  <c r="D306" i="35" s="1"/>
  <c r="D356" i="35" s="1"/>
  <c r="F210" i="35"/>
  <c r="F310" i="35"/>
  <c r="F360" i="35"/>
  <c r="E198" i="35"/>
  <c r="D210" i="35"/>
  <c r="D285" i="35"/>
  <c r="D310" i="35"/>
  <c r="D360" i="35"/>
  <c r="E209" i="35"/>
  <c r="E284" i="35" s="1"/>
  <c r="E309" i="35"/>
  <c r="E359" i="35" s="1"/>
  <c r="F212" i="35"/>
  <c r="F312" i="35"/>
  <c r="F362" i="35"/>
  <c r="F205" i="35"/>
  <c r="F305" i="35"/>
  <c r="F355" i="35" s="1"/>
  <c r="C206" i="35"/>
  <c r="G198" i="35"/>
  <c r="G298" i="35"/>
  <c r="G348" i="35" s="1"/>
  <c r="F207" i="35"/>
  <c r="F307" i="35"/>
  <c r="F357" i="35" s="1"/>
  <c r="G209" i="35"/>
  <c r="G284" i="35"/>
  <c r="G309" i="35"/>
  <c r="G359" i="35" s="1"/>
  <c r="G206" i="35"/>
  <c r="G306" i="35"/>
  <c r="G356" i="35" s="1"/>
  <c r="C211" i="35"/>
  <c r="C286" i="35"/>
  <c r="F199" i="35"/>
  <c r="E193" i="35"/>
  <c r="G296" i="14"/>
  <c r="G346" i="14"/>
  <c r="G310" i="14"/>
  <c r="G360" i="14"/>
  <c r="E299" i="14"/>
  <c r="E349" i="14"/>
  <c r="F297" i="14"/>
  <c r="F347" i="14" s="1"/>
  <c r="E312" i="14"/>
  <c r="E362" i="14" s="1"/>
  <c r="D303" i="14"/>
  <c r="D353" i="14" s="1"/>
  <c r="G304" i="14"/>
  <c r="G354" i="14"/>
  <c r="F307" i="14"/>
  <c r="F357" i="14" s="1"/>
  <c r="F304" i="14"/>
  <c r="F354" i="14" s="1"/>
  <c r="F311" i="14"/>
  <c r="F361" i="14" s="1"/>
  <c r="E305" i="14"/>
  <c r="E355" i="14" s="1"/>
  <c r="F301" i="14"/>
  <c r="F351" i="14" s="1"/>
  <c r="G303" i="14"/>
  <c r="G353" i="14" s="1"/>
  <c r="F306" i="14"/>
  <c r="F356" i="14" s="1"/>
  <c r="E311" i="14"/>
  <c r="E361" i="14" s="1"/>
  <c r="C302" i="14"/>
  <c r="C352" i="14" s="1"/>
  <c r="G299" i="14"/>
  <c r="G349" i="14"/>
  <c r="D302" i="14"/>
  <c r="D352" i="14" s="1"/>
  <c r="E301" i="14"/>
  <c r="E351" i="14" s="1"/>
  <c r="G300" i="14"/>
  <c r="G350" i="14" s="1"/>
  <c r="G305" i="14"/>
  <c r="G355" i="14" s="1"/>
  <c r="G302" i="14"/>
  <c r="G352" i="14" s="1"/>
  <c r="D297" i="14"/>
  <c r="D347" i="14"/>
  <c r="D309" i="14"/>
  <c r="D359" i="14" s="1"/>
  <c r="E297" i="14"/>
  <c r="E347" i="14" s="1"/>
  <c r="F310" i="14"/>
  <c r="F360" i="14" s="1"/>
  <c r="F303" i="14"/>
  <c r="F353" i="14" s="1"/>
  <c r="F300" i="14"/>
  <c r="F350" i="14" s="1"/>
  <c r="G301" i="41"/>
  <c r="G351" i="41"/>
  <c r="E195" i="25"/>
  <c r="E270" i="25"/>
  <c r="E295" i="25" s="1"/>
  <c r="E345" i="25" s="1"/>
  <c r="C200" i="25"/>
  <c r="C275" i="25"/>
  <c r="F196" i="25"/>
  <c r="F271" i="25" s="1"/>
  <c r="F296" i="25" s="1"/>
  <c r="F346" i="25"/>
  <c r="D207" i="25"/>
  <c r="D282" i="25" s="1"/>
  <c r="D307" i="25"/>
  <c r="D357" i="25"/>
  <c r="G210" i="25"/>
  <c r="G285" i="25" s="1"/>
  <c r="G310" i="25"/>
  <c r="G360" i="25"/>
  <c r="F210" i="25"/>
  <c r="F310" i="25"/>
  <c r="F360" i="25"/>
  <c r="E304" i="22"/>
  <c r="E354" i="22"/>
  <c r="G310" i="22"/>
  <c r="G360" i="22"/>
  <c r="G307" i="22"/>
  <c r="G357" i="22" s="1"/>
  <c r="D307" i="22"/>
  <c r="D357" i="22" s="1"/>
  <c r="D305" i="22"/>
  <c r="D355" i="22" s="1"/>
  <c r="G294" i="24"/>
  <c r="G344" i="24" s="1"/>
  <c r="F310" i="21"/>
  <c r="F360" i="21" s="1"/>
  <c r="E302" i="21"/>
  <c r="E352" i="21" s="1"/>
  <c r="F295" i="21"/>
  <c r="F345" i="21" s="1"/>
  <c r="F312" i="34"/>
  <c r="F362" i="34"/>
  <c r="E310" i="34"/>
  <c r="E360" i="34"/>
  <c r="D312" i="34"/>
  <c r="D362" i="34" s="1"/>
  <c r="E305" i="34"/>
  <c r="E355" i="34" s="1"/>
  <c r="E297" i="34"/>
  <c r="E347" i="34" s="1"/>
  <c r="F301" i="34"/>
  <c r="F351" i="34" s="1"/>
  <c r="G303" i="34"/>
  <c r="G353" i="34" s="1"/>
  <c r="C300" i="34"/>
  <c r="C350" i="34" s="1"/>
  <c r="G297" i="34"/>
  <c r="G347" i="34" s="1"/>
  <c r="F295" i="34"/>
  <c r="F345" i="34" s="1"/>
  <c r="F299" i="34"/>
  <c r="F349" i="34" s="1"/>
  <c r="D303" i="34"/>
  <c r="D353" i="34" s="1"/>
  <c r="D209" i="10"/>
  <c r="D284" i="10" s="1"/>
  <c r="D309" i="10"/>
  <c r="D359" i="10" s="1"/>
  <c r="D197" i="10"/>
  <c r="E197" i="10"/>
  <c r="C198" i="10"/>
  <c r="C273" i="10"/>
  <c r="C298" i="10" s="1"/>
  <c r="C348" i="10" s="1"/>
  <c r="E205" i="10"/>
  <c r="E280" i="10" s="1"/>
  <c r="E305" i="10"/>
  <c r="E355" i="10" s="1"/>
  <c r="F209" i="10"/>
  <c r="F284" i="10" s="1"/>
  <c r="F309" i="10"/>
  <c r="F359" i="10" s="1"/>
  <c r="E195" i="10"/>
  <c r="E270" i="10" s="1"/>
  <c r="E295" i="10" s="1"/>
  <c r="F203" i="10"/>
  <c r="F303" i="10"/>
  <c r="F353" i="10" s="1"/>
  <c r="G206" i="10"/>
  <c r="G281" i="10"/>
  <c r="G306" i="10" s="1"/>
  <c r="G356" i="10" s="1"/>
  <c r="E204" i="10"/>
  <c r="F195" i="10"/>
  <c r="C199" i="10"/>
  <c r="C274" i="10" s="1"/>
  <c r="G201" i="10"/>
  <c r="G276" i="10"/>
  <c r="G301" i="10"/>
  <c r="G351" i="10" s="1"/>
  <c r="C201" i="10"/>
  <c r="C276" i="10"/>
  <c r="D196" i="10"/>
  <c r="G210" i="10"/>
  <c r="G285" i="10" s="1"/>
  <c r="G310" i="10"/>
  <c r="G360" i="10"/>
  <c r="C202" i="10"/>
  <c r="C277" i="10" s="1"/>
  <c r="E208" i="10"/>
  <c r="E283" i="10"/>
  <c r="E308" i="10" s="1"/>
  <c r="E358" i="10" s="1"/>
  <c r="D208" i="10"/>
  <c r="C209" i="10"/>
  <c r="C284" i="10"/>
  <c r="D204" i="10"/>
  <c r="D279" i="10" s="1"/>
  <c r="D304" i="10"/>
  <c r="D354" i="10" s="1"/>
  <c r="C197" i="10"/>
  <c r="C272" i="10" s="1"/>
  <c r="C193" i="10"/>
  <c r="C268" i="10"/>
  <c r="G197" i="10"/>
  <c r="G272" i="10" s="1"/>
  <c r="G297" i="10"/>
  <c r="G347" i="10" s="1"/>
  <c r="G208" i="26"/>
  <c r="G283" i="26" s="1"/>
  <c r="G308" i="26"/>
  <c r="G358" i="26"/>
  <c r="G196" i="26"/>
  <c r="G271" i="26" s="1"/>
  <c r="G296" i="26"/>
  <c r="G346" i="26" s="1"/>
  <c r="H177" i="9"/>
  <c r="G308" i="17"/>
  <c r="G358" i="17" s="1"/>
  <c r="G310" i="17"/>
  <c r="G360" i="17" s="1"/>
  <c r="E303" i="17"/>
  <c r="E353" i="17" s="1"/>
  <c r="G312" i="17"/>
  <c r="G362" i="17"/>
  <c r="E312" i="17"/>
  <c r="E362" i="17"/>
  <c r="E305" i="17"/>
  <c r="E355" i="17"/>
  <c r="F303" i="17"/>
  <c r="F353" i="17"/>
  <c r="G304" i="17"/>
  <c r="G354" i="17"/>
  <c r="E309" i="17"/>
  <c r="E359" i="17"/>
  <c r="F310" i="17"/>
  <c r="F360" i="17"/>
  <c r="G305" i="17"/>
  <c r="G355" i="17"/>
  <c r="G306" i="17"/>
  <c r="G356" i="17" s="1"/>
  <c r="D309" i="17"/>
  <c r="D359" i="17" s="1"/>
  <c r="G297" i="17"/>
  <c r="G347" i="17" s="1"/>
  <c r="F302" i="17"/>
  <c r="F352" i="17" s="1"/>
  <c r="E301" i="17"/>
  <c r="E351" i="17" s="1"/>
  <c r="D312" i="17"/>
  <c r="D362" i="17" s="1"/>
  <c r="F312" i="17"/>
  <c r="F362" i="17" s="1"/>
  <c r="D300" i="17"/>
  <c r="D350" i="17" s="1"/>
  <c r="G294" i="17"/>
  <c r="G344" i="17"/>
  <c r="F311" i="17"/>
  <c r="F361" i="17" s="1"/>
  <c r="G301" i="17"/>
  <c r="G351" i="17" s="1"/>
  <c r="F304" i="17"/>
  <c r="F354" i="17" s="1"/>
  <c r="F309" i="28"/>
  <c r="F359" i="28"/>
  <c r="G308" i="28"/>
  <c r="G358" i="28" s="1"/>
  <c r="F300" i="28"/>
  <c r="F350" i="28" s="1"/>
  <c r="E312" i="28"/>
  <c r="E362" i="28" s="1"/>
  <c r="E301" i="16"/>
  <c r="E351" i="16" s="1"/>
  <c r="E307" i="16"/>
  <c r="E357" i="16" s="1"/>
  <c r="G312" i="16"/>
  <c r="G362" i="16" s="1"/>
  <c r="F305" i="16"/>
  <c r="F355" i="16" s="1"/>
  <c r="E303" i="16"/>
  <c r="E353" i="16" s="1"/>
  <c r="G307" i="16"/>
  <c r="G357" i="16" s="1"/>
  <c r="F299" i="16"/>
  <c r="F349" i="16" s="1"/>
  <c r="G188" i="32"/>
  <c r="AP32" i="49" s="1"/>
  <c r="G312" i="28"/>
  <c r="G362" i="28" s="1"/>
  <c r="G303" i="28"/>
  <c r="G353" i="28" s="1"/>
  <c r="E301" i="28"/>
  <c r="E351" i="28" s="1"/>
  <c r="F294" i="16"/>
  <c r="F344" i="16" s="1"/>
  <c r="G299" i="16"/>
  <c r="G349" i="16" s="1"/>
  <c r="F296" i="16"/>
  <c r="F346" i="16"/>
  <c r="G305" i="16"/>
  <c r="G355" i="16" s="1"/>
  <c r="G295" i="16"/>
  <c r="G345" i="16" s="1"/>
  <c r="E310" i="16"/>
  <c r="E360" i="16" s="1"/>
  <c r="E303" i="28"/>
  <c r="E353" i="28" s="1"/>
  <c r="F304" i="28"/>
  <c r="F354" i="28"/>
  <c r="F295" i="16"/>
  <c r="F345" i="16"/>
  <c r="F297" i="16"/>
  <c r="F347" i="16"/>
  <c r="G303" i="16"/>
  <c r="G353" i="16" s="1"/>
  <c r="G301" i="16"/>
  <c r="G351" i="16" s="1"/>
  <c r="F303" i="16"/>
  <c r="F353" i="16" s="1"/>
  <c r="C303" i="16"/>
  <c r="C353" i="16" s="1"/>
  <c r="D307" i="28"/>
  <c r="D357" i="28" s="1"/>
  <c r="F310" i="28"/>
  <c r="F360" i="28" s="1"/>
  <c r="F306" i="28"/>
  <c r="F356" i="28" s="1"/>
  <c r="F301" i="16"/>
  <c r="F351" i="16" s="1"/>
  <c r="D300" i="16"/>
  <c r="D350" i="16" s="1"/>
  <c r="E309" i="16"/>
  <c r="E359" i="16" s="1"/>
  <c r="F306" i="16"/>
  <c r="F356" i="16" s="1"/>
  <c r="G306" i="16"/>
  <c r="G356" i="16" s="1"/>
  <c r="E305" i="16"/>
  <c r="E355" i="16" s="1"/>
  <c r="H173" i="9"/>
  <c r="H179" i="9"/>
  <c r="D193" i="32"/>
  <c r="D268" i="32"/>
  <c r="D293" i="32" s="1"/>
  <c r="D343" i="32" s="1"/>
  <c r="F208" i="32"/>
  <c r="F283" i="32"/>
  <c r="F308" i="32" s="1"/>
  <c r="F358" i="32" s="1"/>
  <c r="E212" i="32"/>
  <c r="E287" i="32"/>
  <c r="E312" i="32"/>
  <c r="E362" i="32" s="1"/>
  <c r="E307" i="39"/>
  <c r="E357" i="39"/>
  <c r="D307" i="39"/>
  <c r="D357" i="39"/>
  <c r="G307" i="39"/>
  <c r="G357" i="39"/>
  <c r="D307" i="27"/>
  <c r="D357" i="27" s="1"/>
  <c r="E304" i="27"/>
  <c r="E354" i="27"/>
  <c r="F297" i="27"/>
  <c r="F347" i="27"/>
  <c r="H169" i="20"/>
  <c r="H185" i="9"/>
  <c r="F201" i="9"/>
  <c r="F193" i="9"/>
  <c r="G195" i="9"/>
  <c r="D209" i="9"/>
  <c r="D201" i="9"/>
  <c r="G209" i="9"/>
  <c r="G205" i="9"/>
  <c r="E199" i="9"/>
  <c r="C193" i="9"/>
  <c r="D202" i="9"/>
  <c r="F207" i="9"/>
  <c r="E206" i="9"/>
  <c r="E201" i="9"/>
  <c r="D205" i="9"/>
  <c r="G208" i="9"/>
  <c r="D207" i="9"/>
  <c r="G200" i="9"/>
  <c r="F212" i="9"/>
  <c r="E209" i="9"/>
  <c r="C195" i="9"/>
  <c r="G212" i="9"/>
  <c r="F196" i="9"/>
  <c r="F195" i="9"/>
  <c r="C209" i="9"/>
  <c r="C201" i="9"/>
  <c r="G204" i="9"/>
  <c r="C196" i="9"/>
  <c r="G199" i="9"/>
  <c r="C210" i="9"/>
  <c r="G202" i="9"/>
  <c r="D212" i="9"/>
  <c r="F206" i="9"/>
  <c r="D200" i="9"/>
  <c r="F194" i="9"/>
  <c r="F200" i="9"/>
  <c r="C206" i="9"/>
  <c r="D203" i="9"/>
  <c r="D194" i="9"/>
  <c r="D193" i="9"/>
  <c r="C208" i="9"/>
  <c r="F205" i="9"/>
  <c r="D199" i="9"/>
  <c r="G211" i="9"/>
  <c r="F208" i="9"/>
  <c r="E197" i="9"/>
  <c r="G194" i="9"/>
  <c r="D198" i="9"/>
  <c r="E200" i="9"/>
  <c r="F210" i="9"/>
  <c r="G201" i="9"/>
  <c r="F301" i="17"/>
  <c r="F351" i="17" s="1"/>
  <c r="H169" i="18"/>
  <c r="F310" i="9"/>
  <c r="G302" i="9"/>
  <c r="G299" i="9"/>
  <c r="G304" i="9"/>
  <c r="G312" i="9"/>
  <c r="G309" i="9"/>
  <c r="D304" i="9"/>
  <c r="G298" i="9"/>
  <c r="E310" i="9"/>
  <c r="F304" i="9"/>
  <c r="G310" i="9"/>
  <c r="G297" i="9"/>
  <c r="E304" i="9"/>
  <c r="G296" i="9"/>
  <c r="H174" i="9"/>
  <c r="D300" i="24"/>
  <c r="D350" i="24" s="1"/>
  <c r="F300" i="24"/>
  <c r="F350" i="24" s="1"/>
  <c r="D196" i="25"/>
  <c r="D271" i="25"/>
  <c r="D296" i="25" s="1"/>
  <c r="D346" i="25" s="1"/>
  <c r="D203" i="25"/>
  <c r="D278" i="25"/>
  <c r="D303" i="25"/>
  <c r="D353" i="25" s="1"/>
  <c r="D198" i="25"/>
  <c r="F211" i="25"/>
  <c r="F311" i="25"/>
  <c r="F361" i="25" s="1"/>
  <c r="G195" i="25"/>
  <c r="G270" i="25"/>
  <c r="G295" i="25"/>
  <c r="G345" i="25"/>
  <c r="D193" i="25"/>
  <c r="D268" i="25" s="1"/>
  <c r="C203" i="25"/>
  <c r="C278" i="25" s="1"/>
  <c r="C303" i="25"/>
  <c r="C353" i="25"/>
  <c r="G201" i="25"/>
  <c r="G301" i="25"/>
  <c r="G351" i="25" s="1"/>
  <c r="D195" i="12"/>
  <c r="D270" i="12"/>
  <c r="D295" i="12"/>
  <c r="D345" i="12" s="1"/>
  <c r="G196" i="12"/>
  <c r="G271" i="12" s="1"/>
  <c r="G296" i="12"/>
  <c r="G346" i="12"/>
  <c r="D209" i="12"/>
  <c r="D284" i="12" s="1"/>
  <c r="D309" i="12"/>
  <c r="D359" i="12"/>
  <c r="E203" i="12"/>
  <c r="E303" i="12"/>
  <c r="E353" i="12" s="1"/>
  <c r="F210" i="12"/>
  <c r="F285" i="12"/>
  <c r="F310" i="12"/>
  <c r="F360" i="12"/>
  <c r="C202" i="12"/>
  <c r="C277" i="12"/>
  <c r="C201" i="12"/>
  <c r="C276" i="12" s="1"/>
  <c r="D200" i="12"/>
  <c r="D275" i="12"/>
  <c r="D300" i="12"/>
  <c r="D350" i="12" s="1"/>
  <c r="D198" i="12"/>
  <c r="C203" i="12"/>
  <c r="G197" i="12"/>
  <c r="G272" i="12"/>
  <c r="G297" i="12"/>
  <c r="G347" i="12" s="1"/>
  <c r="E206" i="12"/>
  <c r="E196" i="12"/>
  <c r="G208" i="12"/>
  <c r="G283" i="12"/>
  <c r="G308" i="12"/>
  <c r="G358" i="12" s="1"/>
  <c r="E201" i="12"/>
  <c r="E209" i="12"/>
  <c r="E309" i="12"/>
  <c r="E359" i="12" s="1"/>
  <c r="G205" i="12"/>
  <c r="G280" i="12"/>
  <c r="G305" i="12"/>
  <c r="G355" i="12" s="1"/>
  <c r="E210" i="12"/>
  <c r="E310" i="12"/>
  <c r="E360" i="12" s="1"/>
  <c r="D301" i="41"/>
  <c r="D351" i="41" s="1"/>
  <c r="G294" i="41"/>
  <c r="G344" i="41"/>
  <c r="E196" i="23"/>
  <c r="C209" i="23"/>
  <c r="C198" i="23"/>
  <c r="G198" i="23"/>
  <c r="G273" i="23"/>
  <c r="G298" i="23"/>
  <c r="G348" i="23" s="1"/>
  <c r="F205" i="23"/>
  <c r="F280" i="23"/>
  <c r="F305" i="23"/>
  <c r="F355" i="23" s="1"/>
  <c r="G202" i="23"/>
  <c r="G277" i="23"/>
  <c r="G302" i="23"/>
  <c r="G352" i="23" s="1"/>
  <c r="D195" i="23"/>
  <c r="D270" i="23"/>
  <c r="D295" i="23"/>
  <c r="D345" i="23" s="1"/>
  <c r="F203" i="23"/>
  <c r="F303" i="23"/>
  <c r="F353" i="23" s="1"/>
  <c r="C202" i="23"/>
  <c r="C277" i="23"/>
  <c r="C302" i="23"/>
  <c r="C352" i="23" s="1"/>
  <c r="G208" i="23"/>
  <c r="E201" i="23"/>
  <c r="E301" i="23"/>
  <c r="E351" i="23" s="1"/>
  <c r="E208" i="23"/>
  <c r="E283" i="23"/>
  <c r="E308" i="23" s="1"/>
  <c r="E358" i="23" s="1"/>
  <c r="D193" i="23"/>
  <c r="D268" i="23" s="1"/>
  <c r="D208" i="23"/>
  <c r="D283" i="23" s="1"/>
  <c r="D308" i="23" s="1"/>
  <c r="D358" i="23" s="1"/>
  <c r="E209" i="23"/>
  <c r="E284" i="23"/>
  <c r="E309" i="23"/>
  <c r="E359" i="23" s="1"/>
  <c r="G194" i="23"/>
  <c r="G269" i="23" s="1"/>
  <c r="G294" i="23"/>
  <c r="G344" i="23"/>
  <c r="G204" i="23"/>
  <c r="G279" i="23"/>
  <c r="D212" i="23"/>
  <c r="D287" i="23" s="1"/>
  <c r="D312" i="23" s="1"/>
  <c r="D362" i="23" s="1"/>
  <c r="G207" i="23"/>
  <c r="G307" i="23"/>
  <c r="G357" i="23"/>
  <c r="G197" i="23"/>
  <c r="G272" i="23" s="1"/>
  <c r="G297" i="23"/>
  <c r="G347" i="23" s="1"/>
  <c r="E212" i="23"/>
  <c r="E287" i="23"/>
  <c r="E312" i="23" s="1"/>
  <c r="E362" i="23" s="1"/>
  <c r="D199" i="23"/>
  <c r="D274" i="23" s="1"/>
  <c r="D299" i="23" s="1"/>
  <c r="D349" i="23" s="1"/>
  <c r="E200" i="23"/>
  <c r="E300" i="23"/>
  <c r="E350" i="23"/>
  <c r="C201" i="23"/>
  <c r="C276" i="23" s="1"/>
  <c r="D200" i="23"/>
  <c r="D300" i="23"/>
  <c r="D350" i="23"/>
  <c r="G197" i="33"/>
  <c r="G272" i="33"/>
  <c r="G297" i="33"/>
  <c r="G347" i="33" s="1"/>
  <c r="E194" i="33"/>
  <c r="D212" i="33"/>
  <c r="D287" i="33"/>
  <c r="D312" i="33"/>
  <c r="D362" i="33" s="1"/>
  <c r="G207" i="33"/>
  <c r="G282" i="33"/>
  <c r="G307" i="33"/>
  <c r="G357" i="33"/>
  <c r="E201" i="33"/>
  <c r="D305" i="11"/>
  <c r="G300" i="11"/>
  <c r="G295" i="11"/>
  <c r="D309" i="34"/>
  <c r="D359" i="34" s="1"/>
  <c r="G298" i="34"/>
  <c r="G348" i="34" s="1"/>
  <c r="F309" i="34"/>
  <c r="F359" i="34"/>
  <c r="D302" i="34"/>
  <c r="D352" i="34"/>
  <c r="F311" i="34"/>
  <c r="F361" i="34"/>
  <c r="G302" i="34"/>
  <c r="G352" i="34"/>
  <c r="G301" i="34"/>
  <c r="G351" i="34"/>
  <c r="D302" i="21"/>
  <c r="D352" i="21"/>
  <c r="F300" i="21"/>
  <c r="F350" i="21"/>
  <c r="F206" i="38"/>
  <c r="E198" i="38"/>
  <c r="G204" i="25"/>
  <c r="G279" i="25"/>
  <c r="G304" i="25"/>
  <c r="G354" i="25" s="1"/>
  <c r="F204" i="25"/>
  <c r="F279" i="25" s="1"/>
  <c r="F304" i="25"/>
  <c r="F354" i="25" s="1"/>
  <c r="G211" i="25"/>
  <c r="G286" i="25"/>
  <c r="G311" i="25"/>
  <c r="G361" i="25" s="1"/>
  <c r="E208" i="25"/>
  <c r="E283" i="25" s="1"/>
  <c r="E308" i="25" s="1"/>
  <c r="E358" i="25" s="1"/>
  <c r="C212" i="25"/>
  <c r="C287" i="25"/>
  <c r="C201" i="25"/>
  <c r="G198" i="25"/>
  <c r="G273" i="25" s="1"/>
  <c r="G298" i="25"/>
  <c r="G348" i="25" s="1"/>
  <c r="F212" i="25"/>
  <c r="F312" i="25"/>
  <c r="F362" i="25" s="1"/>
  <c r="E212" i="12"/>
  <c r="F199" i="12"/>
  <c r="F299" i="12"/>
  <c r="F349" i="12" s="1"/>
  <c r="F207" i="12"/>
  <c r="F282" i="12"/>
  <c r="F307" i="12"/>
  <c r="F357" i="12"/>
  <c r="D211" i="12"/>
  <c r="D286" i="12" s="1"/>
  <c r="D311" i="12" s="1"/>
  <c r="D361" i="12" s="1"/>
  <c r="F211" i="12"/>
  <c r="F286" i="12" s="1"/>
  <c r="F311" i="12"/>
  <c r="F361" i="12"/>
  <c r="E205" i="12"/>
  <c r="E305" i="12"/>
  <c r="E355" i="12" s="1"/>
  <c r="C195" i="12"/>
  <c r="C270" i="12" s="1"/>
  <c r="C211" i="12"/>
  <c r="C286" i="12"/>
  <c r="F197" i="12"/>
  <c r="F272" i="12" s="1"/>
  <c r="F297" i="12"/>
  <c r="F347" i="12" s="1"/>
  <c r="F206" i="12"/>
  <c r="F281" i="12" s="1"/>
  <c r="F306" i="12" s="1"/>
  <c r="F356" i="12"/>
  <c r="G211" i="12"/>
  <c r="G286" i="12" s="1"/>
  <c r="G311" i="12"/>
  <c r="G361" i="12" s="1"/>
  <c r="E193" i="12"/>
  <c r="E198" i="12"/>
  <c r="G206" i="12"/>
  <c r="G281" i="12" s="1"/>
  <c r="G306" i="12"/>
  <c r="G356" i="12" s="1"/>
  <c r="F194" i="12"/>
  <c r="F269" i="12"/>
  <c r="F294" i="12" s="1"/>
  <c r="F344" i="12" s="1"/>
  <c r="C198" i="12"/>
  <c r="E199" i="12"/>
  <c r="E299" i="12"/>
  <c r="E349" i="12"/>
  <c r="F195" i="12"/>
  <c r="F270" i="12" s="1"/>
  <c r="F295" i="12"/>
  <c r="F345" i="12" s="1"/>
  <c r="E197" i="12"/>
  <c r="C200" i="12"/>
  <c r="C275" i="12" s="1"/>
  <c r="C300" i="12"/>
  <c r="C350" i="12" s="1"/>
  <c r="C199" i="12"/>
  <c r="C274" i="12" s="1"/>
  <c r="G209" i="12"/>
  <c r="G284" i="12"/>
  <c r="G309" i="12"/>
  <c r="G359" i="12" s="1"/>
  <c r="C197" i="12"/>
  <c r="C272" i="12" s="1"/>
  <c r="G203" i="12"/>
  <c r="G278" i="12" s="1"/>
  <c r="G303" i="12"/>
  <c r="G353" i="12"/>
  <c r="F205" i="12"/>
  <c r="F280" i="12" s="1"/>
  <c r="F305" i="12"/>
  <c r="F355" i="12" s="1"/>
  <c r="D196" i="12"/>
  <c r="D271" i="12" s="1"/>
  <c r="D296" i="12" s="1"/>
  <c r="D346" i="12" s="1"/>
  <c r="C206" i="19"/>
  <c r="C281" i="19" s="1"/>
  <c r="C306" i="19" s="1"/>
  <c r="C356" i="19" s="1"/>
  <c r="E202" i="19"/>
  <c r="E277" i="19" s="1"/>
  <c r="E302" i="19"/>
  <c r="E352" i="19"/>
  <c r="D210" i="19"/>
  <c r="D285" i="19"/>
  <c r="D310" i="19"/>
  <c r="D360" i="19" s="1"/>
  <c r="G206" i="19"/>
  <c r="G281" i="19"/>
  <c r="G306" i="19"/>
  <c r="G356" i="19"/>
  <c r="F305" i="41"/>
  <c r="F355" i="41"/>
  <c r="F303" i="41"/>
  <c r="F353" i="41"/>
  <c r="C309" i="41"/>
  <c r="C359" i="41" s="1"/>
  <c r="F301" i="41"/>
  <c r="F351" i="41"/>
  <c r="C205" i="23"/>
  <c r="C206" i="23"/>
  <c r="C281" i="23"/>
  <c r="F200" i="23"/>
  <c r="F300" i="23"/>
  <c r="F350" i="23"/>
  <c r="E198" i="23"/>
  <c r="F202" i="23"/>
  <c r="F277" i="23" s="1"/>
  <c r="F302" i="23"/>
  <c r="F352" i="23"/>
  <c r="G206" i="23"/>
  <c r="G281" i="23" s="1"/>
  <c r="G306" i="23"/>
  <c r="G356" i="23"/>
  <c r="E205" i="23"/>
  <c r="E280" i="23" s="1"/>
  <c r="E305" i="23"/>
  <c r="E355" i="23"/>
  <c r="G196" i="23"/>
  <c r="G271" i="23" s="1"/>
  <c r="G296" i="23"/>
  <c r="G346" i="23"/>
  <c r="F212" i="23"/>
  <c r="F287" i="23" s="1"/>
  <c r="F312" i="23"/>
  <c r="F362" i="23"/>
  <c r="C212" i="23"/>
  <c r="F197" i="23"/>
  <c r="F272" i="23" s="1"/>
  <c r="F297" i="23"/>
  <c r="F347" i="23"/>
  <c r="G193" i="23"/>
  <c r="G268" i="23" s="1"/>
  <c r="G293" i="23"/>
  <c r="G343" i="23"/>
  <c r="C207" i="23"/>
  <c r="F201" i="23"/>
  <c r="F276" i="23"/>
  <c r="F301" i="23"/>
  <c r="F351" i="23" s="1"/>
  <c r="G205" i="23"/>
  <c r="G305" i="23"/>
  <c r="G355" i="23" s="1"/>
  <c r="F211" i="23"/>
  <c r="F286" i="23"/>
  <c r="F311" i="23"/>
  <c r="F361" i="23" s="1"/>
  <c r="G211" i="23"/>
  <c r="G286" i="23" s="1"/>
  <c r="G311" i="23"/>
  <c r="G361" i="23" s="1"/>
  <c r="D203" i="23"/>
  <c r="F195" i="23"/>
  <c r="F270" i="23" s="1"/>
  <c r="F295" i="23"/>
  <c r="F345" i="23"/>
  <c r="C195" i="23"/>
  <c r="C270" i="23" s="1"/>
  <c r="C295" i="23" s="1"/>
  <c r="C345" i="23" s="1"/>
  <c r="E202" i="23"/>
  <c r="E302" i="23"/>
  <c r="E352" i="23"/>
  <c r="F196" i="23"/>
  <c r="F271" i="23" s="1"/>
  <c r="F296" i="23"/>
  <c r="F346" i="23"/>
  <c r="D206" i="23"/>
  <c r="D281" i="23" s="1"/>
  <c r="D306" i="23" s="1"/>
  <c r="D356" i="23" s="1"/>
  <c r="F209" i="23"/>
  <c r="F284" i="23" s="1"/>
  <c r="F309" i="23"/>
  <c r="F359" i="23"/>
  <c r="D196" i="23"/>
  <c r="G203" i="23"/>
  <c r="G303" i="23"/>
  <c r="G353" i="23" s="1"/>
  <c r="G210" i="23"/>
  <c r="G310" i="23"/>
  <c r="G360" i="23"/>
  <c r="E203" i="23"/>
  <c r="E303" i="23"/>
  <c r="E353" i="23" s="1"/>
  <c r="E194" i="23"/>
  <c r="E210" i="23"/>
  <c r="E310" i="23"/>
  <c r="E360" i="23" s="1"/>
  <c r="D197" i="23"/>
  <c r="D272" i="23" s="1"/>
  <c r="D297" i="23"/>
  <c r="D347" i="23"/>
  <c r="D202" i="23"/>
  <c r="D277" i="23" s="1"/>
  <c r="D302" i="23"/>
  <c r="D352" i="23" s="1"/>
  <c r="D205" i="23"/>
  <c r="D280" i="23" s="1"/>
  <c r="D305" i="23" s="1"/>
  <c r="D355" i="23" s="1"/>
  <c r="E207" i="23"/>
  <c r="F199" i="23"/>
  <c r="F274" i="23"/>
  <c r="F299" i="23"/>
  <c r="F349" i="23" s="1"/>
  <c r="E211" i="23"/>
  <c r="E286" i="23"/>
  <c r="E311" i="23"/>
  <c r="E361" i="23" s="1"/>
  <c r="D207" i="23"/>
  <c r="D307" i="23"/>
  <c r="D357" i="23" s="1"/>
  <c r="F204" i="23"/>
  <c r="F279" i="23"/>
  <c r="F304" i="23"/>
  <c r="F354" i="23" s="1"/>
  <c r="E206" i="23"/>
  <c r="E281" i="23"/>
  <c r="E306" i="23"/>
  <c r="E356" i="23" s="1"/>
  <c r="C210" i="23"/>
  <c r="E197" i="23"/>
  <c r="E297" i="23"/>
  <c r="E347" i="23"/>
  <c r="F207" i="23"/>
  <c r="C197" i="23"/>
  <c r="C272" i="23"/>
  <c r="G209" i="23"/>
  <c r="G284" i="23"/>
  <c r="G309" i="23"/>
  <c r="G359" i="23"/>
  <c r="C204" i="23"/>
  <c r="C279" i="23" s="1"/>
  <c r="C304" i="23"/>
  <c r="C354" i="23"/>
  <c r="C211" i="23"/>
  <c r="C286" i="23"/>
  <c r="C200" i="23"/>
  <c r="D201" i="23"/>
  <c r="D276" i="23" s="1"/>
  <c r="D301" i="23" s="1"/>
  <c r="D351" i="23" s="1"/>
  <c r="F210" i="23"/>
  <c r="E204" i="23"/>
  <c r="D202" i="33"/>
  <c r="D277" i="33" s="1"/>
  <c r="D302" i="33"/>
  <c r="D352" i="33" s="1"/>
  <c r="F205" i="33"/>
  <c r="F280" i="33" s="1"/>
  <c r="F305" i="33"/>
  <c r="F355" i="33"/>
  <c r="C203" i="33"/>
  <c r="C303" i="33"/>
  <c r="C353" i="33" s="1"/>
  <c r="D193" i="33"/>
  <c r="D268" i="33" s="1"/>
  <c r="E202" i="33"/>
  <c r="E302" i="33"/>
  <c r="E352" i="33" s="1"/>
  <c r="F208" i="33"/>
  <c r="F283" i="33" s="1"/>
  <c r="F308" i="33"/>
  <c r="F358" i="33"/>
  <c r="C199" i="33"/>
  <c r="F201" i="33"/>
  <c r="F276" i="33" s="1"/>
  <c r="F301" i="33"/>
  <c r="F351" i="33" s="1"/>
  <c r="F202" i="33"/>
  <c r="F277" i="33" s="1"/>
  <c r="F302" i="33"/>
  <c r="F352" i="33"/>
  <c r="E207" i="33"/>
  <c r="E307" i="33"/>
  <c r="E357" i="33" s="1"/>
  <c r="F196" i="10"/>
  <c r="C203" i="10"/>
  <c r="D193" i="10"/>
  <c r="D268" i="10" s="1"/>
  <c r="D293" i="10" s="1"/>
  <c r="D343" i="10" s="1"/>
  <c r="F199" i="10"/>
  <c r="F274" i="10"/>
  <c r="F299" i="10"/>
  <c r="F349" i="10" s="1"/>
  <c r="C206" i="10"/>
  <c r="E212" i="10"/>
  <c r="F198" i="10"/>
  <c r="F273" i="10" s="1"/>
  <c r="F298" i="10" s="1"/>
  <c r="F348" i="10" s="1"/>
  <c r="C205" i="10"/>
  <c r="E211" i="10"/>
  <c r="D203" i="10"/>
  <c r="D278" i="10"/>
  <c r="D303" i="10"/>
  <c r="D353" i="10" s="1"/>
  <c r="G212" i="10"/>
  <c r="G287" i="10"/>
  <c r="G312" i="10"/>
  <c r="G362" i="10" s="1"/>
  <c r="G203" i="10"/>
  <c r="G278" i="10"/>
  <c r="G303" i="10"/>
  <c r="G353" i="10" s="1"/>
  <c r="D210" i="10"/>
  <c r="E200" i="10"/>
  <c r="F211" i="10"/>
  <c r="G205" i="10"/>
  <c r="G280" i="10" s="1"/>
  <c r="G305" i="10"/>
  <c r="G355" i="10"/>
  <c r="D199" i="10"/>
  <c r="D274" i="10" s="1"/>
  <c r="D299" i="10"/>
  <c r="D349" i="10"/>
  <c r="G208" i="10"/>
  <c r="G283" i="10" s="1"/>
  <c r="G308" i="10"/>
  <c r="G358" i="10"/>
  <c r="F204" i="10"/>
  <c r="F279" i="10" s="1"/>
  <c r="F304" i="10"/>
  <c r="F354" i="10"/>
  <c r="G196" i="10"/>
  <c r="G296" i="10"/>
  <c r="G346" i="10"/>
  <c r="D211" i="10"/>
  <c r="G211" i="10"/>
  <c r="G286" i="10" s="1"/>
  <c r="G311" i="10"/>
  <c r="G361" i="10"/>
  <c r="C210" i="10"/>
  <c r="C285" i="10"/>
  <c r="E199" i="10"/>
  <c r="E274" i="10" s="1"/>
  <c r="E299" i="10"/>
  <c r="E349" i="10" s="1"/>
  <c r="D212" i="10"/>
  <c r="D287" i="10"/>
  <c r="D312" i="10"/>
  <c r="D362" i="10"/>
  <c r="C204" i="10"/>
  <c r="C279" i="10" s="1"/>
  <c r="D198" i="10"/>
  <c r="D273" i="10" s="1"/>
  <c r="D298" i="10" s="1"/>
  <c r="D348" i="10" s="1"/>
  <c r="E209" i="10"/>
  <c r="E284" i="10" s="1"/>
  <c r="E309" i="10"/>
  <c r="E359" i="10" s="1"/>
  <c r="G194" i="10"/>
  <c r="D201" i="10"/>
  <c r="D276" i="10"/>
  <c r="D301" i="10"/>
  <c r="D351" i="10" s="1"/>
  <c r="F207" i="10"/>
  <c r="G193" i="10"/>
  <c r="G268" i="10" s="1"/>
  <c r="G293" i="10"/>
  <c r="G343" i="10" s="1"/>
  <c r="D200" i="10"/>
  <c r="D275" i="10"/>
  <c r="D300" i="10"/>
  <c r="D350" i="10" s="1"/>
  <c r="F206" i="10"/>
  <c r="F281" i="10" s="1"/>
  <c r="F306" i="10" s="1"/>
  <c r="F356" i="10" s="1"/>
  <c r="F201" i="10"/>
  <c r="F276" i="10"/>
  <c r="F301" i="10"/>
  <c r="F351" i="10" s="1"/>
  <c r="C208" i="10"/>
  <c r="C283" i="10" s="1"/>
  <c r="D202" i="10"/>
  <c r="D277" i="10" s="1"/>
  <c r="D302" i="10" s="1"/>
  <c r="D352" i="10"/>
  <c r="F208" i="10"/>
  <c r="F283" i="10" s="1"/>
  <c r="F308" i="10" s="1"/>
  <c r="F358" i="10" s="1"/>
  <c r="G198" i="10"/>
  <c r="G273" i="10" s="1"/>
  <c r="G298" i="10"/>
  <c r="G348" i="10"/>
  <c r="D205" i="10"/>
  <c r="D280" i="10" s="1"/>
  <c r="D305" i="10"/>
  <c r="D355" i="10" s="1"/>
  <c r="E207" i="10"/>
  <c r="E282" i="10" s="1"/>
  <c r="E307" i="10"/>
  <c r="E357" i="10"/>
  <c r="G200" i="10"/>
  <c r="G275" i="10" s="1"/>
  <c r="G300" i="10"/>
  <c r="G350" i="10" s="1"/>
  <c r="E210" i="10"/>
  <c r="E285" i="10" s="1"/>
  <c r="E310" i="10"/>
  <c r="E360" i="10"/>
  <c r="D206" i="10"/>
  <c r="D281" i="10" s="1"/>
  <c r="D306" i="10" s="1"/>
  <c r="D356" i="10" s="1"/>
  <c r="E198" i="10"/>
  <c r="E273" i="10" s="1"/>
  <c r="E298" i="10" s="1"/>
  <c r="E348" i="10" s="1"/>
  <c r="G195" i="10"/>
  <c r="G270" i="10" s="1"/>
  <c r="G295" i="10"/>
  <c r="G345" i="10" s="1"/>
  <c r="C194" i="10"/>
  <c r="C269" i="10" s="1"/>
  <c r="F194" i="10"/>
  <c r="F269" i="10"/>
  <c r="F294" i="10" s="1"/>
  <c r="F344" i="10" s="1"/>
  <c r="F202" i="10"/>
  <c r="F277" i="10" s="1"/>
  <c r="F302" i="10"/>
  <c r="F352" i="10" s="1"/>
  <c r="E194" i="10"/>
  <c r="E269" i="10"/>
  <c r="E294" i="10" s="1"/>
  <c r="E344" i="10" s="1"/>
  <c r="C303" i="28"/>
  <c r="C353" i="28"/>
  <c r="G299" i="28"/>
  <c r="G349" i="28"/>
  <c r="G310" i="28"/>
  <c r="G360" i="28"/>
  <c r="F303" i="28"/>
  <c r="F353" i="28"/>
  <c r="D304" i="28"/>
  <c r="D354" i="28" s="1"/>
  <c r="E305" i="28"/>
  <c r="E355" i="28"/>
  <c r="C310" i="28"/>
  <c r="C360" i="28" s="1"/>
  <c r="G302" i="28"/>
  <c r="G352" i="28" s="1"/>
  <c r="F295" i="28"/>
  <c r="F345" i="28" s="1"/>
  <c r="E307" i="28"/>
  <c r="E357" i="28" s="1"/>
  <c r="C305" i="28"/>
  <c r="C355" i="28" s="1"/>
  <c r="G301" i="28"/>
  <c r="G351" i="28" s="1"/>
  <c r="F312" i="28"/>
  <c r="F362" i="28"/>
  <c r="D309" i="28"/>
  <c r="D359" i="28" s="1"/>
  <c r="F299" i="28"/>
  <c r="F349" i="28" s="1"/>
  <c r="D300" i="28"/>
  <c r="D350" i="28" s="1"/>
  <c r="G304" i="28"/>
  <c r="G354" i="28" s="1"/>
  <c r="G296" i="28"/>
  <c r="G346" i="28"/>
  <c r="F308" i="28"/>
  <c r="F358" i="28" s="1"/>
  <c r="E297" i="28"/>
  <c r="E347" i="28" s="1"/>
  <c r="E300" i="28"/>
  <c r="E350" i="28" s="1"/>
  <c r="G297" i="28"/>
  <c r="G347" i="28" s="1"/>
  <c r="F305" i="28"/>
  <c r="F355" i="28"/>
  <c r="F297" i="28"/>
  <c r="F347" i="28" s="1"/>
  <c r="F301" i="28"/>
  <c r="F351" i="28" s="1"/>
  <c r="E309" i="28"/>
  <c r="E359" i="28" s="1"/>
  <c r="G309" i="28"/>
  <c r="G359" i="28" s="1"/>
  <c r="F294" i="28"/>
  <c r="F344" i="28" s="1"/>
  <c r="E206" i="32"/>
  <c r="F198" i="32"/>
  <c r="F273" i="32" s="1"/>
  <c r="F298" i="32" s="1"/>
  <c r="F348" i="32" s="1"/>
  <c r="G202" i="32"/>
  <c r="G277" i="32"/>
  <c r="G302" i="32"/>
  <c r="G352" i="32" s="1"/>
  <c r="G198" i="32"/>
  <c r="G273" i="32" s="1"/>
  <c r="G298" i="32"/>
  <c r="G348" i="32" s="1"/>
  <c r="C198" i="32"/>
  <c r="C273" i="32"/>
  <c r="C207" i="32"/>
  <c r="C282" i="32" s="1"/>
  <c r="C307" i="32"/>
  <c r="C357" i="32" s="1"/>
  <c r="E202" i="32"/>
  <c r="F208" i="26"/>
  <c r="F308" i="26"/>
  <c r="F358" i="26"/>
  <c r="E205" i="26"/>
  <c r="E305" i="26"/>
  <c r="E355" i="26"/>
  <c r="E210" i="26"/>
  <c r="E310" i="26"/>
  <c r="E360" i="26"/>
  <c r="E207" i="40"/>
  <c r="E282" i="40"/>
  <c r="E307" i="40"/>
  <c r="E357" i="40"/>
  <c r="G202" i="40"/>
  <c r="G277" i="40" s="1"/>
  <c r="G302" i="40"/>
  <c r="G352" i="40"/>
  <c r="F194" i="40"/>
  <c r="F269" i="40"/>
  <c r="F294" i="40" s="1"/>
  <c r="F344" i="40" s="1"/>
  <c r="C200" i="40"/>
  <c r="C275" i="40" s="1"/>
  <c r="D196" i="40"/>
  <c r="D271" i="40"/>
  <c r="D296" i="40" s="1"/>
  <c r="D346" i="40" s="1"/>
  <c r="G199" i="40"/>
  <c r="G299" i="40"/>
  <c r="G349" i="40" s="1"/>
  <c r="E205" i="40"/>
  <c r="E280" i="40"/>
  <c r="E305" i="40"/>
  <c r="E355" i="40"/>
  <c r="E201" i="19"/>
  <c r="E276" i="19" s="1"/>
  <c r="E301" i="19"/>
  <c r="E351" i="19"/>
  <c r="E212" i="19"/>
  <c r="E287" i="19"/>
  <c r="E312" i="19" s="1"/>
  <c r="E362" i="19" s="1"/>
  <c r="H169" i="25"/>
  <c r="H169" i="16"/>
  <c r="D206" i="31"/>
  <c r="D281" i="31"/>
  <c r="D306" i="31" s="1"/>
  <c r="D356" i="31" s="1"/>
  <c r="G211" i="31"/>
  <c r="G286" i="31" s="1"/>
  <c r="G311" i="31"/>
  <c r="G361" i="31"/>
  <c r="D196" i="31"/>
  <c r="D271" i="31"/>
  <c r="D296" i="31" s="1"/>
  <c r="D346" i="31" s="1"/>
  <c r="C198" i="31"/>
  <c r="C273" i="31" s="1"/>
  <c r="G197" i="31"/>
  <c r="G272" i="31" s="1"/>
  <c r="G297" i="31"/>
  <c r="G347" i="31"/>
  <c r="D210" i="31"/>
  <c r="E211" i="31"/>
  <c r="E286" i="31"/>
  <c r="E311" i="31" s="1"/>
  <c r="E361" i="31" s="1"/>
  <c r="E194" i="31"/>
  <c r="E201" i="31"/>
  <c r="E276" i="31"/>
  <c r="E301" i="31"/>
  <c r="E351" i="31" s="1"/>
  <c r="D193" i="31"/>
  <c r="D268" i="31"/>
  <c r="F203" i="31"/>
  <c r="F278" i="31" s="1"/>
  <c r="F303" i="31"/>
  <c r="F353" i="31"/>
  <c r="D194" i="31"/>
  <c r="D269" i="31" s="1"/>
  <c r="D294" i="31" s="1"/>
  <c r="D344" i="31" s="1"/>
  <c r="G201" i="31"/>
  <c r="G276" i="31" s="1"/>
  <c r="G301" i="31"/>
  <c r="G351" i="31"/>
  <c r="D204" i="31"/>
  <c r="D279" i="31" s="1"/>
  <c r="D304" i="31"/>
  <c r="D354" i="31"/>
  <c r="D195" i="31"/>
  <c r="D270" i="31" s="1"/>
  <c r="D295" i="31" s="1"/>
  <c r="D345" i="31" s="1"/>
  <c r="D202" i="31"/>
  <c r="D277" i="31" s="1"/>
  <c r="D302" i="31"/>
  <c r="D352" i="31"/>
  <c r="F195" i="31"/>
  <c r="F270" i="31" s="1"/>
  <c r="F295" i="31"/>
  <c r="F345" i="31"/>
  <c r="C210" i="31"/>
  <c r="F198" i="31"/>
  <c r="F298" i="31"/>
  <c r="F348" i="31" s="1"/>
  <c r="G194" i="31"/>
  <c r="G269" i="31"/>
  <c r="G294" i="31"/>
  <c r="G344" i="31" s="1"/>
  <c r="D201" i="31"/>
  <c r="D276" i="31"/>
  <c r="D301" i="31"/>
  <c r="D351" i="31" s="1"/>
  <c r="G196" i="31"/>
  <c r="G271" i="31"/>
  <c r="G296" i="31"/>
  <c r="G346" i="31" s="1"/>
  <c r="E193" i="31"/>
  <c r="E268" i="31"/>
  <c r="E202" i="31"/>
  <c r="E277" i="31" s="1"/>
  <c r="E302" i="31"/>
  <c r="E352" i="31"/>
  <c r="C204" i="31"/>
  <c r="C279" i="31" s="1"/>
  <c r="F299" i="21"/>
  <c r="F349" i="21" s="1"/>
  <c r="G294" i="21"/>
  <c r="G344" i="21" s="1"/>
  <c r="G308" i="21"/>
  <c r="G358" i="21" s="1"/>
  <c r="G302" i="21"/>
  <c r="G352" i="21"/>
  <c r="C303" i="21"/>
  <c r="C353" i="21" s="1"/>
  <c r="F308" i="21"/>
  <c r="F358" i="21" s="1"/>
  <c r="G301" i="24"/>
  <c r="G351" i="24" s="1"/>
  <c r="G307" i="24"/>
  <c r="G357" i="24"/>
  <c r="F303" i="24"/>
  <c r="F353" i="24"/>
  <c r="C195" i="40"/>
  <c r="C270" i="40" s="1"/>
  <c r="D208" i="40"/>
  <c r="D283" i="40"/>
  <c r="D308" i="40" s="1"/>
  <c r="D358" i="40" s="1"/>
  <c r="E211" i="40"/>
  <c r="E286" i="40"/>
  <c r="E311" i="40"/>
  <c r="E361" i="40" s="1"/>
  <c r="C194" i="40"/>
  <c r="C269" i="40"/>
  <c r="F206" i="40"/>
  <c r="F281" i="40" s="1"/>
  <c r="F306" i="40"/>
  <c r="F356" i="40"/>
  <c r="G193" i="40"/>
  <c r="G268" i="40" s="1"/>
  <c r="G293" i="40"/>
  <c r="G343" i="40"/>
  <c r="C199" i="40"/>
  <c r="G209" i="40"/>
  <c r="G284" i="40"/>
  <c r="G309" i="40"/>
  <c r="G359" i="40" s="1"/>
  <c r="C209" i="40"/>
  <c r="C284" i="40"/>
  <c r="F207" i="40"/>
  <c r="F282" i="40" s="1"/>
  <c r="F307" i="40"/>
  <c r="F357" i="40"/>
  <c r="G204" i="40"/>
  <c r="D195" i="40"/>
  <c r="D270" i="40" s="1"/>
  <c r="D295" i="40" s="1"/>
  <c r="D345" i="40" s="1"/>
  <c r="D306" i="18"/>
  <c r="D356" i="18"/>
  <c r="G295" i="18"/>
  <c r="G345" i="18"/>
  <c r="E302" i="18"/>
  <c r="E352" i="18"/>
  <c r="F295" i="18"/>
  <c r="F345" i="18" s="1"/>
  <c r="F306" i="18"/>
  <c r="F356" i="18" s="1"/>
  <c r="E306" i="18"/>
  <c r="E356" i="18" s="1"/>
  <c r="C304" i="11"/>
  <c r="G308" i="11"/>
  <c r="E309" i="11"/>
  <c r="D297" i="11"/>
  <c r="D198" i="35"/>
  <c r="F197" i="35"/>
  <c r="G204" i="35"/>
  <c r="G279" i="35"/>
  <c r="G304" i="35"/>
  <c r="G354" i="35"/>
  <c r="D201" i="35"/>
  <c r="D276" i="35" s="1"/>
  <c r="D301" i="35" s="1"/>
  <c r="D351" i="35" s="1"/>
  <c r="D195" i="35"/>
  <c r="F204" i="35"/>
  <c r="F304" i="35"/>
  <c r="F354" i="35"/>
  <c r="E203" i="35"/>
  <c r="E303" i="35"/>
  <c r="E353" i="35"/>
  <c r="G201" i="35"/>
  <c r="G276" i="35" s="1"/>
  <c r="G301" i="35"/>
  <c r="G351" i="35"/>
  <c r="D194" i="35"/>
  <c r="E194" i="35"/>
  <c r="E205" i="35"/>
  <c r="E280" i="35" s="1"/>
  <c r="E305" i="35"/>
  <c r="E355" i="35"/>
  <c r="C202" i="35"/>
  <c r="C209" i="35"/>
  <c r="C284" i="35" s="1"/>
  <c r="C204" i="35"/>
  <c r="C279" i="35"/>
  <c r="F209" i="35"/>
  <c r="F309" i="35"/>
  <c r="F359" i="35"/>
  <c r="F198" i="35"/>
  <c r="E199" i="35"/>
  <c r="F208" i="35"/>
  <c r="F201" i="35"/>
  <c r="F206" i="35"/>
  <c r="C208" i="35"/>
  <c r="G202" i="35"/>
  <c r="G277" i="35"/>
  <c r="G302" i="35"/>
  <c r="G352" i="35" s="1"/>
  <c r="G208" i="35"/>
  <c r="G308" i="35"/>
  <c r="G358" i="35" s="1"/>
  <c r="G211" i="35"/>
  <c r="G286" i="35"/>
  <c r="G311" i="35"/>
  <c r="G361" i="35" s="1"/>
  <c r="C210" i="35"/>
  <c r="C285" i="35"/>
  <c r="C194" i="35"/>
  <c r="C269" i="35" s="1"/>
  <c r="D207" i="35"/>
  <c r="D282" i="35"/>
  <c r="D307" i="35"/>
  <c r="D357" i="35" s="1"/>
  <c r="G199" i="35"/>
  <c r="F194" i="35"/>
  <c r="G212" i="35"/>
  <c r="G287" i="35"/>
  <c r="G312" i="35"/>
  <c r="G362" i="35"/>
  <c r="F200" i="35"/>
  <c r="F300" i="35"/>
  <c r="F350" i="35" s="1"/>
  <c r="E206" i="35"/>
  <c r="G193" i="35"/>
  <c r="G268" i="35" s="1"/>
  <c r="E195" i="35"/>
  <c r="D209" i="35"/>
  <c r="D309" i="35"/>
  <c r="D359" i="35" s="1"/>
  <c r="C212" i="35"/>
  <c r="F195" i="35"/>
  <c r="D197" i="35"/>
  <c r="D272" i="35"/>
  <c r="D297" i="35" s="1"/>
  <c r="D347" i="35" s="1"/>
  <c r="E210" i="35"/>
  <c r="E285" i="35"/>
  <c r="E310" i="35"/>
  <c r="E360" i="35" s="1"/>
  <c r="C198" i="35"/>
  <c r="C199" i="35"/>
  <c r="C274" i="35" s="1"/>
  <c r="D202" i="35"/>
  <c r="D302" i="35"/>
  <c r="D352" i="35" s="1"/>
  <c r="D200" i="35"/>
  <c r="D275" i="35"/>
  <c r="D300" i="35"/>
  <c r="D350" i="35" s="1"/>
  <c r="C203" i="35"/>
  <c r="C278" i="35"/>
  <c r="E204" i="35"/>
  <c r="E304" i="35"/>
  <c r="E354" i="35"/>
  <c r="G196" i="35"/>
  <c r="G296" i="35"/>
  <c r="G346" i="35"/>
  <c r="G194" i="35"/>
  <c r="G269" i="35" s="1"/>
  <c r="G294" i="35"/>
  <c r="G344" i="35"/>
  <c r="E202" i="35"/>
  <c r="G203" i="35"/>
  <c r="G278" i="35" s="1"/>
  <c r="G303" i="35"/>
  <c r="G353" i="35"/>
  <c r="F302" i="27"/>
  <c r="F352" i="27" s="1"/>
  <c r="E305" i="27"/>
  <c r="E355" i="27"/>
  <c r="D309" i="27"/>
  <c r="D359" i="27" s="1"/>
  <c r="D303" i="27"/>
  <c r="D353" i="27"/>
  <c r="G311" i="27"/>
  <c r="G361" i="27" s="1"/>
  <c r="G296" i="27"/>
  <c r="G346" i="27" s="1"/>
  <c r="E212" i="26"/>
  <c r="F211" i="26"/>
  <c r="F311" i="26"/>
  <c r="F361" i="26" s="1"/>
  <c r="F301" i="11"/>
  <c r="D300" i="11"/>
  <c r="G294" i="11"/>
  <c r="E303" i="11"/>
  <c r="F303" i="11"/>
  <c r="E310" i="11"/>
  <c r="G309" i="11"/>
  <c r="E304" i="11"/>
  <c r="C303" i="11"/>
  <c r="E302" i="11"/>
  <c r="D309" i="11"/>
  <c r="G312" i="11"/>
  <c r="G312" i="24"/>
  <c r="G362" i="24"/>
  <c r="D307" i="24"/>
  <c r="D357" i="24"/>
  <c r="F310" i="24"/>
  <c r="F360" i="24"/>
  <c r="G305" i="24"/>
  <c r="G355" i="24"/>
  <c r="F302" i="24"/>
  <c r="F352" i="24"/>
  <c r="G308" i="24"/>
  <c r="G358" i="24" s="1"/>
  <c r="D299" i="24"/>
  <c r="D349" i="24" s="1"/>
  <c r="F308" i="24"/>
  <c r="F358" i="24"/>
  <c r="G295" i="24"/>
  <c r="G345" i="24"/>
  <c r="G310" i="24"/>
  <c r="G360" i="24"/>
  <c r="E300" i="24"/>
  <c r="E350" i="24"/>
  <c r="F309" i="24"/>
  <c r="F359" i="24" s="1"/>
  <c r="G304" i="24"/>
  <c r="G354" i="24"/>
  <c r="F312" i="24"/>
  <c r="F362" i="24"/>
  <c r="G303" i="24"/>
  <c r="G353" i="24" s="1"/>
  <c r="G299" i="24"/>
  <c r="G349" i="24" s="1"/>
  <c r="D309" i="24"/>
  <c r="D359" i="24" s="1"/>
  <c r="G302" i="24"/>
  <c r="G352" i="24" s="1"/>
  <c r="F306" i="24"/>
  <c r="F356" i="24"/>
  <c r="E303" i="24"/>
  <c r="E353" i="24" s="1"/>
  <c r="G297" i="24"/>
  <c r="G347" i="24"/>
  <c r="G300" i="24"/>
  <c r="G350" i="24"/>
  <c r="E209" i="26"/>
  <c r="E309" i="26"/>
  <c r="E359" i="26"/>
  <c r="C195" i="26"/>
  <c r="G201" i="26"/>
  <c r="G301" i="26"/>
  <c r="G351" i="26" s="1"/>
  <c r="E197" i="26"/>
  <c r="E297" i="26"/>
  <c r="E347" i="26"/>
  <c r="G205" i="26"/>
  <c r="G280" i="26" s="1"/>
  <c r="G305" i="26"/>
  <c r="G355" i="26" s="1"/>
  <c r="C203" i="26"/>
  <c r="C278" i="26"/>
  <c r="C303" i="26"/>
  <c r="C353" i="26"/>
  <c r="C204" i="26"/>
  <c r="C279" i="26" s="1"/>
  <c r="C304" i="26"/>
  <c r="C354" i="26" s="1"/>
  <c r="D197" i="26"/>
  <c r="D272" i="26"/>
  <c r="D297" i="26"/>
  <c r="D347" i="26"/>
  <c r="F209" i="26"/>
  <c r="F309" i="26"/>
  <c r="F359" i="26" s="1"/>
  <c r="F204" i="26"/>
  <c r="F304" i="26"/>
  <c r="F354" i="26" s="1"/>
  <c r="G204" i="26"/>
  <c r="G279" i="26" s="1"/>
  <c r="G304" i="26"/>
  <c r="G354" i="26" s="1"/>
  <c r="F199" i="26"/>
  <c r="F299" i="26"/>
  <c r="F349" i="26" s="1"/>
  <c r="G193" i="26"/>
  <c r="G268" i="26"/>
  <c r="G198" i="40"/>
  <c r="G273" i="40" s="1"/>
  <c r="G298" i="40"/>
  <c r="G348" i="40"/>
  <c r="C198" i="40"/>
  <c r="C273" i="40" s="1"/>
  <c r="D209" i="40"/>
  <c r="D284" i="40"/>
  <c r="D309" i="40"/>
  <c r="D359" i="40" s="1"/>
  <c r="G194" i="40"/>
  <c r="G269" i="40"/>
  <c r="G294" i="40"/>
  <c r="G344" i="40"/>
  <c r="F200" i="40"/>
  <c r="F275" i="40"/>
  <c r="F300" i="40"/>
  <c r="F350" i="40" s="1"/>
  <c r="D200" i="40"/>
  <c r="D275" i="40"/>
  <c r="D300" i="40"/>
  <c r="D350" i="40" s="1"/>
  <c r="F196" i="40"/>
  <c r="F271" i="40"/>
  <c r="F296" i="40" s="1"/>
  <c r="F346" i="40" s="1"/>
  <c r="G206" i="40"/>
  <c r="G281" i="40"/>
  <c r="G306" i="40" s="1"/>
  <c r="G356" i="40" s="1"/>
  <c r="D193" i="40"/>
  <c r="D268" i="40"/>
  <c r="G210" i="40"/>
  <c r="G285" i="40" s="1"/>
  <c r="G310" i="40"/>
  <c r="G360" i="40"/>
  <c r="E203" i="40"/>
  <c r="E278" i="40" s="1"/>
  <c r="E303" i="40"/>
  <c r="E353" i="40"/>
  <c r="D197" i="40"/>
  <c r="D272" i="40" s="1"/>
  <c r="D297" i="40" s="1"/>
  <c r="D347" i="40" s="1"/>
  <c r="E209" i="40"/>
  <c r="E284" i="40" s="1"/>
  <c r="E309" i="40"/>
  <c r="E359" i="40"/>
  <c r="D212" i="40"/>
  <c r="D287" i="40" s="1"/>
  <c r="D312" i="40" s="1"/>
  <c r="D362" i="40" s="1"/>
  <c r="D202" i="40"/>
  <c r="D277" i="40"/>
  <c r="D302" i="40"/>
  <c r="D352" i="40"/>
  <c r="E212" i="40"/>
  <c r="E287" i="40" s="1"/>
  <c r="E312" i="40" s="1"/>
  <c r="E362" i="40"/>
  <c r="E193" i="40"/>
  <c r="E268" i="40"/>
  <c r="C201" i="40"/>
  <c r="C276" i="40" s="1"/>
  <c r="C202" i="40"/>
  <c r="C277" i="40" s="1"/>
  <c r="E206" i="40"/>
  <c r="E281" i="40"/>
  <c r="E306" i="40" s="1"/>
  <c r="E356" i="40" s="1"/>
  <c r="G196" i="40"/>
  <c r="G271" i="40" s="1"/>
  <c r="G296" i="40"/>
  <c r="G346" i="40" s="1"/>
  <c r="D211" i="40"/>
  <c r="D286" i="40"/>
  <c r="D311" i="40" s="1"/>
  <c r="D361" i="40" s="1"/>
  <c r="D205" i="40"/>
  <c r="D280" i="40" s="1"/>
  <c r="D305" i="40"/>
  <c r="D355" i="40" s="1"/>
  <c r="C205" i="40"/>
  <c r="C280" i="40"/>
  <c r="E194" i="40"/>
  <c r="E269" i="40"/>
  <c r="E294" i="40"/>
  <c r="E344" i="40" s="1"/>
  <c r="F212" i="40"/>
  <c r="F287" i="40" s="1"/>
  <c r="F312" i="40"/>
  <c r="F362" i="40"/>
  <c r="F201" i="40"/>
  <c r="F276" i="40"/>
  <c r="F301" i="40"/>
  <c r="F351" i="40" s="1"/>
  <c r="C212" i="40"/>
  <c r="C287" i="40" s="1"/>
  <c r="D210" i="40"/>
  <c r="D285" i="40"/>
  <c r="D310" i="40" s="1"/>
  <c r="D360" i="40" s="1"/>
  <c r="G205" i="40"/>
  <c r="G280" i="40" s="1"/>
  <c r="G305" i="40"/>
  <c r="G355" i="40" s="1"/>
  <c r="C196" i="40"/>
  <c r="C271" i="40"/>
  <c r="F205" i="40"/>
  <c r="F280" i="40"/>
  <c r="F305" i="40"/>
  <c r="F355" i="40" s="1"/>
  <c r="D207" i="40"/>
  <c r="D282" i="40" s="1"/>
  <c r="D307" i="40"/>
  <c r="D357" i="40"/>
  <c r="E197" i="40"/>
  <c r="E272" i="40"/>
  <c r="E297" i="40"/>
  <c r="E347" i="40" s="1"/>
  <c r="F202" i="40"/>
  <c r="F277" i="40" s="1"/>
  <c r="F302" i="40"/>
  <c r="F352" i="40"/>
  <c r="F203" i="40"/>
  <c r="F278" i="40"/>
  <c r="F303" i="40"/>
  <c r="F353" i="40" s="1"/>
  <c r="G208" i="40"/>
  <c r="G283" i="40" s="1"/>
  <c r="G308" i="40"/>
  <c r="G358" i="40"/>
  <c r="G200" i="40"/>
  <c r="G275" i="40"/>
  <c r="G300" i="40"/>
  <c r="G350" i="40" s="1"/>
  <c r="G195" i="40"/>
  <c r="G270" i="40" s="1"/>
  <c r="G295" i="40"/>
  <c r="G345" i="40"/>
  <c r="C197" i="40"/>
  <c r="C272" i="40"/>
  <c r="F193" i="40"/>
  <c r="F268" i="40" s="1"/>
  <c r="E198" i="40"/>
  <c r="E273" i="40" s="1"/>
  <c r="E298" i="40" s="1"/>
  <c r="E348" i="40" s="1"/>
  <c r="E204" i="40"/>
  <c r="E279" i="40"/>
  <c r="E304" i="40"/>
  <c r="E354" i="40" s="1"/>
  <c r="E208" i="40"/>
  <c r="E283" i="40" s="1"/>
  <c r="E308" i="40" s="1"/>
  <c r="E358" i="40"/>
  <c r="D194" i="40"/>
  <c r="D269" i="40"/>
  <c r="D294" i="40"/>
  <c r="D344" i="40" s="1"/>
  <c r="F208" i="40"/>
  <c r="F283" i="40" s="1"/>
  <c r="F308" i="40" s="1"/>
  <c r="F358" i="40" s="1"/>
  <c r="E195" i="40"/>
  <c r="E270" i="40"/>
  <c r="E295" i="40"/>
  <c r="E345" i="40" s="1"/>
  <c r="C210" i="40"/>
  <c r="C206" i="40"/>
  <c r="C281" i="40"/>
  <c r="G211" i="40"/>
  <c r="G286" i="40" s="1"/>
  <c r="G311" i="40"/>
  <c r="G361" i="40"/>
  <c r="E299" i="18"/>
  <c r="E349" i="18" s="1"/>
  <c r="G305" i="18"/>
  <c r="G355" i="18" s="1"/>
  <c r="D295" i="18"/>
  <c r="D345" i="18" s="1"/>
  <c r="D303" i="18"/>
  <c r="D353" i="18" s="1"/>
  <c r="D301" i="18"/>
  <c r="D351" i="18"/>
  <c r="G309" i="18"/>
  <c r="G359" i="18" s="1"/>
  <c r="E310" i="18"/>
  <c r="E360" i="18"/>
  <c r="E309" i="18"/>
  <c r="E359" i="18"/>
  <c r="D305" i="18"/>
  <c r="D355" i="18" s="1"/>
  <c r="F300" i="18"/>
  <c r="F350" i="18"/>
  <c r="D309" i="18"/>
  <c r="D359" i="18" s="1"/>
  <c r="D299" i="18"/>
  <c r="D349" i="18"/>
  <c r="E301" i="18"/>
  <c r="E351" i="18"/>
  <c r="F312" i="18"/>
  <c r="F362" i="18"/>
  <c r="E300" i="18"/>
  <c r="E350" i="18"/>
  <c r="G296" i="18"/>
  <c r="G346" i="18" s="1"/>
  <c r="G304" i="18"/>
  <c r="G354" i="18" s="1"/>
  <c r="G312" i="18"/>
  <c r="G362" i="18" s="1"/>
  <c r="G302" i="18"/>
  <c r="G352" i="18"/>
  <c r="G301" i="18"/>
  <c r="G351" i="18"/>
  <c r="E311" i="18"/>
  <c r="E361" i="18"/>
  <c r="F305" i="18"/>
  <c r="F355" i="18"/>
  <c r="G306" i="18"/>
  <c r="G356" i="18" s="1"/>
  <c r="F308" i="18"/>
  <c r="F358" i="18" s="1"/>
  <c r="E296" i="18"/>
  <c r="E346" i="18"/>
  <c r="G310" i="18"/>
  <c r="G360" i="18" s="1"/>
  <c r="E310" i="27"/>
  <c r="E360" i="27" s="1"/>
  <c r="G304" i="27"/>
  <c r="G354" i="27"/>
  <c r="G306" i="27"/>
  <c r="G356" i="27" s="1"/>
  <c r="G302" i="27"/>
  <c r="G352" i="27"/>
  <c r="G294" i="27"/>
  <c r="G344" i="27"/>
  <c r="E309" i="27"/>
  <c r="E359" i="27"/>
  <c r="F299" i="27"/>
  <c r="F349" i="27" s="1"/>
  <c r="G303" i="27"/>
  <c r="G353" i="27"/>
  <c r="E297" i="27"/>
  <c r="E347" i="27"/>
  <c r="G305" i="27"/>
  <c r="G355" i="27" s="1"/>
  <c r="D300" i="27"/>
  <c r="D350" i="27" s="1"/>
  <c r="F303" i="27"/>
  <c r="F353" i="27" s="1"/>
  <c r="D302" i="27"/>
  <c r="D352" i="27"/>
  <c r="G295" i="27"/>
  <c r="G345" i="27" s="1"/>
  <c r="G308" i="27"/>
  <c r="G358" i="27"/>
  <c r="E302" i="27"/>
  <c r="E352" i="27" s="1"/>
  <c r="E303" i="27"/>
  <c r="E353" i="27" s="1"/>
  <c r="E300" i="27"/>
  <c r="E350" i="27" s="1"/>
  <c r="G209" i="38"/>
  <c r="G309" i="38"/>
  <c r="G359" i="38" s="1"/>
  <c r="C202" i="38"/>
  <c r="C277" i="38"/>
  <c r="D204" i="38"/>
  <c r="D279" i="38" s="1"/>
  <c r="D304" i="38" s="1"/>
  <c r="D354" i="38" s="1"/>
  <c r="E204" i="38"/>
  <c r="E304" i="38"/>
  <c r="E354" i="38"/>
  <c r="H169" i="15"/>
  <c r="G200" i="31"/>
  <c r="G275" i="31"/>
  <c r="G300" i="31"/>
  <c r="G350" i="31" s="1"/>
  <c r="G202" i="31"/>
  <c r="G277" i="31" s="1"/>
  <c r="G302" i="31"/>
  <c r="G352" i="31" s="1"/>
  <c r="C202" i="31"/>
  <c r="C277" i="31"/>
  <c r="D200" i="31"/>
  <c r="D275" i="31" s="1"/>
  <c r="D300" i="31"/>
  <c r="D350" i="31" s="1"/>
  <c r="F207" i="31"/>
  <c r="F282" i="31" s="1"/>
  <c r="F307" i="31"/>
  <c r="F357" i="31" s="1"/>
  <c r="D207" i="31"/>
  <c r="D282" i="31"/>
  <c r="D307" i="31"/>
  <c r="D357" i="31" s="1"/>
  <c r="E203" i="31"/>
  <c r="E278" i="31" s="1"/>
  <c r="E303" i="31"/>
  <c r="E353" i="31" s="1"/>
  <c r="F196" i="31"/>
  <c r="F271" i="31" s="1"/>
  <c r="F296" i="31"/>
  <c r="F346" i="31" s="1"/>
  <c r="F211" i="31"/>
  <c r="F286" i="31" s="1"/>
  <c r="F311" i="31"/>
  <c r="F361" i="31" s="1"/>
  <c r="C209" i="31"/>
  <c r="C284" i="31" s="1"/>
  <c r="E197" i="31"/>
  <c r="E297" i="31"/>
  <c r="E347" i="31" s="1"/>
  <c r="C196" i="31"/>
  <c r="C271" i="31" s="1"/>
  <c r="C205" i="31"/>
  <c r="D211" i="31"/>
  <c r="D286" i="31" s="1"/>
  <c r="D311" i="31" s="1"/>
  <c r="D361" i="31" s="1"/>
  <c r="G210" i="31"/>
  <c r="G285" i="31" s="1"/>
  <c r="G310" i="31"/>
  <c r="G360" i="31"/>
  <c r="G212" i="31"/>
  <c r="G312" i="31"/>
  <c r="G362" i="31"/>
  <c r="E200" i="31"/>
  <c r="E300" i="31"/>
  <c r="E350" i="31"/>
  <c r="C200" i="31"/>
  <c r="C275" i="31" s="1"/>
  <c r="G195" i="31"/>
  <c r="G270" i="31"/>
  <c r="G295" i="31"/>
  <c r="G345" i="31" s="1"/>
  <c r="E196" i="31"/>
  <c r="E271" i="31"/>
  <c r="E296" i="31" s="1"/>
  <c r="E346" i="31" s="1"/>
  <c r="G199" i="31"/>
  <c r="G274" i="31"/>
  <c r="G299" i="31"/>
  <c r="G349" i="31" s="1"/>
  <c r="C193" i="31"/>
  <c r="C268" i="31"/>
  <c r="C194" i="31"/>
  <c r="C207" i="31"/>
  <c r="C282" i="31"/>
  <c r="D209" i="31"/>
  <c r="D284" i="31" s="1"/>
  <c r="D309" i="31"/>
  <c r="D359" i="31" s="1"/>
  <c r="G209" i="31"/>
  <c r="G284" i="31"/>
  <c r="G309" i="31"/>
  <c r="G359" i="31"/>
  <c r="F199" i="31"/>
  <c r="F274" i="31" s="1"/>
  <c r="F299" i="31"/>
  <c r="F349" i="31" s="1"/>
  <c r="E198" i="31"/>
  <c r="G198" i="31"/>
  <c r="G298" i="31"/>
  <c r="G348" i="31" s="1"/>
  <c r="G207" i="31"/>
  <c r="G282" i="31" s="1"/>
  <c r="G307" i="31"/>
  <c r="G357" i="31" s="1"/>
  <c r="E207" i="31"/>
  <c r="E282" i="31" s="1"/>
  <c r="E307" i="31"/>
  <c r="E357" i="31" s="1"/>
  <c r="C212" i="31"/>
  <c r="C287" i="31" s="1"/>
  <c r="G208" i="31"/>
  <c r="G308" i="31"/>
  <c r="G358" i="31" s="1"/>
  <c r="C208" i="31"/>
  <c r="E206" i="31"/>
  <c r="G203" i="31"/>
  <c r="G206" i="31"/>
  <c r="G306" i="31"/>
  <c r="G356" i="31" s="1"/>
  <c r="D208" i="31"/>
  <c r="F204" i="31"/>
  <c r="F279" i="31"/>
  <c r="F304" i="31"/>
  <c r="F354" i="31" s="1"/>
  <c r="F210" i="31"/>
  <c r="F285" i="31"/>
  <c r="F310" i="31"/>
  <c r="F360" i="31" s="1"/>
  <c r="E205" i="31"/>
  <c r="E280" i="31"/>
  <c r="E305" i="31"/>
  <c r="E355" i="31" s="1"/>
  <c r="C206" i="31"/>
  <c r="C281" i="31"/>
  <c r="C306" i="31" s="1"/>
  <c r="C356" i="31" s="1"/>
  <c r="F194" i="31"/>
  <c r="F269" i="31"/>
  <c r="F294" i="31"/>
  <c r="F344" i="31" s="1"/>
  <c r="F208" i="31"/>
  <c r="E212" i="31"/>
  <c r="C211" i="31"/>
  <c r="C286" i="31" s="1"/>
  <c r="C311" i="31" s="1"/>
  <c r="C361" i="31" s="1"/>
  <c r="E199" i="31"/>
  <c r="G204" i="31"/>
  <c r="G279" i="31" s="1"/>
  <c r="G304" i="31"/>
  <c r="G354" i="31"/>
  <c r="F193" i="31"/>
  <c r="D300" i="21"/>
  <c r="D350" i="21" s="1"/>
  <c r="C304" i="21"/>
  <c r="C354" i="21" s="1"/>
  <c r="G297" i="21"/>
  <c r="G347" i="21" s="1"/>
  <c r="D305" i="21"/>
  <c r="D355" i="21"/>
  <c r="G298" i="21"/>
  <c r="G348" i="21" s="1"/>
  <c r="C302" i="21"/>
  <c r="C352" i="21" s="1"/>
  <c r="D307" i="21"/>
  <c r="D357" i="21" s="1"/>
  <c r="C300" i="21"/>
  <c r="C350" i="21" s="1"/>
  <c r="F301" i="21"/>
  <c r="F351" i="21" s="1"/>
  <c r="E303" i="21"/>
  <c r="E353" i="21" s="1"/>
  <c r="D304" i="21"/>
  <c r="D354" i="21" s="1"/>
  <c r="G293" i="21"/>
  <c r="G343" i="21" s="1"/>
  <c r="F307" i="21"/>
  <c r="F357" i="21" s="1"/>
  <c r="E299" i="21"/>
  <c r="E349" i="21" s="1"/>
  <c r="G310" i="21"/>
  <c r="G360" i="21" s="1"/>
  <c r="F306" i="21"/>
  <c r="F356" i="21" s="1"/>
  <c r="G307" i="21"/>
  <c r="G357" i="21" s="1"/>
  <c r="G304" i="21"/>
  <c r="G354" i="21" s="1"/>
  <c r="G309" i="24"/>
  <c r="G359" i="24" s="1"/>
  <c r="F299" i="24"/>
  <c r="F349" i="24" s="1"/>
  <c r="G306" i="24"/>
  <c r="G356" i="24" s="1"/>
  <c r="F311" i="24"/>
  <c r="F361" i="24" s="1"/>
  <c r="F296" i="24"/>
  <c r="F346" i="24" s="1"/>
  <c r="E305" i="24"/>
  <c r="E355" i="24" s="1"/>
  <c r="E309" i="24"/>
  <c r="E359" i="24" s="1"/>
  <c r="F295" i="24"/>
  <c r="F345" i="24"/>
  <c r="E304" i="24"/>
  <c r="E354" i="24" s="1"/>
  <c r="G296" i="24"/>
  <c r="G346" i="24"/>
  <c r="F307" i="24"/>
  <c r="F357" i="24"/>
  <c r="D303" i="24"/>
  <c r="D353" i="24" s="1"/>
  <c r="F298" i="24"/>
  <c r="F348" i="24"/>
  <c r="E307" i="24"/>
  <c r="E357" i="24" s="1"/>
  <c r="F304" i="24"/>
  <c r="F354" i="24" s="1"/>
  <c r="F301" i="24"/>
  <c r="F351" i="24" s="1"/>
  <c r="E310" i="24"/>
  <c r="E360" i="24" s="1"/>
  <c r="D201" i="40"/>
  <c r="D276" i="40"/>
  <c r="D301" i="40"/>
  <c r="D351" i="40" s="1"/>
  <c r="C211" i="40"/>
  <c r="C286" i="40" s="1"/>
  <c r="C193" i="40"/>
  <c r="C268" i="40" s="1"/>
  <c r="G207" i="40"/>
  <c r="G282" i="40"/>
  <c r="G307" i="40"/>
  <c r="G357" i="40" s="1"/>
  <c r="F204" i="40"/>
  <c r="F279" i="40" s="1"/>
  <c r="F304" i="40"/>
  <c r="F354" i="40" s="1"/>
  <c r="C208" i="40"/>
  <c r="C283" i="40"/>
  <c r="E202" i="40"/>
  <c r="E277" i="40"/>
  <c r="E302" i="40"/>
  <c r="E352" i="40" s="1"/>
  <c r="E200" i="40"/>
  <c r="E275" i="40" s="1"/>
  <c r="E300" i="40"/>
  <c r="E350" i="40"/>
  <c r="D199" i="40"/>
  <c r="D274" i="40" s="1"/>
  <c r="F211" i="40"/>
  <c r="F286" i="40" s="1"/>
  <c r="F311" i="40"/>
  <c r="F361" i="40"/>
  <c r="C207" i="40"/>
  <c r="G203" i="40"/>
  <c r="G278" i="40" s="1"/>
  <c r="G303" i="40"/>
  <c r="G353" i="40"/>
  <c r="F198" i="40"/>
  <c r="F273" i="40" s="1"/>
  <c r="F298" i="40" s="1"/>
  <c r="F348" i="40" s="1"/>
  <c r="F197" i="40"/>
  <c r="F272" i="40" s="1"/>
  <c r="F297" i="40" s="1"/>
  <c r="F347" i="40" s="1"/>
  <c r="D198" i="40"/>
  <c r="D273" i="40" s="1"/>
  <c r="D298" i="40" s="1"/>
  <c r="D348" i="40" s="1"/>
  <c r="E210" i="40"/>
  <c r="E285" i="40" s="1"/>
  <c r="E310" i="40"/>
  <c r="E360" i="40"/>
  <c r="D204" i="40"/>
  <c r="D279" i="40" s="1"/>
  <c r="D304" i="40"/>
  <c r="D354" i="40"/>
  <c r="E196" i="40"/>
  <c r="E271" i="40" s="1"/>
  <c r="E296" i="40" s="1"/>
  <c r="E346" i="40" s="1"/>
  <c r="F209" i="40"/>
  <c r="F284" i="40" s="1"/>
  <c r="F309" i="40"/>
  <c r="F359" i="40"/>
  <c r="F195" i="40"/>
  <c r="F270" i="40" s="1"/>
  <c r="F295" i="40"/>
  <c r="F345" i="40"/>
  <c r="E199" i="40"/>
  <c r="F210" i="40"/>
  <c r="F285" i="40" s="1"/>
  <c r="F310" i="40"/>
  <c r="F360" i="40"/>
  <c r="D203" i="40"/>
  <c r="D278" i="40" s="1"/>
  <c r="D303" i="40"/>
  <c r="D353" i="40"/>
  <c r="C203" i="40"/>
  <c r="C278" i="40" s="1"/>
  <c r="G197" i="40"/>
  <c r="G272" i="40"/>
  <c r="G297" i="40"/>
  <c r="G347" i="40" s="1"/>
  <c r="G298" i="18"/>
  <c r="G348" i="18" s="1"/>
  <c r="G299" i="18"/>
  <c r="G349" i="18" s="1"/>
  <c r="E303" i="18"/>
  <c r="E353" i="18" s="1"/>
  <c r="F307" i="18"/>
  <c r="F357" i="18" s="1"/>
  <c r="E305" i="18"/>
  <c r="E355" i="18" s="1"/>
  <c r="F303" i="18"/>
  <c r="F353" i="18" s="1"/>
  <c r="G308" i="18"/>
  <c r="G358" i="18" s="1"/>
  <c r="F299" i="18"/>
  <c r="F349" i="18" s="1"/>
  <c r="F309" i="18"/>
  <c r="F359" i="18" s="1"/>
  <c r="E312" i="18"/>
  <c r="E362" i="18"/>
  <c r="D310" i="18"/>
  <c r="D360" i="18"/>
  <c r="F296" i="18"/>
  <c r="F346" i="18" s="1"/>
  <c r="D312" i="18"/>
  <c r="D362" i="18" s="1"/>
  <c r="E304" i="18"/>
  <c r="E354" i="18" s="1"/>
  <c r="C309" i="18"/>
  <c r="C359" i="18" s="1"/>
  <c r="D296" i="18"/>
  <c r="D346" i="18" s="1"/>
  <c r="D302" i="11"/>
  <c r="E300" i="11"/>
  <c r="F302" i="11"/>
  <c r="F311" i="11"/>
  <c r="G293" i="11"/>
  <c r="F300" i="11"/>
  <c r="D299" i="11"/>
  <c r="G301" i="11"/>
  <c r="G298" i="27"/>
  <c r="G348" i="27" s="1"/>
  <c r="F305" i="27"/>
  <c r="F355" i="27"/>
  <c r="F300" i="27"/>
  <c r="F350" i="27" s="1"/>
  <c r="D305" i="27"/>
  <c r="D355" i="27"/>
  <c r="F309" i="27"/>
  <c r="F359" i="27" s="1"/>
  <c r="G299" i="27"/>
  <c r="G349" i="27" s="1"/>
  <c r="F312" i="27"/>
  <c r="F362" i="27" s="1"/>
  <c r="G297" i="27"/>
  <c r="G347" i="27" s="1"/>
  <c r="D297" i="27"/>
  <c r="D347" i="27" s="1"/>
  <c r="G310" i="27"/>
  <c r="G360" i="27" s="1"/>
  <c r="G301" i="27"/>
  <c r="G351" i="27" s="1"/>
  <c r="F310" i="27"/>
  <c r="F360" i="27" s="1"/>
  <c r="G312" i="27"/>
  <c r="G362" i="27" s="1"/>
  <c r="F304" i="27"/>
  <c r="F354" i="27" s="1"/>
  <c r="C209" i="26"/>
  <c r="C284" i="26"/>
  <c r="C309" i="26"/>
  <c r="C359" i="26" s="1"/>
  <c r="G202" i="26"/>
  <c r="G277" i="26"/>
  <c r="G302" i="26"/>
  <c r="G352" i="26" s="1"/>
  <c r="F202" i="26"/>
  <c r="F277" i="26"/>
  <c r="F302" i="26"/>
  <c r="F352" i="26" s="1"/>
  <c r="C202" i="26"/>
  <c r="C277" i="26"/>
  <c r="C302" i="26"/>
  <c r="C352" i="26" s="1"/>
  <c r="E200" i="26"/>
  <c r="E300" i="26"/>
  <c r="E350" i="26" s="1"/>
  <c r="F195" i="26"/>
  <c r="F295" i="26"/>
  <c r="F345" i="26" s="1"/>
  <c r="H169" i="39"/>
  <c r="D203" i="38"/>
  <c r="D278" i="38"/>
  <c r="D303" i="38"/>
  <c r="D353" i="38"/>
  <c r="F211" i="38"/>
  <c r="F311" i="38"/>
  <c r="F361" i="38" s="1"/>
  <c r="D197" i="38"/>
  <c r="D272" i="38"/>
  <c r="D297" i="38"/>
  <c r="D347" i="38"/>
  <c r="C194" i="38"/>
  <c r="C269" i="38"/>
  <c r="F201" i="38"/>
  <c r="F301" i="38"/>
  <c r="F351" i="38"/>
  <c r="F212" i="38"/>
  <c r="F312" i="38"/>
  <c r="F362" i="38"/>
  <c r="E203" i="38"/>
  <c r="E303" i="38"/>
  <c r="E353" i="38"/>
  <c r="D204" i="12"/>
  <c r="D279" i="12" s="1"/>
  <c r="D304" i="12"/>
  <c r="D354" i="12"/>
  <c r="C204" i="12"/>
  <c r="C279" i="12" s="1"/>
  <c r="C304" i="12"/>
  <c r="C354" i="12"/>
  <c r="D207" i="12"/>
  <c r="D282" i="12" s="1"/>
  <c r="D307" i="12"/>
  <c r="D357" i="12"/>
  <c r="D194" i="12"/>
  <c r="D269" i="12" s="1"/>
  <c r="D294" i="12" s="1"/>
  <c r="D344" i="12" s="1"/>
  <c r="G207" i="12"/>
  <c r="G282" i="12" s="1"/>
  <c r="G307" i="12"/>
  <c r="G357" i="12"/>
  <c r="C194" i="12"/>
  <c r="F198" i="12"/>
  <c r="F298" i="12"/>
  <c r="F348" i="12"/>
  <c r="E207" i="12"/>
  <c r="E307" i="12"/>
  <c r="E357" i="12"/>
  <c r="D212" i="12"/>
  <c r="D287" i="12" s="1"/>
  <c r="D312" i="12" s="1"/>
  <c r="D362" i="12" s="1"/>
  <c r="D199" i="12"/>
  <c r="F204" i="12"/>
  <c r="F279" i="12" s="1"/>
  <c r="F304" i="12"/>
  <c r="F354" i="12"/>
  <c r="F193" i="12"/>
  <c r="F268" i="12" s="1"/>
  <c r="F201" i="12"/>
  <c r="F276" i="12"/>
  <c r="F301" i="12"/>
  <c r="F351" i="12" s="1"/>
  <c r="G195" i="12"/>
  <c r="G270" i="12" s="1"/>
  <c r="G295" i="12"/>
  <c r="G345" i="12" s="1"/>
  <c r="G199" i="12"/>
  <c r="G274" i="12"/>
  <c r="G299" i="12"/>
  <c r="G349" i="12" s="1"/>
  <c r="F212" i="12"/>
  <c r="F287" i="12" s="1"/>
  <c r="F312" i="12"/>
  <c r="F362" i="12" s="1"/>
  <c r="F203" i="12"/>
  <c r="F278" i="12" s="1"/>
  <c r="F303" i="12"/>
  <c r="F353" i="12"/>
  <c r="C193" i="12"/>
  <c r="C268" i="12"/>
  <c r="F202" i="12"/>
  <c r="F277" i="12" s="1"/>
  <c r="F302" i="12"/>
  <c r="F352" i="12" s="1"/>
  <c r="G212" i="12"/>
  <c r="G287" i="12" s="1"/>
  <c r="G312" i="12"/>
  <c r="G362" i="12"/>
  <c r="E200" i="12"/>
  <c r="E300" i="12"/>
  <c r="E350" i="12"/>
  <c r="C210" i="12"/>
  <c r="C285" i="12" s="1"/>
  <c r="G201" i="12"/>
  <c r="G276" i="12"/>
  <c r="G301" i="12"/>
  <c r="G351" i="12"/>
  <c r="D201" i="12"/>
  <c r="D276" i="12"/>
  <c r="D301" i="12" s="1"/>
  <c r="D351" i="12" s="1"/>
  <c r="G210" i="12"/>
  <c r="G285" i="12"/>
  <c r="G310" i="12"/>
  <c r="G360" i="12"/>
  <c r="E211" i="12"/>
  <c r="G204" i="12"/>
  <c r="G279" i="12"/>
  <c r="G304" i="12"/>
  <c r="G354" i="12"/>
  <c r="F209" i="12"/>
  <c r="F284" i="12"/>
  <c r="F309" i="12"/>
  <c r="F359" i="12" s="1"/>
  <c r="D202" i="12"/>
  <c r="D277" i="12"/>
  <c r="D302" i="12" s="1"/>
  <c r="F208" i="12"/>
  <c r="F283" i="12"/>
  <c r="F308" i="12" s="1"/>
  <c r="F358" i="12" s="1"/>
  <c r="D197" i="12"/>
  <c r="D272" i="12"/>
  <c r="D297" i="12" s="1"/>
  <c r="D347" i="12" s="1"/>
  <c r="C205" i="12"/>
  <c r="C280" i="12"/>
  <c r="D208" i="12"/>
  <c r="D283" i="12" s="1"/>
  <c r="D308" i="12" s="1"/>
  <c r="D358" i="12" s="1"/>
  <c r="C196" i="12"/>
  <c r="C271" i="12"/>
  <c r="C296" i="12" s="1"/>
  <c r="D203" i="12"/>
  <c r="D278" i="12" s="1"/>
  <c r="D303" i="12"/>
  <c r="D353" i="12"/>
  <c r="D206" i="12"/>
  <c r="D281" i="12" s="1"/>
  <c r="D306" i="12" s="1"/>
  <c r="D356" i="12" s="1"/>
  <c r="E194" i="12"/>
  <c r="E202" i="12"/>
  <c r="E302" i="12"/>
  <c r="E352" i="12" s="1"/>
  <c r="F196" i="12"/>
  <c r="F271" i="12" s="1"/>
  <c r="F296" i="12" s="1"/>
  <c r="F346" i="12" s="1"/>
  <c r="F200" i="12"/>
  <c r="F275" i="12" s="1"/>
  <c r="F300" i="12"/>
  <c r="F350" i="12" s="1"/>
  <c r="G194" i="12"/>
  <c r="G269" i="12" s="1"/>
  <c r="G294" i="12"/>
  <c r="G344" i="12"/>
  <c r="D205" i="12"/>
  <c r="D280" i="12" s="1"/>
  <c r="D305" i="12"/>
  <c r="D355" i="12" s="1"/>
  <c r="E195" i="12"/>
  <c r="C208" i="12"/>
  <c r="C283" i="12" s="1"/>
  <c r="D193" i="12"/>
  <c r="G202" i="12"/>
  <c r="G277" i="12"/>
  <c r="G302" i="12"/>
  <c r="G352" i="12" s="1"/>
  <c r="G193" i="12"/>
  <c r="C209" i="12"/>
  <c r="C284" i="12" s="1"/>
  <c r="E204" i="12"/>
  <c r="E304" i="12"/>
  <c r="E354" i="12" s="1"/>
  <c r="E193" i="33"/>
  <c r="G200" i="33"/>
  <c r="G275" i="33" s="1"/>
  <c r="G300" i="33"/>
  <c r="G350" i="33" s="1"/>
  <c r="D197" i="33"/>
  <c r="D272" i="33" s="1"/>
  <c r="C207" i="33"/>
  <c r="F210" i="33"/>
  <c r="F285" i="33" s="1"/>
  <c r="F310" i="33"/>
  <c r="F360" i="33" s="1"/>
  <c r="F209" i="33"/>
  <c r="F284" i="33" s="1"/>
  <c r="F309" i="33"/>
  <c r="F359" i="33"/>
  <c r="D208" i="33"/>
  <c r="D283" i="33" s="1"/>
  <c r="D308" i="33" s="1"/>
  <c r="D358" i="33" s="1"/>
  <c r="E205" i="33"/>
  <c r="E305" i="33"/>
  <c r="E355" i="33"/>
  <c r="D204" i="33"/>
  <c r="D304" i="33"/>
  <c r="D354" i="33" s="1"/>
  <c r="C197" i="33"/>
  <c r="C202" i="33"/>
  <c r="C277" i="33" s="1"/>
  <c r="D207" i="33"/>
  <c r="D282" i="33" s="1"/>
  <c r="D307" i="33"/>
  <c r="D357" i="33" s="1"/>
  <c r="E204" i="33"/>
  <c r="E304" i="33"/>
  <c r="E354" i="33" s="1"/>
  <c r="F197" i="33"/>
  <c r="F272" i="33" s="1"/>
  <c r="F297" i="33" s="1"/>
  <c r="F347" i="33" s="1"/>
  <c r="D209" i="33"/>
  <c r="D284" i="33" s="1"/>
  <c r="D309" i="33"/>
  <c r="D359" i="33" s="1"/>
  <c r="F211" i="33"/>
  <c r="F311" i="33"/>
  <c r="F361" i="33" s="1"/>
  <c r="C208" i="33"/>
  <c r="C283" i="33" s="1"/>
  <c r="E196" i="33"/>
  <c r="E271" i="33" s="1"/>
  <c r="E296" i="33" s="1"/>
  <c r="E346" i="33" s="1"/>
  <c r="F205" i="26"/>
  <c r="F305" i="26"/>
  <c r="F355" i="26" s="1"/>
  <c r="F198" i="26"/>
  <c r="F273" i="26" s="1"/>
  <c r="F298" i="26"/>
  <c r="F348" i="26" s="1"/>
  <c r="D212" i="26"/>
  <c r="E208" i="26"/>
  <c r="C200" i="26"/>
  <c r="C275" i="26" s="1"/>
  <c r="C300" i="26"/>
  <c r="C350" i="26" s="1"/>
  <c r="D196" i="26"/>
  <c r="D271" i="26" s="1"/>
  <c r="C199" i="26"/>
  <c r="E198" i="26"/>
  <c r="E298" i="26"/>
  <c r="E348" i="26"/>
  <c r="D203" i="26"/>
  <c r="D303" i="26"/>
  <c r="D353" i="26"/>
  <c r="G197" i="26"/>
  <c r="G272" i="26" s="1"/>
  <c r="G297" i="26"/>
  <c r="G347" i="26"/>
  <c r="E211" i="26"/>
  <c r="E311" i="26"/>
  <c r="E361" i="26"/>
  <c r="F207" i="26"/>
  <c r="F307" i="26"/>
  <c r="F357" i="26"/>
  <c r="E194" i="26"/>
  <c r="E195" i="26"/>
  <c r="D205" i="26"/>
  <c r="D280" i="26"/>
  <c r="D305" i="26"/>
  <c r="D355" i="26"/>
  <c r="D195" i="26"/>
  <c r="D270" i="26" s="1"/>
  <c r="D295" i="26" s="1"/>
  <c r="D345" i="26" s="1"/>
  <c r="C201" i="26"/>
  <c r="C276" i="26"/>
  <c r="G194" i="26"/>
  <c r="G269" i="26"/>
  <c r="G294" i="26"/>
  <c r="G344" i="26" s="1"/>
  <c r="D194" i="26"/>
  <c r="D269" i="26"/>
  <c r="D294" i="26" s="1"/>
  <c r="D344" i="26" s="1"/>
  <c r="G203" i="26"/>
  <c r="G303" i="26"/>
  <c r="G353" i="26" s="1"/>
  <c r="C196" i="26"/>
  <c r="C271" i="26"/>
  <c r="C296" i="26" s="1"/>
  <c r="F206" i="26"/>
  <c r="F306" i="26"/>
  <c r="F356" i="26" s="1"/>
  <c r="D201" i="26"/>
  <c r="D276" i="26"/>
  <c r="D301" i="26"/>
  <c r="D351" i="26" s="1"/>
  <c r="D198" i="26"/>
  <c r="D273" i="26" s="1"/>
  <c r="C201" i="32"/>
  <c r="C276" i="32"/>
  <c r="C196" i="32"/>
  <c r="C271" i="32" s="1"/>
  <c r="C296" i="32" s="1"/>
  <c r="D204" i="32"/>
  <c r="D279" i="32"/>
  <c r="D304" i="32" s="1"/>
  <c r="D354" i="32" s="1"/>
  <c r="C205" i="32"/>
  <c r="C280" i="32"/>
  <c r="C212" i="32"/>
  <c r="C287" i="32"/>
  <c r="C203" i="32"/>
  <c r="C278" i="32"/>
  <c r="C303" i="32"/>
  <c r="C353" i="32" s="1"/>
  <c r="F209" i="32"/>
  <c r="F309" i="32"/>
  <c r="F359" i="32"/>
  <c r="D212" i="32"/>
  <c r="D287" i="32"/>
  <c r="D312" i="32"/>
  <c r="D362" i="32" s="1"/>
  <c r="E194" i="32"/>
  <c r="D199" i="32"/>
  <c r="D274" i="32"/>
  <c r="D299" i="32" s="1"/>
  <c r="D349" i="32" s="1"/>
  <c r="D198" i="32"/>
  <c r="D273" i="32"/>
  <c r="D298" i="32" s="1"/>
  <c r="D348" i="32" s="1"/>
  <c r="F207" i="32"/>
  <c r="F282" i="32"/>
  <c r="F307" i="32"/>
  <c r="F357" i="32" s="1"/>
  <c r="G200" i="32"/>
  <c r="G275" i="32"/>
  <c r="G300" i="32"/>
  <c r="G350" i="32"/>
  <c r="C307" i="41"/>
  <c r="C357" i="41" s="1"/>
  <c r="G311" i="41"/>
  <c r="G361" i="41"/>
  <c r="E312" i="41"/>
  <c r="E362" i="41"/>
  <c r="E310" i="41"/>
  <c r="E360" i="41"/>
  <c r="G298" i="41"/>
  <c r="G348" i="41"/>
  <c r="C303" i="41"/>
  <c r="C353" i="41"/>
  <c r="F294" i="41"/>
  <c r="F344" i="41" s="1"/>
  <c r="F306" i="41"/>
  <c r="F356" i="41"/>
  <c r="E301" i="41"/>
  <c r="E351" i="41" s="1"/>
  <c r="D304" i="41"/>
  <c r="D354" i="41"/>
  <c r="D188" i="40"/>
  <c r="AM41" i="49" s="1"/>
  <c r="C188" i="19"/>
  <c r="AL17" i="49" s="1"/>
  <c r="E211" i="19"/>
  <c r="E286" i="19"/>
  <c r="E311" i="19"/>
  <c r="E361" i="19" s="1"/>
  <c r="G199" i="19"/>
  <c r="G274" i="19" s="1"/>
  <c r="G299" i="19"/>
  <c r="G349" i="19" s="1"/>
  <c r="C193" i="19"/>
  <c r="C268" i="19"/>
  <c r="C293" i="19"/>
  <c r="F201" i="19"/>
  <c r="F276" i="19"/>
  <c r="F301" i="19"/>
  <c r="F351" i="19"/>
  <c r="E205" i="19"/>
  <c r="E280" i="19" s="1"/>
  <c r="E305" i="19"/>
  <c r="E355" i="19"/>
  <c r="F198" i="19"/>
  <c r="F273" i="19"/>
  <c r="F298" i="19" s="1"/>
  <c r="F348" i="19" s="1"/>
  <c r="H182" i="10"/>
  <c r="H169" i="19"/>
  <c r="D200" i="33"/>
  <c r="D275" i="33" s="1"/>
  <c r="D300" i="33"/>
  <c r="D350" i="33" s="1"/>
  <c r="C193" i="33"/>
  <c r="E211" i="33"/>
  <c r="E311" i="33"/>
  <c r="E361" i="33" s="1"/>
  <c r="G199" i="33"/>
  <c r="G274" i="33" s="1"/>
  <c r="G299" i="33"/>
  <c r="G349" i="33" s="1"/>
  <c r="D206" i="33"/>
  <c r="D281" i="33" s="1"/>
  <c r="D306" i="33" s="1"/>
  <c r="D356" i="33" s="1"/>
  <c r="D201" i="33"/>
  <c r="D276" i="33" s="1"/>
  <c r="D301" i="33" s="1"/>
  <c r="D351" i="33" s="1"/>
  <c r="G196" i="33"/>
  <c r="G271" i="33" s="1"/>
  <c r="G296" i="33"/>
  <c r="G346" i="33" s="1"/>
  <c r="D210" i="33"/>
  <c r="F198" i="33"/>
  <c r="F273" i="33"/>
  <c r="F298" i="33"/>
  <c r="F348" i="33" s="1"/>
  <c r="C196" i="33"/>
  <c r="C211" i="33"/>
  <c r="C286" i="33" s="1"/>
  <c r="E203" i="33"/>
  <c r="E303" i="33"/>
  <c r="E353" i="33" s="1"/>
  <c r="E199" i="33"/>
  <c r="D199" i="33"/>
  <c r="D274" i="33"/>
  <c r="D299" i="33"/>
  <c r="D349" i="33" s="1"/>
  <c r="F200" i="33"/>
  <c r="F275" i="33" s="1"/>
  <c r="F300" i="33"/>
  <c r="F350" i="33"/>
  <c r="F212" i="33"/>
  <c r="F312" i="33"/>
  <c r="F362" i="33" s="1"/>
  <c r="C201" i="33"/>
  <c r="C276" i="33" s="1"/>
  <c r="D203" i="33"/>
  <c r="D278" i="33"/>
  <c r="D303" i="33"/>
  <c r="D353" i="33" s="1"/>
  <c r="C204" i="33"/>
  <c r="C209" i="33"/>
  <c r="C284" i="33" s="1"/>
  <c r="C309" i="33"/>
  <c r="C359" i="33"/>
  <c r="F193" i="33"/>
  <c r="F268" i="33" s="1"/>
  <c r="G206" i="33"/>
  <c r="G281" i="33" s="1"/>
  <c r="G306" i="33"/>
  <c r="G356" i="33" s="1"/>
  <c r="G194" i="33"/>
  <c r="G269" i="33"/>
  <c r="G294" i="33"/>
  <c r="G344" i="33" s="1"/>
  <c r="C212" i="33"/>
  <c r="D196" i="33"/>
  <c r="D194" i="33"/>
  <c r="D269" i="33" s="1"/>
  <c r="D294" i="33" s="1"/>
  <c r="D344" i="33" s="1"/>
  <c r="F206" i="33"/>
  <c r="F281" i="33" s="1"/>
  <c r="F306" i="33"/>
  <c r="F356" i="33"/>
  <c r="C194" i="33"/>
  <c r="C195" i="33"/>
  <c r="G208" i="33"/>
  <c r="G308" i="33"/>
  <c r="G358" i="33"/>
  <c r="F195" i="33"/>
  <c r="F270" i="33" s="1"/>
  <c r="F295" i="33"/>
  <c r="F345" i="33" s="1"/>
  <c r="C210" i="33"/>
  <c r="G195" i="33"/>
  <c r="G270" i="33"/>
  <c r="G295" i="33"/>
  <c r="G345" i="33" s="1"/>
  <c r="C198" i="33"/>
  <c r="D195" i="33"/>
  <c r="D270" i="33" s="1"/>
  <c r="D295" i="33" s="1"/>
  <c r="D345" i="33"/>
  <c r="D198" i="33"/>
  <c r="D273" i="33" s="1"/>
  <c r="D298" i="33" s="1"/>
  <c r="D348" i="33" s="1"/>
  <c r="H169" i="11"/>
  <c r="C188" i="24"/>
  <c r="H181" i="10"/>
  <c r="E188" i="19"/>
  <c r="AN17" i="49" s="1"/>
  <c r="H177" i="10"/>
  <c r="H169" i="38"/>
  <c r="D205" i="32"/>
  <c r="D280" i="32"/>
  <c r="D305" i="32"/>
  <c r="D355" i="32"/>
  <c r="F199" i="32"/>
  <c r="F274" i="32" s="1"/>
  <c r="F299" i="32"/>
  <c r="F349" i="32"/>
  <c r="C208" i="32"/>
  <c r="C283" i="32"/>
  <c r="G208" i="32"/>
  <c r="G283" i="32"/>
  <c r="G308" i="32"/>
  <c r="G358" i="32" s="1"/>
  <c r="D209" i="32"/>
  <c r="D309" i="32"/>
  <c r="D359" i="32"/>
  <c r="D211" i="32"/>
  <c r="D286" i="32"/>
  <c r="D311" i="32"/>
  <c r="D361" i="32" s="1"/>
  <c r="D197" i="32"/>
  <c r="D272" i="32"/>
  <c r="D297" i="32"/>
  <c r="D347" i="32"/>
  <c r="E201" i="32"/>
  <c r="E276" i="32"/>
  <c r="E301" i="32"/>
  <c r="E351" i="32" s="1"/>
  <c r="G205" i="32"/>
  <c r="G280" i="32"/>
  <c r="G305" i="32"/>
  <c r="G355" i="32"/>
  <c r="G210" i="32"/>
  <c r="G285" i="32"/>
  <c r="G310" i="32"/>
  <c r="G360" i="32" s="1"/>
  <c r="C204" i="32"/>
  <c r="C279" i="32"/>
  <c r="F201" i="32"/>
  <c r="F276" i="32"/>
  <c r="F301" i="32"/>
  <c r="F351" i="32"/>
  <c r="D196" i="32"/>
  <c r="D271" i="32" s="1"/>
  <c r="D296" i="32" s="1"/>
  <c r="F204" i="32"/>
  <c r="F279" i="32" s="1"/>
  <c r="F304" i="32"/>
  <c r="F354" i="32" s="1"/>
  <c r="E197" i="32"/>
  <c r="E272" i="32"/>
  <c r="E297" i="32"/>
  <c r="E347" i="32"/>
  <c r="C202" i="32"/>
  <c r="C277" i="32" s="1"/>
  <c r="F202" i="32"/>
  <c r="F277" i="32" s="1"/>
  <c r="F302" i="32" s="1"/>
  <c r="F352" i="32" s="1"/>
  <c r="E198" i="32"/>
  <c r="G201" i="32"/>
  <c r="G276" i="32" s="1"/>
  <c r="G301" i="32"/>
  <c r="G351" i="32"/>
  <c r="G206" i="32"/>
  <c r="G281" i="32"/>
  <c r="G306" i="32"/>
  <c r="G356" i="32" s="1"/>
  <c r="F205" i="32"/>
  <c r="F280" i="32" s="1"/>
  <c r="F305" i="32"/>
  <c r="F355" i="32"/>
  <c r="C194" i="32"/>
  <c r="C199" i="32"/>
  <c r="C274" i="32"/>
  <c r="E205" i="32"/>
  <c r="E280" i="32"/>
  <c r="E305" i="32"/>
  <c r="E355" i="32" s="1"/>
  <c r="E300" i="41"/>
  <c r="E350" i="41"/>
  <c r="G306" i="41"/>
  <c r="G356" i="41"/>
  <c r="E303" i="41"/>
  <c r="E353" i="41" s="1"/>
  <c r="G297" i="41"/>
  <c r="G347" i="41"/>
  <c r="G309" i="41"/>
  <c r="G359" i="41"/>
  <c r="E304" i="41"/>
  <c r="E354" i="41"/>
  <c r="F304" i="41"/>
  <c r="F354" i="41"/>
  <c r="E302" i="41"/>
  <c r="E352" i="41"/>
  <c r="F302" i="41"/>
  <c r="F352" i="41"/>
  <c r="G303" i="41"/>
  <c r="G353" i="41"/>
  <c r="D300" i="41"/>
  <c r="D350" i="41"/>
  <c r="G300" i="41"/>
  <c r="G350" i="41"/>
  <c r="G312" i="41"/>
  <c r="G362" i="41"/>
  <c r="C300" i="41"/>
  <c r="C350" i="41"/>
  <c r="G307" i="41"/>
  <c r="G357" i="41"/>
  <c r="F308" i="41"/>
  <c r="F358" i="41"/>
  <c r="E298" i="41"/>
  <c r="E348" i="41"/>
  <c r="G310" i="41"/>
  <c r="G360" i="41"/>
  <c r="F312" i="41"/>
  <c r="F362" i="41"/>
  <c r="C312" i="41"/>
  <c r="C362" i="41"/>
  <c r="F301" i="39"/>
  <c r="F351" i="39"/>
  <c r="G312" i="39"/>
  <c r="G362" i="39"/>
  <c r="G295" i="39"/>
  <c r="G345" i="39"/>
  <c r="E300" i="39"/>
  <c r="E350" i="39"/>
  <c r="F311" i="39"/>
  <c r="F361" i="39"/>
  <c r="E312" i="39"/>
  <c r="E362" i="39"/>
  <c r="D300" i="22"/>
  <c r="D350" i="22"/>
  <c r="G311" i="22"/>
  <c r="G361" i="22"/>
  <c r="G302" i="22"/>
  <c r="G352" i="22"/>
  <c r="G303" i="22"/>
  <c r="G353" i="22" s="1"/>
  <c r="G294" i="22"/>
  <c r="G344" i="22"/>
  <c r="F309" i="22"/>
  <c r="F359" i="22" s="1"/>
  <c r="D302" i="22"/>
  <c r="D352" i="22"/>
  <c r="G304" i="22"/>
  <c r="G354" i="22"/>
  <c r="C208" i="19"/>
  <c r="C283" i="19"/>
  <c r="C308" i="19"/>
  <c r="C358" i="19" s="1"/>
  <c r="G197" i="19"/>
  <c r="G272" i="19"/>
  <c r="G297" i="19"/>
  <c r="G347" i="19"/>
  <c r="F212" i="19"/>
  <c r="G208" i="19"/>
  <c r="G283" i="19"/>
  <c r="G308" i="19"/>
  <c r="G358" i="19"/>
  <c r="G205" i="19"/>
  <c r="G280" i="19"/>
  <c r="G305" i="19"/>
  <c r="G355" i="19" s="1"/>
  <c r="D201" i="19"/>
  <c r="D276" i="19"/>
  <c r="D301" i="19" s="1"/>
  <c r="D351" i="19"/>
  <c r="F196" i="19"/>
  <c r="F271" i="19"/>
  <c r="F296" i="19"/>
  <c r="F346" i="19" s="1"/>
  <c r="F206" i="19"/>
  <c r="F281" i="19"/>
  <c r="F306" i="19"/>
  <c r="F356" i="19"/>
  <c r="C198" i="19"/>
  <c r="C273" i="19"/>
  <c r="C298" i="19"/>
  <c r="C348" i="19" s="1"/>
  <c r="E193" i="19"/>
  <c r="E268" i="19"/>
  <c r="F210" i="19"/>
  <c r="F285" i="19"/>
  <c r="F310" i="19"/>
  <c r="F360" i="19"/>
  <c r="F208" i="38"/>
  <c r="F308" i="38"/>
  <c r="F358" i="38"/>
  <c r="C203" i="38"/>
  <c r="C278" i="38"/>
  <c r="C303" i="38"/>
  <c r="C353" i="38"/>
  <c r="D196" i="38"/>
  <c r="D271" i="38" s="1"/>
  <c r="D296" i="38" s="1"/>
  <c r="D346" i="38" s="1"/>
  <c r="F200" i="38"/>
  <c r="F275" i="38"/>
  <c r="F300" i="38"/>
  <c r="F350" i="38"/>
  <c r="F210" i="38"/>
  <c r="F310" i="38"/>
  <c r="F360" i="38"/>
  <c r="C208" i="38"/>
  <c r="C283" i="38"/>
  <c r="D202" i="38"/>
  <c r="D277" i="38"/>
  <c r="D302" i="38"/>
  <c r="D352" i="38" s="1"/>
  <c r="D211" i="38"/>
  <c r="D286" i="38"/>
  <c r="D311" i="38" s="1"/>
  <c r="D361" i="38"/>
  <c r="G210" i="38"/>
  <c r="G310" i="38"/>
  <c r="C210" i="38"/>
  <c r="C205" i="38"/>
  <c r="C280" i="38"/>
  <c r="F203" i="38"/>
  <c r="F278" i="38"/>
  <c r="F303" i="38"/>
  <c r="F353" i="38" s="1"/>
  <c r="E200" i="38"/>
  <c r="E300" i="38"/>
  <c r="E350" i="38"/>
  <c r="G199" i="38"/>
  <c r="G274" i="38"/>
  <c r="G299" i="38"/>
  <c r="G349" i="38" s="1"/>
  <c r="C197" i="38"/>
  <c r="C272" i="38"/>
  <c r="C297" i="38"/>
  <c r="C347" i="38"/>
  <c r="G204" i="38"/>
  <c r="G279" i="38"/>
  <c r="G304" i="38"/>
  <c r="G354" i="38" s="1"/>
  <c r="F195" i="38"/>
  <c r="F295" i="38"/>
  <c r="F345" i="38"/>
  <c r="D209" i="38"/>
  <c r="D284" i="38"/>
  <c r="D309" i="38"/>
  <c r="D359" i="38" s="1"/>
  <c r="F202" i="38"/>
  <c r="F302" i="38"/>
  <c r="F352" i="38"/>
  <c r="G208" i="38"/>
  <c r="G283" i="38"/>
  <c r="G308" i="38"/>
  <c r="G358" i="38" s="1"/>
  <c r="D210" i="38"/>
  <c r="D200" i="38"/>
  <c r="D275" i="38"/>
  <c r="D300" i="38"/>
  <c r="D350" i="38" s="1"/>
  <c r="E212" i="38"/>
  <c r="F197" i="38"/>
  <c r="F297" i="38"/>
  <c r="F347" i="38" s="1"/>
  <c r="C201" i="38"/>
  <c r="C276" i="38"/>
  <c r="C206" i="38"/>
  <c r="C281" i="38"/>
  <c r="D193" i="38"/>
  <c r="D268" i="38"/>
  <c r="E210" i="38"/>
  <c r="E310" i="38"/>
  <c r="E360" i="38"/>
  <c r="C207" i="38"/>
  <c r="C282" i="38"/>
  <c r="C307" i="38"/>
  <c r="C357" i="38"/>
  <c r="C200" i="38"/>
  <c r="C275" i="38" s="1"/>
  <c r="C300" i="38"/>
  <c r="C350" i="38"/>
  <c r="G197" i="38"/>
  <c r="G272" i="38"/>
  <c r="G297" i="38"/>
  <c r="G347" i="38"/>
  <c r="E208" i="38"/>
  <c r="E283" i="38" s="1"/>
  <c r="E308" i="38" s="1"/>
  <c r="E358" i="38" s="1"/>
  <c r="E201" i="38"/>
  <c r="E301" i="38"/>
  <c r="E351" i="38"/>
  <c r="D201" i="38"/>
  <c r="D276" i="38" s="1"/>
  <c r="D301" i="38" s="1"/>
  <c r="D351" i="38" s="1"/>
  <c r="E194" i="38"/>
  <c r="F204" i="38"/>
  <c r="F304" i="38"/>
  <c r="F354" i="38"/>
  <c r="C193" i="38"/>
  <c r="C268" i="38"/>
  <c r="F300" i="39"/>
  <c r="F350" i="39"/>
  <c r="G304" i="39"/>
  <c r="G354" i="39"/>
  <c r="E310" i="39"/>
  <c r="E360" i="39"/>
  <c r="D300" i="39"/>
  <c r="D350" i="39"/>
  <c r="G303" i="39"/>
  <c r="G353" i="39" s="1"/>
  <c r="G302" i="39"/>
  <c r="G352" i="39"/>
  <c r="D309" i="39"/>
  <c r="D359" i="39"/>
  <c r="G299" i="39"/>
  <c r="G349" i="39"/>
  <c r="G297" i="39"/>
  <c r="G347" i="39"/>
  <c r="G301" i="39"/>
  <c r="G351" i="39"/>
  <c r="G311" i="39"/>
  <c r="G361" i="39" s="1"/>
  <c r="G294" i="39"/>
  <c r="G344" i="39" s="1"/>
  <c r="F300" i="22"/>
  <c r="F350" i="22"/>
  <c r="D312" i="22"/>
  <c r="D362" i="22"/>
  <c r="C309" i="22"/>
  <c r="C359" i="22" s="1"/>
  <c r="G295" i="22"/>
  <c r="G345" i="22"/>
  <c r="F301" i="22"/>
  <c r="F351" i="22" s="1"/>
  <c r="F307" i="22"/>
  <c r="F357" i="22" s="1"/>
  <c r="G296" i="22"/>
  <c r="G346" i="22"/>
  <c r="E303" i="22"/>
  <c r="E353" i="22" s="1"/>
  <c r="E300" i="22"/>
  <c r="E350" i="22" s="1"/>
  <c r="C307" i="22"/>
  <c r="C357" i="22"/>
  <c r="G312" i="22"/>
  <c r="G362" i="22" s="1"/>
  <c r="D208" i="25"/>
  <c r="D283" i="25"/>
  <c r="D308" i="25"/>
  <c r="D358" i="25" s="1"/>
  <c r="F203" i="25"/>
  <c r="F278" i="25"/>
  <c r="F303" i="25"/>
  <c r="F353" i="25"/>
  <c r="C208" i="25"/>
  <c r="C283" i="25"/>
  <c r="E211" i="25"/>
  <c r="E286" i="25" s="1"/>
  <c r="E311" i="25" s="1"/>
  <c r="E361" i="25" s="1"/>
  <c r="D201" i="25"/>
  <c r="E209" i="25"/>
  <c r="E309" i="25"/>
  <c r="E359" i="25"/>
  <c r="F208" i="25"/>
  <c r="F283" i="25"/>
  <c r="F308" i="25"/>
  <c r="F358" i="25"/>
  <c r="E200" i="25"/>
  <c r="E275" i="25" s="1"/>
  <c r="E300" i="25"/>
  <c r="E350" i="25"/>
  <c r="D194" i="25"/>
  <c r="D269" i="25"/>
  <c r="G205" i="25"/>
  <c r="G280" i="25" s="1"/>
  <c r="G305" i="25"/>
  <c r="G355" i="25"/>
  <c r="C206" i="25"/>
  <c r="C281" i="25"/>
  <c r="E202" i="25"/>
  <c r="E203" i="25"/>
  <c r="E278" i="25"/>
  <c r="E303" i="25"/>
  <c r="E353" i="25"/>
  <c r="C193" i="25"/>
  <c r="C268" i="25"/>
  <c r="E210" i="25"/>
  <c r="E285" i="25" s="1"/>
  <c r="E310" i="25"/>
  <c r="E360" i="25"/>
  <c r="F209" i="25"/>
  <c r="F284" i="25"/>
  <c r="F309" i="25"/>
  <c r="F359" i="25"/>
  <c r="D210" i="25"/>
  <c r="D285" i="25" s="1"/>
  <c r="D310" i="25" s="1"/>
  <c r="D360" i="25"/>
  <c r="C198" i="25"/>
  <c r="D211" i="25"/>
  <c r="D286" i="25"/>
  <c r="D311" i="25"/>
  <c r="D361" i="25" s="1"/>
  <c r="D202" i="25"/>
  <c r="D277" i="25"/>
  <c r="D302" i="25"/>
  <c r="D352" i="25"/>
  <c r="D197" i="25"/>
  <c r="D272" i="25"/>
  <c r="D297" i="25"/>
  <c r="D347" i="25" s="1"/>
  <c r="F201" i="25"/>
  <c r="F301" i="25"/>
  <c r="F351" i="25"/>
  <c r="G209" i="25"/>
  <c r="G284" i="25"/>
  <c r="G309" i="25"/>
  <c r="G359" i="25" s="1"/>
  <c r="G202" i="25"/>
  <c r="G277" i="25"/>
  <c r="G302" i="25"/>
  <c r="G352" i="25"/>
  <c r="C196" i="25"/>
  <c r="C271" i="25"/>
  <c r="G302" i="11"/>
  <c r="E299" i="11"/>
  <c r="D307" i="11"/>
  <c r="G299" i="11"/>
  <c r="F307" i="11"/>
  <c r="D304" i="11"/>
  <c r="F309" i="11"/>
  <c r="E307" i="11"/>
  <c r="G304" i="11"/>
  <c r="G305" i="11"/>
  <c r="E305" i="11"/>
  <c r="F299" i="11"/>
  <c r="G303" i="11"/>
  <c r="F295" i="11"/>
  <c r="G296" i="11"/>
  <c r="D303" i="11"/>
  <c r="F304" i="11"/>
  <c r="G297" i="11"/>
  <c r="F305" i="11"/>
  <c r="G311" i="11"/>
  <c r="F310" i="11"/>
  <c r="F360" i="11" s="1"/>
  <c r="G310" i="11"/>
  <c r="C307" i="11"/>
  <c r="G298" i="11"/>
  <c r="F297" i="11"/>
  <c r="E297" i="11"/>
  <c r="E301" i="39"/>
  <c r="E351" i="39" s="1"/>
  <c r="F306" i="39"/>
  <c r="F356" i="39" s="1"/>
  <c r="F310" i="39"/>
  <c r="F360" i="39" s="1"/>
  <c r="E303" i="39"/>
  <c r="E353" i="39" s="1"/>
  <c r="F297" i="39"/>
  <c r="F347" i="39"/>
  <c r="G300" i="39"/>
  <c r="G350" i="39"/>
  <c r="D303" i="39"/>
  <c r="D353" i="39"/>
  <c r="G308" i="39"/>
  <c r="G358" i="39"/>
  <c r="F298" i="39"/>
  <c r="F348" i="39"/>
  <c r="F302" i="39"/>
  <c r="F352" i="39" s="1"/>
  <c r="E309" i="39"/>
  <c r="E359" i="39"/>
  <c r="G293" i="39"/>
  <c r="G343" i="39" s="1"/>
  <c r="E305" i="39"/>
  <c r="E355" i="39" s="1"/>
  <c r="G298" i="39"/>
  <c r="G348" i="39" s="1"/>
  <c r="D301" i="39"/>
  <c r="D351" i="39"/>
  <c r="E304" i="39"/>
  <c r="E354" i="39" s="1"/>
  <c r="F307" i="39"/>
  <c r="F357" i="39"/>
  <c r="G310" i="39"/>
  <c r="G360" i="39" s="1"/>
  <c r="D302" i="39"/>
  <c r="D352" i="39" s="1"/>
  <c r="G309" i="39"/>
  <c r="G359" i="39"/>
  <c r="F305" i="39"/>
  <c r="F355" i="39" s="1"/>
  <c r="F309" i="39"/>
  <c r="F359" i="39"/>
  <c r="F312" i="39"/>
  <c r="F362" i="39" s="1"/>
  <c r="F304" i="39"/>
  <c r="F354" i="39"/>
  <c r="F295" i="39"/>
  <c r="F345" i="39"/>
  <c r="F299" i="39"/>
  <c r="F349" i="39"/>
  <c r="F303" i="39"/>
  <c r="F353" i="39"/>
  <c r="G306" i="39"/>
  <c r="G356" i="39"/>
  <c r="C300" i="22"/>
  <c r="C350" i="22"/>
  <c r="F306" i="22"/>
  <c r="F356" i="22" s="1"/>
  <c r="G298" i="22"/>
  <c r="G348" i="22"/>
  <c r="E312" i="22"/>
  <c r="E362" i="22"/>
  <c r="E305" i="22"/>
  <c r="E355" i="22" s="1"/>
  <c r="E310" i="22"/>
  <c r="E360" i="22" s="1"/>
  <c r="F302" i="22"/>
  <c r="F352" i="22" s="1"/>
  <c r="F295" i="22"/>
  <c r="F345" i="22"/>
  <c r="D309" i="22"/>
  <c r="D359" i="22" s="1"/>
  <c r="F303" i="22"/>
  <c r="F353" i="22"/>
  <c r="E302" i="22"/>
  <c r="E352" i="22"/>
  <c r="F294" i="22"/>
  <c r="F344" i="22"/>
  <c r="E307" i="22"/>
  <c r="E357" i="22"/>
  <c r="E309" i="22"/>
  <c r="E359" i="22" s="1"/>
  <c r="D303" i="22"/>
  <c r="D353" i="22"/>
  <c r="G309" i="22"/>
  <c r="G359" i="22"/>
  <c r="F308" i="22"/>
  <c r="F358" i="22"/>
  <c r="G300" i="22"/>
  <c r="G350" i="22" s="1"/>
  <c r="G293" i="22"/>
  <c r="G343" i="22"/>
  <c r="G305" i="22"/>
  <c r="G355" i="22" s="1"/>
  <c r="F299" i="22"/>
  <c r="F349" i="22"/>
  <c r="F311" i="22"/>
  <c r="F361" i="22" s="1"/>
  <c r="F304" i="22"/>
  <c r="F354" i="22" s="1"/>
  <c r="G301" i="22"/>
  <c r="G351" i="22" s="1"/>
  <c r="G306" i="22"/>
  <c r="G356" i="22" s="1"/>
  <c r="G299" i="22"/>
  <c r="G349" i="22"/>
  <c r="F312" i="22"/>
  <c r="F362" i="22" s="1"/>
  <c r="F305" i="22"/>
  <c r="F355" i="22"/>
  <c r="G297" i="22"/>
  <c r="G347" i="22" s="1"/>
  <c r="F310" i="22"/>
  <c r="F360" i="22"/>
  <c r="F199" i="19"/>
  <c r="F274" i="19" s="1"/>
  <c r="F299" i="19"/>
  <c r="F349" i="19" s="1"/>
  <c r="F211" i="19"/>
  <c r="F286" i="19"/>
  <c r="H286" i="19" s="1"/>
  <c r="H361" i="19" s="1"/>
  <c r="F311" i="19"/>
  <c r="F361" i="19" s="1"/>
  <c r="C205" i="19"/>
  <c r="C280" i="19" s="1"/>
  <c r="C305" i="19" s="1"/>
  <c r="C355" i="19" s="1"/>
  <c r="G196" i="19"/>
  <c r="G271" i="19"/>
  <c r="G296" i="19"/>
  <c r="G346" i="19" s="1"/>
  <c r="D207" i="19"/>
  <c r="D282" i="19" s="1"/>
  <c r="D307" i="19"/>
  <c r="D357" i="19"/>
  <c r="C199" i="19"/>
  <c r="C274" i="19"/>
  <c r="C299" i="19" s="1"/>
  <c r="C349" i="19" s="1"/>
  <c r="C211" i="19"/>
  <c r="C286" i="19" s="1"/>
  <c r="C311" i="19" s="1"/>
  <c r="C361" i="19" s="1"/>
  <c r="D205" i="19"/>
  <c r="D280" i="19"/>
  <c r="D305" i="19"/>
  <c r="D355" i="19" s="1"/>
  <c r="E199" i="19"/>
  <c r="E194" i="19"/>
  <c r="E269" i="19"/>
  <c r="E294" i="19" s="1"/>
  <c r="E344" i="19" s="1"/>
  <c r="F209" i="19"/>
  <c r="F284" i="19" s="1"/>
  <c r="F309" i="19"/>
  <c r="F359" i="19" s="1"/>
  <c r="C203" i="19"/>
  <c r="C278" i="19"/>
  <c r="C303" i="19"/>
  <c r="C353" i="19"/>
  <c r="F195" i="19"/>
  <c r="F270" i="19" s="1"/>
  <c r="F295" i="19"/>
  <c r="F345" i="19" s="1"/>
  <c r="E208" i="19"/>
  <c r="E283" i="19"/>
  <c r="E308" i="19" s="1"/>
  <c r="E358" i="19" s="1"/>
  <c r="D200" i="19"/>
  <c r="D275" i="19" s="1"/>
  <c r="D300" i="19"/>
  <c r="D350" i="19" s="1"/>
  <c r="D212" i="19"/>
  <c r="D287" i="19"/>
  <c r="D312" i="19" s="1"/>
  <c r="D362" i="19" s="1"/>
  <c r="D203" i="19"/>
  <c r="D278" i="19" s="1"/>
  <c r="D303" i="19"/>
  <c r="D353" i="19" s="1"/>
  <c r="C195" i="19"/>
  <c r="C270" i="19"/>
  <c r="C295" i="19" s="1"/>
  <c r="C345" i="19" s="1"/>
  <c r="C207" i="19"/>
  <c r="C282" i="19" s="1"/>
  <c r="C307" i="19"/>
  <c r="C357" i="19" s="1"/>
  <c r="E200" i="19"/>
  <c r="E275" i="19"/>
  <c r="E300" i="19"/>
  <c r="E350" i="19" s="1"/>
  <c r="G193" i="19"/>
  <c r="G268" i="19" s="1"/>
  <c r="G293" i="19"/>
  <c r="G343" i="19"/>
  <c r="D204" i="19"/>
  <c r="D279" i="19"/>
  <c r="D304" i="19"/>
  <c r="D354" i="19" s="1"/>
  <c r="C200" i="19"/>
  <c r="C275" i="19" s="1"/>
  <c r="C300" i="19"/>
  <c r="C350" i="19"/>
  <c r="D194" i="19"/>
  <c r="D269" i="19"/>
  <c r="D294" i="19" s="1"/>
  <c r="D344" i="19" s="1"/>
  <c r="E307" i="41"/>
  <c r="E357" i="41"/>
  <c r="G308" i="41"/>
  <c r="G358" i="41"/>
  <c r="F307" i="41"/>
  <c r="F357" i="41"/>
  <c r="D302" i="41"/>
  <c r="D352" i="41" s="1"/>
  <c r="F299" i="41"/>
  <c r="F349" i="41"/>
  <c r="F310" i="41"/>
  <c r="F360" i="41" s="1"/>
  <c r="F296" i="41"/>
  <c r="F346" i="41" s="1"/>
  <c r="G295" i="41"/>
  <c r="G345" i="41" s="1"/>
  <c r="F295" i="41"/>
  <c r="F345" i="41" s="1"/>
  <c r="G305" i="41"/>
  <c r="G355" i="41"/>
  <c r="D307" i="41"/>
  <c r="D357" i="41" s="1"/>
  <c r="E309" i="41"/>
  <c r="E359" i="41" s="1"/>
  <c r="D309" i="41"/>
  <c r="D359" i="41"/>
  <c r="G304" i="41"/>
  <c r="G354" i="41"/>
  <c r="E305" i="41"/>
  <c r="E355" i="41"/>
  <c r="F311" i="41"/>
  <c r="F361" i="41"/>
  <c r="G302" i="41"/>
  <c r="G352" i="41" s="1"/>
  <c r="G296" i="41"/>
  <c r="G346" i="41" s="1"/>
  <c r="F297" i="41"/>
  <c r="F347" i="41"/>
  <c r="G299" i="41"/>
  <c r="G349" i="41"/>
  <c r="F298" i="41"/>
  <c r="F348" i="41"/>
  <c r="F300" i="41"/>
  <c r="F350" i="41"/>
  <c r="G209" i="33"/>
  <c r="G284" i="33" s="1"/>
  <c r="G309" i="33"/>
  <c r="G359" i="33"/>
  <c r="G211" i="33"/>
  <c r="G311" i="33"/>
  <c r="G361" i="33"/>
  <c r="E210" i="33"/>
  <c r="E310" i="33"/>
  <c r="E360" i="33" s="1"/>
  <c r="G212" i="33"/>
  <c r="G287" i="33" s="1"/>
  <c r="G312" i="33"/>
  <c r="G362" i="33"/>
  <c r="G201" i="33"/>
  <c r="G276" i="33" s="1"/>
  <c r="G301" i="33"/>
  <c r="G351" i="33" s="1"/>
  <c r="G202" i="33"/>
  <c r="G277" i="33" s="1"/>
  <c r="G302" i="33"/>
  <c r="G352" i="33"/>
  <c r="C205" i="33"/>
  <c r="E197" i="33"/>
  <c r="E212" i="33"/>
  <c r="E200" i="33"/>
  <c r="E300" i="33"/>
  <c r="E350" i="33" s="1"/>
  <c r="E195" i="33"/>
  <c r="F203" i="33"/>
  <c r="F278" i="33" s="1"/>
  <c r="F303" i="33"/>
  <c r="F353" i="33" s="1"/>
  <c r="F204" i="33"/>
  <c r="F304" i="33"/>
  <c r="F354" i="33" s="1"/>
  <c r="C200" i="33"/>
  <c r="G205" i="33"/>
  <c r="G280" i="33" s="1"/>
  <c r="G305" i="33"/>
  <c r="G355" i="33"/>
  <c r="E209" i="33"/>
  <c r="E284" i="33" s="1"/>
  <c r="E309" i="33"/>
  <c r="E359" i="33" s="1"/>
  <c r="E198" i="33"/>
  <c r="H198" i="33" s="1"/>
  <c r="G204" i="33"/>
  <c r="G304" i="33"/>
  <c r="G354" i="33" s="1"/>
  <c r="G193" i="33"/>
  <c r="G268" i="33" s="1"/>
  <c r="G293" i="33"/>
  <c r="G343" i="33"/>
  <c r="C206" i="33"/>
  <c r="G210" i="33"/>
  <c r="G285" i="33" s="1"/>
  <c r="G310" i="33"/>
  <c r="G360" i="33"/>
  <c r="F196" i="33"/>
  <c r="F271" i="33" s="1"/>
  <c r="F296" i="33" s="1"/>
  <c r="F346" i="33" s="1"/>
  <c r="E208" i="33"/>
  <c r="D211" i="33"/>
  <c r="D286" i="33" s="1"/>
  <c r="D311" i="33" s="1"/>
  <c r="D361" i="33" s="1"/>
  <c r="F194" i="33"/>
  <c r="F269" i="33" s="1"/>
  <c r="F294" i="33"/>
  <c r="F344" i="33"/>
  <c r="F199" i="33"/>
  <c r="F274" i="33" s="1"/>
  <c r="F299" i="33"/>
  <c r="F349" i="33" s="1"/>
  <c r="G203" i="33"/>
  <c r="G278" i="33" s="1"/>
  <c r="G303" i="33"/>
  <c r="G353" i="33"/>
  <c r="D203" i="32"/>
  <c r="D278" i="32" s="1"/>
  <c r="D303" i="32"/>
  <c r="D353" i="32" s="1"/>
  <c r="G211" i="32"/>
  <c r="G286" i="32" s="1"/>
  <c r="G311" i="32"/>
  <c r="G361" i="32"/>
  <c r="E210" i="32"/>
  <c r="E285" i="32" s="1"/>
  <c r="E310" i="32"/>
  <c r="E360" i="32" s="1"/>
  <c r="D206" i="32"/>
  <c r="D281" i="32" s="1"/>
  <c r="D306" i="32" s="1"/>
  <c r="D356" i="32" s="1"/>
  <c r="C195" i="32"/>
  <c r="C270" i="32" s="1"/>
  <c r="D201" i="32"/>
  <c r="D276" i="32" s="1"/>
  <c r="D301" i="32"/>
  <c r="D351" i="32" s="1"/>
  <c r="C209" i="32"/>
  <c r="C309" i="32"/>
  <c r="C359" i="32" s="1"/>
  <c r="G193" i="32"/>
  <c r="G268" i="32" s="1"/>
  <c r="G293" i="32"/>
  <c r="G343" i="32" s="1"/>
  <c r="G207" i="32"/>
  <c r="G282" i="32"/>
  <c r="G307" i="32"/>
  <c r="G357" i="32" s="1"/>
  <c r="F211" i="32"/>
  <c r="E200" i="32"/>
  <c r="E300" i="32"/>
  <c r="E350" i="32" s="1"/>
  <c r="F206" i="32"/>
  <c r="F281" i="32" s="1"/>
  <c r="F306" i="32" s="1"/>
  <c r="F356" i="32" s="1"/>
  <c r="G197" i="32"/>
  <c r="G272" i="32"/>
  <c r="G297" i="32"/>
  <c r="G347" i="32" s="1"/>
  <c r="F193" i="32"/>
  <c r="F200" i="32"/>
  <c r="F275" i="32"/>
  <c r="F300" i="32"/>
  <c r="F350" i="32" s="1"/>
  <c r="G194" i="32"/>
  <c r="G269" i="32" s="1"/>
  <c r="G294" i="32"/>
  <c r="G344" i="32" s="1"/>
  <c r="E195" i="32"/>
  <c r="E270" i="32"/>
  <c r="E295" i="32" s="1"/>
  <c r="E345" i="32" s="1"/>
  <c r="G199" i="32"/>
  <c r="G274" i="32" s="1"/>
  <c r="G299" i="32"/>
  <c r="G349" i="32" s="1"/>
  <c r="E203" i="32"/>
  <c r="E278" i="32"/>
  <c r="E303" i="32"/>
  <c r="E353" i="32" s="1"/>
  <c r="D207" i="32"/>
  <c r="D282" i="32" s="1"/>
  <c r="D307" i="32"/>
  <c r="D357" i="32" s="1"/>
  <c r="C206" i="32"/>
  <c r="C281" i="32"/>
  <c r="G212" i="32"/>
  <c r="G287" i="32" s="1"/>
  <c r="G312" i="32"/>
  <c r="G362" i="32" s="1"/>
  <c r="C210" i="32"/>
  <c r="C285" i="32" s="1"/>
  <c r="G209" i="32"/>
  <c r="G284" i="32"/>
  <c r="G309" i="32"/>
  <c r="G359" i="32" s="1"/>
  <c r="C193" i="32"/>
  <c r="C268" i="32" s="1"/>
  <c r="G204" i="32"/>
  <c r="G304" i="32"/>
  <c r="G354" i="32"/>
  <c r="F197" i="32"/>
  <c r="F272" i="32" s="1"/>
  <c r="F297" i="32"/>
  <c r="F347" i="32" s="1"/>
  <c r="D202" i="32"/>
  <c r="D277" i="32" s="1"/>
  <c r="D302" i="32" s="1"/>
  <c r="D352" i="32" s="1"/>
  <c r="F212" i="32"/>
  <c r="F287" i="32" s="1"/>
  <c r="F312" i="32"/>
  <c r="F362" i="32" s="1"/>
  <c r="F196" i="32"/>
  <c r="E204" i="32"/>
  <c r="E279" i="32" s="1"/>
  <c r="E304" i="32"/>
  <c r="E354" i="32"/>
  <c r="F210" i="32"/>
  <c r="F285" i="32"/>
  <c r="F310" i="32"/>
  <c r="F360" i="32"/>
  <c r="C197" i="32"/>
  <c r="C272" i="32" s="1"/>
  <c r="C200" i="32"/>
  <c r="C275" i="32"/>
  <c r="C300" i="32"/>
  <c r="C350" i="32"/>
  <c r="D194" i="32"/>
  <c r="F203" i="32"/>
  <c r="F278" i="32"/>
  <c r="F303" i="32"/>
  <c r="F353" i="32"/>
  <c r="D208" i="32"/>
  <c r="D283" i="32"/>
  <c r="D308" i="32"/>
  <c r="D358" i="32" s="1"/>
  <c r="E199" i="32"/>
  <c r="E274" i="32"/>
  <c r="E299" i="32" s="1"/>
  <c r="E349" i="32"/>
  <c r="D195" i="32"/>
  <c r="D270" i="32"/>
  <c r="D295" i="32"/>
  <c r="D345" i="32" s="1"/>
  <c r="E209" i="32"/>
  <c r="E309" i="32"/>
  <c r="E359" i="32"/>
  <c r="E196" i="32"/>
  <c r="E271" i="32"/>
  <c r="E296" i="32"/>
  <c r="D200" i="32"/>
  <c r="D275" i="32" s="1"/>
  <c r="D300" i="32"/>
  <c r="D350" i="32" s="1"/>
  <c r="C211" i="32"/>
  <c r="C286" i="32" s="1"/>
  <c r="F195" i="32"/>
  <c r="F270" i="32"/>
  <c r="F295" i="32" s="1"/>
  <c r="F345" i="32" s="1"/>
  <c r="G203" i="32"/>
  <c r="G278" i="32" s="1"/>
  <c r="G303" i="32"/>
  <c r="G353" i="32" s="1"/>
  <c r="E193" i="32"/>
  <c r="E207" i="32"/>
  <c r="E282" i="32" s="1"/>
  <c r="E307" i="32"/>
  <c r="E357" i="32" s="1"/>
  <c r="G195" i="32"/>
  <c r="G270" i="32"/>
  <c r="G295" i="32"/>
  <c r="G345" i="32" s="1"/>
  <c r="E211" i="32"/>
  <c r="E286" i="32" s="1"/>
  <c r="E311" i="32"/>
  <c r="E361" i="32" s="1"/>
  <c r="F194" i="32"/>
  <c r="F269" i="32"/>
  <c r="F294" i="32" s="1"/>
  <c r="F344" i="32" s="1"/>
  <c r="C211" i="26"/>
  <c r="G207" i="26"/>
  <c r="G282" i="26" s="1"/>
  <c r="G307" i="26"/>
  <c r="G357" i="26"/>
  <c r="D202" i="26"/>
  <c r="D277" i="26" s="1"/>
  <c r="D302" i="26"/>
  <c r="D352" i="26" s="1"/>
  <c r="F196" i="26"/>
  <c r="E193" i="26"/>
  <c r="G198" i="26"/>
  <c r="G273" i="26" s="1"/>
  <c r="G298" i="26"/>
  <c r="G348" i="26"/>
  <c r="C194" i="26"/>
  <c r="C269" i="26" s="1"/>
  <c r="C294" i="26" s="1"/>
  <c r="D204" i="26"/>
  <c r="D279" i="26"/>
  <c r="D304" i="26"/>
  <c r="D354" i="26"/>
  <c r="C193" i="26"/>
  <c r="C268" i="26" s="1"/>
  <c r="D210" i="26"/>
  <c r="D285" i="26"/>
  <c r="D310" i="26" s="1"/>
  <c r="D360" i="26"/>
  <c r="C207" i="26"/>
  <c r="C282" i="26"/>
  <c r="C307" i="26"/>
  <c r="C357" i="26" s="1"/>
  <c r="G199" i="26"/>
  <c r="G299" i="26"/>
  <c r="G349" i="26"/>
  <c r="G195" i="26"/>
  <c r="G295" i="26"/>
  <c r="G345" i="26" s="1"/>
  <c r="C210" i="26"/>
  <c r="C285" i="26"/>
  <c r="C198" i="26"/>
  <c r="C273" i="26"/>
  <c r="C298" i="26" s="1"/>
  <c r="D208" i="26"/>
  <c r="D283" i="26"/>
  <c r="D308" i="26" s="1"/>
  <c r="D358" i="26" s="1"/>
  <c r="E203" i="26"/>
  <c r="E303" i="26"/>
  <c r="E353" i="26" s="1"/>
  <c r="D211" i="26"/>
  <c r="D286" i="26"/>
  <c r="D311" i="26" s="1"/>
  <c r="D361" i="26" s="1"/>
  <c r="D199" i="26"/>
  <c r="D206" i="26"/>
  <c r="D281" i="26"/>
  <c r="D306" i="26" s="1"/>
  <c r="D356" i="26" s="1"/>
  <c r="F200" i="26"/>
  <c r="F300" i="26"/>
  <c r="F350" i="26" s="1"/>
  <c r="F203" i="26"/>
  <c r="F303" i="26"/>
  <c r="F353" i="26" s="1"/>
  <c r="C205" i="26"/>
  <c r="C212" i="26"/>
  <c r="C287" i="26"/>
  <c r="G200" i="26"/>
  <c r="G275" i="26"/>
  <c r="G300" i="26"/>
  <c r="G350" i="26" s="1"/>
  <c r="G211" i="26"/>
  <c r="G311" i="26"/>
  <c r="G361" i="26"/>
  <c r="D209" i="26"/>
  <c r="D284" i="26"/>
  <c r="D309" i="26"/>
  <c r="D359" i="26" s="1"/>
  <c r="C206" i="26"/>
  <c r="C281" i="26"/>
  <c r="C306" i="26" s="1"/>
  <c r="D193" i="26"/>
  <c r="D268" i="26" s="1"/>
  <c r="D293" i="26" s="1"/>
  <c r="D343" i="26" s="1"/>
  <c r="G209" i="26"/>
  <c r="G284" i="26" s="1"/>
  <c r="G309" i="26"/>
  <c r="G359" i="26" s="1"/>
  <c r="E199" i="26"/>
  <c r="F194" i="26"/>
  <c r="F294" i="26"/>
  <c r="F344" i="26" s="1"/>
  <c r="E206" i="26"/>
  <c r="E306" i="26"/>
  <c r="E356" i="26"/>
  <c r="F197" i="26"/>
  <c r="F272" i="26" s="1"/>
  <c r="F297" i="26"/>
  <c r="F347" i="26" s="1"/>
  <c r="C208" i="26"/>
  <c r="C283" i="26" s="1"/>
  <c r="C308" i="26" s="1"/>
  <c r="F193" i="26"/>
  <c r="E201" i="26"/>
  <c r="E301" i="26"/>
  <c r="E351" i="26"/>
  <c r="E204" i="26"/>
  <c r="E304" i="26"/>
  <c r="E354" i="26" s="1"/>
  <c r="E207" i="26"/>
  <c r="E307" i="26"/>
  <c r="E357" i="26"/>
  <c r="G212" i="26"/>
  <c r="G312" i="26"/>
  <c r="G362" i="26" s="1"/>
  <c r="F201" i="26"/>
  <c r="F301" i="26"/>
  <c r="F351" i="26"/>
  <c r="F212" i="26"/>
  <c r="F312" i="26"/>
  <c r="F362" i="26" s="1"/>
  <c r="G210" i="26"/>
  <c r="G285" i="26"/>
  <c r="G310" i="26"/>
  <c r="G360" i="26"/>
  <c r="G206" i="26"/>
  <c r="G281" i="26"/>
  <c r="G306" i="26"/>
  <c r="G356" i="26" s="1"/>
  <c r="E196" i="26"/>
  <c r="F210" i="26"/>
  <c r="F310" i="26"/>
  <c r="F360" i="26"/>
  <c r="D200" i="26"/>
  <c r="D275" i="26" s="1"/>
  <c r="C197" i="26"/>
  <c r="D207" i="26"/>
  <c r="D282" i="26"/>
  <c r="D307" i="26"/>
  <c r="D357" i="26"/>
  <c r="E202" i="26"/>
  <c r="E302" i="26"/>
  <c r="E352" i="26"/>
  <c r="H179" i="10"/>
  <c r="H170" i="9"/>
  <c r="H175" i="10"/>
  <c r="F208" i="19"/>
  <c r="F283" i="19" s="1"/>
  <c r="F308" i="19"/>
  <c r="F358" i="19" s="1"/>
  <c r="G211" i="19"/>
  <c r="G286" i="19"/>
  <c r="G311" i="19"/>
  <c r="G361" i="19"/>
  <c r="D198" i="19"/>
  <c r="C204" i="19"/>
  <c r="D208" i="19"/>
  <c r="E195" i="19"/>
  <c r="F203" i="19"/>
  <c r="F278" i="19"/>
  <c r="F303" i="19"/>
  <c r="F353" i="19" s="1"/>
  <c r="E209" i="19"/>
  <c r="E309" i="19"/>
  <c r="E197" i="19"/>
  <c r="E272" i="19"/>
  <c r="E297" i="19"/>
  <c r="E347" i="19" s="1"/>
  <c r="F205" i="19"/>
  <c r="F305" i="19"/>
  <c r="F355" i="19" s="1"/>
  <c r="D195" i="19"/>
  <c r="D270" i="19"/>
  <c r="D295" i="19" s="1"/>
  <c r="E203" i="19"/>
  <c r="G210" i="19"/>
  <c r="G285" i="19"/>
  <c r="G310" i="19"/>
  <c r="G360" i="19"/>
  <c r="G198" i="19"/>
  <c r="G273" i="19" s="1"/>
  <c r="G298" i="19"/>
  <c r="G348" i="19"/>
  <c r="D206" i="19"/>
  <c r="D281" i="19"/>
  <c r="D306" i="19" s="1"/>
  <c r="D356" i="19" s="1"/>
  <c r="G212" i="19"/>
  <c r="G287" i="19" s="1"/>
  <c r="G312" i="19"/>
  <c r="G362" i="19" s="1"/>
  <c r="E198" i="19"/>
  <c r="E273" i="19"/>
  <c r="E298" i="19" s="1"/>
  <c r="E348" i="19" s="1"/>
  <c r="F202" i="19"/>
  <c r="F277" i="19" s="1"/>
  <c r="F302" i="19"/>
  <c r="F352" i="19" s="1"/>
  <c r="F207" i="19"/>
  <c r="F307" i="19"/>
  <c r="F357" i="19" s="1"/>
  <c r="C194" i="19"/>
  <c r="D202" i="19"/>
  <c r="D302" i="19"/>
  <c r="D352" i="19"/>
  <c r="E210" i="19"/>
  <c r="E310" i="19"/>
  <c r="E360" i="19"/>
  <c r="D199" i="19"/>
  <c r="E207" i="19"/>
  <c r="F194" i="19"/>
  <c r="F294" i="19"/>
  <c r="F344" i="19" s="1"/>
  <c r="G202" i="19"/>
  <c r="G277" i="19"/>
  <c r="G302" i="19"/>
  <c r="G352" i="19" s="1"/>
  <c r="D211" i="19"/>
  <c r="D286" i="19"/>
  <c r="D311" i="19"/>
  <c r="D361" i="19" s="1"/>
  <c r="C201" i="19"/>
  <c r="E196" i="19"/>
  <c r="E271" i="19" s="1"/>
  <c r="E296" i="19" s="1"/>
  <c r="E346" i="19" s="1"/>
  <c r="C212" i="19"/>
  <c r="C287" i="19"/>
  <c r="C209" i="19"/>
  <c r="E204" i="19"/>
  <c r="E279" i="19" s="1"/>
  <c r="E304" i="19"/>
  <c r="E354" i="19"/>
  <c r="F200" i="19"/>
  <c r="F275" i="19" s="1"/>
  <c r="F300" i="19"/>
  <c r="F350" i="19"/>
  <c r="G209" i="19"/>
  <c r="G284" i="19" s="1"/>
  <c r="G309" i="19"/>
  <c r="G359" i="19"/>
  <c r="C202" i="19"/>
  <c r="G195" i="19"/>
  <c r="F193" i="19"/>
  <c r="F268" i="19"/>
  <c r="D209" i="19"/>
  <c r="D284" i="19" s="1"/>
  <c r="D309" i="19"/>
  <c r="D359" i="19"/>
  <c r="G203" i="19"/>
  <c r="G278" i="19" s="1"/>
  <c r="G303" i="19"/>
  <c r="G353" i="19"/>
  <c r="C196" i="19"/>
  <c r="C210" i="19"/>
  <c r="F204" i="19"/>
  <c r="F279" i="19"/>
  <c r="F304" i="19"/>
  <c r="G200" i="19"/>
  <c r="G275" i="19"/>
  <c r="G300" i="19"/>
  <c r="G350" i="19" s="1"/>
  <c r="D196" i="19"/>
  <c r="D193" i="19"/>
  <c r="E206" i="19"/>
  <c r="E281" i="19"/>
  <c r="E306" i="19"/>
  <c r="E356" i="19" s="1"/>
  <c r="C197" i="19"/>
  <c r="G207" i="19"/>
  <c r="G282" i="19" s="1"/>
  <c r="G307" i="19"/>
  <c r="G357" i="19"/>
  <c r="G204" i="19"/>
  <c r="G279" i="19"/>
  <c r="G304" i="19"/>
  <c r="G354" i="19"/>
  <c r="G201" i="19"/>
  <c r="G276" i="19" s="1"/>
  <c r="G301" i="19"/>
  <c r="G351" i="19" s="1"/>
  <c r="D197" i="19"/>
  <c r="D272" i="19"/>
  <c r="D297" i="19" s="1"/>
  <c r="D347" i="19" s="1"/>
  <c r="E307" i="21"/>
  <c r="E357" i="21"/>
  <c r="F311" i="21"/>
  <c r="F361" i="21"/>
  <c r="G300" i="21"/>
  <c r="G350" i="21"/>
  <c r="G309" i="21"/>
  <c r="G359" i="21" s="1"/>
  <c r="D303" i="21"/>
  <c r="D353" i="21" s="1"/>
  <c r="G301" i="21"/>
  <c r="G351" i="21" s="1"/>
  <c r="G295" i="21"/>
  <c r="G345" i="21" s="1"/>
  <c r="F303" i="21"/>
  <c r="F353" i="21" s="1"/>
  <c r="F304" i="21"/>
  <c r="F354" i="21" s="1"/>
  <c r="E300" i="21"/>
  <c r="E350" i="21"/>
  <c r="E301" i="21"/>
  <c r="E351" i="21"/>
  <c r="E304" i="21"/>
  <c r="E354" i="21"/>
  <c r="G312" i="21"/>
  <c r="G362" i="21" s="1"/>
  <c r="E305" i="21"/>
  <c r="E355" i="21" s="1"/>
  <c r="D299" i="21"/>
  <c r="D349" i="21" s="1"/>
  <c r="E309" i="21"/>
  <c r="E359" i="21" s="1"/>
  <c r="F302" i="21"/>
  <c r="F352" i="21" s="1"/>
  <c r="G305" i="21"/>
  <c r="G355" i="21" s="1"/>
  <c r="G306" i="21"/>
  <c r="G356" i="21" s="1"/>
  <c r="D309" i="21"/>
  <c r="D359" i="21" s="1"/>
  <c r="E310" i="21"/>
  <c r="E360" i="21" s="1"/>
  <c r="G299" i="21"/>
  <c r="G349" i="21" s="1"/>
  <c r="G303" i="21"/>
  <c r="G353" i="21" s="1"/>
  <c r="F305" i="21"/>
  <c r="F355" i="21" s="1"/>
  <c r="C309" i="21"/>
  <c r="C359" i="21" s="1"/>
  <c r="F309" i="21"/>
  <c r="F359" i="21" s="1"/>
  <c r="G311" i="21"/>
  <c r="G361" i="21" s="1"/>
  <c r="C303" i="34"/>
  <c r="C353" i="34" s="1"/>
  <c r="F304" i="34"/>
  <c r="F354" i="34" s="1"/>
  <c r="F308" i="34"/>
  <c r="F358" i="34"/>
  <c r="F302" i="34"/>
  <c r="F352" i="34"/>
  <c r="G309" i="34"/>
  <c r="G359" i="34"/>
  <c r="G294" i="34"/>
  <c r="G344" i="34"/>
  <c r="G310" i="34"/>
  <c r="G360" i="34" s="1"/>
  <c r="E301" i="34"/>
  <c r="E351" i="34" s="1"/>
  <c r="G311" i="34"/>
  <c r="G361" i="34"/>
  <c r="G308" i="34"/>
  <c r="C312" i="34"/>
  <c r="C362" i="34"/>
  <c r="G305" i="34"/>
  <c r="G355" i="34" s="1"/>
  <c r="G295" i="34"/>
  <c r="G345" i="34" s="1"/>
  <c r="G296" i="34"/>
  <c r="G346" i="34"/>
  <c r="E302" i="34"/>
  <c r="E352" i="34" s="1"/>
  <c r="G304" i="34"/>
  <c r="G354" i="34"/>
  <c r="E303" i="34"/>
  <c r="E353" i="34"/>
  <c r="F310" i="34"/>
  <c r="F360" i="34" s="1"/>
  <c r="D297" i="34"/>
  <c r="D347" i="34" s="1"/>
  <c r="E304" i="34"/>
  <c r="E354" i="34"/>
  <c r="F300" i="34"/>
  <c r="F350" i="34"/>
  <c r="E300" i="34"/>
  <c r="E350" i="34" s="1"/>
  <c r="G306" i="34"/>
  <c r="G356" i="34"/>
  <c r="E199" i="25"/>
  <c r="E205" i="25"/>
  <c r="E305" i="25"/>
  <c r="E355" i="25"/>
  <c r="C210" i="25"/>
  <c r="F195" i="25"/>
  <c r="F270" i="25"/>
  <c r="F295" i="25"/>
  <c r="F345" i="25"/>
  <c r="F197" i="25"/>
  <c r="F297" i="25"/>
  <c r="F347" i="25" s="1"/>
  <c r="E206" i="25"/>
  <c r="E281" i="25"/>
  <c r="E306" i="25" s="1"/>
  <c r="E356" i="25" s="1"/>
  <c r="D204" i="25"/>
  <c r="D279" i="25"/>
  <c r="D304" i="25"/>
  <c r="D354" i="25" s="1"/>
  <c r="G203" i="25"/>
  <c r="G278" i="25"/>
  <c r="G303" i="25"/>
  <c r="G353" i="25" s="1"/>
  <c r="F207" i="25"/>
  <c r="F307" i="25"/>
  <c r="F357" i="25" s="1"/>
  <c r="G194" i="25"/>
  <c r="G269" i="25"/>
  <c r="G294" i="25"/>
  <c r="G344" i="25" s="1"/>
  <c r="F205" i="25"/>
  <c r="F280" i="25"/>
  <c r="F305" i="25"/>
  <c r="F355" i="25" s="1"/>
  <c r="E198" i="25"/>
  <c r="E273" i="25"/>
  <c r="E298" i="25" s="1"/>
  <c r="E348" i="25" s="1"/>
  <c r="F206" i="25"/>
  <c r="F281" i="25"/>
  <c r="F306" i="25"/>
  <c r="F356" i="25" s="1"/>
  <c r="C197" i="25"/>
  <c r="C272" i="25"/>
  <c r="D205" i="25"/>
  <c r="D280" i="25" s="1"/>
  <c r="D305" i="25"/>
  <c r="D355" i="25"/>
  <c r="C194" i="25"/>
  <c r="C269" i="25" s="1"/>
  <c r="G200" i="25"/>
  <c r="G275" i="25"/>
  <c r="G300" i="25"/>
  <c r="G350" i="25" s="1"/>
  <c r="G199" i="25"/>
  <c r="G274" i="25"/>
  <c r="G299" i="25"/>
  <c r="G349" i="25" s="1"/>
  <c r="D200" i="25"/>
  <c r="D275" i="25"/>
  <c r="D300" i="25"/>
  <c r="D350" i="25" s="1"/>
  <c r="D212" i="25"/>
  <c r="D287" i="25"/>
  <c r="D312" i="25"/>
  <c r="D362" i="25" s="1"/>
  <c r="E212" i="25"/>
  <c r="E287" i="25"/>
  <c r="E312" i="25" s="1"/>
  <c r="E362" i="25" s="1"/>
  <c r="F199" i="25"/>
  <c r="F274" i="25"/>
  <c r="F299" i="25"/>
  <c r="F349" i="25" s="1"/>
  <c r="C195" i="25"/>
  <c r="C270" i="25"/>
  <c r="E197" i="25"/>
  <c r="E272" i="25" s="1"/>
  <c r="E297" i="25" s="1"/>
  <c r="E347" i="25" s="1"/>
  <c r="G196" i="25"/>
  <c r="G271" i="25" s="1"/>
  <c r="G296" i="25"/>
  <c r="G346" i="25"/>
  <c r="C205" i="25"/>
  <c r="C280" i="25" s="1"/>
  <c r="C199" i="25"/>
  <c r="C274" i="25"/>
  <c r="G206" i="25"/>
  <c r="G306" i="25"/>
  <c r="G356" i="25"/>
  <c r="G207" i="25"/>
  <c r="G282" i="25" s="1"/>
  <c r="G307" i="25"/>
  <c r="G357" i="25"/>
  <c r="C204" i="25"/>
  <c r="C279" i="25" s="1"/>
  <c r="D195" i="25"/>
  <c r="D270" i="25"/>
  <c r="D295" i="25" s="1"/>
  <c r="F198" i="25"/>
  <c r="F273" i="25"/>
  <c r="F298" i="25"/>
  <c r="F348" i="25" s="1"/>
  <c r="E207" i="25"/>
  <c r="E282" i="25"/>
  <c r="E307" i="25"/>
  <c r="E357" i="25" s="1"/>
  <c r="G197" i="25"/>
  <c r="G272" i="25"/>
  <c r="G297" i="25"/>
  <c r="G347" i="25" s="1"/>
  <c r="E204" i="25"/>
  <c r="E279" i="25"/>
  <c r="E304" i="25"/>
  <c r="E354" i="25" s="1"/>
  <c r="C211" i="25"/>
  <c r="C286" i="25"/>
  <c r="D199" i="25"/>
  <c r="G212" i="25"/>
  <c r="G287" i="25" s="1"/>
  <c r="G312" i="25"/>
  <c r="G362" i="25"/>
  <c r="C209" i="25"/>
  <c r="C284" i="25" s="1"/>
  <c r="C309" i="25"/>
  <c r="C359" i="25"/>
  <c r="F194" i="25"/>
  <c r="C202" i="25"/>
  <c r="C277" i="25" s="1"/>
  <c r="E201" i="25"/>
  <c r="E194" i="25"/>
  <c r="E269" i="25"/>
  <c r="E294" i="25"/>
  <c r="E344" i="25" s="1"/>
  <c r="F193" i="25"/>
  <c r="F202" i="25"/>
  <c r="F302" i="25"/>
  <c r="F352" i="25"/>
  <c r="C207" i="25"/>
  <c r="C282" i="25"/>
  <c r="C307" i="25"/>
  <c r="C357" i="25"/>
  <c r="D209" i="25"/>
  <c r="D284" i="25" s="1"/>
  <c r="D309" i="25"/>
  <c r="D359" i="25"/>
  <c r="E196" i="25"/>
  <c r="G208" i="25"/>
  <c r="G283" i="25" s="1"/>
  <c r="G308" i="25"/>
  <c r="G358" i="25"/>
  <c r="H168" i="30"/>
  <c r="H169" i="22"/>
  <c r="G188" i="9"/>
  <c r="AP8" i="49" s="1"/>
  <c r="F188" i="9"/>
  <c r="AO8" i="49" s="1"/>
  <c r="D188" i="9"/>
  <c r="AM8" i="49"/>
  <c r="H169" i="33"/>
  <c r="H169" i="30"/>
  <c r="H169" i="14"/>
  <c r="H169" i="34"/>
  <c r="H168" i="10"/>
  <c r="X31" i="49"/>
  <c r="H168" i="25"/>
  <c r="H168" i="40"/>
  <c r="X24" i="49"/>
  <c r="H168" i="17"/>
  <c r="H168" i="15"/>
  <c r="AA30" i="49"/>
  <c r="AI30" i="49"/>
  <c r="X21" i="49"/>
  <c r="AE41" i="49"/>
  <c r="X20" i="49"/>
  <c r="AE27" i="49"/>
  <c r="Y14" i="49"/>
  <c r="H263" i="10"/>
  <c r="AE9" i="49"/>
  <c r="X7" i="49"/>
  <c r="E302" i="30"/>
  <c r="E352" i="30"/>
  <c r="G307" i="30"/>
  <c r="G357" i="30" s="1"/>
  <c r="F295" i="30"/>
  <c r="F345" i="30"/>
  <c r="F294" i="30"/>
  <c r="F344" i="30" s="1"/>
  <c r="E307" i="30"/>
  <c r="E357" i="30" s="1"/>
  <c r="D302" i="30"/>
  <c r="D352" i="30" s="1"/>
  <c r="F297" i="30"/>
  <c r="F347" i="30" s="1"/>
  <c r="E310" i="30"/>
  <c r="E360" i="30" s="1"/>
  <c r="F312" i="30"/>
  <c r="F362" i="30" s="1"/>
  <c r="E304" i="30"/>
  <c r="E354" i="30" s="1"/>
  <c r="G310" i="30"/>
  <c r="G360" i="30"/>
  <c r="E303" i="30"/>
  <c r="E353" i="30"/>
  <c r="G309" i="30"/>
  <c r="G359" i="30" s="1"/>
  <c r="E305" i="30"/>
  <c r="E355" i="30" s="1"/>
  <c r="F305" i="30"/>
  <c r="F355" i="30" s="1"/>
  <c r="D297" i="30"/>
  <c r="D347" i="30" s="1"/>
  <c r="F303" i="30"/>
  <c r="F353" i="30" s="1"/>
  <c r="F302" i="30"/>
  <c r="F352" i="30" s="1"/>
  <c r="F301" i="30"/>
  <c r="F351" i="30" s="1"/>
  <c r="G312" i="30"/>
  <c r="G362" i="30"/>
  <c r="G303" i="30"/>
  <c r="G353" i="30" s="1"/>
  <c r="G300" i="30"/>
  <c r="G350" i="30"/>
  <c r="F299" i="30"/>
  <c r="F349" i="30"/>
  <c r="E312" i="30"/>
  <c r="E362" i="30" s="1"/>
  <c r="F298" i="30"/>
  <c r="F348" i="30"/>
  <c r="F308" i="30"/>
  <c r="F358" i="30" s="1"/>
  <c r="G308" i="30"/>
  <c r="G358" i="30" s="1"/>
  <c r="E301" i="30"/>
  <c r="E351" i="30"/>
  <c r="G311" i="30"/>
  <c r="G361" i="30" s="1"/>
  <c r="G298" i="30"/>
  <c r="G348" i="30" s="1"/>
  <c r="D305" i="30"/>
  <c r="D355" i="30" s="1"/>
  <c r="F311" i="30"/>
  <c r="F361" i="30" s="1"/>
  <c r="G297" i="30"/>
  <c r="G347" i="30" s="1"/>
  <c r="D304" i="30"/>
  <c r="D354" i="30" s="1"/>
  <c r="F310" i="30"/>
  <c r="F360" i="30" s="1"/>
  <c r="D303" i="30"/>
  <c r="D353" i="30" s="1"/>
  <c r="G295" i="30"/>
  <c r="G345" i="30" s="1"/>
  <c r="F296" i="30"/>
  <c r="F346" i="30" s="1"/>
  <c r="E309" i="30"/>
  <c r="E359" i="30"/>
  <c r="G294" i="30"/>
  <c r="G344" i="30" s="1"/>
  <c r="D301" i="30"/>
  <c r="D351" i="30"/>
  <c r="F307" i="30"/>
  <c r="F357" i="30" s="1"/>
  <c r="D300" i="30"/>
  <c r="D350" i="30" s="1"/>
  <c r="F306" i="30"/>
  <c r="F356" i="30" s="1"/>
  <c r="G304" i="30"/>
  <c r="G354" i="30"/>
  <c r="E297" i="30"/>
  <c r="E347" i="30" s="1"/>
  <c r="F304" i="30"/>
  <c r="F354" i="30"/>
  <c r="E300" i="30"/>
  <c r="E350" i="30" s="1"/>
  <c r="G306" i="30"/>
  <c r="G356" i="30"/>
  <c r="E299" i="30"/>
  <c r="E349" i="30" s="1"/>
  <c r="G305" i="30"/>
  <c r="G355" i="30" s="1"/>
  <c r="F309" i="30"/>
  <c r="F359" i="30" s="1"/>
  <c r="D307" i="30"/>
  <c r="D357" i="30" s="1"/>
  <c r="G299" i="30"/>
  <c r="G349" i="30" s="1"/>
  <c r="G302" i="30"/>
  <c r="G352" i="30" s="1"/>
  <c r="D309" i="30"/>
  <c r="D359" i="30"/>
  <c r="E295" i="30"/>
  <c r="E345" i="30" s="1"/>
  <c r="G301" i="30"/>
  <c r="G351" i="30"/>
  <c r="G296" i="30"/>
  <c r="G346" i="30"/>
  <c r="E306" i="30"/>
  <c r="E356" i="30" s="1"/>
  <c r="F300" i="30"/>
  <c r="F350" i="30"/>
  <c r="G193" i="29"/>
  <c r="C195" i="29"/>
  <c r="C210" i="29"/>
  <c r="E206" i="29"/>
  <c r="E306" i="29"/>
  <c r="E356" i="29" s="1"/>
  <c r="D195" i="29"/>
  <c r="G198" i="29"/>
  <c r="G298" i="29"/>
  <c r="G348" i="29" s="1"/>
  <c r="F206" i="29"/>
  <c r="F306" i="29"/>
  <c r="F356" i="29" s="1"/>
  <c r="C211" i="29"/>
  <c r="G210" i="29"/>
  <c r="G310" i="29"/>
  <c r="G360" i="29" s="1"/>
  <c r="E208" i="29"/>
  <c r="C204" i="29"/>
  <c r="D212" i="29"/>
  <c r="D312" i="29"/>
  <c r="D362" i="29"/>
  <c r="D210" i="29"/>
  <c r="F193" i="29"/>
  <c r="G205" i="29"/>
  <c r="G305" i="29"/>
  <c r="G355" i="29" s="1"/>
  <c r="C197" i="29"/>
  <c r="C194" i="29"/>
  <c r="G204" i="29"/>
  <c r="G304" i="29"/>
  <c r="G354" i="29"/>
  <c r="G207" i="29"/>
  <c r="G307" i="29"/>
  <c r="G357" i="29"/>
  <c r="D202" i="29"/>
  <c r="D302" i="29"/>
  <c r="D352" i="29"/>
  <c r="E193" i="29"/>
  <c r="G202" i="29"/>
  <c r="G302" i="29"/>
  <c r="G352" i="29"/>
  <c r="E212" i="29"/>
  <c r="E312" i="29"/>
  <c r="E362" i="29" s="1"/>
  <c r="E207" i="29"/>
  <c r="E307" i="29"/>
  <c r="E357" i="29"/>
  <c r="D196" i="29"/>
  <c r="F208" i="29"/>
  <c r="F308" i="29"/>
  <c r="F358" i="29"/>
  <c r="F196" i="29"/>
  <c r="F296" i="29"/>
  <c r="F346" i="29" s="1"/>
  <c r="F209" i="29"/>
  <c r="F309" i="29"/>
  <c r="F359" i="29"/>
  <c r="F199" i="29"/>
  <c r="F299" i="29"/>
  <c r="F349" i="29" s="1"/>
  <c r="F205" i="29"/>
  <c r="F305" i="29"/>
  <c r="F355" i="29"/>
  <c r="E198" i="29"/>
  <c r="E211" i="29"/>
  <c r="E203" i="29"/>
  <c r="E303" i="29"/>
  <c r="E353" i="29" s="1"/>
  <c r="D199" i="29"/>
  <c r="G212" i="29"/>
  <c r="G312" i="29"/>
  <c r="G362" i="29" s="1"/>
  <c r="E209" i="29"/>
  <c r="E309" i="29"/>
  <c r="E359" i="29"/>
  <c r="C199" i="29"/>
  <c r="C200" i="29"/>
  <c r="G209" i="29"/>
  <c r="G309" i="29"/>
  <c r="G359" i="29"/>
  <c r="E195" i="29"/>
  <c r="E295" i="29"/>
  <c r="E345" i="29" s="1"/>
  <c r="D207" i="29"/>
  <c r="D307" i="29"/>
  <c r="D357" i="29" s="1"/>
  <c r="G199" i="29"/>
  <c r="G299" i="29"/>
  <c r="G349" i="29" s="1"/>
  <c r="D205" i="29"/>
  <c r="D305" i="29"/>
  <c r="D355" i="29" s="1"/>
  <c r="C205" i="29"/>
  <c r="C207" i="29"/>
  <c r="F207" i="29"/>
  <c r="F307" i="29"/>
  <c r="F357" i="29" s="1"/>
  <c r="F203" i="29"/>
  <c r="F303" i="29"/>
  <c r="F353" i="29"/>
  <c r="F210" i="29"/>
  <c r="F310" i="29"/>
  <c r="F360" i="29" s="1"/>
  <c r="G200" i="29"/>
  <c r="G300" i="29"/>
  <c r="G350" i="29"/>
  <c r="F204" i="29"/>
  <c r="F304" i="29"/>
  <c r="F354" i="29" s="1"/>
  <c r="G206" i="29"/>
  <c r="G306" i="29"/>
  <c r="G356" i="29"/>
  <c r="F200" i="29"/>
  <c r="F300" i="29"/>
  <c r="F350" i="29" s="1"/>
  <c r="D204" i="29"/>
  <c r="D304" i="29"/>
  <c r="D354" i="29"/>
  <c r="E202" i="29"/>
  <c r="G197" i="29"/>
  <c r="G297" i="29"/>
  <c r="G347" i="29"/>
  <c r="D201" i="29"/>
  <c r="C202" i="29"/>
  <c r="C302" i="29"/>
  <c r="C352" i="29"/>
  <c r="D208" i="29"/>
  <c r="D200" i="29"/>
  <c r="D300" i="29"/>
  <c r="D350" i="29"/>
  <c r="F194" i="29"/>
  <c r="F294" i="29"/>
  <c r="F344" i="29" s="1"/>
  <c r="C198" i="29"/>
  <c r="D211" i="29"/>
  <c r="E205" i="29"/>
  <c r="E305" i="29"/>
  <c r="E355" i="29"/>
  <c r="D198" i="29"/>
  <c r="D197" i="29"/>
  <c r="D297" i="29"/>
  <c r="D347" i="29" s="1"/>
  <c r="C208" i="29"/>
  <c r="E210" i="29"/>
  <c r="E310" i="29"/>
  <c r="E360" i="29"/>
  <c r="E199" i="29"/>
  <c r="H199" i="29" s="1"/>
  <c r="E299" i="29"/>
  <c r="E349" i="29"/>
  <c r="G208" i="29"/>
  <c r="G308" i="29"/>
  <c r="G358" i="29"/>
  <c r="C203" i="29"/>
  <c r="C196" i="29"/>
  <c r="E204" i="29"/>
  <c r="E304" i="29"/>
  <c r="E354" i="29" s="1"/>
  <c r="E194" i="29"/>
  <c r="F201" i="29"/>
  <c r="F301" i="29"/>
  <c r="F351" i="29" s="1"/>
  <c r="E196" i="29"/>
  <c r="C209" i="29"/>
  <c r="C201" i="29"/>
  <c r="D203" i="29"/>
  <c r="D303" i="29"/>
  <c r="D353" i="29"/>
  <c r="G211" i="29"/>
  <c r="G311" i="29"/>
  <c r="G361" i="29"/>
  <c r="E201" i="29"/>
  <c r="E301" i="29"/>
  <c r="E351" i="29"/>
  <c r="D193" i="29"/>
  <c r="D209" i="29"/>
  <c r="D309" i="29"/>
  <c r="D359" i="29" s="1"/>
  <c r="F202" i="29"/>
  <c r="F302" i="29"/>
  <c r="F352" i="29"/>
  <c r="G196" i="29"/>
  <c r="G296" i="29"/>
  <c r="G346" i="29" s="1"/>
  <c r="D206" i="29"/>
  <c r="G194" i="29"/>
  <c r="G294" i="29"/>
  <c r="G344" i="29" s="1"/>
  <c r="F211" i="29"/>
  <c r="F311" i="29"/>
  <c r="F361" i="29"/>
  <c r="C193" i="29"/>
  <c r="G195" i="29"/>
  <c r="G295" i="29"/>
  <c r="G345" i="29"/>
  <c r="F195" i="29"/>
  <c r="F295" i="29"/>
  <c r="F345" i="29" s="1"/>
  <c r="F197" i="29"/>
  <c r="F297" i="29"/>
  <c r="F347" i="29"/>
  <c r="G201" i="29"/>
  <c r="G301" i="29"/>
  <c r="G351" i="29" s="1"/>
  <c r="F212" i="29"/>
  <c r="F312" i="29"/>
  <c r="F362" i="29" s="1"/>
  <c r="D194" i="29"/>
  <c r="C212" i="29"/>
  <c r="C206" i="29"/>
  <c r="E200" i="29"/>
  <c r="E300" i="29"/>
  <c r="E350" i="29" s="1"/>
  <c r="E197" i="29"/>
  <c r="E297" i="29"/>
  <c r="E347" i="29"/>
  <c r="G203" i="29"/>
  <c r="G303" i="29"/>
  <c r="G353" i="29" s="1"/>
  <c r="F198" i="29"/>
  <c r="F298" i="29"/>
  <c r="F348" i="29"/>
  <c r="H169" i="41"/>
  <c r="H168" i="26"/>
  <c r="H263" i="9"/>
  <c r="AE8" i="49"/>
  <c r="AE42" i="49"/>
  <c r="X42" i="49"/>
  <c r="H238" i="41"/>
  <c r="AE32" i="49"/>
  <c r="X29" i="49"/>
  <c r="AE28" i="49"/>
  <c r="H168" i="20"/>
  <c r="X15" i="49"/>
  <c r="X28" i="49"/>
  <c r="H180" i="9"/>
  <c r="H168" i="28"/>
  <c r="AE25" i="49"/>
  <c r="AE18" i="49"/>
  <c r="H168" i="18"/>
  <c r="X18" i="49"/>
  <c r="H238" i="20"/>
  <c r="H168" i="38"/>
  <c r="AE24" i="49"/>
  <c r="H168" i="11"/>
  <c r="X41" i="49"/>
  <c r="H168" i="14"/>
  <c r="H168" i="9"/>
  <c r="H186" i="9"/>
  <c r="F198" i="20"/>
  <c r="F273" i="20" s="1"/>
  <c r="F298" i="20"/>
  <c r="F348" i="20"/>
  <c r="C210" i="20"/>
  <c r="F203" i="20"/>
  <c r="F278" i="20" s="1"/>
  <c r="F303" i="20"/>
  <c r="F353" i="20"/>
  <c r="D197" i="20"/>
  <c r="D272" i="20" s="1"/>
  <c r="D297" i="20" s="1"/>
  <c r="D347" i="20" s="1"/>
  <c r="D200" i="20"/>
  <c r="D275" i="20" s="1"/>
  <c r="D300" i="20"/>
  <c r="D350" i="20"/>
  <c r="F211" i="20"/>
  <c r="F286" i="20"/>
  <c r="F311" i="20"/>
  <c r="F361" i="20" s="1"/>
  <c r="D205" i="20"/>
  <c r="D280" i="20" s="1"/>
  <c r="D305" i="20"/>
  <c r="D355" i="20"/>
  <c r="G198" i="20"/>
  <c r="G273" i="20"/>
  <c r="G298" i="20"/>
  <c r="G348" i="20" s="1"/>
  <c r="C211" i="20"/>
  <c r="D194" i="20"/>
  <c r="D269" i="20"/>
  <c r="D294" i="20"/>
  <c r="D344" i="20" s="1"/>
  <c r="E207" i="20"/>
  <c r="E282" i="20"/>
  <c r="E307" i="20"/>
  <c r="E357" i="20"/>
  <c r="E195" i="20"/>
  <c r="E270" i="20"/>
  <c r="E295" i="20"/>
  <c r="E345" i="20" s="1"/>
  <c r="F199" i="20"/>
  <c r="F274" i="20"/>
  <c r="F299" i="20"/>
  <c r="F349" i="20" s="1"/>
  <c r="C203" i="20"/>
  <c r="E206" i="20"/>
  <c r="E281" i="20"/>
  <c r="E306" i="20" s="1"/>
  <c r="E356" i="20" s="1"/>
  <c r="F197" i="20"/>
  <c r="F272" i="20" s="1"/>
  <c r="D196" i="20"/>
  <c r="D271" i="20"/>
  <c r="D296" i="20"/>
  <c r="D346" i="20"/>
  <c r="D202" i="20"/>
  <c r="D277" i="20"/>
  <c r="D302" i="20"/>
  <c r="D352" i="20" s="1"/>
  <c r="G212" i="20"/>
  <c r="G287" i="20"/>
  <c r="G312" i="20"/>
  <c r="G362" i="20"/>
  <c r="D207" i="20"/>
  <c r="D282" i="20"/>
  <c r="D307" i="20"/>
  <c r="D357" i="20" s="1"/>
  <c r="C196" i="20"/>
  <c r="C209" i="20"/>
  <c r="F194" i="20"/>
  <c r="F269" i="20"/>
  <c r="F294" i="20"/>
  <c r="F344" i="20"/>
  <c r="G202" i="20"/>
  <c r="G277" i="20" s="1"/>
  <c r="G302" i="20"/>
  <c r="G352" i="20"/>
  <c r="G194" i="20"/>
  <c r="G269" i="20"/>
  <c r="G294" i="20"/>
  <c r="G344" i="20"/>
  <c r="G207" i="20"/>
  <c r="G282" i="20" s="1"/>
  <c r="G307" i="20"/>
  <c r="G357" i="20"/>
  <c r="C195" i="20"/>
  <c r="D199" i="20"/>
  <c r="F206" i="20"/>
  <c r="F306" i="20"/>
  <c r="F356" i="20"/>
  <c r="C207" i="20"/>
  <c r="F205" i="20"/>
  <c r="F280" i="20"/>
  <c r="F305" i="20"/>
  <c r="F355" i="20" s="1"/>
  <c r="E203" i="20"/>
  <c r="E278" i="20" s="1"/>
  <c r="E303" i="20"/>
  <c r="E353" i="20"/>
  <c r="G210" i="20"/>
  <c r="G285" i="20"/>
  <c r="G310" i="20"/>
  <c r="G360" i="20" s="1"/>
  <c r="G211" i="20"/>
  <c r="G286" i="20"/>
  <c r="G311" i="20"/>
  <c r="G361" i="20"/>
  <c r="G199" i="20"/>
  <c r="G274" i="20"/>
  <c r="G299" i="20"/>
  <c r="G349" i="20" s="1"/>
  <c r="G204" i="20"/>
  <c r="G279" i="20"/>
  <c r="G304" i="20"/>
  <c r="G354" i="20"/>
  <c r="F193" i="20"/>
  <c r="G193" i="20"/>
  <c r="F200" i="20"/>
  <c r="F275" i="20" s="1"/>
  <c r="F300" i="20"/>
  <c r="F350" i="20"/>
  <c r="C212" i="20"/>
  <c r="C204" i="20"/>
  <c r="E194" i="20"/>
  <c r="C205" i="20"/>
  <c r="C193" i="20"/>
  <c r="D201" i="20"/>
  <c r="C194" i="20"/>
  <c r="E201" i="20"/>
  <c r="D211" i="20"/>
  <c r="D195" i="20"/>
  <c r="D270" i="20"/>
  <c r="D295" i="20"/>
  <c r="D345" i="20" s="1"/>
  <c r="G205" i="20"/>
  <c r="G280" i="20" s="1"/>
  <c r="G305" i="20"/>
  <c r="G355" i="20"/>
  <c r="F202" i="20"/>
  <c r="F277" i="20"/>
  <c r="F302" i="20"/>
  <c r="F352" i="20" s="1"/>
  <c r="E212" i="20"/>
  <c r="G206" i="20"/>
  <c r="G306" i="20"/>
  <c r="G356" i="20" s="1"/>
  <c r="E200" i="20"/>
  <c r="E275" i="20" s="1"/>
  <c r="E300" i="20"/>
  <c r="E350" i="20"/>
  <c r="D193" i="20"/>
  <c r="G197" i="20"/>
  <c r="G272" i="20" s="1"/>
  <c r="G297" i="20"/>
  <c r="G347" i="20"/>
  <c r="E208" i="20"/>
  <c r="C202" i="20"/>
  <c r="F195" i="20"/>
  <c r="F270" i="20" s="1"/>
  <c r="F295" i="20"/>
  <c r="F345" i="20" s="1"/>
  <c r="G203" i="20"/>
  <c r="G278" i="20"/>
  <c r="G303" i="20"/>
  <c r="G353" i="20"/>
  <c r="E202" i="20"/>
  <c r="E302" i="20"/>
  <c r="E352" i="20" s="1"/>
  <c r="C201" i="20"/>
  <c r="D209" i="20"/>
  <c r="D284" i="20" s="1"/>
  <c r="D309" i="20"/>
  <c r="D359" i="20" s="1"/>
  <c r="D206" i="20"/>
  <c r="E193" i="20"/>
  <c r="D203" i="20"/>
  <c r="D278" i="20"/>
  <c r="D303" i="20"/>
  <c r="D353" i="20" s="1"/>
  <c r="G209" i="20"/>
  <c r="G284" i="20" s="1"/>
  <c r="G309" i="20"/>
  <c r="G359" i="20"/>
  <c r="E209" i="20"/>
  <c r="E284" i="20"/>
  <c r="E309" i="20"/>
  <c r="E359" i="20" s="1"/>
  <c r="C199" i="20"/>
  <c r="E210" i="20"/>
  <c r="E285" i="20"/>
  <c r="E310" i="20"/>
  <c r="E360" i="20" s="1"/>
  <c r="E198" i="20"/>
  <c r="D212" i="20"/>
  <c r="D287" i="20"/>
  <c r="D312" i="20"/>
  <c r="D362" i="20" s="1"/>
  <c r="G201" i="20"/>
  <c r="G301" i="20"/>
  <c r="G351" i="20"/>
  <c r="F207" i="20"/>
  <c r="F282" i="20"/>
  <c r="F307" i="20"/>
  <c r="F357" i="20" s="1"/>
  <c r="C198" i="20"/>
  <c r="D210" i="20"/>
  <c r="D285" i="20" s="1"/>
  <c r="D310" i="20" s="1"/>
  <c r="D198" i="20"/>
  <c r="D273" i="20"/>
  <c r="D298" i="20" s="1"/>
  <c r="D348" i="20" s="1"/>
  <c r="C208" i="20"/>
  <c r="E211" i="20"/>
  <c r="E286" i="20"/>
  <c r="E311" i="20" s="1"/>
  <c r="E361" i="20" s="1"/>
  <c r="F212" i="20"/>
  <c r="F287" i="20" s="1"/>
  <c r="F312" i="20"/>
  <c r="F362" i="20" s="1"/>
  <c r="E197" i="20"/>
  <c r="C200" i="20"/>
  <c r="E199" i="20"/>
  <c r="E274" i="20"/>
  <c r="E299" i="20" s="1"/>
  <c r="E349" i="20" s="1"/>
  <c r="C206" i="20"/>
  <c r="F204" i="20"/>
  <c r="F279" i="20"/>
  <c r="F304" i="20"/>
  <c r="F354" i="20" s="1"/>
  <c r="F209" i="20"/>
  <c r="F284" i="20" s="1"/>
  <c r="F309" i="20"/>
  <c r="F359" i="20"/>
  <c r="F201" i="20"/>
  <c r="F301" i="20"/>
  <c r="F351" i="20" s="1"/>
  <c r="D204" i="20"/>
  <c r="D279" i="20" s="1"/>
  <c r="D304" i="20"/>
  <c r="D354" i="20"/>
  <c r="E205" i="20"/>
  <c r="E280" i="20"/>
  <c r="E305" i="20"/>
  <c r="E355" i="20" s="1"/>
  <c r="G195" i="20"/>
  <c r="G270" i="20" s="1"/>
  <c r="G295" i="20"/>
  <c r="G345" i="20"/>
  <c r="G208" i="20"/>
  <c r="G283" i="20"/>
  <c r="G308" i="20"/>
  <c r="G358" i="20" s="1"/>
  <c r="G196" i="20"/>
  <c r="G271" i="20" s="1"/>
  <c r="G296" i="20"/>
  <c r="G346" i="20"/>
  <c r="F210" i="20"/>
  <c r="F285" i="20"/>
  <c r="F310" i="20"/>
  <c r="F360" i="20" s="1"/>
  <c r="C197" i="20"/>
  <c r="E204" i="20"/>
  <c r="E304" i="20"/>
  <c r="E354" i="20" s="1"/>
  <c r="E196" i="20"/>
  <c r="E271" i="20"/>
  <c r="E296" i="20" s="1"/>
  <c r="E346" i="20" s="1"/>
  <c r="F208" i="20"/>
  <c r="F283" i="20" s="1"/>
  <c r="F308" i="20"/>
  <c r="F358" i="20" s="1"/>
  <c r="F196" i="20"/>
  <c r="F271" i="20"/>
  <c r="F296" i="20" s="1"/>
  <c r="F346" i="20" s="1"/>
  <c r="G200" i="20"/>
  <c r="G275" i="20" s="1"/>
  <c r="G300" i="20"/>
  <c r="G350" i="20" s="1"/>
  <c r="D208" i="20"/>
  <c r="D283" i="20"/>
  <c r="D308" i="20" s="1"/>
  <c r="D358" i="20" s="1"/>
  <c r="AE39" i="49"/>
  <c r="AE17" i="49"/>
  <c r="AE36" i="49"/>
  <c r="X12" i="49"/>
  <c r="H238" i="14"/>
  <c r="H178" i="9"/>
  <c r="H168" i="33"/>
  <c r="AE16" i="49"/>
  <c r="AE12" i="49"/>
  <c r="H168" i="35"/>
  <c r="AE20" i="49"/>
  <c r="X11" i="49"/>
  <c r="AE10" i="49"/>
  <c r="H168" i="23"/>
  <c r="H169" i="21"/>
  <c r="H168" i="32"/>
  <c r="D195" i="38"/>
  <c r="D270" i="38" s="1"/>
  <c r="E193" i="38"/>
  <c r="E205" i="38"/>
  <c r="E305" i="38"/>
  <c r="E355" i="38" s="1"/>
  <c r="G198" i="38"/>
  <c r="G298" i="38"/>
  <c r="G348" i="38"/>
  <c r="D212" i="38"/>
  <c r="D287" i="38" s="1"/>
  <c r="D312" i="38" s="1"/>
  <c r="D362" i="38" s="1"/>
  <c r="C198" i="38"/>
  <c r="C273" i="38"/>
  <c r="C195" i="38"/>
  <c r="C270" i="38"/>
  <c r="E209" i="38"/>
  <c r="E309" i="38"/>
  <c r="E359" i="38" s="1"/>
  <c r="F205" i="38"/>
  <c r="F305" i="38"/>
  <c r="F355" i="38"/>
  <c r="G202" i="38"/>
  <c r="G277" i="38" s="1"/>
  <c r="G302" i="38"/>
  <c r="G352" i="38" s="1"/>
  <c r="G193" i="38"/>
  <c r="G268" i="38"/>
  <c r="G293" i="38"/>
  <c r="G343" i="38"/>
  <c r="E199" i="38"/>
  <c r="D208" i="38"/>
  <c r="D283" i="38"/>
  <c r="D308" i="38" s="1"/>
  <c r="D358" i="38" s="1"/>
  <c r="G196" i="38"/>
  <c r="G271" i="38" s="1"/>
  <c r="G296" i="38"/>
  <c r="G346" i="38" s="1"/>
  <c r="D194" i="38"/>
  <c r="D269" i="38"/>
  <c r="D294" i="38" s="1"/>
  <c r="D344" i="38" s="1"/>
  <c r="G203" i="38"/>
  <c r="G278" i="38" s="1"/>
  <c r="G303" i="38"/>
  <c r="G353" i="38" s="1"/>
  <c r="F199" i="38"/>
  <c r="F299" i="38"/>
  <c r="F349" i="38"/>
  <c r="C204" i="38"/>
  <c r="C279" i="38" s="1"/>
  <c r="G205" i="38"/>
  <c r="G280" i="38" s="1"/>
  <c r="G305" i="38"/>
  <c r="G355" i="38"/>
  <c r="E202" i="38"/>
  <c r="E302" i="38"/>
  <c r="E352" i="38" s="1"/>
  <c r="G212" i="38"/>
  <c r="G287" i="38" s="1"/>
  <c r="G312" i="38"/>
  <c r="G362" i="38"/>
  <c r="C211" i="38"/>
  <c r="C286" i="38"/>
  <c r="F209" i="38"/>
  <c r="F309" i="38"/>
  <c r="F359" i="38" s="1"/>
  <c r="E195" i="38"/>
  <c r="E207" i="38"/>
  <c r="E307" i="38"/>
  <c r="E357" i="38" s="1"/>
  <c r="D199" i="38"/>
  <c r="D274" i="38"/>
  <c r="D299" i="38" s="1"/>
  <c r="D349" i="38" s="1"/>
  <c r="C199" i="38"/>
  <c r="C274" i="38" s="1"/>
  <c r="D206" i="38"/>
  <c r="G206" i="38"/>
  <c r="G281" i="38"/>
  <c r="G306" i="38"/>
  <c r="G356" i="38" s="1"/>
  <c r="E196" i="38"/>
  <c r="G200" i="38"/>
  <c r="G275" i="38"/>
  <c r="G300" i="38"/>
  <c r="G350" i="38" s="1"/>
  <c r="F196" i="38"/>
  <c r="G211" i="38"/>
  <c r="G286" i="38"/>
  <c r="G311" i="38"/>
  <c r="G361" i="38" s="1"/>
  <c r="F207" i="38"/>
  <c r="F307" i="38"/>
  <c r="F357" i="38"/>
  <c r="D205" i="38"/>
  <c r="D280" i="38"/>
  <c r="D305" i="38"/>
  <c r="D355" i="38" s="1"/>
  <c r="F194" i="38"/>
  <c r="F294" i="38"/>
  <c r="F344" i="38"/>
  <c r="G201" i="38"/>
  <c r="G276" i="38"/>
  <c r="G301" i="38"/>
  <c r="G351" i="38" s="1"/>
  <c r="E211" i="38"/>
  <c r="D207" i="38"/>
  <c r="D282" i="38"/>
  <c r="D307" i="38"/>
  <c r="D357" i="38" s="1"/>
  <c r="D198" i="38"/>
  <c r="D273" i="38" s="1"/>
  <c r="D298" i="38" s="1"/>
  <c r="D348" i="38" s="1"/>
  <c r="G207" i="38"/>
  <c r="G282" i="38"/>
  <c r="G307" i="38"/>
  <c r="G357" i="38" s="1"/>
  <c r="G194" i="38"/>
  <c r="G294" i="38"/>
  <c r="G344" i="38"/>
  <c r="C212" i="38"/>
  <c r="C287" i="38"/>
  <c r="C209" i="38"/>
  <c r="C309" i="38"/>
  <c r="C359" i="38" s="1"/>
  <c r="E206" i="38"/>
  <c r="G195" i="38"/>
  <c r="G295" i="38"/>
  <c r="G345" i="38" s="1"/>
  <c r="F193" i="38"/>
  <c r="C196" i="38"/>
  <c r="C271" i="38" s="1"/>
  <c r="F198" i="38"/>
  <c r="H168" i="41"/>
  <c r="H169" i="29"/>
  <c r="H168" i="22"/>
  <c r="H169" i="31"/>
  <c r="H169" i="24"/>
  <c r="H168" i="19"/>
  <c r="H168" i="16"/>
  <c r="H168" i="29"/>
  <c r="H168" i="24"/>
  <c r="E188" i="9"/>
  <c r="AN8" i="49"/>
  <c r="H168" i="31"/>
  <c r="H169" i="28"/>
  <c r="H169" i="40"/>
  <c r="H169" i="27"/>
  <c r="H168" i="27"/>
  <c r="H183" i="10"/>
  <c r="C303" i="22"/>
  <c r="C353" i="22"/>
  <c r="H184" i="6"/>
  <c r="AL26" i="49"/>
  <c r="C278" i="9"/>
  <c r="F268" i="10"/>
  <c r="F293" i="10"/>
  <c r="F343" i="10" s="1"/>
  <c r="F297" i="21"/>
  <c r="F347" i="21" s="1"/>
  <c r="C310" i="21"/>
  <c r="C360" i="21"/>
  <c r="G280" i="9"/>
  <c r="E278" i="9"/>
  <c r="F273" i="9"/>
  <c r="G277" i="9"/>
  <c r="C274" i="9"/>
  <c r="C299" i="9"/>
  <c r="C349" i="9" s="1"/>
  <c r="F286" i="9"/>
  <c r="C277" i="9"/>
  <c r="G287" i="9"/>
  <c r="C275" i="9"/>
  <c r="C300" i="9"/>
  <c r="C350" i="9" s="1"/>
  <c r="E281" i="9"/>
  <c r="E273" i="9"/>
  <c r="D271" i="9"/>
  <c r="G282" i="9"/>
  <c r="G307" i="9"/>
  <c r="E286" i="9"/>
  <c r="E271" i="9"/>
  <c r="E283" i="9"/>
  <c r="D283" i="9"/>
  <c r="F272" i="9"/>
  <c r="F297" i="9"/>
  <c r="F347" i="9" s="1"/>
  <c r="F270" i="9"/>
  <c r="G269" i="9"/>
  <c r="G294" i="9"/>
  <c r="G344" i="9"/>
  <c r="D269" i="9"/>
  <c r="F271" i="9"/>
  <c r="G284" i="9"/>
  <c r="C285" i="9"/>
  <c r="H285" i="9" s="1"/>
  <c r="E276" i="9"/>
  <c r="C286" i="9"/>
  <c r="C311" i="9"/>
  <c r="F275" i="9"/>
  <c r="F300" i="9"/>
  <c r="F350" i="9" s="1"/>
  <c r="C271" i="9"/>
  <c r="E284" i="9"/>
  <c r="E309" i="9"/>
  <c r="E359" i="9" s="1"/>
  <c r="F282" i="9"/>
  <c r="F307" i="9" s="1"/>
  <c r="G270" i="9"/>
  <c r="G278" i="9"/>
  <c r="C280" i="9"/>
  <c r="C305" i="9"/>
  <c r="D281" i="9"/>
  <c r="E268" i="9"/>
  <c r="C287" i="9"/>
  <c r="G268" i="9"/>
  <c r="D273" i="9"/>
  <c r="C272" i="9"/>
  <c r="G281" i="9"/>
  <c r="G306" i="9"/>
  <c r="G356" i="9" s="1"/>
  <c r="G273" i="9"/>
  <c r="E279" i="9"/>
  <c r="F278" i="9"/>
  <c r="F274" i="9"/>
  <c r="H274" i="9" s="1"/>
  <c r="G271" i="9"/>
  <c r="G276" i="9"/>
  <c r="G301" i="9"/>
  <c r="G351" i="9" s="1"/>
  <c r="D274" i="9"/>
  <c r="F269" i="9"/>
  <c r="G279" i="9"/>
  <c r="F287" i="9"/>
  <c r="H287" i="9" s="1"/>
  <c r="H362" i="9" s="1"/>
  <c r="D277" i="9"/>
  <c r="F268" i="9"/>
  <c r="F293" i="9"/>
  <c r="E269" i="9"/>
  <c r="C269" i="9"/>
  <c r="C294" i="9"/>
  <c r="G285" i="9"/>
  <c r="F284" i="9"/>
  <c r="H284" i="9" s="1"/>
  <c r="F309" i="9"/>
  <c r="F359" i="9" s="1"/>
  <c r="E280" i="9"/>
  <c r="D279" i="9"/>
  <c r="D287" i="9"/>
  <c r="G283" i="9"/>
  <c r="G308" i="9"/>
  <c r="G358" i="9"/>
  <c r="F285" i="9"/>
  <c r="F280" i="9"/>
  <c r="D275" i="9"/>
  <c r="D300" i="9"/>
  <c r="D350" i="9"/>
  <c r="C276" i="9"/>
  <c r="G275" i="9"/>
  <c r="C268" i="9"/>
  <c r="C293" i="9" s="1"/>
  <c r="F276" i="9"/>
  <c r="E270" i="9"/>
  <c r="E288" i="9" s="1"/>
  <c r="E313" i="9" s="1"/>
  <c r="E287" i="9"/>
  <c r="F277" i="9"/>
  <c r="D285" i="9"/>
  <c r="D270" i="9"/>
  <c r="D295" i="9" s="1"/>
  <c r="C279" i="9"/>
  <c r="G272" i="9"/>
  <c r="E275" i="9"/>
  <c r="E300" i="9"/>
  <c r="E350" i="9"/>
  <c r="C283" i="9"/>
  <c r="C308" i="9"/>
  <c r="F281" i="9"/>
  <c r="C284" i="9"/>
  <c r="D282" i="9"/>
  <c r="D307" i="9" s="1"/>
  <c r="E274" i="9"/>
  <c r="F279" i="9"/>
  <c r="D286" i="9"/>
  <c r="D272" i="9"/>
  <c r="D297" i="9"/>
  <c r="D347" i="9"/>
  <c r="E282" i="9"/>
  <c r="E307" i="9" s="1"/>
  <c r="E285" i="9"/>
  <c r="E277" i="9"/>
  <c r="G346" i="9"/>
  <c r="E354" i="9"/>
  <c r="F354" i="9"/>
  <c r="G362" i="9"/>
  <c r="G347" i="9"/>
  <c r="G348" i="9"/>
  <c r="G349" i="9"/>
  <c r="G359" i="9"/>
  <c r="E360" i="9"/>
  <c r="G354" i="9"/>
  <c r="F360" i="9"/>
  <c r="D354" i="9"/>
  <c r="G352" i="9"/>
  <c r="G360" i="9"/>
  <c r="C357" i="11"/>
  <c r="G361" i="11"/>
  <c r="D353" i="11"/>
  <c r="E355" i="11"/>
  <c r="D357" i="11"/>
  <c r="D349" i="11"/>
  <c r="D352" i="11"/>
  <c r="E354" i="11"/>
  <c r="E353" i="11"/>
  <c r="G350" i="11"/>
  <c r="G348" i="11"/>
  <c r="G346" i="11"/>
  <c r="G355" i="11"/>
  <c r="F359" i="11"/>
  <c r="E349" i="11"/>
  <c r="F350" i="11"/>
  <c r="E352" i="11"/>
  <c r="G359" i="11"/>
  <c r="G344" i="11"/>
  <c r="D355" i="11"/>
  <c r="G352" i="11"/>
  <c r="D350" i="11"/>
  <c r="G347" i="11"/>
  <c r="G353" i="11"/>
  <c r="G354" i="11"/>
  <c r="F352" i="11"/>
  <c r="G358" i="11"/>
  <c r="F355" i="11"/>
  <c r="D354" i="11"/>
  <c r="G343" i="11"/>
  <c r="E360" i="11"/>
  <c r="F357" i="11"/>
  <c r="F361" i="11"/>
  <c r="F351" i="11"/>
  <c r="G360" i="11"/>
  <c r="G349" i="11"/>
  <c r="F347" i="11"/>
  <c r="F354" i="11"/>
  <c r="E357" i="11"/>
  <c r="G362" i="11"/>
  <c r="F353" i="11"/>
  <c r="C354" i="11"/>
  <c r="D347" i="11"/>
  <c r="E347" i="11"/>
  <c r="F345" i="11"/>
  <c r="C353" i="11"/>
  <c r="E359" i="11"/>
  <c r="F349" i="11"/>
  <c r="G351" i="11"/>
  <c r="E350" i="11"/>
  <c r="D359" i="11"/>
  <c r="G345" i="11"/>
  <c r="H193" i="9"/>
  <c r="H196" i="35"/>
  <c r="H198" i="9"/>
  <c r="C273" i="9"/>
  <c r="H202" i="9"/>
  <c r="H207" i="10"/>
  <c r="H211" i="9"/>
  <c r="C271" i="35"/>
  <c r="D268" i="9"/>
  <c r="H211" i="35"/>
  <c r="H205" i="9"/>
  <c r="H193" i="23"/>
  <c r="D280" i="9"/>
  <c r="H205" i="10"/>
  <c r="H199" i="23"/>
  <c r="F282" i="10"/>
  <c r="F307" i="10"/>
  <c r="F357" i="10" s="1"/>
  <c r="H196" i="9"/>
  <c r="H211" i="12"/>
  <c r="H202" i="23"/>
  <c r="C213" i="10"/>
  <c r="Q9" i="49" s="1"/>
  <c r="C280" i="10"/>
  <c r="H280" i="10" s="1"/>
  <c r="H355" i="10" s="1"/>
  <c r="H212" i="23"/>
  <c r="H201" i="23"/>
  <c r="H205" i="35"/>
  <c r="H200" i="9"/>
  <c r="H202" i="31"/>
  <c r="C287" i="23"/>
  <c r="H287" i="23" s="1"/>
  <c r="H362" i="23"/>
  <c r="H211" i="23"/>
  <c r="H195" i="23"/>
  <c r="H210" i="35"/>
  <c r="E213" i="31"/>
  <c r="S31" i="49"/>
  <c r="H196" i="10"/>
  <c r="H210" i="12"/>
  <c r="H205" i="31"/>
  <c r="E295" i="18"/>
  <c r="E345" i="18"/>
  <c r="E275" i="10"/>
  <c r="E300" i="10"/>
  <c r="E350" i="10"/>
  <c r="H200" i="10"/>
  <c r="H203" i="9"/>
  <c r="D278" i="9"/>
  <c r="D276" i="9"/>
  <c r="H201" i="9"/>
  <c r="G296" i="16"/>
  <c r="G346" i="16" s="1"/>
  <c r="D305" i="17"/>
  <c r="D355" i="17"/>
  <c r="G278" i="31"/>
  <c r="G303" i="31"/>
  <c r="G353" i="31" s="1"/>
  <c r="H203" i="31"/>
  <c r="G274" i="35"/>
  <c r="G299" i="35"/>
  <c r="G349" i="35" s="1"/>
  <c r="H199" i="35"/>
  <c r="H210" i="31"/>
  <c r="F310" i="23"/>
  <c r="F360" i="23"/>
  <c r="H210" i="23"/>
  <c r="F283" i="9"/>
  <c r="H208" i="9"/>
  <c r="D272" i="10"/>
  <c r="D297" i="10"/>
  <c r="D347" i="10"/>
  <c r="H197" i="10"/>
  <c r="H206" i="10"/>
  <c r="H193" i="40"/>
  <c r="H201" i="10"/>
  <c r="C269" i="12"/>
  <c r="C213" i="12"/>
  <c r="H212" i="31"/>
  <c r="C285" i="40"/>
  <c r="H285" i="40"/>
  <c r="H360" i="40" s="1"/>
  <c r="H210" i="40"/>
  <c r="H208" i="35"/>
  <c r="D270" i="35"/>
  <c r="D295" i="35"/>
  <c r="D345" i="35" s="1"/>
  <c r="D213" i="35"/>
  <c r="R36" i="49"/>
  <c r="G279" i="40"/>
  <c r="G304" i="40"/>
  <c r="G354" i="40" s="1"/>
  <c r="H204" i="40"/>
  <c r="G300" i="28"/>
  <c r="G350" i="28"/>
  <c r="E279" i="23"/>
  <c r="H279" i="23" s="1"/>
  <c r="E304" i="23"/>
  <c r="E354" i="23" s="1"/>
  <c r="H204" i="23"/>
  <c r="D303" i="23"/>
  <c r="D353" i="23"/>
  <c r="H203" i="23"/>
  <c r="E295" i="14"/>
  <c r="E345" i="14" s="1"/>
  <c r="G213" i="23"/>
  <c r="U24" i="49"/>
  <c r="C282" i="40"/>
  <c r="H282" i="40"/>
  <c r="H207" i="40"/>
  <c r="E310" i="28"/>
  <c r="E360" i="28"/>
  <c r="D302" i="28"/>
  <c r="D352" i="28"/>
  <c r="G269" i="10"/>
  <c r="G294" i="10"/>
  <c r="G344" i="10"/>
  <c r="H194" i="10"/>
  <c r="D285" i="10"/>
  <c r="D310" i="10"/>
  <c r="D360" i="10" s="1"/>
  <c r="H210" i="10"/>
  <c r="C281" i="9"/>
  <c r="H206" i="9"/>
  <c r="C213" i="9"/>
  <c r="Q8" i="49" s="1"/>
  <c r="H195" i="9"/>
  <c r="C270" i="9"/>
  <c r="D303" i="17"/>
  <c r="D353" i="17" s="1"/>
  <c r="D305" i="14"/>
  <c r="D355" i="14"/>
  <c r="E95" i="49"/>
  <c r="G268" i="12"/>
  <c r="G313" i="12"/>
  <c r="G363" i="12" s="1"/>
  <c r="G213" i="12"/>
  <c r="U11" i="49"/>
  <c r="C281" i="10"/>
  <c r="H194" i="35"/>
  <c r="E307" i="18"/>
  <c r="E357" i="18"/>
  <c r="F282" i="23"/>
  <c r="F307" i="23"/>
  <c r="F357" i="23" s="1"/>
  <c r="F213" i="23"/>
  <c r="T24" i="49" s="1"/>
  <c r="E304" i="17"/>
  <c r="E354" i="17"/>
  <c r="F309" i="17"/>
  <c r="F359" i="17" s="1"/>
  <c r="F270" i="10"/>
  <c r="F213" i="10"/>
  <c r="H195" i="10"/>
  <c r="F283" i="31"/>
  <c r="F308" i="31"/>
  <c r="F358" i="31"/>
  <c r="H208" i="31"/>
  <c r="C287" i="35"/>
  <c r="H212" i="35"/>
  <c r="C277" i="35"/>
  <c r="C302" i="35"/>
  <c r="C352" i="35" s="1"/>
  <c r="H202" i="35"/>
  <c r="G274" i="9"/>
  <c r="H199" i="9"/>
  <c r="D284" i="9"/>
  <c r="D309" i="9"/>
  <c r="D359" i="9"/>
  <c r="H209" i="9"/>
  <c r="F296" i="14"/>
  <c r="F346" i="14" s="1"/>
  <c r="G213" i="10"/>
  <c r="U9" i="49"/>
  <c r="H210" i="9"/>
  <c r="C273" i="23"/>
  <c r="H198" i="23"/>
  <c r="C213" i="23"/>
  <c r="Q24" i="49"/>
  <c r="E287" i="10"/>
  <c r="E312" i="10"/>
  <c r="E362" i="10" s="1"/>
  <c r="H212" i="10"/>
  <c r="E282" i="23"/>
  <c r="E307" i="23"/>
  <c r="E357" i="23" s="1"/>
  <c r="H207" i="23"/>
  <c r="E272" i="9"/>
  <c r="E297" i="9"/>
  <c r="E347" i="9" s="1"/>
  <c r="H197" i="9"/>
  <c r="E213" i="9"/>
  <c r="S8" i="49"/>
  <c r="F300" i="16"/>
  <c r="F350" i="16"/>
  <c r="D283" i="10"/>
  <c r="D308" i="10" s="1"/>
  <c r="D358" i="10" s="1"/>
  <c r="H208" i="10"/>
  <c r="E272" i="10"/>
  <c r="E297" i="10"/>
  <c r="E347" i="10"/>
  <c r="E213" i="10"/>
  <c r="S9" i="49" s="1"/>
  <c r="D286" i="10"/>
  <c r="D311" i="10" s="1"/>
  <c r="D361" i="10" s="1"/>
  <c r="H211" i="10"/>
  <c r="D271" i="23"/>
  <c r="D296" i="23"/>
  <c r="D346" i="23"/>
  <c r="D213" i="23"/>
  <c r="R24" i="49" s="1"/>
  <c r="H196" i="23"/>
  <c r="H205" i="23"/>
  <c r="D307" i="17"/>
  <c r="D357" i="17" s="1"/>
  <c r="H204" i="10"/>
  <c r="E279" i="10"/>
  <c r="E304" i="10"/>
  <c r="E354" i="10"/>
  <c r="G307" i="14"/>
  <c r="G357" i="14" s="1"/>
  <c r="H206" i="35"/>
  <c r="C281" i="35"/>
  <c r="H197" i="35"/>
  <c r="C272" i="35"/>
  <c r="C297" i="35" s="1"/>
  <c r="C347" i="35" s="1"/>
  <c r="H204" i="31"/>
  <c r="G213" i="31"/>
  <c r="U31" i="49"/>
  <c r="H206" i="31"/>
  <c r="H206" i="23"/>
  <c r="H202" i="10"/>
  <c r="C213" i="35"/>
  <c r="Q36" i="49" s="1"/>
  <c r="G283" i="23"/>
  <c r="G308" i="23"/>
  <c r="G358" i="23"/>
  <c r="H208" i="23"/>
  <c r="C284" i="23"/>
  <c r="C309" i="23"/>
  <c r="C359" i="23"/>
  <c r="H209" i="23"/>
  <c r="H209" i="10"/>
  <c r="H197" i="23"/>
  <c r="H194" i="23"/>
  <c r="H193" i="10"/>
  <c r="H207" i="35"/>
  <c r="D213" i="9"/>
  <c r="R8" i="49"/>
  <c r="G213" i="9"/>
  <c r="U8" i="49" s="1"/>
  <c r="H207" i="9"/>
  <c r="H207" i="33"/>
  <c r="H212" i="40"/>
  <c r="H193" i="35"/>
  <c r="H200" i="23"/>
  <c r="H194" i="31"/>
  <c r="H203" i="10"/>
  <c r="H198" i="10"/>
  <c r="E213" i="23"/>
  <c r="S24" i="49"/>
  <c r="H199" i="10"/>
  <c r="H212" i="9"/>
  <c r="G286" i="9"/>
  <c r="H200" i="31"/>
  <c r="D213" i="10"/>
  <c r="R9" i="49"/>
  <c r="F213" i="9"/>
  <c r="T8" i="49"/>
  <c r="H200" i="33"/>
  <c r="H204" i="9"/>
  <c r="H197" i="31"/>
  <c r="H208" i="12"/>
  <c r="H194" i="9"/>
  <c r="H209" i="12"/>
  <c r="E311" i="9"/>
  <c r="D305" i="9"/>
  <c r="D303" i="9"/>
  <c r="G293" i="9"/>
  <c r="G303" i="9"/>
  <c r="C303" i="9"/>
  <c r="E305" i="9"/>
  <c r="E303" i="9"/>
  <c r="F303" i="9"/>
  <c r="G295" i="9"/>
  <c r="F305" i="9"/>
  <c r="G305" i="9"/>
  <c r="G311" i="9"/>
  <c r="F311" i="9"/>
  <c r="H202" i="25"/>
  <c r="H208" i="25"/>
  <c r="H198" i="32"/>
  <c r="C213" i="25"/>
  <c r="Q20" i="49"/>
  <c r="C307" i="21"/>
  <c r="C357" i="21"/>
  <c r="H193" i="25"/>
  <c r="H205" i="25"/>
  <c r="F104" i="49"/>
  <c r="H208" i="32"/>
  <c r="H210" i="25"/>
  <c r="H194" i="33"/>
  <c r="H206" i="40"/>
  <c r="H211" i="40"/>
  <c r="H205" i="12"/>
  <c r="H196" i="31"/>
  <c r="F213" i="40"/>
  <c r="T41" i="49"/>
  <c r="H202" i="40"/>
  <c r="H209" i="35"/>
  <c r="H209" i="40"/>
  <c r="H199" i="40"/>
  <c r="H211" i="25"/>
  <c r="H201" i="31"/>
  <c r="H203" i="25"/>
  <c r="F213" i="31"/>
  <c r="T31" i="49"/>
  <c r="H203" i="35"/>
  <c r="H198" i="35"/>
  <c r="G213" i="35"/>
  <c r="U36" i="49" s="1"/>
  <c r="H204" i="35"/>
  <c r="H200" i="35"/>
  <c r="H201" i="35"/>
  <c r="F213" i="35"/>
  <c r="T36" i="49"/>
  <c r="H195" i="35"/>
  <c r="E213" i="35"/>
  <c r="S36" i="49" s="1"/>
  <c r="H197" i="38"/>
  <c r="H196" i="12"/>
  <c r="D213" i="12"/>
  <c r="R11" i="49"/>
  <c r="E213" i="12"/>
  <c r="S11" i="49" s="1"/>
  <c r="H206" i="12"/>
  <c r="H204" i="26"/>
  <c r="H194" i="32"/>
  <c r="G213" i="32"/>
  <c r="U32" i="49" s="1"/>
  <c r="H205" i="26"/>
  <c r="H208" i="40"/>
  <c r="H203" i="40"/>
  <c r="H193" i="31"/>
  <c r="C213" i="31"/>
  <c r="Q31" i="49"/>
  <c r="G313" i="22"/>
  <c r="G363" i="22" s="1"/>
  <c r="H188" i="19"/>
  <c r="H205" i="32"/>
  <c r="H193" i="12"/>
  <c r="C213" i="40"/>
  <c r="Q41" i="49"/>
  <c r="H205" i="40"/>
  <c r="H201" i="40"/>
  <c r="H198" i="40"/>
  <c r="H204" i="25"/>
  <c r="C285" i="25"/>
  <c r="H199" i="31"/>
  <c r="D213" i="31"/>
  <c r="R31" i="49" s="1"/>
  <c r="H198" i="31"/>
  <c r="H195" i="31"/>
  <c r="F268" i="31"/>
  <c r="H268" i="31"/>
  <c r="H343" i="31"/>
  <c r="H211" i="31"/>
  <c r="H207" i="31"/>
  <c r="C269" i="31"/>
  <c r="C294" i="31"/>
  <c r="C344" i="31" s="1"/>
  <c r="H209" i="31"/>
  <c r="D213" i="40"/>
  <c r="R41" i="49"/>
  <c r="E213" i="40"/>
  <c r="S41" i="49" s="1"/>
  <c r="H196" i="40"/>
  <c r="H197" i="40"/>
  <c r="H200" i="40"/>
  <c r="G213" i="40"/>
  <c r="U41" i="49"/>
  <c r="H194" i="40"/>
  <c r="H195" i="40"/>
  <c r="H210" i="38"/>
  <c r="H204" i="12"/>
  <c r="D268" i="12"/>
  <c r="F213" i="12"/>
  <c r="T11" i="49"/>
  <c r="H194" i="12"/>
  <c r="H300" i="12"/>
  <c r="H201" i="12"/>
  <c r="H202" i="12"/>
  <c r="H195" i="12"/>
  <c r="H203" i="12"/>
  <c r="H207" i="12"/>
  <c r="H198" i="12"/>
  <c r="H212" i="12"/>
  <c r="H199" i="12"/>
  <c r="H197" i="12"/>
  <c r="C280" i="26"/>
  <c r="H195" i="33"/>
  <c r="H200" i="12"/>
  <c r="H197" i="32"/>
  <c r="H204" i="38"/>
  <c r="H195" i="26"/>
  <c r="H201" i="26"/>
  <c r="D213" i="26"/>
  <c r="R25" i="49" s="1"/>
  <c r="H197" i="26"/>
  <c r="I36" i="48"/>
  <c r="H350" i="12"/>
  <c r="E307" i="6"/>
  <c r="E357" i="6"/>
  <c r="E304" i="6"/>
  <c r="E354" i="6"/>
  <c r="G309" i="6"/>
  <c r="G359" i="6" s="1"/>
  <c r="F297" i="6"/>
  <c r="F347" i="6" s="1"/>
  <c r="G305" i="6"/>
  <c r="G355" i="6" s="1"/>
  <c r="G297" i="6"/>
  <c r="G347" i="6"/>
  <c r="D307" i="6"/>
  <c r="D357" i="6" s="1"/>
  <c r="D297" i="6"/>
  <c r="D347" i="6" s="1"/>
  <c r="G299" i="6"/>
  <c r="G349" i="6"/>
  <c r="G300" i="6"/>
  <c r="G350" i="6" s="1"/>
  <c r="G307" i="6"/>
  <c r="G357" i="6" s="1"/>
  <c r="G298" i="6"/>
  <c r="G348" i="6"/>
  <c r="E297" i="6"/>
  <c r="E347" i="6"/>
  <c r="E299" i="6"/>
  <c r="E349" i="6" s="1"/>
  <c r="G294" i="6"/>
  <c r="G344" i="6"/>
  <c r="F295" i="6"/>
  <c r="F345" i="6"/>
  <c r="E302" i="6"/>
  <c r="E352" i="6" s="1"/>
  <c r="G306" i="6"/>
  <c r="G356" i="6"/>
  <c r="G312" i="6"/>
  <c r="G362" i="6" s="1"/>
  <c r="D303" i="6"/>
  <c r="D353" i="6"/>
  <c r="G295" i="6"/>
  <c r="G345" i="6"/>
  <c r="F302" i="6"/>
  <c r="F352" i="6" s="1"/>
  <c r="G308" i="6"/>
  <c r="G358" i="6" s="1"/>
  <c r="D300" i="6"/>
  <c r="D350" i="6" s="1"/>
  <c r="F310" i="6"/>
  <c r="F360" i="6"/>
  <c r="G311" i="6"/>
  <c r="G361" i="6" s="1"/>
  <c r="F303" i="6"/>
  <c r="F353" i="6" s="1"/>
  <c r="E305" i="6"/>
  <c r="E355" i="6"/>
  <c r="G296" i="6"/>
  <c r="G346" i="6"/>
  <c r="E309" i="6"/>
  <c r="E359" i="6" s="1"/>
  <c r="F299" i="6"/>
  <c r="F349" i="6"/>
  <c r="F307" i="6"/>
  <c r="F357" i="6"/>
  <c r="G304" i="6"/>
  <c r="G354" i="6"/>
  <c r="F300" i="6"/>
  <c r="F350" i="6" s="1"/>
  <c r="F304" i="6"/>
  <c r="F354" i="6"/>
  <c r="G310" i="6"/>
  <c r="G360" i="6"/>
  <c r="G301" i="6"/>
  <c r="G351" i="6"/>
  <c r="D309" i="6"/>
  <c r="D359" i="6"/>
  <c r="E310" i="6"/>
  <c r="E360" i="6" s="1"/>
  <c r="F311" i="6"/>
  <c r="F361" i="6" s="1"/>
  <c r="E303" i="6"/>
  <c r="E353" i="6"/>
  <c r="F309" i="6"/>
  <c r="F359" i="6"/>
  <c r="D304" i="6"/>
  <c r="D354" i="6" s="1"/>
  <c r="E300" i="6"/>
  <c r="E350" i="6"/>
  <c r="G303" i="6"/>
  <c r="G353" i="6" s="1"/>
  <c r="G302" i="6"/>
  <c r="G352" i="6" s="1"/>
  <c r="F305" i="6"/>
  <c r="F355" i="6" s="1"/>
  <c r="C307" i="24"/>
  <c r="C357" i="24"/>
  <c r="C309" i="34"/>
  <c r="C359" i="34" s="1"/>
  <c r="G313" i="24"/>
  <c r="G363" i="24" s="1"/>
  <c r="G293" i="24"/>
  <c r="G343" i="24"/>
  <c r="C309" i="24"/>
  <c r="C359" i="24" s="1"/>
  <c r="H275" i="25"/>
  <c r="C300" i="25"/>
  <c r="C350" i="25" s="1"/>
  <c r="C297" i="34"/>
  <c r="C347" i="34" s="1"/>
  <c r="H282" i="31"/>
  <c r="C307" i="31"/>
  <c r="C357" i="31"/>
  <c r="H284" i="31"/>
  <c r="C309" i="31"/>
  <c r="C359" i="31"/>
  <c r="G293" i="16"/>
  <c r="G343" i="16" s="1"/>
  <c r="C307" i="16"/>
  <c r="C357" i="16"/>
  <c r="C304" i="16"/>
  <c r="C354" i="16"/>
  <c r="C303" i="14"/>
  <c r="C353" i="14" s="1"/>
  <c r="G313" i="18"/>
  <c r="G363" i="18" s="1"/>
  <c r="G293" i="18"/>
  <c r="G343" i="18"/>
  <c r="C307" i="23"/>
  <c r="C300" i="23"/>
  <c r="C350" i="23"/>
  <c r="C303" i="10"/>
  <c r="C353" i="10"/>
  <c r="C304" i="10"/>
  <c r="C354" i="10" s="1"/>
  <c r="G293" i="14"/>
  <c r="G343" i="14"/>
  <c r="C300" i="14"/>
  <c r="C350" i="14" s="1"/>
  <c r="C307" i="18"/>
  <c r="C357" i="18"/>
  <c r="C303" i="18"/>
  <c r="C353" i="18"/>
  <c r="H284" i="40"/>
  <c r="C309" i="40"/>
  <c r="C359" i="40" s="1"/>
  <c r="C307" i="40"/>
  <c r="C357" i="40"/>
  <c r="G304" i="23"/>
  <c r="G354" i="23" s="1"/>
  <c r="D309" i="23"/>
  <c r="D359" i="23"/>
  <c r="C307" i="10"/>
  <c r="C357" i="10" s="1"/>
  <c r="H284" i="10"/>
  <c r="C309" i="10"/>
  <c r="C359" i="10" s="1"/>
  <c r="C297" i="10"/>
  <c r="C347" i="10"/>
  <c r="C307" i="28"/>
  <c r="C357" i="28" s="1"/>
  <c r="C300" i="35"/>
  <c r="C350" i="35" s="1"/>
  <c r="C309" i="17"/>
  <c r="C359" i="17"/>
  <c r="C300" i="17"/>
  <c r="C350" i="17" s="1"/>
  <c r="C303" i="17"/>
  <c r="C353" i="17" s="1"/>
  <c r="G293" i="12"/>
  <c r="G343" i="12"/>
  <c r="G313" i="26"/>
  <c r="G363" i="26" s="1"/>
  <c r="G293" i="26"/>
  <c r="G343" i="26"/>
  <c r="C303" i="27"/>
  <c r="C353" i="27"/>
  <c r="C309" i="27"/>
  <c r="C359" i="27" s="1"/>
  <c r="C300" i="27"/>
  <c r="C350" i="27"/>
  <c r="C309" i="9"/>
  <c r="C304" i="9"/>
  <c r="C297" i="9"/>
  <c r="C307" i="33"/>
  <c r="C357" i="33" s="1"/>
  <c r="C300" i="39"/>
  <c r="C350" i="39"/>
  <c r="C307" i="39"/>
  <c r="C357" i="39" s="1"/>
  <c r="C303" i="39"/>
  <c r="C353" i="39" s="1"/>
  <c r="G313" i="41"/>
  <c r="G363" i="41"/>
  <c r="G293" i="41"/>
  <c r="G343" i="41" s="1"/>
  <c r="F309" i="41"/>
  <c r="F359" i="41" s="1"/>
  <c r="F297" i="20"/>
  <c r="F347" i="20"/>
  <c r="D303" i="41"/>
  <c r="D353" i="41" s="1"/>
  <c r="C297" i="31"/>
  <c r="C347" i="31" s="1"/>
  <c r="G293" i="31"/>
  <c r="G343" i="31"/>
  <c r="C303" i="31"/>
  <c r="C353" i="31" s="1"/>
  <c r="G313" i="25"/>
  <c r="G363" i="25" s="1"/>
  <c r="G293" i="25"/>
  <c r="G343" i="25"/>
  <c r="C304" i="24"/>
  <c r="C354" i="24" s="1"/>
  <c r="C303" i="24"/>
  <c r="C353" i="24"/>
  <c r="C300" i="24"/>
  <c r="C350" i="24"/>
  <c r="C300" i="31"/>
  <c r="C350" i="31" s="1"/>
  <c r="C300" i="16"/>
  <c r="C350" i="16" s="1"/>
  <c r="C297" i="16"/>
  <c r="C347" i="16"/>
  <c r="C300" i="11"/>
  <c r="C309" i="14"/>
  <c r="C359" i="14"/>
  <c r="C300" i="18"/>
  <c r="C350" i="18"/>
  <c r="C297" i="23"/>
  <c r="C347" i="23" s="1"/>
  <c r="C304" i="28"/>
  <c r="C354" i="28"/>
  <c r="C309" i="28"/>
  <c r="C359" i="28"/>
  <c r="G293" i="28"/>
  <c r="G343" i="28"/>
  <c r="C309" i="16"/>
  <c r="C359" i="16"/>
  <c r="C309" i="11"/>
  <c r="H347" i="14"/>
  <c r="C297" i="14"/>
  <c r="C347" i="14" s="1"/>
  <c r="C307" i="14"/>
  <c r="C357" i="14"/>
  <c r="H278" i="40"/>
  <c r="C303" i="40"/>
  <c r="C353" i="40"/>
  <c r="H275" i="40"/>
  <c r="C300" i="40"/>
  <c r="C304" i="40"/>
  <c r="C354" i="40"/>
  <c r="D303" i="28"/>
  <c r="D353" i="28"/>
  <c r="C300" i="28"/>
  <c r="C350" i="28"/>
  <c r="C303" i="35"/>
  <c r="C353" i="35"/>
  <c r="G293" i="35"/>
  <c r="G343" i="35" s="1"/>
  <c r="H304" i="35"/>
  <c r="M34" i="48"/>
  <c r="C304" i="35"/>
  <c r="C354" i="35" s="1"/>
  <c r="C309" i="35"/>
  <c r="C359" i="35" s="1"/>
  <c r="C307" i="35"/>
  <c r="C357" i="35"/>
  <c r="C304" i="17"/>
  <c r="C354" i="17" s="1"/>
  <c r="G293" i="17"/>
  <c r="G343" i="17"/>
  <c r="C307" i="17"/>
  <c r="C357" i="17" s="1"/>
  <c r="G293" i="15"/>
  <c r="G343" i="15"/>
  <c r="C309" i="12"/>
  <c r="C359" i="12"/>
  <c r="C303" i="12"/>
  <c r="C353" i="12" s="1"/>
  <c r="C307" i="12"/>
  <c r="C357" i="12" s="1"/>
  <c r="C297" i="12"/>
  <c r="C347" i="12"/>
  <c r="G293" i="27"/>
  <c r="G343" i="27" s="1"/>
  <c r="H347" i="27"/>
  <c r="C297" i="27"/>
  <c r="C347" i="27" s="1"/>
  <c r="C309" i="39"/>
  <c r="C359" i="39"/>
  <c r="D300" i="26"/>
  <c r="D350" i="26"/>
  <c r="H272" i="32"/>
  <c r="H347" i="32"/>
  <c r="C297" i="32"/>
  <c r="C347" i="32"/>
  <c r="C300" i="33"/>
  <c r="C350" i="33"/>
  <c r="H209" i="25"/>
  <c r="H347" i="38"/>
  <c r="H212" i="33"/>
  <c r="H200" i="25"/>
  <c r="H304" i="11"/>
  <c r="H193" i="26"/>
  <c r="H211" i="32"/>
  <c r="H206" i="32"/>
  <c r="H202" i="38"/>
  <c r="H200" i="26"/>
  <c r="C298" i="32"/>
  <c r="C348" i="32" s="1"/>
  <c r="F213" i="33"/>
  <c r="T34" i="49"/>
  <c r="H284" i="33"/>
  <c r="H206" i="33"/>
  <c r="H210" i="26"/>
  <c r="H202" i="33"/>
  <c r="H197" i="33"/>
  <c r="H278" i="32"/>
  <c r="H207" i="32"/>
  <c r="H211" i="19"/>
  <c r="H206" i="19"/>
  <c r="H198" i="19"/>
  <c r="C213" i="32"/>
  <c r="Q32" i="49" s="1"/>
  <c r="H207" i="25"/>
  <c r="F213" i="25"/>
  <c r="T20" i="49" s="1"/>
  <c r="G313" i="39"/>
  <c r="G363" i="39" s="1"/>
  <c r="F268" i="25"/>
  <c r="H212" i="38"/>
  <c r="H201" i="38"/>
  <c r="H203" i="26"/>
  <c r="H199" i="26"/>
  <c r="H209" i="26"/>
  <c r="H205" i="33"/>
  <c r="H204" i="33"/>
  <c r="H201" i="33"/>
  <c r="H193" i="33"/>
  <c r="C213" i="33"/>
  <c r="Q34" i="49"/>
  <c r="H206" i="26"/>
  <c r="H211" i="26"/>
  <c r="E213" i="26"/>
  <c r="S25" i="49"/>
  <c r="H212" i="26"/>
  <c r="C272" i="26"/>
  <c r="H193" i="32"/>
  <c r="E213" i="32"/>
  <c r="S32" i="49"/>
  <c r="H194" i="25"/>
  <c r="H197" i="25"/>
  <c r="H200" i="32"/>
  <c r="F213" i="32"/>
  <c r="T32" i="49"/>
  <c r="G313" i="33"/>
  <c r="G363" i="33"/>
  <c r="H199" i="25"/>
  <c r="H195" i="25"/>
  <c r="H196" i="25"/>
  <c r="H212" i="25"/>
  <c r="H198" i="25"/>
  <c r="H201" i="25"/>
  <c r="H278" i="25"/>
  <c r="D213" i="25"/>
  <c r="R20" i="49" s="1"/>
  <c r="E213" i="25"/>
  <c r="S20" i="49"/>
  <c r="H202" i="26"/>
  <c r="G213" i="26"/>
  <c r="U25" i="49"/>
  <c r="H209" i="33"/>
  <c r="H194" i="26"/>
  <c r="H198" i="26"/>
  <c r="H208" i="26"/>
  <c r="C213" i="26"/>
  <c r="H207" i="26"/>
  <c r="H203" i="33"/>
  <c r="H199" i="32"/>
  <c r="D213" i="32"/>
  <c r="H213" i="32" s="1"/>
  <c r="R32" i="49"/>
  <c r="H202" i="32"/>
  <c r="H203" i="32"/>
  <c r="H212" i="32"/>
  <c r="H282" i="32"/>
  <c r="H201" i="32"/>
  <c r="H195" i="32"/>
  <c r="H209" i="32"/>
  <c r="H210" i="32"/>
  <c r="H205" i="19"/>
  <c r="H212" i="19"/>
  <c r="H304" i="26"/>
  <c r="M23" i="48"/>
  <c r="H193" i="19"/>
  <c r="H275" i="19"/>
  <c r="H362" i="34"/>
  <c r="H200" i="38"/>
  <c r="H207" i="38"/>
  <c r="C213" i="38"/>
  <c r="Q39" i="49" s="1"/>
  <c r="H209" i="38"/>
  <c r="H193" i="38"/>
  <c r="F293" i="19"/>
  <c r="F343" i="19" s="1"/>
  <c r="H199" i="38"/>
  <c r="H206" i="38"/>
  <c r="H203" i="38"/>
  <c r="F293" i="18"/>
  <c r="F343" i="18" s="1"/>
  <c r="F293" i="16"/>
  <c r="F343" i="16"/>
  <c r="F293" i="23"/>
  <c r="F343" i="23" s="1"/>
  <c r="F293" i="33"/>
  <c r="F343" i="33" s="1"/>
  <c r="F313" i="41"/>
  <c r="F363" i="41" s="1"/>
  <c r="F293" i="41"/>
  <c r="F343" i="41"/>
  <c r="F293" i="31"/>
  <c r="F343" i="31"/>
  <c r="F293" i="14"/>
  <c r="F343" i="14"/>
  <c r="H286" i="31"/>
  <c r="H361" i="31"/>
  <c r="H281" i="19"/>
  <c r="E293" i="19"/>
  <c r="E343" i="19" s="1"/>
  <c r="H354" i="11"/>
  <c r="H354" i="9"/>
  <c r="H304" i="9"/>
  <c r="H329" i="9" s="1"/>
  <c r="J329" i="9" s="1"/>
  <c r="H354" i="26"/>
  <c r="H354" i="16"/>
  <c r="H304" i="16"/>
  <c r="M12" i="48"/>
  <c r="H354" i="10"/>
  <c r="H304" i="10"/>
  <c r="M7" i="48"/>
  <c r="H354" i="28"/>
  <c r="H304" i="28"/>
  <c r="M26" i="48" s="1"/>
  <c r="H354" i="12"/>
  <c r="H304" i="12"/>
  <c r="M9" i="48"/>
  <c r="H354" i="35"/>
  <c r="M36" i="48"/>
  <c r="H347" i="31"/>
  <c r="H297" i="31"/>
  <c r="F29" i="48" s="1"/>
  <c r="H347" i="34"/>
  <c r="H297" i="34"/>
  <c r="F33" i="48" s="1"/>
  <c r="H297" i="23"/>
  <c r="F22" i="48" s="1"/>
  <c r="H347" i="23"/>
  <c r="H297" i="38"/>
  <c r="F37" i="48" s="1"/>
  <c r="H347" i="16"/>
  <c r="H297" i="16"/>
  <c r="F12" i="48"/>
  <c r="H287" i="40"/>
  <c r="C312" i="40"/>
  <c r="C362" i="40" s="1"/>
  <c r="C312" i="35"/>
  <c r="C362" i="35"/>
  <c r="H287" i="32"/>
  <c r="C312" i="32"/>
  <c r="C362" i="32" s="1"/>
  <c r="C312" i="25"/>
  <c r="C312" i="28"/>
  <c r="C362" i="28" s="1"/>
  <c r="C312" i="18"/>
  <c r="C362" i="18" s="1"/>
  <c r="C312" i="10"/>
  <c r="C362" i="10" s="1"/>
  <c r="C312" i="17"/>
  <c r="C362" i="17" s="1"/>
  <c r="C312" i="22"/>
  <c r="C362" i="22" s="1"/>
  <c r="C310" i="34"/>
  <c r="C360" i="34"/>
  <c r="C310" i="10"/>
  <c r="C360" i="10"/>
  <c r="C310" i="18"/>
  <c r="C360" i="18"/>
  <c r="C310" i="9"/>
  <c r="C310" i="26"/>
  <c r="C360" i="26" s="1"/>
  <c r="C310" i="39"/>
  <c r="C360" i="39"/>
  <c r="C310" i="31"/>
  <c r="C360" i="31" s="1"/>
  <c r="H355" i="28"/>
  <c r="H305" i="28"/>
  <c r="N26" i="48" s="1"/>
  <c r="C302" i="25"/>
  <c r="C352" i="25" s="1"/>
  <c r="C302" i="24"/>
  <c r="C352" i="24"/>
  <c r="H277" i="31"/>
  <c r="C302" i="31"/>
  <c r="C352" i="31"/>
  <c r="H277" i="40"/>
  <c r="C302" i="40"/>
  <c r="C352" i="40" s="1"/>
  <c r="H277" i="10"/>
  <c r="C302" i="10"/>
  <c r="C352" i="10"/>
  <c r="C302" i="27"/>
  <c r="C352" i="27"/>
  <c r="C302" i="33"/>
  <c r="C352" i="33"/>
  <c r="C302" i="41"/>
  <c r="C352" i="41"/>
  <c r="C302" i="34"/>
  <c r="C352" i="34" s="1"/>
  <c r="C302" i="11"/>
  <c r="H352" i="26"/>
  <c r="H302" i="26"/>
  <c r="K23" i="48" s="1"/>
  <c r="C301" i="18"/>
  <c r="C351" i="18" s="1"/>
  <c r="H276" i="10"/>
  <c r="C301" i="10"/>
  <c r="C351" i="10" s="1"/>
  <c r="C301" i="17"/>
  <c r="C351" i="17" s="1"/>
  <c r="C301" i="26"/>
  <c r="C351" i="26" s="1"/>
  <c r="C301" i="39"/>
  <c r="C351" i="39"/>
  <c r="C299" i="11"/>
  <c r="H274" i="10"/>
  <c r="C299" i="10"/>
  <c r="C349" i="10"/>
  <c r="C299" i="18"/>
  <c r="C349" i="18" s="1"/>
  <c r="C296" i="18"/>
  <c r="C346" i="18" s="1"/>
  <c r="F213" i="19"/>
  <c r="T17" i="49" s="1"/>
  <c r="G358" i="34"/>
  <c r="C272" i="19"/>
  <c r="H197" i="19"/>
  <c r="C285" i="19"/>
  <c r="H210" i="19"/>
  <c r="C277" i="19"/>
  <c r="H202" i="19"/>
  <c r="H209" i="19"/>
  <c r="C284" i="19"/>
  <c r="D274" i="19"/>
  <c r="H199" i="19"/>
  <c r="H208" i="19"/>
  <c r="H354" i="14"/>
  <c r="D213" i="19"/>
  <c r="R17" i="49" s="1"/>
  <c r="H195" i="19"/>
  <c r="H200" i="19"/>
  <c r="C271" i="19"/>
  <c r="H196" i="19"/>
  <c r="G270" i="19"/>
  <c r="G213" i="19"/>
  <c r="U17" i="49"/>
  <c r="C276" i="19"/>
  <c r="H201" i="19"/>
  <c r="E282" i="19"/>
  <c r="H207" i="19"/>
  <c r="C213" i="19"/>
  <c r="C269" i="19"/>
  <c r="H194" i="19"/>
  <c r="E278" i="19"/>
  <c r="H203" i="19"/>
  <c r="C279" i="19"/>
  <c r="H204" i="19"/>
  <c r="H195" i="38"/>
  <c r="C273" i="20"/>
  <c r="H198" i="20"/>
  <c r="C274" i="20"/>
  <c r="E268" i="20"/>
  <c r="E213" i="20"/>
  <c r="S18" i="49"/>
  <c r="D268" i="20"/>
  <c r="H205" i="20"/>
  <c r="C280" i="20"/>
  <c r="F268" i="20"/>
  <c r="F213" i="20"/>
  <c r="T18" i="49"/>
  <c r="H195" i="20"/>
  <c r="C270" i="20"/>
  <c r="H196" i="20"/>
  <c r="C271" i="20"/>
  <c r="C286" i="20"/>
  <c r="H206" i="29"/>
  <c r="H194" i="29"/>
  <c r="H193" i="29"/>
  <c r="C213" i="29"/>
  <c r="H209" i="29"/>
  <c r="H203" i="29"/>
  <c r="H208" i="29"/>
  <c r="H205" i="29"/>
  <c r="H200" i="29"/>
  <c r="H197" i="29"/>
  <c r="F213" i="29"/>
  <c r="T29" i="49" s="1"/>
  <c r="H211" i="29"/>
  <c r="C272" i="20"/>
  <c r="H197" i="20"/>
  <c r="H206" i="20"/>
  <c r="C275" i="20"/>
  <c r="H200" i="20"/>
  <c r="C283" i="20"/>
  <c r="H208" i="20"/>
  <c r="H201" i="20"/>
  <c r="H202" i="20"/>
  <c r="C277" i="20"/>
  <c r="C269" i="20"/>
  <c r="H194" i="20"/>
  <c r="H193" i="20"/>
  <c r="C268" i="20"/>
  <c r="H212" i="20"/>
  <c r="C287" i="20"/>
  <c r="G268" i="20"/>
  <c r="G213" i="20"/>
  <c r="U18" i="49"/>
  <c r="H207" i="20"/>
  <c r="C282" i="20"/>
  <c r="C284" i="20"/>
  <c r="H209" i="20"/>
  <c r="H203" i="20"/>
  <c r="C278" i="20"/>
  <c r="C285" i="20"/>
  <c r="H210" i="20"/>
  <c r="H212" i="29"/>
  <c r="H201" i="29"/>
  <c r="H196" i="29"/>
  <c r="H198" i="29"/>
  <c r="H207" i="29"/>
  <c r="E213" i="29"/>
  <c r="S29" i="49" s="1"/>
  <c r="H204" i="29"/>
  <c r="H195" i="29"/>
  <c r="H210" i="29"/>
  <c r="G213" i="29"/>
  <c r="U29" i="49"/>
  <c r="E113" i="49"/>
  <c r="H198" i="38"/>
  <c r="H205" i="38"/>
  <c r="H208" i="38"/>
  <c r="C310" i="41"/>
  <c r="C360" i="41" s="1"/>
  <c r="C295" i="32"/>
  <c r="C345" i="32" s="1"/>
  <c r="H270" i="32"/>
  <c r="H345" i="32"/>
  <c r="C310" i="32"/>
  <c r="C360" i="32" s="1"/>
  <c r="H285" i="32"/>
  <c r="H360" i="32"/>
  <c r="C299" i="32"/>
  <c r="C349" i="32" s="1"/>
  <c r="H274" i="32"/>
  <c r="H349" i="32"/>
  <c r="C302" i="32"/>
  <c r="C352" i="32" s="1"/>
  <c r="C304" i="32"/>
  <c r="C354" i="32" s="1"/>
  <c r="C305" i="32"/>
  <c r="C355" i="32" s="1"/>
  <c r="H280" i="32"/>
  <c r="H355" i="32"/>
  <c r="C308" i="32"/>
  <c r="C358" i="32" s="1"/>
  <c r="H283" i="32"/>
  <c r="H358" i="32"/>
  <c r="C301" i="32"/>
  <c r="C351" i="32" s="1"/>
  <c r="H276" i="32"/>
  <c r="H351" i="32"/>
  <c r="D305" i="6"/>
  <c r="D355" i="6"/>
  <c r="C306" i="32"/>
  <c r="C356" i="32" s="1"/>
  <c r="C311" i="32"/>
  <c r="C361" i="32" s="1"/>
  <c r="H328" i="19"/>
  <c r="F334" i="19"/>
  <c r="G319" i="19"/>
  <c r="G332" i="19"/>
  <c r="G326" i="19"/>
  <c r="C336" i="19"/>
  <c r="E335" i="19"/>
  <c r="D328" i="19"/>
  <c r="C343" i="19"/>
  <c r="G331" i="19"/>
  <c r="F326" i="19"/>
  <c r="F320" i="19"/>
  <c r="C332" i="19"/>
  <c r="F325" i="19"/>
  <c r="C323" i="19"/>
  <c r="D330" i="19"/>
  <c r="D329" i="19"/>
  <c r="F336" i="19"/>
  <c r="F328" i="19"/>
  <c r="G321" i="19"/>
  <c r="C328" i="19"/>
  <c r="F319" i="19"/>
  <c r="E329" i="19"/>
  <c r="E330" i="19"/>
  <c r="G333" i="19"/>
  <c r="G327" i="19"/>
  <c r="F322" i="19"/>
  <c r="F333" i="19"/>
  <c r="F327" i="19"/>
  <c r="C318" i="19"/>
  <c r="C333" i="19"/>
  <c r="C320" i="19"/>
  <c r="D332" i="19"/>
  <c r="E325" i="19"/>
  <c r="D325" i="19"/>
  <c r="G329" i="19"/>
  <c r="F324" i="19"/>
  <c r="F335" i="19"/>
  <c r="G322" i="19"/>
  <c r="C330" i="19"/>
  <c r="G335" i="19"/>
  <c r="G323" i="19"/>
  <c r="G334" i="19"/>
  <c r="G328" i="19"/>
  <c r="C324" i="19"/>
  <c r="C331" i="19"/>
  <c r="E327" i="19"/>
  <c r="E326" i="19"/>
  <c r="F332" i="19"/>
  <c r="G325" i="19"/>
  <c r="F331" i="19"/>
  <c r="G324" i="19"/>
  <c r="D334" i="19"/>
  <c r="D327" i="19"/>
  <c r="G337" i="19"/>
  <c r="F330" i="19"/>
  <c r="C325" i="19"/>
  <c r="G336" i="19"/>
  <c r="G330" i="19"/>
  <c r="G318" i="19"/>
  <c r="E336" i="19"/>
  <c r="E322" i="19"/>
  <c r="D336" i="19"/>
  <c r="F323" i="19"/>
  <c r="F321" i="19"/>
  <c r="E331" i="19"/>
  <c r="D337" i="19"/>
  <c r="E337" i="19"/>
  <c r="D319" i="19"/>
  <c r="D335" i="19"/>
  <c r="E319" i="19"/>
  <c r="D326" i="19"/>
  <c r="D331" i="19"/>
  <c r="E333" i="19"/>
  <c r="E323" i="19"/>
  <c r="D322" i="19"/>
  <c r="E321" i="19"/>
  <c r="C308" i="33"/>
  <c r="C358" i="33" s="1"/>
  <c r="C310" i="33"/>
  <c r="C360" i="33"/>
  <c r="C301" i="33"/>
  <c r="C351" i="33"/>
  <c r="C311" i="33"/>
  <c r="C361" i="33" s="1"/>
  <c r="C311" i="26"/>
  <c r="C361" i="26" s="1"/>
  <c r="Q25" i="49"/>
  <c r="C293" i="26"/>
  <c r="C323" i="26"/>
  <c r="C312" i="26"/>
  <c r="C362" i="26" s="1"/>
  <c r="C307" i="27"/>
  <c r="D293" i="33"/>
  <c r="D343" i="33"/>
  <c r="D297" i="33"/>
  <c r="D347" i="33"/>
  <c r="C308" i="12"/>
  <c r="C358" i="12" s="1"/>
  <c r="C310" i="12"/>
  <c r="C360" i="12"/>
  <c r="C306" i="12"/>
  <c r="C356" i="12" s="1"/>
  <c r="C305" i="12"/>
  <c r="C355" i="12"/>
  <c r="Q11" i="49"/>
  <c r="C293" i="12"/>
  <c r="C321" i="12"/>
  <c r="F293" i="12"/>
  <c r="F343" i="12" s="1"/>
  <c r="C301" i="12"/>
  <c r="C302" i="12"/>
  <c r="C352" i="12"/>
  <c r="C295" i="12"/>
  <c r="C345" i="12" s="1"/>
  <c r="C311" i="12"/>
  <c r="C361" i="12"/>
  <c r="C312" i="12"/>
  <c r="C362" i="12"/>
  <c r="C299" i="12"/>
  <c r="C349" i="12" s="1"/>
  <c r="C296" i="38"/>
  <c r="C346" i="38"/>
  <c r="C311" i="38"/>
  <c r="C361" i="38" s="1"/>
  <c r="C304" i="38"/>
  <c r="C295" i="38"/>
  <c r="C345" i="38" s="1"/>
  <c r="C298" i="38"/>
  <c r="C348" i="38"/>
  <c r="C302" i="38"/>
  <c r="C352" i="38" s="1"/>
  <c r="C305" i="38"/>
  <c r="C355" i="38"/>
  <c r="C310" i="38"/>
  <c r="C360" i="38"/>
  <c r="D293" i="38"/>
  <c r="D343" i="38" s="1"/>
  <c r="C312" i="38"/>
  <c r="C362" i="38" s="1"/>
  <c r="C293" i="38"/>
  <c r="C306" i="38"/>
  <c r="C356" i="38"/>
  <c r="C294" i="38"/>
  <c r="C344" i="38" s="1"/>
  <c r="C299" i="35"/>
  <c r="C349" i="35"/>
  <c r="C294" i="35"/>
  <c r="C344" i="35" s="1"/>
  <c r="C310" i="35"/>
  <c r="C360" i="35"/>
  <c r="D293" i="35"/>
  <c r="D343" i="35" s="1"/>
  <c r="C293" i="35"/>
  <c r="C305" i="35"/>
  <c r="C355" i="35"/>
  <c r="H355" i="35"/>
  <c r="C311" i="35"/>
  <c r="C361" i="35" s="1"/>
  <c r="C301" i="35"/>
  <c r="C351" i="35"/>
  <c r="C295" i="35"/>
  <c r="C345" i="35"/>
  <c r="F293" i="40"/>
  <c r="F343" i="40" s="1"/>
  <c r="H281" i="40"/>
  <c r="H356" i="40"/>
  <c r="C306" i="40"/>
  <c r="C356" i="40"/>
  <c r="H281" i="23"/>
  <c r="H356" i="23" s="1"/>
  <c r="C306" i="23"/>
  <c r="C294" i="10"/>
  <c r="C344" i="10"/>
  <c r="C301" i="16"/>
  <c r="C351" i="16" s="1"/>
  <c r="H351" i="16"/>
  <c r="C348" i="26"/>
  <c r="C358" i="26"/>
  <c r="E346" i="32"/>
  <c r="D346" i="32"/>
  <c r="C294" i="40"/>
  <c r="C344" i="40" s="1"/>
  <c r="H269" i="40"/>
  <c r="H344" i="40"/>
  <c r="C308" i="40"/>
  <c r="C358" i="40" s="1"/>
  <c r="H283" i="40"/>
  <c r="H270" i="40"/>
  <c r="H345" i="40" s="1"/>
  <c r="C295" i="40"/>
  <c r="C345" i="40"/>
  <c r="C299" i="23"/>
  <c r="C349" i="23" s="1"/>
  <c r="D293" i="23"/>
  <c r="D343" i="23" s="1"/>
  <c r="C293" i="23"/>
  <c r="C293" i="10"/>
  <c r="C320" i="10" s="1"/>
  <c r="H268" i="10"/>
  <c r="H343" i="10"/>
  <c r="C310" i="16"/>
  <c r="C360" i="16"/>
  <c r="C298" i="40"/>
  <c r="C348" i="40" s="1"/>
  <c r="H273" i="40"/>
  <c r="H348" i="40"/>
  <c r="D293" i="40"/>
  <c r="D343" i="40"/>
  <c r="E293" i="40"/>
  <c r="E343" i="40"/>
  <c r="H276" i="40"/>
  <c r="H351" i="40" s="1"/>
  <c r="C301" i="40"/>
  <c r="C351" i="40" s="1"/>
  <c r="H280" i="40"/>
  <c r="H355" i="40"/>
  <c r="C305" i="40"/>
  <c r="C355" i="40"/>
  <c r="H271" i="40"/>
  <c r="H346" i="40" s="1"/>
  <c r="C296" i="40"/>
  <c r="C346" i="40" s="1"/>
  <c r="C297" i="40"/>
  <c r="C347" i="40"/>
  <c r="H272" i="40"/>
  <c r="H347" i="40"/>
  <c r="C310" i="23"/>
  <c r="C360" i="23" s="1"/>
  <c r="C311" i="23"/>
  <c r="C361" i="23"/>
  <c r="H286" i="23"/>
  <c r="H361" i="23" s="1"/>
  <c r="C308" i="10"/>
  <c r="C358" i="10"/>
  <c r="C346" i="32"/>
  <c r="C344" i="26"/>
  <c r="H268" i="40"/>
  <c r="H343" i="40"/>
  <c r="C293" i="40"/>
  <c r="H286" i="40"/>
  <c r="H361" i="40" s="1"/>
  <c r="C311" i="40"/>
  <c r="C361" i="40" s="1"/>
  <c r="C308" i="23"/>
  <c r="C358" i="23"/>
  <c r="C296" i="23"/>
  <c r="C346" i="23" s="1"/>
  <c r="C294" i="23"/>
  <c r="C344" i="23" s="1"/>
  <c r="C301" i="23"/>
  <c r="C351" i="23"/>
  <c r="C346" i="12"/>
  <c r="H273" i="10"/>
  <c r="H348" i="10" s="1"/>
  <c r="C311" i="25"/>
  <c r="C361" i="25"/>
  <c r="C304" i="25"/>
  <c r="H279" i="25"/>
  <c r="H354" i="25"/>
  <c r="C305" i="25"/>
  <c r="G313" i="21"/>
  <c r="G363" i="21" s="1"/>
  <c r="C304" i="31"/>
  <c r="C354" i="31" s="1"/>
  <c r="H279" i="31"/>
  <c r="H354" i="31"/>
  <c r="E293" i="31"/>
  <c r="E343" i="31"/>
  <c r="C356" i="26"/>
  <c r="D345" i="10"/>
  <c r="C345" i="10"/>
  <c r="C296" i="25"/>
  <c r="C346" i="25"/>
  <c r="D293" i="25"/>
  <c r="D343" i="25" s="1"/>
  <c r="C306" i="25"/>
  <c r="C307" i="34"/>
  <c r="H349" i="21"/>
  <c r="C299" i="21"/>
  <c r="C349" i="21"/>
  <c r="C312" i="31"/>
  <c r="C362" i="31"/>
  <c r="C296" i="31"/>
  <c r="C346" i="31" s="1"/>
  <c r="H271" i="31"/>
  <c r="H346" i="31"/>
  <c r="C299" i="25"/>
  <c r="C349" i="25"/>
  <c r="C295" i="25"/>
  <c r="C345" i="25" s="1"/>
  <c r="H270" i="25"/>
  <c r="H345" i="25"/>
  <c r="C294" i="25"/>
  <c r="C344" i="25"/>
  <c r="C297" i="25"/>
  <c r="C347" i="25" s="1"/>
  <c r="E345" i="10"/>
  <c r="C299" i="31"/>
  <c r="C349" i="31"/>
  <c r="D293" i="31"/>
  <c r="D343" i="31"/>
  <c r="C301" i="31"/>
  <c r="H276" i="31"/>
  <c r="H351" i="31"/>
  <c r="C298" i="31"/>
  <c r="C295" i="31"/>
  <c r="C345" i="31" s="1"/>
  <c r="H270" i="31"/>
  <c r="H345" i="31"/>
  <c r="C293" i="25"/>
  <c r="H283" i="25"/>
  <c r="H358" i="25"/>
  <c r="C308" i="25"/>
  <c r="C358" i="25" s="1"/>
  <c r="F293" i="24"/>
  <c r="F343" i="24" s="1"/>
  <c r="C346" i="26"/>
  <c r="C293" i="31"/>
  <c r="H357" i="41"/>
  <c r="H307" i="41"/>
  <c r="P40" i="48" s="1"/>
  <c r="H353" i="22"/>
  <c r="H303" i="22"/>
  <c r="L20" i="48" s="1"/>
  <c r="H353" i="12"/>
  <c r="H303" i="12"/>
  <c r="L9" i="48"/>
  <c r="H359" i="16"/>
  <c r="H309" i="16"/>
  <c r="R12" i="48"/>
  <c r="H350" i="31"/>
  <c r="H300" i="31"/>
  <c r="I29" i="48"/>
  <c r="H350" i="25"/>
  <c r="H300" i="25"/>
  <c r="I18" i="48" s="1"/>
  <c r="H357" i="24"/>
  <c r="H307" i="24"/>
  <c r="P24" i="48"/>
  <c r="H353" i="16"/>
  <c r="H303" i="16"/>
  <c r="L12" i="48"/>
  <c r="H297" i="32"/>
  <c r="F30" i="48" s="1"/>
  <c r="H359" i="25"/>
  <c r="H309" i="25"/>
  <c r="R18" i="48" s="1"/>
  <c r="H350" i="22"/>
  <c r="H300" i="22"/>
  <c r="I20" i="48"/>
  <c r="H353" i="35"/>
  <c r="H303" i="35"/>
  <c r="L34" i="48"/>
  <c r="H359" i="41"/>
  <c r="H309" i="41"/>
  <c r="R40" i="48"/>
  <c r="H309" i="40"/>
  <c r="R39" i="48"/>
  <c r="H359" i="40"/>
  <c r="H297" i="27"/>
  <c r="F25" i="48"/>
  <c r="H357" i="25"/>
  <c r="H307" i="25"/>
  <c r="P18" i="48"/>
  <c r="H350" i="41"/>
  <c r="H300" i="41"/>
  <c r="I40" i="48" s="1"/>
  <c r="H350" i="26"/>
  <c r="H300" i="26"/>
  <c r="H359" i="12"/>
  <c r="H309" i="12"/>
  <c r="R9" i="48"/>
  <c r="H350" i="24"/>
  <c r="H300" i="24"/>
  <c r="I24" i="48" s="1"/>
  <c r="H359" i="31"/>
  <c r="H309" i="31"/>
  <c r="H359" i="24"/>
  <c r="H309" i="24"/>
  <c r="R24" i="48"/>
  <c r="H359" i="21"/>
  <c r="H309" i="21"/>
  <c r="R19" i="48"/>
  <c r="H359" i="38"/>
  <c r="H309" i="38"/>
  <c r="R37" i="48"/>
  <c r="H353" i="38"/>
  <c r="H303" i="38"/>
  <c r="L37" i="48" s="1"/>
  <c r="H353" i="32"/>
  <c r="H303" i="32"/>
  <c r="L30" i="48" s="1"/>
  <c r="H359" i="28"/>
  <c r="H309" i="28"/>
  <c r="H357" i="33"/>
  <c r="H307" i="33"/>
  <c r="P32" i="48"/>
  <c r="H359" i="10"/>
  <c r="H309" i="10"/>
  <c r="R7" i="48"/>
  <c r="H353" i="18"/>
  <c r="H303" i="18"/>
  <c r="L14" i="48" s="1"/>
  <c r="H357" i="40"/>
  <c r="H307" i="40"/>
  <c r="P39" i="48"/>
  <c r="H357" i="38"/>
  <c r="H307" i="38"/>
  <c r="P37" i="48" s="1"/>
  <c r="H359" i="26"/>
  <c r="H309" i="26"/>
  <c r="H359" i="35"/>
  <c r="H309" i="35"/>
  <c r="R34" i="48"/>
  <c r="H353" i="28"/>
  <c r="H303" i="28"/>
  <c r="H353" i="24"/>
  <c r="H303" i="24"/>
  <c r="L24" i="48" s="1"/>
  <c r="H353" i="10"/>
  <c r="H303" i="10"/>
  <c r="L7" i="48"/>
  <c r="H357" i="31"/>
  <c r="H307" i="31"/>
  <c r="P29" i="48" s="1"/>
  <c r="H300" i="19"/>
  <c r="I15" i="48" s="1"/>
  <c r="H350" i="19"/>
  <c r="H359" i="22"/>
  <c r="H309" i="22"/>
  <c r="R20" i="48"/>
  <c r="H359" i="33"/>
  <c r="H309" i="33"/>
  <c r="R32" i="48"/>
  <c r="H357" i="26"/>
  <c r="H307" i="26"/>
  <c r="P23" i="48" s="1"/>
  <c r="H353" i="39"/>
  <c r="H303" i="39"/>
  <c r="L38" i="48" s="1"/>
  <c r="H353" i="25"/>
  <c r="H303" i="25"/>
  <c r="H359" i="39"/>
  <c r="H309" i="39"/>
  <c r="R38" i="48"/>
  <c r="H357" i="12"/>
  <c r="H307" i="12"/>
  <c r="P9" i="48" s="1"/>
  <c r="H359" i="11"/>
  <c r="H309" i="11"/>
  <c r="R8" i="48" s="1"/>
  <c r="H350" i="14"/>
  <c r="H300" i="14"/>
  <c r="I10" i="48"/>
  <c r="H309" i="34"/>
  <c r="R33" i="48" s="1"/>
  <c r="H359" i="34"/>
  <c r="H359" i="14"/>
  <c r="H309" i="14"/>
  <c r="R10" i="48"/>
  <c r="H359" i="18"/>
  <c r="H309" i="18"/>
  <c r="R14" i="48" s="1"/>
  <c r="H357" i="32"/>
  <c r="H307" i="32"/>
  <c r="P30" i="48"/>
  <c r="H359" i="32"/>
  <c r="H309" i="32"/>
  <c r="R30" i="48"/>
  <c r="H357" i="22"/>
  <c r="H307" i="22"/>
  <c r="P20" i="48" s="1"/>
  <c r="H350" i="40"/>
  <c r="H300" i="40"/>
  <c r="I39" i="48" s="1"/>
  <c r="H357" i="39"/>
  <c r="H307" i="39"/>
  <c r="P38" i="48"/>
  <c r="H357" i="16"/>
  <c r="H307" i="16"/>
  <c r="P12" i="48"/>
  <c r="C302" i="17"/>
  <c r="C352" i="17"/>
  <c r="H275" i="9"/>
  <c r="H350" i="9"/>
  <c r="H279" i="9"/>
  <c r="E293" i="9"/>
  <c r="E343" i="9"/>
  <c r="C302" i="9"/>
  <c r="C327" i="9" s="1"/>
  <c r="C305" i="26"/>
  <c r="C355" i="26"/>
  <c r="E298" i="9"/>
  <c r="E348" i="9" s="1"/>
  <c r="H269" i="9"/>
  <c r="H344" i="9"/>
  <c r="H271" i="9"/>
  <c r="H346" i="9" s="1"/>
  <c r="C312" i="9"/>
  <c r="C362" i="9"/>
  <c r="C301" i="9"/>
  <c r="C326" i="9" s="1"/>
  <c r="H360" i="9"/>
  <c r="E295" i="9"/>
  <c r="E345" i="9" s="1"/>
  <c r="E302" i="9"/>
  <c r="E327" i="9"/>
  <c r="F294" i="9"/>
  <c r="F319" i="9" s="1"/>
  <c r="E308" i="9"/>
  <c r="E333" i="9"/>
  <c r="D296" i="9"/>
  <c r="H277" i="9"/>
  <c r="H352" i="9" s="1"/>
  <c r="D301" i="9"/>
  <c r="D351" i="9"/>
  <c r="F306" i="9"/>
  <c r="F331" i="9"/>
  <c r="D310" i="9"/>
  <c r="D335" i="9"/>
  <c r="F301" i="9"/>
  <c r="F326" i="9" s="1"/>
  <c r="D312" i="9"/>
  <c r="D302" i="9"/>
  <c r="D327" i="9" s="1"/>
  <c r="D299" i="9"/>
  <c r="D324" i="9"/>
  <c r="E296" i="9"/>
  <c r="E321" i="9" s="1"/>
  <c r="F298" i="9"/>
  <c r="F299" i="9"/>
  <c r="F349" i="9" s="1"/>
  <c r="F324" i="9"/>
  <c r="C296" i="9"/>
  <c r="C321" i="9"/>
  <c r="H278" i="9"/>
  <c r="H280" i="9"/>
  <c r="H305" i="9" s="1"/>
  <c r="H349" i="9"/>
  <c r="H270" i="9"/>
  <c r="H345" i="9" s="1"/>
  <c r="H273" i="9"/>
  <c r="H348" i="9"/>
  <c r="E299" i="9"/>
  <c r="E324" i="9" s="1"/>
  <c r="F302" i="9"/>
  <c r="F327" i="9"/>
  <c r="F312" i="9"/>
  <c r="F337" i="9" s="1"/>
  <c r="D298" i="9"/>
  <c r="D306" i="9"/>
  <c r="D331" i="9"/>
  <c r="F296" i="9"/>
  <c r="F321" i="9" s="1"/>
  <c r="E306" i="9"/>
  <c r="E331" i="9" s="1"/>
  <c r="D311" i="9"/>
  <c r="D361" i="9"/>
  <c r="F308" i="9"/>
  <c r="F333" i="9"/>
  <c r="H268" i="9"/>
  <c r="H343" i="9"/>
  <c r="E312" i="9"/>
  <c r="G300" i="9"/>
  <c r="G325" i="9" s="1"/>
  <c r="E294" i="9"/>
  <c r="E319" i="9"/>
  <c r="E301" i="9"/>
  <c r="E326" i="9" s="1"/>
  <c r="D294" i="9"/>
  <c r="D319" i="9"/>
  <c r="D308" i="9"/>
  <c r="D333" i="9" s="1"/>
  <c r="F353" i="9"/>
  <c r="C361" i="9"/>
  <c r="C354" i="9"/>
  <c r="F361" i="9"/>
  <c r="D345" i="9"/>
  <c r="G361" i="9"/>
  <c r="G357" i="9"/>
  <c r="D353" i="9"/>
  <c r="F343" i="9"/>
  <c r="C355" i="9"/>
  <c r="E357" i="9"/>
  <c r="C344" i="9"/>
  <c r="G355" i="9"/>
  <c r="C353" i="9"/>
  <c r="D355" i="9"/>
  <c r="G345" i="9"/>
  <c r="E355" i="9"/>
  <c r="F355" i="9"/>
  <c r="G353" i="9"/>
  <c r="E361" i="9"/>
  <c r="G343" i="9"/>
  <c r="C347" i="9"/>
  <c r="M6" i="48"/>
  <c r="J304" i="9"/>
  <c r="C358" i="9"/>
  <c r="C360" i="9"/>
  <c r="D357" i="9"/>
  <c r="C310" i="14"/>
  <c r="C360" i="14"/>
  <c r="H350" i="33"/>
  <c r="H300" i="33"/>
  <c r="I32" i="48"/>
  <c r="C301" i="41"/>
  <c r="C351" i="41" s="1"/>
  <c r="H312" i="34"/>
  <c r="U33" i="48"/>
  <c r="H357" i="35"/>
  <c r="H307" i="35"/>
  <c r="P34" i="48" s="1"/>
  <c r="C350" i="11"/>
  <c r="C359" i="11"/>
  <c r="C352" i="11"/>
  <c r="C349" i="11"/>
  <c r="M8" i="48"/>
  <c r="D293" i="9"/>
  <c r="H282" i="10"/>
  <c r="C296" i="35"/>
  <c r="C346" i="35"/>
  <c r="H272" i="9"/>
  <c r="C298" i="9"/>
  <c r="H276" i="9"/>
  <c r="H351" i="9"/>
  <c r="C312" i="23"/>
  <c r="C362" i="23"/>
  <c r="H275" i="10"/>
  <c r="H283" i="10"/>
  <c r="H358" i="10" s="1"/>
  <c r="C305" i="10"/>
  <c r="C355" i="10"/>
  <c r="H213" i="35"/>
  <c r="C310" i="25"/>
  <c r="C360" i="25"/>
  <c r="G288" i="9"/>
  <c r="G313" i="9"/>
  <c r="H213" i="23"/>
  <c r="H269" i="10"/>
  <c r="H344" i="10" s="1"/>
  <c r="C310" i="40"/>
  <c r="C360" i="40"/>
  <c r="C295" i="9"/>
  <c r="C294" i="12"/>
  <c r="C344" i="12"/>
  <c r="H284" i="23"/>
  <c r="H213" i="9"/>
  <c r="G313" i="14"/>
  <c r="G363" i="14" s="1"/>
  <c r="D288" i="9"/>
  <c r="D313" i="9"/>
  <c r="H278" i="31"/>
  <c r="C306" i="35"/>
  <c r="C356" i="35" s="1"/>
  <c r="H286" i="9"/>
  <c r="H361" i="9"/>
  <c r="H285" i="10"/>
  <c r="H360" i="10" s="1"/>
  <c r="F313" i="14"/>
  <c r="F363" i="14" s="1"/>
  <c r="C306" i="10"/>
  <c r="C356" i="10"/>
  <c r="E302" i="14"/>
  <c r="E352" i="14" s="1"/>
  <c r="C298" i="23"/>
  <c r="C348" i="23" s="1"/>
  <c r="H281" i="10"/>
  <c r="H356" i="10"/>
  <c r="H283" i="9"/>
  <c r="H358" i="9"/>
  <c r="H351" i="41"/>
  <c r="H287" i="10"/>
  <c r="H279" i="40"/>
  <c r="H270" i="10"/>
  <c r="F295" i="10"/>
  <c r="H281" i="9"/>
  <c r="C306" i="9"/>
  <c r="G313" i="31"/>
  <c r="G363" i="31"/>
  <c r="H272" i="10"/>
  <c r="G313" i="23"/>
  <c r="G363" i="23"/>
  <c r="H279" i="10"/>
  <c r="G313" i="16"/>
  <c r="G363" i="16" s="1"/>
  <c r="H311" i="19"/>
  <c r="T15" i="48" s="1"/>
  <c r="F293" i="25"/>
  <c r="F343" i="25"/>
  <c r="H213" i="31"/>
  <c r="H297" i="14"/>
  <c r="F10" i="48" s="1"/>
  <c r="F313" i="31"/>
  <c r="F363" i="31"/>
  <c r="H213" i="40"/>
  <c r="H213" i="12"/>
  <c r="E318" i="19"/>
  <c r="H350" i="21"/>
  <c r="H300" i="21"/>
  <c r="I19" i="48"/>
  <c r="H350" i="10"/>
  <c r="H300" i="10"/>
  <c r="I7" i="48" s="1"/>
  <c r="H350" i="32"/>
  <c r="H300" i="32"/>
  <c r="I30" i="48" s="1"/>
  <c r="H350" i="39"/>
  <c r="H300" i="39"/>
  <c r="I38" i="48"/>
  <c r="H350" i="38"/>
  <c r="H300" i="38"/>
  <c r="I37" i="48"/>
  <c r="H350" i="11"/>
  <c r="H300" i="11"/>
  <c r="H350" i="23"/>
  <c r="H300" i="23"/>
  <c r="I22" i="48"/>
  <c r="E320" i="10"/>
  <c r="H310" i="9"/>
  <c r="H357" i="28"/>
  <c r="H307" i="28"/>
  <c r="H304" i="14"/>
  <c r="M10" i="48" s="1"/>
  <c r="C307" i="6"/>
  <c r="C357" i="6" s="1"/>
  <c r="C309" i="6"/>
  <c r="C359" i="6" s="1"/>
  <c r="C297" i="6"/>
  <c r="C347" i="6" s="1"/>
  <c r="C303" i="30"/>
  <c r="C353" i="30" s="1"/>
  <c r="C307" i="30"/>
  <c r="C357" i="30"/>
  <c r="G313" i="29"/>
  <c r="G363" i="29"/>
  <c r="G293" i="29"/>
  <c r="G343" i="29" s="1"/>
  <c r="C304" i="29"/>
  <c r="C354" i="29"/>
  <c r="H278" i="20"/>
  <c r="C303" i="20"/>
  <c r="C353" i="20"/>
  <c r="H282" i="20"/>
  <c r="H357" i="20"/>
  <c r="C307" i="20"/>
  <c r="C357" i="20"/>
  <c r="H275" i="20"/>
  <c r="C300" i="20"/>
  <c r="C350" i="20" s="1"/>
  <c r="G313" i="30"/>
  <c r="G363" i="30" s="1"/>
  <c r="G293" i="30"/>
  <c r="G343" i="30"/>
  <c r="C297" i="29"/>
  <c r="C347" i="29" s="1"/>
  <c r="C300" i="29"/>
  <c r="C350" i="29" s="1"/>
  <c r="E302" i="29"/>
  <c r="E352" i="29"/>
  <c r="C303" i="29"/>
  <c r="C353" i="29"/>
  <c r="C309" i="29"/>
  <c r="C359" i="29"/>
  <c r="E307" i="19"/>
  <c r="G288" i="19"/>
  <c r="G313" i="19"/>
  <c r="G295" i="19"/>
  <c r="C309" i="19"/>
  <c r="G293" i="6"/>
  <c r="G343" i="6" s="1"/>
  <c r="C300" i="6"/>
  <c r="C350" i="6" s="1"/>
  <c r="H354" i="6"/>
  <c r="C304" i="6"/>
  <c r="C354" i="6" s="1"/>
  <c r="C303" i="6"/>
  <c r="C353" i="6"/>
  <c r="C307" i="29"/>
  <c r="C357" i="29"/>
  <c r="H284" i="20"/>
  <c r="C309" i="20"/>
  <c r="C359" i="20" s="1"/>
  <c r="G313" i="20"/>
  <c r="G363" i="20" s="1"/>
  <c r="G293" i="20"/>
  <c r="G343" i="20"/>
  <c r="H347" i="30"/>
  <c r="C297" i="30"/>
  <c r="C347" i="30"/>
  <c r="C309" i="30"/>
  <c r="C359" i="30"/>
  <c r="C300" i="30"/>
  <c r="C350" i="30" s="1"/>
  <c r="C304" i="30"/>
  <c r="C354" i="30"/>
  <c r="H279" i="19"/>
  <c r="H304" i="19"/>
  <c r="C304" i="19"/>
  <c r="H278" i="19"/>
  <c r="E303" i="19"/>
  <c r="C297" i="26"/>
  <c r="C331" i="26"/>
  <c r="H311" i="31"/>
  <c r="F318" i="19"/>
  <c r="F313" i="30"/>
  <c r="F363" i="30" s="1"/>
  <c r="F293" i="30"/>
  <c r="F343" i="30" s="1"/>
  <c r="F313" i="29"/>
  <c r="F363" i="29"/>
  <c r="F293" i="29"/>
  <c r="F343" i="29" s="1"/>
  <c r="F293" i="20"/>
  <c r="F343" i="20"/>
  <c r="E295" i="19"/>
  <c r="H354" i="29"/>
  <c r="H304" i="29"/>
  <c r="M27" i="48"/>
  <c r="H354" i="23"/>
  <c r="H304" i="23"/>
  <c r="M22" i="48"/>
  <c r="H354" i="21"/>
  <c r="H304" i="21"/>
  <c r="M19" i="48" s="1"/>
  <c r="M35" i="48"/>
  <c r="H354" i="30"/>
  <c r="H304" i="30"/>
  <c r="M28" i="48" s="1"/>
  <c r="H347" i="29"/>
  <c r="H297" i="29"/>
  <c r="F27" i="48"/>
  <c r="H362" i="22"/>
  <c r="H312" i="22"/>
  <c r="U20" i="48"/>
  <c r="H362" i="17"/>
  <c r="H312" i="17"/>
  <c r="U13" i="48" s="1"/>
  <c r="H362" i="10"/>
  <c r="H312" i="10"/>
  <c r="U7" i="48"/>
  <c r="H362" i="18"/>
  <c r="H312" i="18"/>
  <c r="U14" i="48"/>
  <c r="H362" i="32"/>
  <c r="H312" i="32"/>
  <c r="U30" i="48"/>
  <c r="H362" i="35"/>
  <c r="H312" i="35"/>
  <c r="H362" i="40"/>
  <c r="H312" i="40"/>
  <c r="U39" i="48"/>
  <c r="C312" i="29"/>
  <c r="C362" i="29"/>
  <c r="C310" i="30"/>
  <c r="C360" i="30"/>
  <c r="H285" i="20"/>
  <c r="H360" i="20" s="1"/>
  <c r="C310" i="20"/>
  <c r="C360" i="20"/>
  <c r="C310" i="19"/>
  <c r="H360" i="18"/>
  <c r="H310" i="18"/>
  <c r="S14" i="48" s="1"/>
  <c r="H355" i="26"/>
  <c r="H305" i="26"/>
  <c r="N23" i="48"/>
  <c r="C305" i="30"/>
  <c r="C355" i="30"/>
  <c r="C305" i="29"/>
  <c r="C355" i="29"/>
  <c r="C302" i="30"/>
  <c r="C352" i="30"/>
  <c r="H352" i="11"/>
  <c r="H302" i="11"/>
  <c r="H352" i="34"/>
  <c r="H302" i="34"/>
  <c r="K33" i="48"/>
  <c r="H302" i="41"/>
  <c r="K40" i="48"/>
  <c r="H352" i="41"/>
  <c r="H352" i="33"/>
  <c r="H302" i="33"/>
  <c r="K32" i="48"/>
  <c r="H352" i="27"/>
  <c r="H302" i="27"/>
  <c r="K25" i="48" s="1"/>
  <c r="H352" i="10"/>
  <c r="H302" i="10"/>
  <c r="K7" i="48" s="1"/>
  <c r="H352" i="40"/>
  <c r="H302" i="40"/>
  <c r="K39" i="48"/>
  <c r="H352" i="31"/>
  <c r="H302" i="31"/>
  <c r="K29" i="48"/>
  <c r="H352" i="21"/>
  <c r="H302" i="21"/>
  <c r="K19" i="48" s="1"/>
  <c r="H352" i="23"/>
  <c r="H302" i="23"/>
  <c r="K22" i="48" s="1"/>
  <c r="H352" i="29"/>
  <c r="H302" i="29"/>
  <c r="K27" i="48" s="1"/>
  <c r="C302" i="20"/>
  <c r="C352" i="20" s="1"/>
  <c r="C302" i="19"/>
  <c r="H351" i="39"/>
  <c r="H301" i="39"/>
  <c r="J38" i="48"/>
  <c r="H351" i="26"/>
  <c r="H301" i="26"/>
  <c r="J23" i="48"/>
  <c r="H351" i="17"/>
  <c r="H301" i="17"/>
  <c r="J13" i="48" s="1"/>
  <c r="H351" i="10"/>
  <c r="H301" i="10"/>
  <c r="J7" i="48"/>
  <c r="H351" i="18"/>
  <c r="H301" i="18"/>
  <c r="J14" i="48"/>
  <c r="C301" i="30"/>
  <c r="C351" i="30" s="1"/>
  <c r="H349" i="18"/>
  <c r="H299" i="18"/>
  <c r="H14" i="48" s="1"/>
  <c r="H349" i="10"/>
  <c r="H299" i="10"/>
  <c r="H7" i="48"/>
  <c r="H349" i="11"/>
  <c r="H299" i="11"/>
  <c r="H346" i="18"/>
  <c r="H296" i="18"/>
  <c r="E14" i="48" s="1"/>
  <c r="C357" i="27"/>
  <c r="C357" i="34"/>
  <c r="C294" i="19"/>
  <c r="D299" i="19"/>
  <c r="C297" i="19"/>
  <c r="Q17" i="49"/>
  <c r="C301" i="19"/>
  <c r="H276" i="19"/>
  <c r="H351" i="19"/>
  <c r="C296" i="19"/>
  <c r="D320" i="10"/>
  <c r="C312" i="30"/>
  <c r="C362" i="30" s="1"/>
  <c r="H307" i="20"/>
  <c r="P16" i="48" s="1"/>
  <c r="C312" i="20"/>
  <c r="C362" i="20"/>
  <c r="C293" i="20"/>
  <c r="H268" i="20"/>
  <c r="H343" i="20" s="1"/>
  <c r="C308" i="20"/>
  <c r="C358" i="20" s="1"/>
  <c r="C297" i="20"/>
  <c r="C347" i="20" s="1"/>
  <c r="H354" i="20"/>
  <c r="C304" i="20"/>
  <c r="C354" i="20" s="1"/>
  <c r="E293" i="20"/>
  <c r="E343" i="20"/>
  <c r="C298" i="20"/>
  <c r="C348" i="20" s="1"/>
  <c r="C310" i="29"/>
  <c r="C360" i="29" s="1"/>
  <c r="Q29" i="49"/>
  <c r="C311" i="20"/>
  <c r="C361" i="20" s="1"/>
  <c r="C296" i="20"/>
  <c r="C346" i="20" s="1"/>
  <c r="H271" i="20"/>
  <c r="H346" i="20"/>
  <c r="C305" i="20"/>
  <c r="C355" i="20"/>
  <c r="H280" i="20"/>
  <c r="H355" i="20"/>
  <c r="D293" i="20"/>
  <c r="D343" i="20"/>
  <c r="H301" i="32"/>
  <c r="J30" i="48"/>
  <c r="H308" i="32"/>
  <c r="Q30" i="48"/>
  <c r="H305" i="32"/>
  <c r="N30" i="48" s="1"/>
  <c r="H299" i="32"/>
  <c r="H30" i="48"/>
  <c r="H301" i="41"/>
  <c r="H304" i="6"/>
  <c r="M5" i="48" s="1"/>
  <c r="H310" i="32"/>
  <c r="S30" i="48"/>
  <c r="H295" i="32"/>
  <c r="D30" i="48" s="1"/>
  <c r="C310" i="6"/>
  <c r="C360" i="6"/>
  <c r="C321" i="26"/>
  <c r="C319" i="26"/>
  <c r="C333" i="26"/>
  <c r="C332" i="26"/>
  <c r="F336" i="26"/>
  <c r="D326" i="26"/>
  <c r="F331" i="26"/>
  <c r="G335" i="26"/>
  <c r="D332" i="26"/>
  <c r="F328" i="26"/>
  <c r="E336" i="26"/>
  <c r="F335" i="26"/>
  <c r="E323" i="26"/>
  <c r="G321" i="26"/>
  <c r="D327" i="26"/>
  <c r="E335" i="26"/>
  <c r="G331" i="26"/>
  <c r="F320" i="26"/>
  <c r="D334" i="26"/>
  <c r="G319" i="26"/>
  <c r="H329" i="26"/>
  <c r="D325" i="26"/>
  <c r="F337" i="26"/>
  <c r="D318" i="26"/>
  <c r="F325" i="26"/>
  <c r="C329" i="26"/>
  <c r="E325" i="26"/>
  <c r="G330" i="26"/>
  <c r="E328" i="26"/>
  <c r="F322" i="26"/>
  <c r="D330" i="26"/>
  <c r="G334" i="26"/>
  <c r="E334" i="26"/>
  <c r="F326" i="26"/>
  <c r="H328" i="26"/>
  <c r="F333" i="26"/>
  <c r="G337" i="26"/>
  <c r="D328" i="26"/>
  <c r="G332" i="26"/>
  <c r="C337" i="26"/>
  <c r="C335" i="26"/>
  <c r="G338" i="26"/>
  <c r="E327" i="26"/>
  <c r="F324" i="26"/>
  <c r="E330" i="26"/>
  <c r="F319" i="26"/>
  <c r="G323" i="26"/>
  <c r="G324" i="26"/>
  <c r="E322" i="26"/>
  <c r="F323" i="26"/>
  <c r="G327" i="26"/>
  <c r="H327" i="26"/>
  <c r="F329" i="26"/>
  <c r="F332" i="26"/>
  <c r="D322" i="26"/>
  <c r="G328" i="26"/>
  <c r="E326" i="26"/>
  <c r="C328" i="26"/>
  <c r="F327" i="26"/>
  <c r="F330" i="26"/>
  <c r="C326" i="26"/>
  <c r="G318" i="26"/>
  <c r="G326" i="26"/>
  <c r="G329" i="26"/>
  <c r="H332" i="26"/>
  <c r="G336" i="26"/>
  <c r="D329" i="26"/>
  <c r="C318" i="26"/>
  <c r="F334" i="26"/>
  <c r="G333" i="26"/>
  <c r="D335" i="26"/>
  <c r="G322" i="26"/>
  <c r="C327" i="26"/>
  <c r="E329" i="26"/>
  <c r="C334" i="26"/>
  <c r="C343" i="26"/>
  <c r="G325" i="26"/>
  <c r="E332" i="26"/>
  <c r="G320" i="26"/>
  <c r="C325" i="26"/>
  <c r="D320" i="26"/>
  <c r="D336" i="26"/>
  <c r="D319" i="26"/>
  <c r="E331" i="26"/>
  <c r="D331" i="26"/>
  <c r="C336" i="26"/>
  <c r="D333" i="26"/>
  <c r="G333" i="9"/>
  <c r="C319" i="9"/>
  <c r="G318" i="9"/>
  <c r="E336" i="9"/>
  <c r="E322" i="9"/>
  <c r="F322" i="9"/>
  <c r="G320" i="9"/>
  <c r="E330" i="9"/>
  <c r="G323" i="9"/>
  <c r="G336" i="9"/>
  <c r="D330" i="9"/>
  <c r="C325" i="9"/>
  <c r="G331" i="9"/>
  <c r="F336" i="9"/>
  <c r="C330" i="9"/>
  <c r="E335" i="9"/>
  <c r="D322" i="9"/>
  <c r="G327" i="9"/>
  <c r="D325" i="9"/>
  <c r="F318" i="9"/>
  <c r="C335" i="9"/>
  <c r="G321" i="9"/>
  <c r="G328" i="9"/>
  <c r="F330" i="9"/>
  <c r="F329" i="9"/>
  <c r="G324" i="9"/>
  <c r="D329" i="9"/>
  <c r="C343" i="9"/>
  <c r="E325" i="9"/>
  <c r="C333" i="9"/>
  <c r="E329" i="9"/>
  <c r="F334" i="9"/>
  <c r="C322" i="9"/>
  <c r="G337" i="9"/>
  <c r="F325" i="9"/>
  <c r="G335" i="9"/>
  <c r="G334" i="9"/>
  <c r="E334" i="9"/>
  <c r="G330" i="9"/>
  <c r="G329" i="9"/>
  <c r="F335" i="9"/>
  <c r="G322" i="9"/>
  <c r="G326" i="9"/>
  <c r="C329" i="9"/>
  <c r="C328" i="9"/>
  <c r="F328" i="9"/>
  <c r="D334" i="9"/>
  <c r="G319" i="9"/>
  <c r="C318" i="9"/>
  <c r="C336" i="9"/>
  <c r="D328" i="9"/>
  <c r="D332" i="9"/>
  <c r="E332" i="9"/>
  <c r="G332" i="9"/>
  <c r="C324" i="9"/>
  <c r="D320" i="9"/>
  <c r="C333" i="12"/>
  <c r="G330" i="12"/>
  <c r="F329" i="12"/>
  <c r="E328" i="12"/>
  <c r="G321" i="12"/>
  <c r="E334" i="12"/>
  <c r="G322" i="12"/>
  <c r="G336" i="12"/>
  <c r="C331" i="12"/>
  <c r="E332" i="12"/>
  <c r="F320" i="12"/>
  <c r="G327" i="12"/>
  <c r="G338" i="12"/>
  <c r="G325" i="12"/>
  <c r="G320" i="12"/>
  <c r="G335" i="12"/>
  <c r="F334" i="12"/>
  <c r="D332" i="12"/>
  <c r="G333" i="12"/>
  <c r="F319" i="12"/>
  <c r="C325" i="12"/>
  <c r="E327" i="12"/>
  <c r="F328" i="12"/>
  <c r="C335" i="12"/>
  <c r="E335" i="12"/>
  <c r="F332" i="12"/>
  <c r="C328" i="12"/>
  <c r="H328" i="12"/>
  <c r="G329" i="12"/>
  <c r="F327" i="12"/>
  <c r="C334" i="12"/>
  <c r="E329" i="12"/>
  <c r="D322" i="12"/>
  <c r="D337" i="12"/>
  <c r="G319" i="12"/>
  <c r="H329" i="12"/>
  <c r="F330" i="12"/>
  <c r="C322" i="12"/>
  <c r="F324" i="12"/>
  <c r="D331" i="12"/>
  <c r="G334" i="12"/>
  <c r="F333" i="12"/>
  <c r="D325" i="12"/>
  <c r="C337" i="12"/>
  <c r="F331" i="12"/>
  <c r="C343" i="12"/>
  <c r="G337" i="12"/>
  <c r="F335" i="12"/>
  <c r="D319" i="12"/>
  <c r="G318" i="12"/>
  <c r="E330" i="12"/>
  <c r="F337" i="12"/>
  <c r="D329" i="12"/>
  <c r="G323" i="12"/>
  <c r="F323" i="12"/>
  <c r="G328" i="12"/>
  <c r="G331" i="12"/>
  <c r="G326" i="12"/>
  <c r="D333" i="12"/>
  <c r="G332" i="12"/>
  <c r="F336" i="12"/>
  <c r="H334" i="12"/>
  <c r="F326" i="12"/>
  <c r="D328" i="12"/>
  <c r="F318" i="12"/>
  <c r="C318" i="12"/>
  <c r="D335" i="12"/>
  <c r="C332" i="12"/>
  <c r="D334" i="12"/>
  <c r="G324" i="12"/>
  <c r="C327" i="12"/>
  <c r="E325" i="12"/>
  <c r="F322" i="12"/>
  <c r="F325" i="12"/>
  <c r="C329" i="12"/>
  <c r="H332" i="12"/>
  <c r="D336" i="12"/>
  <c r="F321" i="12"/>
  <c r="D321" i="12"/>
  <c r="D330" i="12"/>
  <c r="C330" i="12"/>
  <c r="C336" i="12"/>
  <c r="D326" i="12"/>
  <c r="D320" i="12"/>
  <c r="C320" i="12"/>
  <c r="E324" i="12"/>
  <c r="C324" i="12"/>
  <c r="D334" i="38"/>
  <c r="D322" i="38"/>
  <c r="E330" i="38"/>
  <c r="E322" i="38"/>
  <c r="F332" i="38"/>
  <c r="F324" i="38"/>
  <c r="F337" i="38"/>
  <c r="F329" i="38"/>
  <c r="G322" i="38"/>
  <c r="E329" i="38"/>
  <c r="D325" i="38"/>
  <c r="F334" i="38"/>
  <c r="E328" i="38"/>
  <c r="G337" i="38"/>
  <c r="G329" i="38"/>
  <c r="F322" i="38"/>
  <c r="G334" i="38"/>
  <c r="C328" i="38"/>
  <c r="G318" i="38"/>
  <c r="H322" i="38"/>
  <c r="D323" i="38"/>
  <c r="G331" i="38"/>
  <c r="C325" i="38"/>
  <c r="F320" i="38"/>
  <c r="C334" i="38"/>
  <c r="F319" i="38"/>
  <c r="E327" i="38"/>
  <c r="E325" i="38"/>
  <c r="D326" i="38"/>
  <c r="C337" i="38"/>
  <c r="C331" i="38"/>
  <c r="D324" i="38"/>
  <c r="F326" i="38"/>
  <c r="G332" i="38"/>
  <c r="G324" i="38"/>
  <c r="C318" i="38"/>
  <c r="H334" i="38"/>
  <c r="C319" i="38"/>
  <c r="D318" i="38"/>
  <c r="C321" i="38"/>
  <c r="D328" i="38"/>
  <c r="E334" i="38"/>
  <c r="D327" i="38"/>
  <c r="F336" i="38"/>
  <c r="F328" i="38"/>
  <c r="G319" i="38"/>
  <c r="C332" i="38"/>
  <c r="G326" i="38"/>
  <c r="E335" i="38"/>
  <c r="C343" i="38"/>
  <c r="F330" i="38"/>
  <c r="E332" i="38"/>
  <c r="G333" i="38"/>
  <c r="G325" i="38"/>
  <c r="G330" i="38"/>
  <c r="F325" i="38"/>
  <c r="H332" i="38"/>
  <c r="E326" i="38"/>
  <c r="G327" i="38"/>
  <c r="G323" i="38"/>
  <c r="G336" i="38"/>
  <c r="G328" i="38"/>
  <c r="C322" i="38"/>
  <c r="D336" i="38"/>
  <c r="D332" i="38"/>
  <c r="E333" i="38"/>
  <c r="C330" i="38"/>
  <c r="C336" i="38"/>
  <c r="C323" i="38"/>
  <c r="C320" i="38"/>
  <c r="D337" i="38"/>
  <c r="D321" i="38"/>
  <c r="G321" i="38"/>
  <c r="F335" i="38"/>
  <c r="F327" i="38"/>
  <c r="G320" i="38"/>
  <c r="D330" i="38"/>
  <c r="H328" i="38"/>
  <c r="C327" i="38"/>
  <c r="D333" i="38"/>
  <c r="C335" i="38"/>
  <c r="D319" i="38"/>
  <c r="D329" i="38"/>
  <c r="F333" i="38"/>
  <c r="H305" i="35"/>
  <c r="N34" i="48"/>
  <c r="E333" i="35"/>
  <c r="G335" i="35"/>
  <c r="F327" i="35"/>
  <c r="D333" i="35"/>
  <c r="G319" i="35"/>
  <c r="H328" i="35"/>
  <c r="G327" i="35"/>
  <c r="G318" i="35"/>
  <c r="D330" i="35"/>
  <c r="F332" i="35"/>
  <c r="G324" i="35"/>
  <c r="D329" i="35"/>
  <c r="F335" i="35"/>
  <c r="E325" i="35"/>
  <c r="C325" i="35"/>
  <c r="H329" i="35"/>
  <c r="C328" i="35"/>
  <c r="D326" i="35"/>
  <c r="C324" i="35"/>
  <c r="D322" i="35"/>
  <c r="C335" i="35"/>
  <c r="C329" i="35"/>
  <c r="G320" i="35"/>
  <c r="D325" i="35"/>
  <c r="G332" i="35"/>
  <c r="E332" i="35"/>
  <c r="G321" i="35"/>
  <c r="G333" i="35"/>
  <c r="F325" i="35"/>
  <c r="E334" i="35"/>
  <c r="C322" i="35"/>
  <c r="D321" i="35"/>
  <c r="F329" i="35"/>
  <c r="E328" i="35"/>
  <c r="G334" i="35"/>
  <c r="E337" i="35"/>
  <c r="G329" i="35"/>
  <c r="C320" i="35"/>
  <c r="C336" i="35"/>
  <c r="C319" i="35"/>
  <c r="D320" i="35"/>
  <c r="D331" i="35"/>
  <c r="E330" i="35"/>
  <c r="G323" i="35"/>
  <c r="E335" i="35"/>
  <c r="G337" i="35"/>
  <c r="G326" i="35"/>
  <c r="C332" i="35"/>
  <c r="D334" i="35"/>
  <c r="C327" i="35"/>
  <c r="C318" i="35"/>
  <c r="G331" i="35"/>
  <c r="C337" i="35"/>
  <c r="G328" i="35"/>
  <c r="D328" i="35"/>
  <c r="C330" i="35"/>
  <c r="G336" i="35"/>
  <c r="E329" i="35"/>
  <c r="F328" i="35"/>
  <c r="F334" i="35"/>
  <c r="C326" i="35"/>
  <c r="D324" i="35"/>
  <c r="F337" i="35"/>
  <c r="D336" i="35"/>
  <c r="C343" i="35"/>
  <c r="G330" i="35"/>
  <c r="D337" i="35"/>
  <c r="G325" i="35"/>
  <c r="D332" i="35"/>
  <c r="F330" i="35"/>
  <c r="G322" i="35"/>
  <c r="D327" i="35"/>
  <c r="C334" i="35"/>
  <c r="D335" i="35"/>
  <c r="D318" i="35"/>
  <c r="H298" i="10"/>
  <c r="H311" i="40"/>
  <c r="T39" i="48"/>
  <c r="H296" i="40"/>
  <c r="E39" i="48"/>
  <c r="H305" i="40"/>
  <c r="N39" i="48"/>
  <c r="H301" i="40"/>
  <c r="J39" i="48" s="1"/>
  <c r="E327" i="10"/>
  <c r="G318" i="10"/>
  <c r="E330" i="10"/>
  <c r="F330" i="10"/>
  <c r="G328" i="10"/>
  <c r="E325" i="10"/>
  <c r="G335" i="10"/>
  <c r="G322" i="10"/>
  <c r="F318" i="10"/>
  <c r="D336" i="10"/>
  <c r="F334" i="10"/>
  <c r="C332" i="10"/>
  <c r="E329" i="10"/>
  <c r="G333" i="10"/>
  <c r="C326" i="10"/>
  <c r="E326" i="10"/>
  <c r="C327" i="10"/>
  <c r="F325" i="10"/>
  <c r="G337" i="10"/>
  <c r="F335" i="10"/>
  <c r="E319" i="10"/>
  <c r="C337" i="10"/>
  <c r="G334" i="10"/>
  <c r="E324" i="10"/>
  <c r="C325" i="10"/>
  <c r="F323" i="10"/>
  <c r="D337" i="10"/>
  <c r="G329" i="10"/>
  <c r="C328" i="10"/>
  <c r="D324" i="10"/>
  <c r="C335" i="10"/>
  <c r="G332" i="10"/>
  <c r="D330" i="10"/>
  <c r="F328" i="10"/>
  <c r="G326" i="10"/>
  <c r="D322" i="10"/>
  <c r="G336" i="10"/>
  <c r="G321" i="10"/>
  <c r="D328" i="10"/>
  <c r="E318" i="10"/>
  <c r="G331" i="10"/>
  <c r="C333" i="10"/>
  <c r="F329" i="10"/>
  <c r="D326" i="10"/>
  <c r="G319" i="10"/>
  <c r="C318" i="10"/>
  <c r="D329" i="10"/>
  <c r="F324" i="10"/>
  <c r="E331" i="10"/>
  <c r="E322" i="10"/>
  <c r="C329" i="10"/>
  <c r="F327" i="10"/>
  <c r="C323" i="10"/>
  <c r="E334" i="10"/>
  <c r="F322" i="10"/>
  <c r="H334" i="10"/>
  <c r="C343" i="10"/>
  <c r="D334" i="10"/>
  <c r="F326" i="10"/>
  <c r="G324" i="10"/>
  <c r="D325" i="10"/>
  <c r="G325" i="10"/>
  <c r="C324" i="10"/>
  <c r="D318" i="10"/>
  <c r="C334" i="10"/>
  <c r="D332" i="10"/>
  <c r="C319" i="10"/>
  <c r="E337" i="10"/>
  <c r="E328" i="10"/>
  <c r="G323" i="10"/>
  <c r="C322" i="10"/>
  <c r="H329" i="10"/>
  <c r="F337" i="10"/>
  <c r="E335" i="10"/>
  <c r="D327" i="10"/>
  <c r="G327" i="10"/>
  <c r="G320" i="10"/>
  <c r="F332" i="10"/>
  <c r="G330" i="10"/>
  <c r="E332" i="10"/>
  <c r="F319" i="10"/>
  <c r="E333" i="10"/>
  <c r="D323" i="10"/>
  <c r="F331" i="10"/>
  <c r="D331" i="10"/>
  <c r="F333" i="10"/>
  <c r="D333" i="10"/>
  <c r="E323" i="10"/>
  <c r="D319" i="10"/>
  <c r="D335" i="10"/>
  <c r="H294" i="40"/>
  <c r="C39" i="48"/>
  <c r="H301" i="16"/>
  <c r="J12" i="48" s="1"/>
  <c r="H312" i="23"/>
  <c r="U22" i="48"/>
  <c r="H310" i="40"/>
  <c r="S39" i="48" s="1"/>
  <c r="E319" i="40"/>
  <c r="G327" i="40"/>
  <c r="G322" i="40"/>
  <c r="D322" i="40"/>
  <c r="G329" i="40"/>
  <c r="F323" i="40"/>
  <c r="D337" i="40"/>
  <c r="F326" i="40"/>
  <c r="F321" i="40"/>
  <c r="D320" i="40"/>
  <c r="F328" i="40"/>
  <c r="G320" i="40"/>
  <c r="C336" i="40"/>
  <c r="E318" i="40"/>
  <c r="D325" i="40"/>
  <c r="G326" i="40"/>
  <c r="D328" i="40"/>
  <c r="F334" i="40"/>
  <c r="F327" i="40"/>
  <c r="E321" i="40"/>
  <c r="C329" i="40"/>
  <c r="G324" i="40"/>
  <c r="D326" i="40"/>
  <c r="G331" i="40"/>
  <c r="F325" i="40"/>
  <c r="E326" i="40"/>
  <c r="C322" i="40"/>
  <c r="E327" i="40"/>
  <c r="G333" i="40"/>
  <c r="F329" i="40"/>
  <c r="E331" i="40"/>
  <c r="C343" i="40"/>
  <c r="C330" i="40"/>
  <c r="E325" i="40"/>
  <c r="F332" i="40"/>
  <c r="C328" i="40"/>
  <c r="E329" i="40"/>
  <c r="F336" i="40"/>
  <c r="G328" i="40"/>
  <c r="C323" i="40"/>
  <c r="C321" i="40"/>
  <c r="D332" i="40"/>
  <c r="G337" i="40"/>
  <c r="C332" i="40"/>
  <c r="D334" i="40"/>
  <c r="E322" i="40"/>
  <c r="G332" i="40"/>
  <c r="H328" i="40"/>
  <c r="G335" i="40"/>
  <c r="G330" i="40"/>
  <c r="H332" i="40"/>
  <c r="E320" i="40"/>
  <c r="F331" i="40"/>
  <c r="D330" i="40"/>
  <c r="C319" i="40"/>
  <c r="H334" i="40"/>
  <c r="D321" i="40"/>
  <c r="G334" i="40"/>
  <c r="E337" i="40"/>
  <c r="H325" i="40"/>
  <c r="F335" i="40"/>
  <c r="E333" i="40"/>
  <c r="D319" i="40"/>
  <c r="F333" i="40"/>
  <c r="E335" i="40"/>
  <c r="C334" i="40"/>
  <c r="F318" i="40"/>
  <c r="C320" i="40"/>
  <c r="E323" i="40"/>
  <c r="F330" i="40"/>
  <c r="E328" i="40"/>
  <c r="F320" i="40"/>
  <c r="D336" i="40"/>
  <c r="D323" i="40"/>
  <c r="G336" i="40"/>
  <c r="D327" i="40"/>
  <c r="F337" i="40"/>
  <c r="D318" i="40"/>
  <c r="D331" i="40"/>
  <c r="D329" i="40"/>
  <c r="F322" i="40"/>
  <c r="E332" i="40"/>
  <c r="F324" i="40"/>
  <c r="C337" i="40"/>
  <c r="G319" i="40"/>
  <c r="C331" i="40"/>
  <c r="E330" i="40"/>
  <c r="G321" i="40"/>
  <c r="C333" i="40"/>
  <c r="D335" i="40"/>
  <c r="F319" i="40"/>
  <c r="E336" i="40"/>
  <c r="C327" i="40"/>
  <c r="G318" i="40"/>
  <c r="D333" i="40"/>
  <c r="G323" i="40"/>
  <c r="C318" i="40"/>
  <c r="E334" i="40"/>
  <c r="G325" i="40"/>
  <c r="C326" i="40"/>
  <c r="H293" i="40"/>
  <c r="B39" i="48"/>
  <c r="H305" i="10"/>
  <c r="N7" i="48"/>
  <c r="H311" i="23"/>
  <c r="T22" i="48"/>
  <c r="H297" i="40"/>
  <c r="F39" i="48" s="1"/>
  <c r="H298" i="40"/>
  <c r="G39" i="48" s="1"/>
  <c r="H293" i="10"/>
  <c r="B7" i="48" s="1"/>
  <c r="F336" i="23"/>
  <c r="C329" i="23"/>
  <c r="G323" i="23"/>
  <c r="F335" i="23"/>
  <c r="F329" i="23"/>
  <c r="F323" i="23"/>
  <c r="D336" i="23"/>
  <c r="D330" i="23"/>
  <c r="E330" i="23"/>
  <c r="E322" i="23"/>
  <c r="D318" i="23"/>
  <c r="G337" i="23"/>
  <c r="G329" i="23"/>
  <c r="F324" i="23"/>
  <c r="G336" i="23"/>
  <c r="G330" i="23"/>
  <c r="G324" i="23"/>
  <c r="E337" i="23"/>
  <c r="E331" i="23"/>
  <c r="D324" i="23"/>
  <c r="D333" i="23"/>
  <c r="E326" i="23"/>
  <c r="F318" i="23"/>
  <c r="C324" i="23"/>
  <c r="C343" i="23"/>
  <c r="F330" i="23"/>
  <c r="C325" i="23"/>
  <c r="F337" i="23"/>
  <c r="F331" i="23"/>
  <c r="F325" i="23"/>
  <c r="C318" i="23"/>
  <c r="D332" i="23"/>
  <c r="E325" i="23"/>
  <c r="E332" i="23"/>
  <c r="H322" i="23"/>
  <c r="C321" i="23"/>
  <c r="G331" i="23"/>
  <c r="G325" i="23"/>
  <c r="C326" i="23"/>
  <c r="F319" i="23"/>
  <c r="D326" i="23"/>
  <c r="D321" i="23"/>
  <c r="G318" i="23"/>
  <c r="F332" i="23"/>
  <c r="F326" i="23"/>
  <c r="G319" i="23"/>
  <c r="G332" i="23"/>
  <c r="G326" i="23"/>
  <c r="G320" i="23"/>
  <c r="E333" i="23"/>
  <c r="E327" i="23"/>
  <c r="E334" i="23"/>
  <c r="D327" i="23"/>
  <c r="C335" i="23"/>
  <c r="G333" i="23"/>
  <c r="C327" i="23"/>
  <c r="F320" i="23"/>
  <c r="F327" i="23"/>
  <c r="F321" i="23"/>
  <c r="D334" i="23"/>
  <c r="D328" i="23"/>
  <c r="D337" i="23"/>
  <c r="D329" i="23"/>
  <c r="D323" i="23"/>
  <c r="C320" i="23"/>
  <c r="F334" i="23"/>
  <c r="G327" i="23"/>
  <c r="G321" i="23"/>
  <c r="C334" i="23"/>
  <c r="C328" i="23"/>
  <c r="C322" i="23"/>
  <c r="H328" i="23"/>
  <c r="E336" i="23"/>
  <c r="E328" i="23"/>
  <c r="C336" i="23"/>
  <c r="G335" i="23"/>
  <c r="F328" i="23"/>
  <c r="F322" i="23"/>
  <c r="G334" i="23"/>
  <c r="G328" i="23"/>
  <c r="G322" i="23"/>
  <c r="E335" i="23"/>
  <c r="E329" i="23"/>
  <c r="D322" i="23"/>
  <c r="D331" i="23"/>
  <c r="D325" i="23"/>
  <c r="C319" i="23"/>
  <c r="D319" i="23"/>
  <c r="C333" i="23"/>
  <c r="D320" i="23"/>
  <c r="H295" i="40"/>
  <c r="D39" i="48"/>
  <c r="H306" i="23"/>
  <c r="H306" i="40"/>
  <c r="O39" i="48" s="1"/>
  <c r="H293" i="31"/>
  <c r="B29" i="48"/>
  <c r="E335" i="31"/>
  <c r="F322" i="31"/>
  <c r="D332" i="31"/>
  <c r="C319" i="31"/>
  <c r="E336" i="31"/>
  <c r="C318" i="31"/>
  <c r="H322" i="31"/>
  <c r="D331" i="31"/>
  <c r="G322" i="31"/>
  <c r="F327" i="31"/>
  <c r="E326" i="31"/>
  <c r="F332" i="31"/>
  <c r="D336" i="31"/>
  <c r="E334" i="31"/>
  <c r="G324" i="31"/>
  <c r="F336" i="31"/>
  <c r="E328" i="31"/>
  <c r="G320" i="31"/>
  <c r="D325" i="31"/>
  <c r="E330" i="31"/>
  <c r="C322" i="31"/>
  <c r="F335" i="31"/>
  <c r="F326" i="31"/>
  <c r="D330" i="31"/>
  <c r="D322" i="31"/>
  <c r="G330" i="31"/>
  <c r="G329" i="31"/>
  <c r="F318" i="31"/>
  <c r="E327" i="31"/>
  <c r="C334" i="31"/>
  <c r="G319" i="31"/>
  <c r="F329" i="31"/>
  <c r="H325" i="31"/>
  <c r="G318" i="31"/>
  <c r="C335" i="31"/>
  <c r="E329" i="31"/>
  <c r="G336" i="31"/>
  <c r="D329" i="31"/>
  <c r="F321" i="31"/>
  <c r="G335" i="31"/>
  <c r="C328" i="31"/>
  <c r="F333" i="31"/>
  <c r="C324" i="31"/>
  <c r="C343" i="31"/>
  <c r="C336" i="31"/>
  <c r="F325" i="31"/>
  <c r="D327" i="31"/>
  <c r="D323" i="31"/>
  <c r="C329" i="31"/>
  <c r="G325" i="31"/>
  <c r="F330" i="31"/>
  <c r="G321" i="31"/>
  <c r="D320" i="31"/>
  <c r="G328" i="31"/>
  <c r="F319" i="31"/>
  <c r="G327" i="31"/>
  <c r="E325" i="31"/>
  <c r="G332" i="31"/>
  <c r="G323" i="31"/>
  <c r="F320" i="31"/>
  <c r="C325" i="31"/>
  <c r="H328" i="31"/>
  <c r="E332" i="31"/>
  <c r="F323" i="31"/>
  <c r="F337" i="31"/>
  <c r="F334" i="31"/>
  <c r="C320" i="31"/>
  <c r="G326" i="31"/>
  <c r="E322" i="31"/>
  <c r="C331" i="31"/>
  <c r="G337" i="31"/>
  <c r="H332" i="31"/>
  <c r="G333" i="31"/>
  <c r="D334" i="31"/>
  <c r="C321" i="31"/>
  <c r="F331" i="31"/>
  <c r="E320" i="31"/>
  <c r="E318" i="31"/>
  <c r="F324" i="31"/>
  <c r="D324" i="31"/>
  <c r="C332" i="31"/>
  <c r="G331" i="31"/>
  <c r="C337" i="31"/>
  <c r="C327" i="31"/>
  <c r="D328" i="31"/>
  <c r="G334" i="31"/>
  <c r="F328" i="31"/>
  <c r="E321" i="31"/>
  <c r="D318" i="31"/>
  <c r="D319" i="31"/>
  <c r="D326" i="31"/>
  <c r="D321" i="31"/>
  <c r="G329" i="25"/>
  <c r="F334" i="25"/>
  <c r="D337" i="25"/>
  <c r="G326" i="25"/>
  <c r="G325" i="25"/>
  <c r="G338" i="25"/>
  <c r="E329" i="25"/>
  <c r="G328" i="25"/>
  <c r="G337" i="25"/>
  <c r="F336" i="25"/>
  <c r="E328" i="25"/>
  <c r="D325" i="25"/>
  <c r="F333" i="25"/>
  <c r="F332" i="25"/>
  <c r="F331" i="25"/>
  <c r="E337" i="25"/>
  <c r="F335" i="25"/>
  <c r="D336" i="25"/>
  <c r="D331" i="25"/>
  <c r="D332" i="25"/>
  <c r="C322" i="25"/>
  <c r="C324" i="25"/>
  <c r="E333" i="25"/>
  <c r="E325" i="25"/>
  <c r="D330" i="25"/>
  <c r="F320" i="25"/>
  <c r="C343" i="25"/>
  <c r="E332" i="25"/>
  <c r="G324" i="25"/>
  <c r="G323" i="25"/>
  <c r="D328" i="25"/>
  <c r="F327" i="25"/>
  <c r="C318" i="25"/>
  <c r="G327" i="25"/>
  <c r="D321" i="25"/>
  <c r="C332" i="25"/>
  <c r="F330" i="25"/>
  <c r="H334" i="25"/>
  <c r="C334" i="25"/>
  <c r="D335" i="25"/>
  <c r="E319" i="25"/>
  <c r="C336" i="25"/>
  <c r="E323" i="25"/>
  <c r="G320" i="25"/>
  <c r="F325" i="25"/>
  <c r="H325" i="25"/>
  <c r="E335" i="25"/>
  <c r="F337" i="25"/>
  <c r="E330" i="25"/>
  <c r="G322" i="25"/>
  <c r="G321" i="25"/>
  <c r="C328" i="25"/>
  <c r="G332" i="25"/>
  <c r="F324" i="25"/>
  <c r="D322" i="25"/>
  <c r="F323" i="25"/>
  <c r="F326" i="25"/>
  <c r="D333" i="25"/>
  <c r="F329" i="25"/>
  <c r="F328" i="25"/>
  <c r="C333" i="25"/>
  <c r="E322" i="25"/>
  <c r="G334" i="25"/>
  <c r="G319" i="25"/>
  <c r="C319" i="25"/>
  <c r="E331" i="25"/>
  <c r="G330" i="25"/>
  <c r="G333" i="25"/>
  <c r="D334" i="25"/>
  <c r="C325" i="25"/>
  <c r="G335" i="25"/>
  <c r="D329" i="25"/>
  <c r="F322" i="25"/>
  <c r="C327" i="25"/>
  <c r="G336" i="25"/>
  <c r="D318" i="25"/>
  <c r="E334" i="25"/>
  <c r="F321" i="25"/>
  <c r="G331" i="25"/>
  <c r="G318" i="25"/>
  <c r="D327" i="25"/>
  <c r="E320" i="25"/>
  <c r="C321" i="25"/>
  <c r="C320" i="25"/>
  <c r="E336" i="25"/>
  <c r="H295" i="31"/>
  <c r="D29" i="48"/>
  <c r="H301" i="31"/>
  <c r="J29" i="48" s="1"/>
  <c r="H295" i="25"/>
  <c r="D18" i="48" s="1"/>
  <c r="H296" i="31"/>
  <c r="E29" i="48" s="1"/>
  <c r="H304" i="31"/>
  <c r="M29" i="48" s="1"/>
  <c r="H308" i="25"/>
  <c r="Q18" i="48"/>
  <c r="H299" i="21"/>
  <c r="H19" i="48" s="1"/>
  <c r="H304" i="25"/>
  <c r="M18" i="48"/>
  <c r="H334" i="35"/>
  <c r="H328" i="10"/>
  <c r="H332" i="25"/>
  <c r="H353" i="6"/>
  <c r="H359" i="19"/>
  <c r="H309" i="19"/>
  <c r="H357" i="18"/>
  <c r="H307" i="18"/>
  <c r="R26" i="48"/>
  <c r="H347" i="6"/>
  <c r="H353" i="9"/>
  <c r="H303" i="9"/>
  <c r="H350" i="20"/>
  <c r="H300" i="20"/>
  <c r="H359" i="6"/>
  <c r="H309" i="6"/>
  <c r="R5" i="48" s="1"/>
  <c r="H347" i="10"/>
  <c r="H297" i="10"/>
  <c r="H347" i="9"/>
  <c r="H297" i="9"/>
  <c r="H357" i="10"/>
  <c r="H307" i="10"/>
  <c r="H347" i="26"/>
  <c r="H297" i="26"/>
  <c r="H350" i="30"/>
  <c r="H300" i="30"/>
  <c r="I28" i="48"/>
  <c r="H359" i="20"/>
  <c r="H309" i="20"/>
  <c r="R16" i="48"/>
  <c r="H357" i="19"/>
  <c r="H307" i="19"/>
  <c r="H350" i="29"/>
  <c r="H300" i="29"/>
  <c r="I27" i="48"/>
  <c r="H357" i="30"/>
  <c r="H307" i="30"/>
  <c r="P28" i="48"/>
  <c r="H357" i="6"/>
  <c r="H307" i="6"/>
  <c r="P5" i="48"/>
  <c r="H350" i="28"/>
  <c r="H300" i="28"/>
  <c r="H350" i="16"/>
  <c r="H300" i="16"/>
  <c r="H325" i="19"/>
  <c r="H297" i="30"/>
  <c r="F28" i="48"/>
  <c r="H357" i="21"/>
  <c r="H307" i="21"/>
  <c r="H357" i="17"/>
  <c r="H307" i="17"/>
  <c r="H359" i="17"/>
  <c r="H309" i="17"/>
  <c r="H357" i="23"/>
  <c r="H307" i="23"/>
  <c r="H359" i="9"/>
  <c r="H309" i="9"/>
  <c r="L26" i="48"/>
  <c r="H359" i="30"/>
  <c r="H309" i="30"/>
  <c r="R28" i="48" s="1"/>
  <c r="H357" i="29"/>
  <c r="H307" i="29"/>
  <c r="P27" i="48"/>
  <c r="H359" i="29"/>
  <c r="H309" i="29"/>
  <c r="R27" i="48"/>
  <c r="H304" i="17"/>
  <c r="H354" i="17"/>
  <c r="H357" i="14"/>
  <c r="H307" i="14"/>
  <c r="H359" i="23"/>
  <c r="H309" i="23"/>
  <c r="H295" i="9"/>
  <c r="J295" i="9"/>
  <c r="H300" i="9"/>
  <c r="I6" i="48" s="1"/>
  <c r="E318" i="9"/>
  <c r="H294" i="9"/>
  <c r="C6" i="48"/>
  <c r="C352" i="9"/>
  <c r="C337" i="9"/>
  <c r="H355" i="9"/>
  <c r="E320" i="9"/>
  <c r="C330" i="26"/>
  <c r="E323" i="9"/>
  <c r="H298" i="9"/>
  <c r="H323" i="9" s="1"/>
  <c r="J323" i="9" s="1"/>
  <c r="H296" i="9"/>
  <c r="E363" i="9"/>
  <c r="C351" i="9"/>
  <c r="F358" i="9"/>
  <c r="H299" i="9"/>
  <c r="J299" i="9" s="1"/>
  <c r="E338" i="9"/>
  <c r="H302" i="9"/>
  <c r="K6" i="48"/>
  <c r="H293" i="9"/>
  <c r="D362" i="9"/>
  <c r="D337" i="9"/>
  <c r="E351" i="9"/>
  <c r="E356" i="9"/>
  <c r="F362" i="9"/>
  <c r="C346" i="9"/>
  <c r="E346" i="9"/>
  <c r="F351" i="9"/>
  <c r="E358" i="9"/>
  <c r="F348" i="9"/>
  <c r="D336" i="9"/>
  <c r="D344" i="9"/>
  <c r="E362" i="9"/>
  <c r="D348" i="9"/>
  <c r="H312" i="9"/>
  <c r="D323" i="9"/>
  <c r="F323" i="9"/>
  <c r="E344" i="9"/>
  <c r="F346" i="9"/>
  <c r="F352" i="9"/>
  <c r="D349" i="9"/>
  <c r="D360" i="9"/>
  <c r="F344" i="9"/>
  <c r="D326" i="9"/>
  <c r="E337" i="9"/>
  <c r="D358" i="9"/>
  <c r="G350" i="9"/>
  <c r="D356" i="9"/>
  <c r="E349" i="9"/>
  <c r="D352" i="9"/>
  <c r="F356" i="9"/>
  <c r="E352" i="9"/>
  <c r="G363" i="9"/>
  <c r="D343" i="9"/>
  <c r="S6" i="48"/>
  <c r="J310" i="9"/>
  <c r="D363" i="9"/>
  <c r="C345" i="9"/>
  <c r="C348" i="9"/>
  <c r="N6" i="48"/>
  <c r="J305" i="9"/>
  <c r="C356" i="9"/>
  <c r="H332" i="35"/>
  <c r="P26" i="48"/>
  <c r="H304" i="40"/>
  <c r="H354" i="40"/>
  <c r="H301" i="9"/>
  <c r="H8" i="48"/>
  <c r="K8" i="48"/>
  <c r="I8" i="48"/>
  <c r="C321" i="35"/>
  <c r="D318" i="9"/>
  <c r="C335" i="25"/>
  <c r="C323" i="23"/>
  <c r="C323" i="9"/>
  <c r="C337" i="23"/>
  <c r="H311" i="9"/>
  <c r="H336" i="9" s="1"/>
  <c r="J336" i="9" s="1"/>
  <c r="H308" i="10"/>
  <c r="Q7" i="48"/>
  <c r="C335" i="40"/>
  <c r="C331" i="10"/>
  <c r="H337" i="10"/>
  <c r="C330" i="10"/>
  <c r="C320" i="9"/>
  <c r="H310" i="10"/>
  <c r="S7" i="48"/>
  <c r="H294" i="10"/>
  <c r="C7" i="48" s="1"/>
  <c r="G338" i="9"/>
  <c r="H308" i="9"/>
  <c r="C319" i="12"/>
  <c r="H306" i="10"/>
  <c r="O7" i="48" s="1"/>
  <c r="C331" i="9"/>
  <c r="D338" i="9"/>
  <c r="G338" i="23"/>
  <c r="F338" i="31"/>
  <c r="G338" i="31"/>
  <c r="C331" i="35"/>
  <c r="H354" i="19"/>
  <c r="H336" i="19"/>
  <c r="H345" i="10"/>
  <c r="H295" i="10"/>
  <c r="H356" i="9"/>
  <c r="H306" i="9"/>
  <c r="J306" i="9"/>
  <c r="H352" i="14"/>
  <c r="H302" i="14"/>
  <c r="F318" i="25"/>
  <c r="H329" i="23"/>
  <c r="H325" i="23"/>
  <c r="H337" i="40"/>
  <c r="H325" i="10"/>
  <c r="H325" i="38"/>
  <c r="H327" i="31"/>
  <c r="H327" i="23"/>
  <c r="H335" i="9"/>
  <c r="J335" i="9"/>
  <c r="H350" i="6"/>
  <c r="G363" i="19"/>
  <c r="G338" i="19"/>
  <c r="E353" i="19"/>
  <c r="E328" i="19"/>
  <c r="C354" i="19"/>
  <c r="C329" i="19"/>
  <c r="C359" i="19"/>
  <c r="C334" i="19"/>
  <c r="G345" i="19"/>
  <c r="G320" i="19"/>
  <c r="E357" i="19"/>
  <c r="E332" i="19"/>
  <c r="H327" i="40"/>
  <c r="H327" i="10"/>
  <c r="H330" i="9"/>
  <c r="J330" i="9" s="1"/>
  <c r="H330" i="26"/>
  <c r="E345" i="19"/>
  <c r="E320" i="19"/>
  <c r="M15" i="48"/>
  <c r="H329" i="19"/>
  <c r="H310" i="20"/>
  <c r="S16" i="48" s="1"/>
  <c r="H330" i="40"/>
  <c r="H326" i="10"/>
  <c r="H324" i="10"/>
  <c r="H326" i="26"/>
  <c r="H362" i="29"/>
  <c r="H312" i="29"/>
  <c r="U27" i="48" s="1"/>
  <c r="C360" i="19"/>
  <c r="C335" i="19"/>
  <c r="H355" i="29"/>
  <c r="H305" i="29"/>
  <c r="N27" i="48"/>
  <c r="H355" i="30"/>
  <c r="H305" i="30"/>
  <c r="N28" i="48" s="1"/>
  <c r="H352" i="19"/>
  <c r="H302" i="19"/>
  <c r="H352" i="20"/>
  <c r="H302" i="20"/>
  <c r="K16" i="48"/>
  <c r="K35" i="48"/>
  <c r="H352" i="30"/>
  <c r="H302" i="30"/>
  <c r="K28" i="48" s="1"/>
  <c r="C352" i="19"/>
  <c r="C327" i="19"/>
  <c r="H351" i="30"/>
  <c r="H301" i="30"/>
  <c r="J28" i="48" s="1"/>
  <c r="H318" i="31"/>
  <c r="H301" i="19"/>
  <c r="C347" i="19"/>
  <c r="C322" i="19"/>
  <c r="C346" i="19"/>
  <c r="C321" i="19"/>
  <c r="C351" i="19"/>
  <c r="C326" i="19"/>
  <c r="D349" i="19"/>
  <c r="D324" i="19"/>
  <c r="C344" i="19"/>
  <c r="C319" i="19"/>
  <c r="H319" i="40"/>
  <c r="H336" i="40"/>
  <c r="H321" i="40"/>
  <c r="H304" i="20"/>
  <c r="H293" i="20"/>
  <c r="B16" i="48"/>
  <c r="G331" i="20"/>
  <c r="E331" i="20"/>
  <c r="H328" i="20"/>
  <c r="C323" i="20"/>
  <c r="G337" i="20"/>
  <c r="C329" i="20"/>
  <c r="F337" i="20"/>
  <c r="G334" i="20"/>
  <c r="C321" i="20"/>
  <c r="C327" i="20"/>
  <c r="D327" i="20"/>
  <c r="C318" i="20"/>
  <c r="F322" i="20"/>
  <c r="C333" i="20"/>
  <c r="D325" i="20"/>
  <c r="E330" i="20"/>
  <c r="G325" i="20"/>
  <c r="G322" i="20"/>
  <c r="D328" i="20"/>
  <c r="C328" i="20"/>
  <c r="E327" i="20"/>
  <c r="E334" i="20"/>
  <c r="G326" i="20"/>
  <c r="C343" i="20"/>
  <c r="G335" i="20"/>
  <c r="D330" i="20"/>
  <c r="E335" i="20"/>
  <c r="D332" i="20"/>
  <c r="E318" i="20"/>
  <c r="E328" i="20"/>
  <c r="F327" i="20"/>
  <c r="C335" i="20"/>
  <c r="C325" i="20"/>
  <c r="C322" i="20"/>
  <c r="G324" i="20"/>
  <c r="C330" i="20"/>
  <c r="E329" i="20"/>
  <c r="F325" i="20"/>
  <c r="F328" i="20"/>
  <c r="F326" i="20"/>
  <c r="D322" i="20"/>
  <c r="D319" i="20"/>
  <c r="D329" i="20"/>
  <c r="D323" i="20"/>
  <c r="E320" i="20"/>
  <c r="D321" i="20"/>
  <c r="E324" i="20"/>
  <c r="E321" i="20"/>
  <c r="G338" i="20"/>
  <c r="F331" i="20"/>
  <c r="F329" i="20"/>
  <c r="D334" i="20"/>
  <c r="G330" i="20"/>
  <c r="F323" i="20"/>
  <c r="C332" i="20"/>
  <c r="G321" i="20"/>
  <c r="F319" i="20"/>
  <c r="G319" i="20"/>
  <c r="F318" i="20"/>
  <c r="E332" i="20"/>
  <c r="G327" i="20"/>
  <c r="G336" i="20"/>
  <c r="G323" i="20"/>
  <c r="C337" i="20"/>
  <c r="F330" i="20"/>
  <c r="G328" i="20"/>
  <c r="G333" i="20"/>
  <c r="G332" i="20"/>
  <c r="E325" i="20"/>
  <c r="G318" i="20"/>
  <c r="C334" i="20"/>
  <c r="F324" i="20"/>
  <c r="F335" i="20"/>
  <c r="H334" i="20"/>
  <c r="F333" i="20"/>
  <c r="F332" i="20"/>
  <c r="C336" i="20"/>
  <c r="G329" i="20"/>
  <c r="F336" i="20"/>
  <c r="D318" i="20"/>
  <c r="F334" i="20"/>
  <c r="F320" i="20"/>
  <c r="G320" i="20"/>
  <c r="H332" i="20"/>
  <c r="D320" i="20"/>
  <c r="D337" i="20"/>
  <c r="E336" i="20"/>
  <c r="F321" i="20"/>
  <c r="D333" i="20"/>
  <c r="H305" i="20"/>
  <c r="N16" i="48"/>
  <c r="H296" i="20"/>
  <c r="E16" i="48" s="1"/>
  <c r="H336" i="23"/>
  <c r="H326" i="40"/>
  <c r="H330" i="35"/>
  <c r="H337" i="23"/>
  <c r="H335" i="40"/>
  <c r="J40" i="48"/>
  <c r="H320" i="9"/>
  <c r="J320" i="9" s="1"/>
  <c r="H320" i="40"/>
  <c r="H318" i="40"/>
  <c r="H323" i="40"/>
  <c r="H331" i="40"/>
  <c r="H318" i="10"/>
  <c r="H330" i="10"/>
  <c r="H322" i="40"/>
  <c r="H333" i="25"/>
  <c r="H326" i="31"/>
  <c r="H321" i="31"/>
  <c r="H329" i="25"/>
  <c r="H320" i="25"/>
  <c r="H320" i="31"/>
  <c r="H329" i="31"/>
  <c r="D6" i="48"/>
  <c r="P13" i="48"/>
  <c r="F23" i="48"/>
  <c r="H322" i="26"/>
  <c r="M13" i="48"/>
  <c r="I26" i="48"/>
  <c r="R6" i="48"/>
  <c r="J309" i="9"/>
  <c r="H334" i="9"/>
  <c r="J334" i="9" s="1"/>
  <c r="P19" i="48"/>
  <c r="P15" i="48"/>
  <c r="H332" i="19"/>
  <c r="P7" i="48"/>
  <c r="H332" i="10"/>
  <c r="P14" i="48"/>
  <c r="P22" i="48"/>
  <c r="H332" i="23"/>
  <c r="H322" i="9"/>
  <c r="J322" i="9" s="1"/>
  <c r="F6" i="48"/>
  <c r="J297" i="9"/>
  <c r="R15" i="48"/>
  <c r="H334" i="19"/>
  <c r="L6" i="48"/>
  <c r="J303" i="9"/>
  <c r="H328" i="9"/>
  <c r="J328" i="9" s="1"/>
  <c r="J300" i="9"/>
  <c r="P10" i="48"/>
  <c r="R13" i="48"/>
  <c r="F7" i="48"/>
  <c r="H322" i="10"/>
  <c r="I12" i="48"/>
  <c r="H325" i="9"/>
  <c r="J325" i="9" s="1"/>
  <c r="H319" i="9"/>
  <c r="J319" i="9" s="1"/>
  <c r="J294" i="9"/>
  <c r="J296" i="9"/>
  <c r="G6" i="48"/>
  <c r="H324" i="9"/>
  <c r="J324" i="9"/>
  <c r="H6" i="48"/>
  <c r="J302" i="9"/>
  <c r="H327" i="9"/>
  <c r="J327" i="9"/>
  <c r="Q6" i="48"/>
  <c r="J308" i="9"/>
  <c r="J6" i="48"/>
  <c r="J301" i="9"/>
  <c r="J311" i="9"/>
  <c r="H326" i="9"/>
  <c r="J326" i="9" s="1"/>
  <c r="H333" i="10"/>
  <c r="H331" i="10"/>
  <c r="H319" i="10"/>
  <c r="H335" i="10"/>
  <c r="H333" i="9"/>
  <c r="J333" i="9" s="1"/>
  <c r="H331" i="9"/>
  <c r="J331" i="9"/>
  <c r="O6" i="48"/>
  <c r="H320" i="10"/>
  <c r="D7" i="48"/>
  <c r="K10" i="48"/>
  <c r="N36" i="48"/>
  <c r="H335" i="20"/>
  <c r="H327" i="20"/>
  <c r="H321" i="20"/>
  <c r="K15" i="48"/>
  <c r="H327" i="19"/>
  <c r="J15" i="48"/>
  <c r="H326" i="19"/>
  <c r="H318" i="20"/>
  <c r="M16" i="48"/>
  <c r="H329" i="20"/>
  <c r="H330" i="20"/>
  <c r="G295" i="15"/>
  <c r="G345" i="15" s="1"/>
  <c r="E304" i="15"/>
  <c r="E354" i="15" s="1"/>
  <c r="D309" i="15"/>
  <c r="D359" i="15"/>
  <c r="G311" i="15"/>
  <c r="G361" i="15"/>
  <c r="F311" i="15"/>
  <c r="F361" i="15" s="1"/>
  <c r="F305" i="15"/>
  <c r="F355" i="15" s="1"/>
  <c r="E310" i="15"/>
  <c r="E360" i="15"/>
  <c r="G302" i="15"/>
  <c r="G352" i="15"/>
  <c r="G303" i="15"/>
  <c r="G353" i="15" s="1"/>
  <c r="G351" i="15"/>
  <c r="G310" i="15"/>
  <c r="G360" i="15"/>
  <c r="E305" i="15"/>
  <c r="E355" i="15"/>
  <c r="F303" i="15"/>
  <c r="F353" i="15" s="1"/>
  <c r="F310" i="15"/>
  <c r="F360" i="15"/>
  <c r="F302" i="15"/>
  <c r="F352" i="15"/>
  <c r="F351" i="15"/>
  <c r="G294" i="15"/>
  <c r="G344" i="15"/>
  <c r="G307" i="15"/>
  <c r="G357" i="15" s="1"/>
  <c r="G299" i="15"/>
  <c r="G349" i="15" s="1"/>
  <c r="G297" i="15"/>
  <c r="G347" i="15"/>
  <c r="G305" i="15"/>
  <c r="G355" i="15"/>
  <c r="G309" i="15"/>
  <c r="G359" i="15" s="1"/>
  <c r="F304" i="15"/>
  <c r="F354" i="15" s="1"/>
  <c r="E312" i="15"/>
  <c r="E362" i="15"/>
  <c r="G312" i="15"/>
  <c r="G362" i="15"/>
  <c r="G300" i="15"/>
  <c r="G350" i="15" s="1"/>
  <c r="G296" i="15"/>
  <c r="G346" i="15" s="1"/>
  <c r="G304" i="15"/>
  <c r="G354" i="15"/>
  <c r="E300" i="15"/>
  <c r="E350" i="15"/>
  <c r="G298" i="15"/>
  <c r="G348" i="15" s="1"/>
  <c r="G308" i="15"/>
  <c r="G358" i="15" s="1"/>
  <c r="F312" i="15"/>
  <c r="F362" i="15"/>
  <c r="C300" i="15"/>
  <c r="C350" i="15"/>
  <c r="F40" i="46"/>
  <c r="D263" i="15"/>
  <c r="AF13" i="49" s="1"/>
  <c r="C46" i="46"/>
  <c r="C312" i="15"/>
  <c r="C362" i="15"/>
  <c r="E309" i="15"/>
  <c r="E359" i="15"/>
  <c r="F309" i="15"/>
  <c r="F359" i="15" s="1"/>
  <c r="D300" i="15"/>
  <c r="D350" i="15" s="1"/>
  <c r="D303" i="15"/>
  <c r="D353" i="15" s="1"/>
  <c r="E303" i="15"/>
  <c r="E353" i="15"/>
  <c r="D305" i="15"/>
  <c r="D355" i="15" s="1"/>
  <c r="F295" i="15"/>
  <c r="F345" i="15" s="1"/>
  <c r="E307" i="15"/>
  <c r="E357" i="15" s="1"/>
  <c r="D307" i="15"/>
  <c r="D357" i="15"/>
  <c r="D312" i="15"/>
  <c r="D362" i="15" s="1"/>
  <c r="F307" i="15"/>
  <c r="F357" i="15" s="1"/>
  <c r="C40" i="46"/>
  <c r="C303" i="15"/>
  <c r="C353" i="15" s="1"/>
  <c r="C309" i="15"/>
  <c r="C359" i="15" s="1"/>
  <c r="C307" i="15"/>
  <c r="C357" i="15" s="1"/>
  <c r="G45" i="46"/>
  <c r="G248" i="44"/>
  <c r="G296" i="44"/>
  <c r="G41" i="46"/>
  <c r="D244" i="44"/>
  <c r="D292" i="44" s="1"/>
  <c r="G240" i="44"/>
  <c r="G288" i="44"/>
  <c r="G33" i="46"/>
  <c r="D253" i="44"/>
  <c r="D301" i="44" s="1"/>
  <c r="D46" i="46"/>
  <c r="E244" i="44"/>
  <c r="E292" i="44" s="1"/>
  <c r="E37" i="46"/>
  <c r="G245" i="44"/>
  <c r="G293" i="44" s="1"/>
  <c r="G38" i="46"/>
  <c r="D247" i="44"/>
  <c r="D295" i="44"/>
  <c r="D40" i="46"/>
  <c r="E253" i="44"/>
  <c r="E301" i="44"/>
  <c r="G254" i="44"/>
  <c r="G302" i="44" s="1"/>
  <c r="G47" i="46"/>
  <c r="C244" i="44"/>
  <c r="C292" i="44"/>
  <c r="C37" i="46"/>
  <c r="F297" i="15"/>
  <c r="F347" i="15" s="1"/>
  <c r="F299" i="15"/>
  <c r="F349" i="15" s="1"/>
  <c r="G237" i="44"/>
  <c r="G285" i="44" s="1"/>
  <c r="C247" i="44"/>
  <c r="C295" i="44" s="1"/>
  <c r="G306" i="15"/>
  <c r="G356" i="15"/>
  <c r="F300" i="15"/>
  <c r="F350" i="15" s="1"/>
  <c r="F244" i="44"/>
  <c r="F292" i="44" s="1"/>
  <c r="C253" i="44"/>
  <c r="C301" i="44" s="1"/>
  <c r="F247" i="44"/>
  <c r="F295" i="44" s="1"/>
  <c r="E297" i="15"/>
  <c r="E347" i="15"/>
  <c r="G252" i="44"/>
  <c r="G300" i="44" s="1"/>
  <c r="D301" i="15"/>
  <c r="D351" i="15" s="1"/>
  <c r="F253" i="44"/>
  <c r="F301" i="44"/>
  <c r="C304" i="15"/>
  <c r="C354" i="15"/>
  <c r="F37" i="46"/>
  <c r="C310" i="15"/>
  <c r="C360" i="15"/>
  <c r="E311" i="15"/>
  <c r="E361" i="15" s="1"/>
  <c r="E299" i="15"/>
  <c r="E349" i="15" s="1"/>
  <c r="G30" i="46"/>
  <c r="C301" i="15"/>
  <c r="C351" i="15"/>
  <c r="G313" i="15"/>
  <c r="G363" i="15" s="1"/>
  <c r="H312" i="15"/>
  <c r="U11" i="48" s="1"/>
  <c r="H362" i="15"/>
  <c r="H353" i="15"/>
  <c r="H303" i="15"/>
  <c r="L11" i="48" s="1"/>
  <c r="H357" i="15"/>
  <c r="H307" i="15"/>
  <c r="P11" i="48" s="1"/>
  <c r="H359" i="15"/>
  <c r="H309" i="15"/>
  <c r="R11" i="48"/>
  <c r="E46" i="46"/>
  <c r="F46" i="46"/>
  <c r="H350" i="15"/>
  <c r="H300" i="15"/>
  <c r="I11" i="48"/>
  <c r="G20" i="49" l="1"/>
  <c r="H29" i="49"/>
  <c r="H31" i="49"/>
  <c r="G39" i="49"/>
  <c r="V11" i="49"/>
  <c r="E112" i="49"/>
  <c r="D52" i="49"/>
  <c r="D91" i="49" s="1"/>
  <c r="G29" i="49"/>
  <c r="H39" i="49"/>
  <c r="F76" i="49"/>
  <c r="F115" i="49" s="1"/>
  <c r="G9" i="49"/>
  <c r="G15" i="49"/>
  <c r="O32" i="49"/>
  <c r="G32" i="49"/>
  <c r="H15" i="49"/>
  <c r="H19" i="49"/>
  <c r="M39" i="48"/>
  <c r="H329" i="40"/>
  <c r="J312" i="9"/>
  <c r="U6" i="48"/>
  <c r="H337" i="9"/>
  <c r="J337" i="9" s="1"/>
  <c r="B6" i="48"/>
  <c r="H318" i="9"/>
  <c r="J318" i="9" s="1"/>
  <c r="J293" i="9"/>
  <c r="H321" i="9"/>
  <c r="J321" i="9" s="1"/>
  <c r="E6" i="48"/>
  <c r="C351" i="31"/>
  <c r="C326" i="31"/>
  <c r="C299" i="20"/>
  <c r="D271" i="33"/>
  <c r="D213" i="33"/>
  <c r="H196" i="33"/>
  <c r="H199" i="33"/>
  <c r="E213" i="33"/>
  <c r="S34" i="49" s="1"/>
  <c r="D285" i="33"/>
  <c r="D310" i="33" s="1"/>
  <c r="D360" i="33" s="1"/>
  <c r="H210" i="33"/>
  <c r="D298" i="26"/>
  <c r="D296" i="26"/>
  <c r="D352" i="12"/>
  <c r="D327" i="12"/>
  <c r="D299" i="40"/>
  <c r="D288" i="40"/>
  <c r="D313" i="40" s="1"/>
  <c r="O22" i="48"/>
  <c r="H331" i="23"/>
  <c r="H323" i="10"/>
  <c r="G7" i="48"/>
  <c r="I9" i="48"/>
  <c r="H325" i="12"/>
  <c r="L18" i="48"/>
  <c r="H328" i="25"/>
  <c r="R29" i="48"/>
  <c r="H334" i="31"/>
  <c r="C359" i="9"/>
  <c r="C334" i="9"/>
  <c r="R22" i="48"/>
  <c r="H334" i="23"/>
  <c r="C354" i="38"/>
  <c r="C329" i="38"/>
  <c r="C347" i="26"/>
  <c r="C322" i="26"/>
  <c r="R23" i="48"/>
  <c r="H334" i="26"/>
  <c r="C356" i="25"/>
  <c r="C331" i="25"/>
  <c r="C354" i="25"/>
  <c r="C329" i="25"/>
  <c r="C356" i="23"/>
  <c r="C331" i="23"/>
  <c r="C350" i="40"/>
  <c r="C325" i="40"/>
  <c r="C332" i="23"/>
  <c r="C357" i="23"/>
  <c r="D345" i="25"/>
  <c r="D320" i="25"/>
  <c r="G281" i="25"/>
  <c r="H281" i="25" s="1"/>
  <c r="H206" i="25"/>
  <c r="G213" i="25"/>
  <c r="G283" i="33"/>
  <c r="H208" i="33"/>
  <c r="G213" i="33"/>
  <c r="U34" i="49" s="1"/>
  <c r="T6" i="48"/>
  <c r="I16" i="48"/>
  <c r="H325" i="20"/>
  <c r="C362" i="25"/>
  <c r="C337" i="25"/>
  <c r="D360" i="20"/>
  <c r="D335" i="20"/>
  <c r="D294" i="25"/>
  <c r="H336" i="31"/>
  <c r="T29" i="48"/>
  <c r="D321" i="9"/>
  <c r="D346" i="9"/>
  <c r="D293" i="12"/>
  <c r="H213" i="10"/>
  <c r="T9" i="49"/>
  <c r="J298" i="9"/>
  <c r="U34" i="48"/>
  <c r="H337" i="35"/>
  <c r="F345" i="10"/>
  <c r="F320" i="10"/>
  <c r="C348" i="31"/>
  <c r="C323" i="31"/>
  <c r="C294" i="20"/>
  <c r="H325" i="26"/>
  <c r="I23" i="48"/>
  <c r="C355" i="25"/>
  <c r="C330" i="25"/>
  <c r="C288" i="19"/>
  <c r="E353" i="9"/>
  <c r="E328" i="9"/>
  <c r="C299" i="38"/>
  <c r="H358" i="40"/>
  <c r="H308" i="40"/>
  <c r="F357" i="9"/>
  <c r="F332" i="9"/>
  <c r="F295" i="9"/>
  <c r="F288" i="9"/>
  <c r="F313" i="9" s="1"/>
  <c r="H202" i="29"/>
  <c r="D213" i="29"/>
  <c r="E359" i="19"/>
  <c r="E334" i="19"/>
  <c r="C295" i="20"/>
  <c r="H270" i="20"/>
  <c r="H306" i="19"/>
  <c r="H356" i="19"/>
  <c r="F354" i="19"/>
  <c r="F329" i="19"/>
  <c r="D345" i="19"/>
  <c r="D320" i="19"/>
  <c r="C301" i="38"/>
  <c r="G360" i="38"/>
  <c r="G335" i="38"/>
  <c r="C308" i="38"/>
  <c r="C351" i="12"/>
  <c r="C326" i="12"/>
  <c r="G270" i="38"/>
  <c r="G269" i="38"/>
  <c r="G213" i="38"/>
  <c r="U39" i="49" s="1"/>
  <c r="H194" i="38"/>
  <c r="E213" i="38"/>
  <c r="S39" i="49" s="1"/>
  <c r="H211" i="38"/>
  <c r="H196" i="38"/>
  <c r="F213" i="38"/>
  <c r="T39" i="49" s="1"/>
  <c r="D281" i="38"/>
  <c r="D213" i="38"/>
  <c r="D286" i="20"/>
  <c r="H211" i="20"/>
  <c r="C312" i="19"/>
  <c r="E285" i="19"/>
  <c r="H285" i="19" s="1"/>
  <c r="E213" i="19"/>
  <c r="F213" i="26"/>
  <c r="H196" i="26"/>
  <c r="F271" i="32"/>
  <c r="H196" i="32"/>
  <c r="G279" i="32"/>
  <c r="H279" i="32" s="1"/>
  <c r="H204" i="32"/>
  <c r="C293" i="32"/>
  <c r="D274" i="20"/>
  <c r="H274" i="20" s="1"/>
  <c r="D213" i="20"/>
  <c r="R18" i="49" s="1"/>
  <c r="H199" i="20"/>
  <c r="D295" i="38"/>
  <c r="C279" i="20"/>
  <c r="C213" i="20"/>
  <c r="H204" i="20"/>
  <c r="G286" i="33"/>
  <c r="H211" i="33"/>
  <c r="E278" i="26"/>
  <c r="V31" i="49"/>
  <c r="F271" i="10"/>
  <c r="G283" i="31"/>
  <c r="G278" i="23"/>
  <c r="D238" i="21"/>
  <c r="H230" i="21"/>
  <c r="H256" i="40"/>
  <c r="G263" i="40"/>
  <c r="C263" i="12"/>
  <c r="D238" i="35"/>
  <c r="Y36" i="49" s="1"/>
  <c r="H132" i="16"/>
  <c r="C136" i="16"/>
  <c r="E177" i="16"/>
  <c r="G177" i="16"/>
  <c r="F177" i="16"/>
  <c r="C177" i="16"/>
  <c r="D177" i="16"/>
  <c r="E170" i="16"/>
  <c r="C170" i="16"/>
  <c r="F170" i="16"/>
  <c r="G170" i="16"/>
  <c r="D170" i="16"/>
  <c r="D93" i="44"/>
  <c r="D64" i="44"/>
  <c r="H44" i="44"/>
  <c r="E106" i="44"/>
  <c r="H106" i="44" s="1"/>
  <c r="E64" i="44"/>
  <c r="H57" i="44"/>
  <c r="F46" i="44"/>
  <c r="F81" i="6"/>
  <c r="H81" i="6" s="1"/>
  <c r="F118" i="6"/>
  <c r="F136" i="6" s="1"/>
  <c r="M7" i="49" s="1"/>
  <c r="H63" i="6"/>
  <c r="F100" i="44"/>
  <c r="H100" i="44" s="1"/>
  <c r="H51" i="44"/>
  <c r="F110" i="44"/>
  <c r="H61" i="44"/>
  <c r="G99" i="44"/>
  <c r="H50" i="44"/>
  <c r="G59" i="44"/>
  <c r="G131" i="6"/>
  <c r="G81" i="6"/>
  <c r="H76" i="6"/>
  <c r="H92" i="6"/>
  <c r="C117" i="6"/>
  <c r="C70" i="44"/>
  <c r="C111" i="6"/>
  <c r="C78" i="44"/>
  <c r="H100" i="6"/>
  <c r="C125" i="6"/>
  <c r="H125" i="6" s="1"/>
  <c r="H108" i="6"/>
  <c r="C86" i="44"/>
  <c r="C133" i="6"/>
  <c r="H133" i="6" s="1"/>
  <c r="D75" i="44"/>
  <c r="D111" i="6"/>
  <c r="H97" i="6"/>
  <c r="D122" i="6"/>
  <c r="D83" i="44"/>
  <c r="H105" i="6"/>
  <c r="D130" i="6"/>
  <c r="H130" i="6" s="1"/>
  <c r="E111" i="6"/>
  <c r="H93" i="6"/>
  <c r="E118" i="6"/>
  <c r="E71" i="44"/>
  <c r="E127" i="6"/>
  <c r="H127" i="6" s="1"/>
  <c r="H102" i="6"/>
  <c r="E80" i="44"/>
  <c r="H168" i="12"/>
  <c r="D269" i="35"/>
  <c r="AJ9" i="49"/>
  <c r="C238" i="26"/>
  <c r="H251" i="41"/>
  <c r="D263" i="41"/>
  <c r="C238" i="10"/>
  <c r="H219" i="10"/>
  <c r="H220" i="10"/>
  <c r="G238" i="10"/>
  <c r="AB9" i="49" s="1"/>
  <c r="E238" i="10"/>
  <c r="Z9" i="49" s="1"/>
  <c r="H233" i="10"/>
  <c r="C238" i="35"/>
  <c r="G238" i="9"/>
  <c r="AB8" i="49" s="1"/>
  <c r="F52" i="49" s="1"/>
  <c r="F91" i="49" s="1"/>
  <c r="H229" i="9"/>
  <c r="C238" i="9"/>
  <c r="H219" i="9"/>
  <c r="F238" i="9"/>
  <c r="AA8" i="49" s="1"/>
  <c r="H228" i="9"/>
  <c r="C272" i="31"/>
  <c r="H172" i="31"/>
  <c r="H171" i="9"/>
  <c r="H226" i="25"/>
  <c r="D238" i="25"/>
  <c r="H219" i="41"/>
  <c r="H225" i="40"/>
  <c r="G238" i="40"/>
  <c r="C238" i="27"/>
  <c r="D263" i="27"/>
  <c r="H255" i="39"/>
  <c r="C263" i="39"/>
  <c r="H228" i="24"/>
  <c r="C238" i="24"/>
  <c r="H256" i="12"/>
  <c r="D263" i="14"/>
  <c r="H248" i="26"/>
  <c r="D263" i="26"/>
  <c r="H250" i="25"/>
  <c r="G263" i="25"/>
  <c r="AI20" i="49" s="1"/>
  <c r="H246" i="34"/>
  <c r="C263" i="34"/>
  <c r="G171" i="18"/>
  <c r="C171" i="18"/>
  <c r="D171" i="18"/>
  <c r="F171" i="18"/>
  <c r="F169" i="17"/>
  <c r="C169" i="17"/>
  <c r="E169" i="17"/>
  <c r="G169" i="17"/>
  <c r="D169" i="17"/>
  <c r="D238" i="15"/>
  <c r="Y13" i="49" s="1"/>
  <c r="H250" i="16"/>
  <c r="F263" i="16"/>
  <c r="AH14" i="49" s="1"/>
  <c r="H229" i="16"/>
  <c r="G238" i="16"/>
  <c r="AB14" i="49" s="1"/>
  <c r="H224" i="16"/>
  <c r="F238" i="16"/>
  <c r="AA14" i="49" s="1"/>
  <c r="C238" i="18"/>
  <c r="E263" i="18"/>
  <c r="H245" i="18"/>
  <c r="D263" i="28"/>
  <c r="H247" i="28"/>
  <c r="H226" i="10"/>
  <c r="E186" i="10"/>
  <c r="E286" i="10" s="1"/>
  <c r="E311" i="10" s="1"/>
  <c r="F186" i="10"/>
  <c r="F286" i="10" s="1"/>
  <c r="F311" i="10" s="1"/>
  <c r="C186" i="10"/>
  <c r="H219" i="23"/>
  <c r="D238" i="23"/>
  <c r="H255" i="17"/>
  <c r="C263" i="17"/>
  <c r="K26" i="49"/>
  <c r="O26" i="49" s="1"/>
  <c r="H136" i="24"/>
  <c r="D171" i="10"/>
  <c r="D188" i="10" s="1"/>
  <c r="AM9" i="49" s="1"/>
  <c r="G171" i="10"/>
  <c r="F171" i="10"/>
  <c r="C171" i="10"/>
  <c r="E171" i="10"/>
  <c r="H232" i="22"/>
  <c r="G263" i="34"/>
  <c r="AI35" i="49" s="1"/>
  <c r="H262" i="34"/>
  <c r="F263" i="12"/>
  <c r="AH11" i="49" s="1"/>
  <c r="H222" i="34"/>
  <c r="C238" i="34"/>
  <c r="G263" i="35"/>
  <c r="AI36" i="49" s="1"/>
  <c r="H247" i="35"/>
  <c r="G238" i="35"/>
  <c r="AB36" i="49" s="1"/>
  <c r="D173" i="12"/>
  <c r="D188" i="12" s="1"/>
  <c r="AM11" i="49" s="1"/>
  <c r="C173" i="12"/>
  <c r="C273" i="12" s="1"/>
  <c r="G173" i="12"/>
  <c r="F173" i="12"/>
  <c r="F188" i="12" s="1"/>
  <c r="AO11" i="49" s="1"/>
  <c r="E173" i="12"/>
  <c r="E188" i="12" s="1"/>
  <c r="AN11" i="49" s="1"/>
  <c r="H257" i="31"/>
  <c r="F263" i="31"/>
  <c r="AH31" i="49" s="1"/>
  <c r="H244" i="24"/>
  <c r="C263" i="24"/>
  <c r="H253" i="35"/>
  <c r="H245" i="31"/>
  <c r="C263" i="31"/>
  <c r="H255" i="31"/>
  <c r="G263" i="31"/>
  <c r="AI31" i="49" s="1"/>
  <c r="F75" i="49" s="1"/>
  <c r="C238" i="19"/>
  <c r="H218" i="24"/>
  <c r="C263" i="6"/>
  <c r="D238" i="12"/>
  <c r="H172" i="19"/>
  <c r="F272" i="19"/>
  <c r="H272" i="19" s="1"/>
  <c r="H247" i="23"/>
  <c r="D185" i="15"/>
  <c r="C185" i="15"/>
  <c r="G185" i="15"/>
  <c r="E185" i="15"/>
  <c r="H118" i="15"/>
  <c r="D136" i="15"/>
  <c r="H220" i="20"/>
  <c r="G178" i="28"/>
  <c r="F178" i="28"/>
  <c r="C178" i="28"/>
  <c r="E178" i="28"/>
  <c r="E173" i="35"/>
  <c r="F173" i="35"/>
  <c r="G173" i="35"/>
  <c r="G273" i="35" s="1"/>
  <c r="D173" i="35"/>
  <c r="D273" i="35" s="1"/>
  <c r="D298" i="35" s="1"/>
  <c r="C173" i="35"/>
  <c r="G183" i="34"/>
  <c r="E183" i="34"/>
  <c r="C183" i="34"/>
  <c r="D183" i="34"/>
  <c r="F183" i="34"/>
  <c r="H116" i="34"/>
  <c r="C136" i="34"/>
  <c r="E179" i="33"/>
  <c r="E188" i="33" s="1"/>
  <c r="AN34" i="49" s="1"/>
  <c r="C179" i="33"/>
  <c r="F179" i="33"/>
  <c r="D179" i="33"/>
  <c r="D188" i="33" s="1"/>
  <c r="AM34" i="49" s="1"/>
  <c r="G179" i="33"/>
  <c r="G188" i="33" s="1"/>
  <c r="AP34" i="49" s="1"/>
  <c r="D184" i="32"/>
  <c r="D284" i="32" s="1"/>
  <c r="C184" i="32"/>
  <c r="F184" i="32"/>
  <c r="E184" i="32"/>
  <c r="E284" i="32" s="1"/>
  <c r="E187" i="31"/>
  <c r="E287" i="31" s="1"/>
  <c r="E312" i="31" s="1"/>
  <c r="F187" i="31"/>
  <c r="F287" i="31" s="1"/>
  <c r="D187" i="31"/>
  <c r="H187" i="31" s="1"/>
  <c r="G187" i="31"/>
  <c r="G287" i="31" s="1"/>
  <c r="E183" i="31"/>
  <c r="E283" i="31" s="1"/>
  <c r="E308" i="31" s="1"/>
  <c r="G183" i="31"/>
  <c r="D183" i="31"/>
  <c r="D283" i="31" s="1"/>
  <c r="D308" i="31" s="1"/>
  <c r="C183" i="31"/>
  <c r="H183" i="31" s="1"/>
  <c r="C180" i="31"/>
  <c r="F180" i="31"/>
  <c r="F280" i="31" s="1"/>
  <c r="D180" i="31"/>
  <c r="D136" i="30"/>
  <c r="H135" i="30"/>
  <c r="G184" i="30"/>
  <c r="E184" i="30"/>
  <c r="C184" i="30"/>
  <c r="H184" i="30" s="1"/>
  <c r="F184" i="30"/>
  <c r="D184" i="30"/>
  <c r="E174" i="30"/>
  <c r="F174" i="30"/>
  <c r="D174" i="30"/>
  <c r="C174" i="30"/>
  <c r="G174" i="30"/>
  <c r="F179" i="29"/>
  <c r="C179" i="29"/>
  <c r="E179" i="29"/>
  <c r="G179" i="29"/>
  <c r="D179" i="29"/>
  <c r="C182" i="28"/>
  <c r="E182" i="28"/>
  <c r="D182" i="28"/>
  <c r="G182" i="28"/>
  <c r="H125" i="27"/>
  <c r="C136" i="27"/>
  <c r="H52" i="27"/>
  <c r="G224" i="27"/>
  <c r="G250" i="27"/>
  <c r="H250" i="27" s="1"/>
  <c r="G231" i="27"/>
  <c r="G259" i="27"/>
  <c r="G262" i="27"/>
  <c r="G229" i="27"/>
  <c r="H229" i="27" s="1"/>
  <c r="G230" i="27"/>
  <c r="H230" i="27" s="1"/>
  <c r="G254" i="27"/>
  <c r="G248" i="27"/>
  <c r="G257" i="27"/>
  <c r="G247" i="27"/>
  <c r="G225" i="27"/>
  <c r="H225" i="27" s="1"/>
  <c r="G220" i="27"/>
  <c r="G246" i="27"/>
  <c r="G237" i="27"/>
  <c r="G228" i="27"/>
  <c r="G236" i="27"/>
  <c r="G221" i="27"/>
  <c r="G233" i="27"/>
  <c r="G226" i="27"/>
  <c r="H226" i="27" s="1"/>
  <c r="G234" i="27"/>
  <c r="H234" i="27" s="1"/>
  <c r="G255" i="27"/>
  <c r="G260" i="27"/>
  <c r="G223" i="27"/>
  <c r="H223" i="27" s="1"/>
  <c r="G251" i="27"/>
  <c r="G244" i="27"/>
  <c r="G245" i="27"/>
  <c r="G256" i="27"/>
  <c r="G227" i="27"/>
  <c r="G222" i="27"/>
  <c r="F187" i="26"/>
  <c r="D187" i="26"/>
  <c r="H187" i="26" s="1"/>
  <c r="G187" i="26"/>
  <c r="G287" i="26" s="1"/>
  <c r="E187" i="26"/>
  <c r="G174" i="26"/>
  <c r="F174" i="26"/>
  <c r="F188" i="26" s="1"/>
  <c r="AO25" i="49" s="1"/>
  <c r="C174" i="26"/>
  <c r="E174" i="26"/>
  <c r="E188" i="26" s="1"/>
  <c r="AN25" i="49" s="1"/>
  <c r="D174" i="26"/>
  <c r="D274" i="26" s="1"/>
  <c r="D172" i="24"/>
  <c r="D188" i="24" s="1"/>
  <c r="E172" i="24"/>
  <c r="E188" i="24" s="1"/>
  <c r="AN26" i="49" s="1"/>
  <c r="F172" i="24"/>
  <c r="F188" i="24" s="1"/>
  <c r="AO26" i="49" s="1"/>
  <c r="G172" i="24"/>
  <c r="G188" i="24" s="1"/>
  <c r="AP26" i="49" s="1"/>
  <c r="F178" i="23"/>
  <c r="F278" i="23" s="1"/>
  <c r="E178" i="23"/>
  <c r="E278" i="23" s="1"/>
  <c r="D178" i="23"/>
  <c r="D278" i="23" s="1"/>
  <c r="C178" i="23"/>
  <c r="G178" i="23"/>
  <c r="C182" i="23"/>
  <c r="D182" i="23"/>
  <c r="D282" i="23" s="1"/>
  <c r="G182" i="23"/>
  <c r="G282" i="23" s="1"/>
  <c r="H125" i="22"/>
  <c r="C136" i="22"/>
  <c r="E184" i="21"/>
  <c r="D184" i="21"/>
  <c r="C184" i="21"/>
  <c r="H184" i="21" s="1"/>
  <c r="D181" i="20"/>
  <c r="D281" i="20" s="1"/>
  <c r="D306" i="20" s="1"/>
  <c r="C181" i="20"/>
  <c r="F181" i="20"/>
  <c r="F281" i="20" s="1"/>
  <c r="G181" i="20"/>
  <c r="G281" i="20" s="1"/>
  <c r="D176" i="20"/>
  <c r="F176" i="20"/>
  <c r="C176" i="20"/>
  <c r="E176" i="20"/>
  <c r="E276" i="20" s="1"/>
  <c r="E301" i="20" s="1"/>
  <c r="G176" i="20"/>
  <c r="G276" i="20" s="1"/>
  <c r="G288" i="20" s="1"/>
  <c r="E184" i="18"/>
  <c r="D184" i="18"/>
  <c r="G184" i="18"/>
  <c r="D169" i="32"/>
  <c r="C169" i="32"/>
  <c r="E169" i="32"/>
  <c r="D176" i="25"/>
  <c r="D276" i="25" s="1"/>
  <c r="D301" i="25" s="1"/>
  <c r="E176" i="25"/>
  <c r="G176" i="25"/>
  <c r="G276" i="25" s="1"/>
  <c r="G288" i="25" s="1"/>
  <c r="F176" i="25"/>
  <c r="F276" i="25" s="1"/>
  <c r="C176" i="25"/>
  <c r="H176" i="25" s="1"/>
  <c r="C179" i="41"/>
  <c r="F179" i="41"/>
  <c r="D179" i="41"/>
  <c r="G179" i="41"/>
  <c r="E179" i="41"/>
  <c r="E174" i="41"/>
  <c r="D174" i="41"/>
  <c r="C174" i="41"/>
  <c r="G174" i="41"/>
  <c r="F174" i="41"/>
  <c r="C174" i="40"/>
  <c r="G174" i="40"/>
  <c r="E174" i="40"/>
  <c r="E188" i="40" s="1"/>
  <c r="AN41" i="49" s="1"/>
  <c r="D85" i="49" s="1"/>
  <c r="D124" i="49" s="1"/>
  <c r="F174" i="40"/>
  <c r="F188" i="40" s="1"/>
  <c r="AO41" i="49" s="1"/>
  <c r="E85" i="49" s="1"/>
  <c r="E124" i="49" s="1"/>
  <c r="G185" i="39"/>
  <c r="F185" i="39"/>
  <c r="H185" i="39" s="1"/>
  <c r="D181" i="39"/>
  <c r="G181" i="39"/>
  <c r="C181" i="39"/>
  <c r="H181" i="39" s="1"/>
  <c r="E181" i="39"/>
  <c r="D178" i="39"/>
  <c r="D188" i="39" s="1"/>
  <c r="AM40" i="49" s="1"/>
  <c r="E178" i="39"/>
  <c r="G178" i="39"/>
  <c r="C178" i="39"/>
  <c r="F178" i="39"/>
  <c r="D185" i="38"/>
  <c r="C185" i="38"/>
  <c r="F185" i="38"/>
  <c r="E185" i="38"/>
  <c r="G185" i="38"/>
  <c r="G285" i="38" s="1"/>
  <c r="H221" i="17"/>
  <c r="O17" i="49"/>
  <c r="H27" i="49"/>
  <c r="C178" i="10"/>
  <c r="C278" i="10" s="1"/>
  <c r="H278" i="10" s="1"/>
  <c r="F178" i="10"/>
  <c r="F278" i="10" s="1"/>
  <c r="E178" i="10"/>
  <c r="E278" i="10" s="1"/>
  <c r="D259" i="35"/>
  <c r="G171" i="39"/>
  <c r="G188" i="39" s="1"/>
  <c r="AP40" i="49" s="1"/>
  <c r="E171" i="39"/>
  <c r="G174" i="27"/>
  <c r="E174" i="27"/>
  <c r="H116" i="21"/>
  <c r="G136" i="21"/>
  <c r="E171" i="18"/>
  <c r="G136" i="16"/>
  <c r="N14" i="49" s="1"/>
  <c r="H28" i="49"/>
  <c r="C186" i="26"/>
  <c r="G186" i="26"/>
  <c r="G286" i="26" s="1"/>
  <c r="E186" i="26"/>
  <c r="F186" i="26"/>
  <c r="C185" i="23"/>
  <c r="D185" i="23"/>
  <c r="D285" i="23" s="1"/>
  <c r="D310" i="23" s="1"/>
  <c r="F185" i="23"/>
  <c r="F285" i="23" s="1"/>
  <c r="G185" i="23"/>
  <c r="G285" i="23" s="1"/>
  <c r="E185" i="23"/>
  <c r="E285" i="23" s="1"/>
  <c r="D180" i="21"/>
  <c r="C180" i="21"/>
  <c r="H180" i="21" s="1"/>
  <c r="H125" i="18"/>
  <c r="H118" i="18"/>
  <c r="G186" i="17"/>
  <c r="E186" i="17"/>
  <c r="C186" i="17"/>
  <c r="C226" i="15"/>
  <c r="C258" i="15"/>
  <c r="C253" i="15"/>
  <c r="C245" i="15"/>
  <c r="C262" i="15"/>
  <c r="C257" i="15"/>
  <c r="C235" i="15"/>
  <c r="C187" i="28"/>
  <c r="H187" i="28" s="1"/>
  <c r="D259" i="39"/>
  <c r="D248" i="39"/>
  <c r="D237" i="39"/>
  <c r="F250" i="28"/>
  <c r="F224" i="28"/>
  <c r="F260" i="28"/>
  <c r="F256" i="28"/>
  <c r="F231" i="28"/>
  <c r="H231" i="28" s="1"/>
  <c r="E178" i="26"/>
  <c r="D178" i="26"/>
  <c r="G178" i="26"/>
  <c r="G278" i="26" s="1"/>
  <c r="C248" i="22"/>
  <c r="C222" i="22"/>
  <c r="C236" i="22"/>
  <c r="C233" i="22"/>
  <c r="C254" i="22"/>
  <c r="C229" i="22"/>
  <c r="C256" i="22"/>
  <c r="C228" i="22"/>
  <c r="C243" i="22"/>
  <c r="H131" i="16"/>
  <c r="H230" i="17"/>
  <c r="E187" i="33"/>
  <c r="H187" i="33" s="1"/>
  <c r="F187" i="33"/>
  <c r="F287" i="33" s="1"/>
  <c r="D185" i="31"/>
  <c r="D285" i="31" s="1"/>
  <c r="D310" i="31" s="1"/>
  <c r="C185" i="31"/>
  <c r="H185" i="31" s="1"/>
  <c r="E175" i="28"/>
  <c r="G175" i="28"/>
  <c r="C170" i="26"/>
  <c r="C270" i="26" s="1"/>
  <c r="G170" i="26"/>
  <c r="G270" i="26" s="1"/>
  <c r="D258" i="19"/>
  <c r="D243" i="19"/>
  <c r="D227" i="19"/>
  <c r="D248" i="19"/>
  <c r="D246" i="19"/>
  <c r="H134" i="18"/>
  <c r="F136" i="18"/>
  <c r="H119" i="17"/>
  <c r="G136" i="17"/>
  <c r="D176" i="41"/>
  <c r="E176" i="41"/>
  <c r="G181" i="35"/>
  <c r="G281" i="35" s="1"/>
  <c r="F181" i="35"/>
  <c r="E181" i="31"/>
  <c r="E281" i="31" s="1"/>
  <c r="G181" i="31"/>
  <c r="G281" i="31" s="1"/>
  <c r="F171" i="29"/>
  <c r="G171" i="29"/>
  <c r="D171" i="29"/>
  <c r="G180" i="23"/>
  <c r="G280" i="23" s="1"/>
  <c r="C180" i="23"/>
  <c r="H120" i="16"/>
  <c r="D136" i="16"/>
  <c r="K14" i="49" s="1"/>
  <c r="F136" i="16"/>
  <c r="M14" i="49" s="1"/>
  <c r="H128" i="16"/>
  <c r="I140" i="23"/>
  <c r="F183" i="23"/>
  <c r="H183" i="23" s="1"/>
  <c r="F228" i="26"/>
  <c r="E222" i="26"/>
  <c r="E218" i="26"/>
  <c r="E220" i="26"/>
  <c r="F235" i="26"/>
  <c r="F285" i="26" s="1"/>
  <c r="E233" i="26"/>
  <c r="E221" i="26"/>
  <c r="F219" i="26"/>
  <c r="F269" i="26" s="1"/>
  <c r="E229" i="26"/>
  <c r="F234" i="26"/>
  <c r="F236" i="26"/>
  <c r="F224" i="26"/>
  <c r="F274" i="26" s="1"/>
  <c r="E232" i="26"/>
  <c r="F221" i="26"/>
  <c r="F271" i="26" s="1"/>
  <c r="F296" i="26" s="1"/>
  <c r="E230" i="26"/>
  <c r="E280" i="26" s="1"/>
  <c r="E237" i="26"/>
  <c r="E225" i="26"/>
  <c r="E234" i="26"/>
  <c r="E284" i="26" s="1"/>
  <c r="F233" i="26"/>
  <c r="F283" i="26" s="1"/>
  <c r="E226" i="26"/>
  <c r="F225" i="26"/>
  <c r="F275" i="26" s="1"/>
  <c r="E227" i="26"/>
  <c r="G224" i="26"/>
  <c r="E223" i="26"/>
  <c r="F229" i="26"/>
  <c r="F279" i="26" s="1"/>
  <c r="F218" i="26"/>
  <c r="E224" i="26"/>
  <c r="F226" i="26"/>
  <c r="F276" i="26" s="1"/>
  <c r="E219" i="26"/>
  <c r="E231" i="26"/>
  <c r="F230" i="26"/>
  <c r="F220" i="26"/>
  <c r="F270" i="26" s="1"/>
  <c r="F231" i="26"/>
  <c r="F281" i="26" s="1"/>
  <c r="E235" i="26"/>
  <c r="E236" i="26"/>
  <c r="F232" i="26"/>
  <c r="F282" i="26" s="1"/>
  <c r="H190" i="28"/>
  <c r="H18" i="28"/>
  <c r="H131" i="28"/>
  <c r="F220" i="38"/>
  <c r="E221" i="38"/>
  <c r="E227" i="38"/>
  <c r="E224" i="38"/>
  <c r="F231" i="38"/>
  <c r="F281" i="38" s="1"/>
  <c r="F306" i="38" s="1"/>
  <c r="E222" i="38"/>
  <c r="F236" i="38"/>
  <c r="F286" i="38" s="1"/>
  <c r="E218" i="38"/>
  <c r="F222" i="38"/>
  <c r="F272" i="38" s="1"/>
  <c r="E225" i="38"/>
  <c r="E220" i="38"/>
  <c r="F232" i="38"/>
  <c r="F282" i="38" s="1"/>
  <c r="E223" i="38"/>
  <c r="F221" i="38"/>
  <c r="F271" i="38" s="1"/>
  <c r="F296" i="38" s="1"/>
  <c r="E226" i="38"/>
  <c r="E276" i="38" s="1"/>
  <c r="H276" i="38" s="1"/>
  <c r="F223" i="38"/>
  <c r="F219" i="38"/>
  <c r="F269" i="38" s="1"/>
  <c r="E237" i="38"/>
  <c r="E219" i="38"/>
  <c r="H219" i="38" s="1"/>
  <c r="E236" i="38"/>
  <c r="E232" i="38"/>
  <c r="E228" i="38"/>
  <c r="E235" i="38"/>
  <c r="E229" i="38"/>
  <c r="F235" i="38"/>
  <c r="G234" i="38"/>
  <c r="G284" i="38" s="1"/>
  <c r="F230" i="38"/>
  <c r="F280" i="38" s="1"/>
  <c r="F229" i="38"/>
  <c r="F279" i="38" s="1"/>
  <c r="E230" i="38"/>
  <c r="E280" i="38" s="1"/>
  <c r="F237" i="38"/>
  <c r="F287" i="38" s="1"/>
  <c r="F218" i="38"/>
  <c r="E231" i="38"/>
  <c r="F227" i="38"/>
  <c r="E234" i="38"/>
  <c r="G223" i="38"/>
  <c r="F234" i="38"/>
  <c r="F284" i="38" s="1"/>
  <c r="F224" i="38"/>
  <c r="F274" i="38" s="1"/>
  <c r="F233" i="38"/>
  <c r="C234" i="38"/>
  <c r="H118" i="41"/>
  <c r="E136" i="41"/>
  <c r="C177" i="41"/>
  <c r="G177" i="41"/>
  <c r="D186" i="41"/>
  <c r="H186" i="41" s="1"/>
  <c r="F223" i="15"/>
  <c r="H223" i="15" s="1"/>
  <c r="F226" i="15"/>
  <c r="F221" i="15"/>
  <c r="H221" i="15" s="1"/>
  <c r="E13" i="49"/>
  <c r="H13" i="49" s="1"/>
  <c r="F234" i="15"/>
  <c r="H234" i="15" s="1"/>
  <c r="F222" i="15"/>
  <c r="H222" i="15" s="1"/>
  <c r="F233" i="15"/>
  <c r="H233" i="15" s="1"/>
  <c r="F260" i="15"/>
  <c r="F230" i="15"/>
  <c r="H230" i="15" s="1"/>
  <c r="F237" i="15"/>
  <c r="H237" i="15" s="1"/>
  <c r="F232" i="15"/>
  <c r="H232" i="15" s="1"/>
  <c r="F220" i="15"/>
  <c r="H220" i="15" s="1"/>
  <c r="F224" i="15"/>
  <c r="H224" i="15" s="1"/>
  <c r="F259" i="15"/>
  <c r="F219" i="15"/>
  <c r="H219" i="15" s="1"/>
  <c r="F228" i="15"/>
  <c r="H228" i="15" s="1"/>
  <c r="F229" i="15"/>
  <c r="H229" i="15" s="1"/>
  <c r="F248" i="15"/>
  <c r="F235" i="15"/>
  <c r="F225" i="15"/>
  <c r="H225" i="15" s="1"/>
  <c r="F231" i="15"/>
  <c r="H231" i="15" s="1"/>
  <c r="F218" i="15"/>
  <c r="F136" i="15"/>
  <c r="M13" i="49" s="1"/>
  <c r="H124" i="15"/>
  <c r="F259" i="21"/>
  <c r="E259" i="21"/>
  <c r="H259" i="21" s="1"/>
  <c r="F257" i="21"/>
  <c r="E258" i="21"/>
  <c r="F256" i="21"/>
  <c r="C257" i="21"/>
  <c r="G254" i="21"/>
  <c r="C247" i="21"/>
  <c r="D245" i="21"/>
  <c r="D258" i="21"/>
  <c r="C244" i="21"/>
  <c r="F244" i="21"/>
  <c r="F262" i="21"/>
  <c r="E255" i="21"/>
  <c r="F261" i="21"/>
  <c r="E246" i="21"/>
  <c r="G260" i="21"/>
  <c r="C251" i="21"/>
  <c r="E257" i="21"/>
  <c r="E252" i="21"/>
  <c r="H252" i="21" s="1"/>
  <c r="F258" i="21"/>
  <c r="E251" i="21"/>
  <c r="F249" i="21"/>
  <c r="C246" i="21"/>
  <c r="C258" i="21"/>
  <c r="D251" i="21"/>
  <c r="D250" i="21"/>
  <c r="D256" i="21"/>
  <c r="F260" i="21"/>
  <c r="F255" i="21"/>
  <c r="E248" i="21"/>
  <c r="F254" i="21"/>
  <c r="E262" i="21"/>
  <c r="G257" i="21"/>
  <c r="E247" i="21"/>
  <c r="E250" i="21"/>
  <c r="E245" i="21"/>
  <c r="F251" i="21"/>
  <c r="E244" i="21"/>
  <c r="C243" i="21"/>
  <c r="G250" i="21"/>
  <c r="G253" i="21"/>
  <c r="F250" i="21"/>
  <c r="F253" i="21"/>
  <c r="F248" i="21"/>
  <c r="E249" i="21"/>
  <c r="F247" i="21"/>
  <c r="G261" i="21"/>
  <c r="G243" i="21"/>
  <c r="C253" i="21"/>
  <c r="E256" i="21"/>
  <c r="F246" i="21"/>
  <c r="E254" i="21"/>
  <c r="F245" i="21"/>
  <c r="E253" i="21"/>
  <c r="G246" i="21"/>
  <c r="C261" i="21"/>
  <c r="C250" i="21"/>
  <c r="D248" i="21"/>
  <c r="D261" i="21"/>
  <c r="C255" i="21"/>
  <c r="E236" i="33"/>
  <c r="E225" i="33"/>
  <c r="E275" i="33" s="1"/>
  <c r="C219" i="33"/>
  <c r="E237" i="33"/>
  <c r="E233" i="33"/>
  <c r="F236" i="33"/>
  <c r="F286" i="33" s="1"/>
  <c r="C231" i="33"/>
  <c r="C218" i="33"/>
  <c r="E230" i="33"/>
  <c r="E222" i="33"/>
  <c r="E272" i="33" s="1"/>
  <c r="E297" i="33" s="1"/>
  <c r="E347" i="33" s="1"/>
  <c r="C221" i="33"/>
  <c r="C222" i="33"/>
  <c r="C220" i="33"/>
  <c r="E228" i="33"/>
  <c r="E278" i="33" s="1"/>
  <c r="E220" i="33"/>
  <c r="E270" i="33" s="1"/>
  <c r="E295" i="33" s="1"/>
  <c r="E345" i="33" s="1"/>
  <c r="C225" i="33"/>
  <c r="C224" i="33"/>
  <c r="C223" i="33"/>
  <c r="F229" i="33"/>
  <c r="E223" i="33"/>
  <c r="E273" i="33" s="1"/>
  <c r="E298" i="33" s="1"/>
  <c r="E348" i="33" s="1"/>
  <c r="E227" i="33"/>
  <c r="E277" i="33" s="1"/>
  <c r="H277" i="33" s="1"/>
  <c r="C235" i="33"/>
  <c r="C232" i="33"/>
  <c r="E219" i="33"/>
  <c r="E269" i="33" s="1"/>
  <c r="E294" i="33" s="1"/>
  <c r="E344" i="33" s="1"/>
  <c r="E231" i="33"/>
  <c r="E226" i="33"/>
  <c r="E218" i="33"/>
  <c r="E224" i="33"/>
  <c r="E274" i="33" s="1"/>
  <c r="E299" i="33" s="1"/>
  <c r="E349" i="33" s="1"/>
  <c r="E235" i="33"/>
  <c r="E285" i="33" s="1"/>
  <c r="C230" i="33"/>
  <c r="C237" i="33"/>
  <c r="E229" i="33"/>
  <c r="E232" i="33"/>
  <c r="C228" i="33"/>
  <c r="F170" i="38"/>
  <c r="F188" i="38" s="1"/>
  <c r="AO39" i="49" s="1"/>
  <c r="E170" i="38"/>
  <c r="G170" i="38"/>
  <c r="G188" i="38" s="1"/>
  <c r="AP39" i="49" s="1"/>
  <c r="F181" i="31"/>
  <c r="F281" i="31" s="1"/>
  <c r="E183" i="29"/>
  <c r="H183" i="29" s="1"/>
  <c r="G183" i="29"/>
  <c r="D220" i="29"/>
  <c r="D228" i="29"/>
  <c r="H228" i="29" s="1"/>
  <c r="G176" i="26"/>
  <c r="G276" i="26" s="1"/>
  <c r="E176" i="26"/>
  <c r="H123" i="18"/>
  <c r="F179" i="15"/>
  <c r="G179" i="15"/>
  <c r="C262" i="30"/>
  <c r="C248" i="30"/>
  <c r="C230" i="30"/>
  <c r="C233" i="30"/>
  <c r="H233" i="30" s="1"/>
  <c r="C227" i="30"/>
  <c r="C251" i="30"/>
  <c r="C235" i="30"/>
  <c r="C261" i="30"/>
  <c r="C237" i="30"/>
  <c r="H237" i="30" s="1"/>
  <c r="C258" i="30"/>
  <c r="B30" i="49"/>
  <c r="C245" i="30"/>
  <c r="C254" i="30"/>
  <c r="C244" i="30"/>
  <c r="C236" i="30"/>
  <c r="C246" i="30"/>
  <c r="C259" i="30"/>
  <c r="C247" i="30"/>
  <c r="C224" i="30"/>
  <c r="C243" i="30"/>
  <c r="C229" i="30"/>
  <c r="H229" i="30" s="1"/>
  <c r="C234" i="30"/>
  <c r="H234" i="30" s="1"/>
  <c r="C219" i="30"/>
  <c r="C231" i="30"/>
  <c r="C226" i="30"/>
  <c r="H226" i="30" s="1"/>
  <c r="C250" i="30"/>
  <c r="D252" i="35"/>
  <c r="D174" i="25"/>
  <c r="H174" i="25" s="1"/>
  <c r="H224" i="17"/>
  <c r="H262" i="17"/>
  <c r="C173" i="25"/>
  <c r="D173" i="25"/>
  <c r="D273" i="25" s="1"/>
  <c r="D298" i="25" s="1"/>
  <c r="D180" i="41"/>
  <c r="H180" i="41" s="1"/>
  <c r="G180" i="41"/>
  <c r="D179" i="39"/>
  <c r="H179" i="39" s="1"/>
  <c r="F179" i="39"/>
  <c r="G183" i="35"/>
  <c r="G283" i="35" s="1"/>
  <c r="C183" i="35"/>
  <c r="G171" i="35"/>
  <c r="G271" i="35" s="1"/>
  <c r="G288" i="35" s="1"/>
  <c r="G313" i="35" s="1"/>
  <c r="E171" i="35"/>
  <c r="F173" i="31"/>
  <c r="G173" i="31"/>
  <c r="G188" i="31" s="1"/>
  <c r="AP31" i="49" s="1"/>
  <c r="E173" i="31"/>
  <c r="D182" i="27"/>
  <c r="H182" i="27" s="1"/>
  <c r="F182" i="27"/>
  <c r="D178" i="27"/>
  <c r="H178" i="27" s="1"/>
  <c r="H124" i="17"/>
  <c r="H18" i="29"/>
  <c r="H240" i="29"/>
  <c r="F218" i="32"/>
  <c r="E225" i="32"/>
  <c r="F236" i="32"/>
  <c r="E251" i="16"/>
  <c r="E258" i="16"/>
  <c r="E260" i="16"/>
  <c r="E253" i="16"/>
  <c r="D14" i="49"/>
  <c r="G14" i="49" s="1"/>
  <c r="G234" i="17"/>
  <c r="G237" i="17"/>
  <c r="E221" i="17"/>
  <c r="F235" i="17"/>
  <c r="D226" i="17"/>
  <c r="H226" i="17" s="1"/>
  <c r="D231" i="17"/>
  <c r="H231" i="17" s="1"/>
  <c r="E232" i="17"/>
  <c r="F222" i="17"/>
  <c r="G222" i="17"/>
  <c r="H36" i="6"/>
  <c r="C106" i="46"/>
  <c r="C114" i="46"/>
  <c r="C32" i="44"/>
  <c r="H44" i="6"/>
  <c r="E262" i="24"/>
  <c r="E253" i="24"/>
  <c r="F247" i="24"/>
  <c r="F254" i="24"/>
  <c r="F259" i="24"/>
  <c r="E246" i="24"/>
  <c r="H246" i="24" s="1"/>
  <c r="E260" i="24"/>
  <c r="E247" i="24"/>
  <c r="E230" i="34"/>
  <c r="F224" i="34"/>
  <c r="F233" i="34"/>
  <c r="E229" i="34"/>
  <c r="F218" i="34"/>
  <c r="F232" i="34"/>
  <c r="E220" i="34"/>
  <c r="E223" i="34"/>
  <c r="E237" i="34"/>
  <c r="F223" i="34"/>
  <c r="F226" i="34"/>
  <c r="E226" i="34"/>
  <c r="E228" i="34"/>
  <c r="E231" i="34"/>
  <c r="H231" i="34" s="1"/>
  <c r="F221" i="34"/>
  <c r="E236" i="34"/>
  <c r="E221" i="34"/>
  <c r="E253" i="35"/>
  <c r="E248" i="35"/>
  <c r="E250" i="35"/>
  <c r="F245" i="35"/>
  <c r="E245" i="23"/>
  <c r="E248" i="23"/>
  <c r="E246" i="23"/>
  <c r="E247" i="23"/>
  <c r="E250" i="23"/>
  <c r="E249" i="23"/>
  <c r="D24" i="49"/>
  <c r="G24" i="49" s="1"/>
  <c r="E244" i="23"/>
  <c r="E243" i="23"/>
  <c r="H123" i="23"/>
  <c r="F219" i="24"/>
  <c r="E229" i="24"/>
  <c r="F223" i="24"/>
  <c r="F237" i="24"/>
  <c r="E236" i="24"/>
  <c r="E225" i="24"/>
  <c r="E218" i="24"/>
  <c r="E222" i="24"/>
  <c r="H222" i="24" s="1"/>
  <c r="F234" i="24"/>
  <c r="H234" i="24" s="1"/>
  <c r="E245" i="30"/>
  <c r="D30" i="49"/>
  <c r="G30" i="49" s="1"/>
  <c r="E224" i="31"/>
  <c r="E274" i="31" s="1"/>
  <c r="E222" i="31"/>
  <c r="E225" i="31"/>
  <c r="E219" i="31"/>
  <c r="F252" i="25"/>
  <c r="E243" i="25"/>
  <c r="F247" i="25"/>
  <c r="F262" i="25"/>
  <c r="F261" i="25"/>
  <c r="E249" i="25"/>
  <c r="E255" i="25"/>
  <c r="E259" i="15"/>
  <c r="G253" i="15"/>
  <c r="G248" i="15"/>
  <c r="F243" i="15"/>
  <c r="E258" i="15"/>
  <c r="G252" i="15"/>
  <c r="E247" i="15"/>
  <c r="F258" i="15"/>
  <c r="E253" i="15"/>
  <c r="E248" i="15"/>
  <c r="G262" i="15"/>
  <c r="F257" i="15"/>
  <c r="E252" i="15"/>
  <c r="F246" i="15"/>
  <c r="G257" i="15"/>
  <c r="F252" i="15"/>
  <c r="F247" i="15"/>
  <c r="E262" i="15"/>
  <c r="G256" i="15"/>
  <c r="F251" i="15"/>
  <c r="G245" i="15"/>
  <c r="F262" i="15"/>
  <c r="E257" i="15"/>
  <c r="G251" i="15"/>
  <c r="G246" i="15"/>
  <c r="F261" i="15"/>
  <c r="E256" i="15"/>
  <c r="F250" i="15"/>
  <c r="E245" i="15"/>
  <c r="G261" i="15"/>
  <c r="F256" i="15"/>
  <c r="E251" i="15"/>
  <c r="E246" i="15"/>
  <c r="G260" i="15"/>
  <c r="F255" i="15"/>
  <c r="G249" i="15"/>
  <c r="F244" i="15"/>
  <c r="E261" i="15"/>
  <c r="G255" i="15"/>
  <c r="G250" i="15"/>
  <c r="F245" i="15"/>
  <c r="E260" i="15"/>
  <c r="G254" i="15"/>
  <c r="E249" i="15"/>
  <c r="G243" i="15"/>
  <c r="G259" i="15"/>
  <c r="F254" i="15"/>
  <c r="F249" i="15"/>
  <c r="E244" i="15"/>
  <c r="G258" i="15"/>
  <c r="F253" i="15"/>
  <c r="G247" i="15"/>
  <c r="C223" i="16"/>
  <c r="E226" i="16"/>
  <c r="E228" i="16"/>
  <c r="H228" i="16" s="1"/>
  <c r="F218" i="35"/>
  <c r="F229" i="35"/>
  <c r="F279" i="35" s="1"/>
  <c r="F232" i="35"/>
  <c r="F282" i="35" s="1"/>
  <c r="E219" i="35"/>
  <c r="E269" i="35" s="1"/>
  <c r="E294" i="35" s="1"/>
  <c r="E231" i="35"/>
  <c r="F237" i="35"/>
  <c r="F287" i="35" s="1"/>
  <c r="F219" i="35"/>
  <c r="F269" i="35" s="1"/>
  <c r="F294" i="35" s="1"/>
  <c r="E222" i="35"/>
  <c r="F234" i="35"/>
  <c r="E227" i="35"/>
  <c r="F235" i="35"/>
  <c r="F224" i="35"/>
  <c r="F274" i="35" s="1"/>
  <c r="F299" i="35" s="1"/>
  <c r="E224" i="35"/>
  <c r="F230" i="35"/>
  <c r="E223" i="35"/>
  <c r="H223" i="35" s="1"/>
  <c r="E237" i="35"/>
  <c r="E287" i="35" s="1"/>
  <c r="H287" i="35" s="1"/>
  <c r="F222" i="35"/>
  <c r="F272" i="35" s="1"/>
  <c r="F297" i="35" s="1"/>
  <c r="E220" i="35"/>
  <c r="F226" i="35"/>
  <c r="F276" i="35" s="1"/>
  <c r="F301" i="35" s="1"/>
  <c r="F236" i="35"/>
  <c r="F286" i="35" s="1"/>
  <c r="F311" i="35" s="1"/>
  <c r="E232" i="35"/>
  <c r="E218" i="35"/>
  <c r="E228" i="35"/>
  <c r="H228" i="35" s="1"/>
  <c r="E236" i="35"/>
  <c r="E225" i="35"/>
  <c r="E226" i="35"/>
  <c r="F220" i="35"/>
  <c r="F233" i="35"/>
  <c r="F231" i="35"/>
  <c r="F281" i="35" s="1"/>
  <c r="F306" i="35" s="1"/>
  <c r="F221" i="35"/>
  <c r="F271" i="35" s="1"/>
  <c r="F296" i="35" s="1"/>
  <c r="E229" i="35"/>
  <c r="F225" i="35"/>
  <c r="F275" i="35" s="1"/>
  <c r="E249" i="14"/>
  <c r="G259" i="14"/>
  <c r="G263" i="14" s="1"/>
  <c r="AI12" i="49" s="1"/>
  <c r="E245" i="14"/>
  <c r="F257" i="14"/>
  <c r="F244" i="14"/>
  <c r="F262" i="14"/>
  <c r="F243" i="14"/>
  <c r="F248" i="14"/>
  <c r="E262" i="14"/>
  <c r="E257" i="14"/>
  <c r="F259" i="14"/>
  <c r="E244" i="14"/>
  <c r="F256" i="14"/>
  <c r="F250" i="14"/>
  <c r="E250" i="14"/>
  <c r="F261" i="14"/>
  <c r="F247" i="14"/>
  <c r="E261" i="14"/>
  <c r="E255" i="14"/>
  <c r="F253" i="14"/>
  <c r="F254" i="14"/>
  <c r="E252" i="14"/>
  <c r="E246" i="14"/>
  <c r="F258" i="14"/>
  <c r="E243" i="14"/>
  <c r="F245" i="14"/>
  <c r="E260" i="14"/>
  <c r="E254" i="14"/>
  <c r="F251" i="14"/>
  <c r="E259" i="14"/>
  <c r="E251" i="14"/>
  <c r="F136" i="22"/>
  <c r="M22" i="49" s="1"/>
  <c r="F255" i="26"/>
  <c r="F259" i="26"/>
  <c r="F262" i="26"/>
  <c r="G230" i="39"/>
  <c r="E220" i="39"/>
  <c r="F232" i="39"/>
  <c r="E223" i="39"/>
  <c r="G226" i="39"/>
  <c r="G228" i="39"/>
  <c r="H228" i="39" s="1"/>
  <c r="G223" i="39"/>
  <c r="G236" i="39"/>
  <c r="G225" i="39"/>
  <c r="G220" i="39"/>
  <c r="F89" i="44"/>
  <c r="H69" i="44"/>
  <c r="I163" i="6"/>
  <c r="E136" i="14"/>
  <c r="H119" i="14"/>
  <c r="E257" i="33"/>
  <c r="E256" i="33"/>
  <c r="E262" i="33"/>
  <c r="E255" i="33"/>
  <c r="F232" i="21"/>
  <c r="H232" i="21" s="1"/>
  <c r="F225" i="21"/>
  <c r="H225" i="21" s="1"/>
  <c r="F228" i="21"/>
  <c r="H228" i="21" s="1"/>
  <c r="F218" i="21"/>
  <c r="E21" i="49"/>
  <c r="G21" i="49" s="1"/>
  <c r="F221" i="21"/>
  <c r="H221" i="21" s="1"/>
  <c r="E230" i="22"/>
  <c r="E237" i="22"/>
  <c r="F224" i="22"/>
  <c r="G218" i="22"/>
  <c r="E223" i="22"/>
  <c r="G225" i="22"/>
  <c r="F220" i="22"/>
  <c r="G232" i="22"/>
  <c r="F231" i="22"/>
  <c r="G229" i="22"/>
  <c r="F227" i="22"/>
  <c r="H71" i="44"/>
  <c r="C95" i="44"/>
  <c r="G89" i="44"/>
  <c r="H72" i="44"/>
  <c r="F232" i="19"/>
  <c r="F219" i="19"/>
  <c r="F230" i="19"/>
  <c r="F237" i="19"/>
  <c r="E220" i="19"/>
  <c r="E234" i="19"/>
  <c r="E224" i="19"/>
  <c r="E227" i="25"/>
  <c r="F232" i="25"/>
  <c r="F222" i="25"/>
  <c r="H222" i="25" s="1"/>
  <c r="F235" i="25"/>
  <c r="E234" i="25"/>
  <c r="E221" i="25"/>
  <c r="F219" i="25"/>
  <c r="E236" i="30"/>
  <c r="E227" i="30"/>
  <c r="E221" i="30"/>
  <c r="E223" i="30"/>
  <c r="E136" i="11"/>
  <c r="H126" i="11"/>
  <c r="E232" i="12"/>
  <c r="H232" i="12" s="1"/>
  <c r="E224" i="12"/>
  <c r="H224" i="12" s="1"/>
  <c r="E229" i="12"/>
  <c r="H229" i="12" s="1"/>
  <c r="E231" i="12"/>
  <c r="H231" i="12" s="1"/>
  <c r="E223" i="12"/>
  <c r="H223" i="12" s="1"/>
  <c r="E219" i="12"/>
  <c r="E269" i="12" s="1"/>
  <c r="E294" i="12" s="1"/>
  <c r="E221" i="12"/>
  <c r="E237" i="12"/>
  <c r="E236" i="12"/>
  <c r="E235" i="12"/>
  <c r="H235" i="12" s="1"/>
  <c r="E220" i="12"/>
  <c r="H220" i="12" s="1"/>
  <c r="F224" i="12"/>
  <c r="E218" i="12"/>
  <c r="E227" i="12"/>
  <c r="H227" i="12" s="1"/>
  <c r="E233" i="12"/>
  <c r="E225" i="12"/>
  <c r="H225" i="12" s="1"/>
  <c r="F248" i="38"/>
  <c r="H248" i="38" s="1"/>
  <c r="F251" i="38"/>
  <c r="F276" i="38" s="1"/>
  <c r="E259" i="38"/>
  <c r="E244" i="38"/>
  <c r="F260" i="38"/>
  <c r="E254" i="38"/>
  <c r="F252" i="38"/>
  <c r="F136" i="39"/>
  <c r="M40" i="49" s="1"/>
  <c r="F225" i="11"/>
  <c r="F227" i="11"/>
  <c r="F232" i="11"/>
  <c r="E229" i="11"/>
  <c r="H229" i="11" s="1"/>
  <c r="E225" i="11"/>
  <c r="F235" i="11"/>
  <c r="H235" i="11" s="1"/>
  <c r="F226" i="11"/>
  <c r="F224" i="11"/>
  <c r="H224" i="11" s="1"/>
  <c r="C226" i="11"/>
  <c r="E228" i="11"/>
  <c r="H228" i="11" s="1"/>
  <c r="E227" i="11"/>
  <c r="H227" i="11" s="1"/>
  <c r="E232" i="11"/>
  <c r="F221" i="11"/>
  <c r="H221" i="11" s="1"/>
  <c r="E237" i="11"/>
  <c r="E226" i="11"/>
  <c r="E222" i="11"/>
  <c r="E223" i="11"/>
  <c r="F237" i="11"/>
  <c r="E231" i="11"/>
  <c r="F223" i="11"/>
  <c r="F220" i="11"/>
  <c r="E218" i="11"/>
  <c r="E236" i="11"/>
  <c r="H236" i="11" s="1"/>
  <c r="F231" i="11"/>
  <c r="F236" i="11"/>
  <c r="F219" i="11"/>
  <c r="E230" i="11"/>
  <c r="H230" i="11" s="1"/>
  <c r="E220" i="11"/>
  <c r="H220" i="11" s="1"/>
  <c r="E223" i="23"/>
  <c r="H223" i="23" s="1"/>
  <c r="E227" i="23"/>
  <c r="E277" i="23" s="1"/>
  <c r="H277" i="23" s="1"/>
  <c r="E220" i="23"/>
  <c r="E221" i="23"/>
  <c r="H221" i="23" s="1"/>
  <c r="E222" i="23"/>
  <c r="H222" i="23" s="1"/>
  <c r="E226" i="23"/>
  <c r="E243" i="27"/>
  <c r="E260" i="27"/>
  <c r="F244" i="27"/>
  <c r="F246" i="27"/>
  <c r="E253" i="27"/>
  <c r="F219" i="18"/>
  <c r="F260" i="18"/>
  <c r="F258" i="18"/>
  <c r="F243" i="18"/>
  <c r="E16" i="49"/>
  <c r="G16" i="49" s="1"/>
  <c r="F233" i="18"/>
  <c r="H233" i="18" s="1"/>
  <c r="F237" i="27"/>
  <c r="F221" i="27"/>
  <c r="H221" i="27" s="1"/>
  <c r="F231" i="27"/>
  <c r="E237" i="27"/>
  <c r="F218" i="27"/>
  <c r="E222" i="27"/>
  <c r="G252" i="39"/>
  <c r="G253" i="39"/>
  <c r="G254" i="39"/>
  <c r="F40" i="49"/>
  <c r="G40" i="49" s="1"/>
  <c r="D102" i="44"/>
  <c r="H84" i="44"/>
  <c r="F108" i="44"/>
  <c r="H45" i="6"/>
  <c r="F115" i="46"/>
  <c r="F33" i="44"/>
  <c r="G52" i="6"/>
  <c r="G21" i="44"/>
  <c r="H33" i="6"/>
  <c r="G103" i="46"/>
  <c r="G111" i="46"/>
  <c r="G29" i="44"/>
  <c r="G246" i="44" s="1"/>
  <c r="G294" i="44" s="1"/>
  <c r="G38" i="44"/>
  <c r="G255" i="44" s="1"/>
  <c r="G303" i="44" s="1"/>
  <c r="G120" i="46"/>
  <c r="G96" i="46" s="1"/>
  <c r="G48" i="46" s="1"/>
  <c r="H121" i="6"/>
  <c r="I163" i="9"/>
  <c r="K150" i="9"/>
  <c r="E253" i="12"/>
  <c r="E278" i="12" s="1"/>
  <c r="H278" i="12" s="1"/>
  <c r="E245" i="12"/>
  <c r="E250" i="12"/>
  <c r="E248" i="12"/>
  <c r="D249" i="12"/>
  <c r="H249" i="12" s="1"/>
  <c r="E259" i="12"/>
  <c r="E257" i="12"/>
  <c r="E251" i="12"/>
  <c r="E255" i="12"/>
  <c r="E254" i="12"/>
  <c r="E256" i="12"/>
  <c r="E281" i="12" s="1"/>
  <c r="E247" i="12"/>
  <c r="E249" i="12"/>
  <c r="E260" i="12"/>
  <c r="E252" i="12"/>
  <c r="E258" i="20"/>
  <c r="E247" i="20"/>
  <c r="E244" i="20"/>
  <c r="E254" i="20"/>
  <c r="E248" i="20"/>
  <c r="E252" i="20"/>
  <c r="E262" i="20"/>
  <c r="E243" i="41"/>
  <c r="E246" i="41"/>
  <c r="E248" i="41"/>
  <c r="F245" i="11"/>
  <c r="E244" i="11"/>
  <c r="F247" i="11"/>
  <c r="E253" i="11"/>
  <c r="F259" i="11"/>
  <c r="E250" i="11"/>
  <c r="E260" i="11"/>
  <c r="F255" i="11"/>
  <c r="F256" i="11"/>
  <c r="E255" i="11"/>
  <c r="E243" i="11"/>
  <c r="H243" i="11" s="1"/>
  <c r="G244" i="11"/>
  <c r="G263" i="11" s="1"/>
  <c r="AI10" i="49" s="1"/>
  <c r="F249" i="11"/>
  <c r="F252" i="11"/>
  <c r="E251" i="11"/>
  <c r="E261" i="11"/>
  <c r="F248" i="11"/>
  <c r="F257" i="11"/>
  <c r="E258" i="11"/>
  <c r="E249" i="11"/>
  <c r="F260" i="11"/>
  <c r="F246" i="11"/>
  <c r="E254" i="11"/>
  <c r="F253" i="11"/>
  <c r="E252" i="11"/>
  <c r="E245" i="11"/>
  <c r="E262" i="11"/>
  <c r="F262" i="11"/>
  <c r="E256" i="11"/>
  <c r="F243" i="11"/>
  <c r="F251" i="11"/>
  <c r="D244" i="11"/>
  <c r="D263" i="11" s="1"/>
  <c r="E243" i="32"/>
  <c r="E248" i="32"/>
  <c r="E252" i="32"/>
  <c r="E256" i="32"/>
  <c r="C121" i="46"/>
  <c r="C39" i="44"/>
  <c r="H51" i="6"/>
  <c r="D109" i="46"/>
  <c r="H39" i="6"/>
  <c r="D117" i="46"/>
  <c r="H47" i="6"/>
  <c r="D35" i="44"/>
  <c r="E52" i="6"/>
  <c r="H34" i="6"/>
  <c r="E104" i="46"/>
  <c r="E22" i="44"/>
  <c r="H42" i="6"/>
  <c r="E112" i="46"/>
  <c r="E30" i="44"/>
  <c r="E120" i="46"/>
  <c r="H50" i="6"/>
  <c r="E38" i="44"/>
  <c r="F108" i="46"/>
  <c r="F26" i="44"/>
  <c r="H38" i="6"/>
  <c r="F52" i="6"/>
  <c r="F29" i="44"/>
  <c r="D33" i="44"/>
  <c r="C37" i="44"/>
  <c r="G27" i="44"/>
  <c r="D25" i="44"/>
  <c r="C175" i="59"/>
  <c r="F175" i="59"/>
  <c r="E175" i="59"/>
  <c r="G175" i="59"/>
  <c r="D175" i="59"/>
  <c r="E182" i="59"/>
  <c r="C182" i="59"/>
  <c r="F182" i="59"/>
  <c r="D182" i="59"/>
  <c r="G182" i="59"/>
  <c r="F186" i="57"/>
  <c r="G186" i="57"/>
  <c r="D186" i="57"/>
  <c r="E186" i="57"/>
  <c r="C186" i="57"/>
  <c r="G170" i="59"/>
  <c r="D170" i="59"/>
  <c r="B2" i="38"/>
  <c r="B2" i="29"/>
  <c r="B2" i="21"/>
  <c r="B2" i="14"/>
  <c r="C259" i="57"/>
  <c r="E249" i="57"/>
  <c r="G258" i="57"/>
  <c r="D249" i="57"/>
  <c r="E255" i="57"/>
  <c r="E262" i="57"/>
  <c r="F249" i="57"/>
  <c r="C170" i="59"/>
  <c r="E170" i="59"/>
  <c r="B2" i="34"/>
  <c r="B2" i="27"/>
  <c r="B2" i="20"/>
  <c r="B2" i="11"/>
  <c r="F256" i="57"/>
  <c r="D246" i="57"/>
  <c r="E256" i="57"/>
  <c r="C246" i="57"/>
  <c r="C253" i="57"/>
  <c r="C260" i="57"/>
  <c r="D247" i="57"/>
  <c r="C262" i="59"/>
  <c r="D248" i="59"/>
  <c r="D261" i="59"/>
  <c r="C249" i="59"/>
  <c r="E255" i="59"/>
  <c r="G261" i="59"/>
  <c r="E248" i="59"/>
  <c r="G254" i="59"/>
  <c r="D246" i="59"/>
  <c r="F252" i="59"/>
  <c r="C259" i="59"/>
  <c r="F245" i="59"/>
  <c r="C252" i="59"/>
  <c r="E258" i="59"/>
  <c r="E243" i="59"/>
  <c r="G249" i="59"/>
  <c r="D256" i="59"/>
  <c r="F262" i="59"/>
  <c r="D249" i="59"/>
  <c r="D244" i="59"/>
  <c r="F250" i="59"/>
  <c r="C257" i="59"/>
  <c r="F243" i="59"/>
  <c r="C250" i="59"/>
  <c r="E256" i="59"/>
  <c r="G247" i="59"/>
  <c r="D254" i="59"/>
  <c r="F260" i="59"/>
  <c r="D247" i="59"/>
  <c r="F253" i="59"/>
  <c r="C260" i="59"/>
  <c r="F246" i="59"/>
  <c r="C253" i="59"/>
  <c r="E259" i="59"/>
  <c r="C246" i="59"/>
  <c r="E252" i="59"/>
  <c r="G258" i="59"/>
  <c r="G243" i="59"/>
  <c r="D250" i="59"/>
  <c r="F256" i="59"/>
  <c r="D243" i="59"/>
  <c r="F249" i="59"/>
  <c r="C256" i="59"/>
  <c r="E262" i="59"/>
  <c r="G262" i="59"/>
  <c r="E247" i="59"/>
  <c r="G253" i="59"/>
  <c r="D260" i="59"/>
  <c r="G246" i="59"/>
  <c r="D253" i="59"/>
  <c r="F259" i="59"/>
  <c r="F244" i="59"/>
  <c r="C251" i="59"/>
  <c r="E257" i="59"/>
  <c r="C244" i="59"/>
  <c r="E250" i="59"/>
  <c r="G256" i="59"/>
  <c r="C182" i="9"/>
  <c r="B2" i="33"/>
  <c r="B2" i="26"/>
  <c r="B2" i="19"/>
  <c r="B2" i="10"/>
  <c r="E251" i="57"/>
  <c r="E258" i="57"/>
  <c r="F245" i="57"/>
  <c r="H86" i="59"/>
  <c r="H138" i="59" s="1"/>
  <c r="E221" i="57"/>
  <c r="G227" i="57"/>
  <c r="D234" i="57"/>
  <c r="E220" i="57"/>
  <c r="G226" i="57"/>
  <c r="D233" i="57"/>
  <c r="F218" i="57"/>
  <c r="C225" i="57"/>
  <c r="E236" i="57"/>
  <c r="G223" i="57"/>
  <c r="D230" i="57"/>
  <c r="F236" i="57"/>
  <c r="G222" i="57"/>
  <c r="H222" i="57" s="1"/>
  <c r="D229" i="57"/>
  <c r="H229" i="57" s="1"/>
  <c r="D237" i="57"/>
  <c r="C221" i="57"/>
  <c r="E227" i="57"/>
  <c r="F235" i="57"/>
  <c r="H235" i="57" s="1"/>
  <c r="D218" i="57"/>
  <c r="F224" i="57"/>
  <c r="H224" i="57" s="1"/>
  <c r="C231" i="57"/>
  <c r="H231" i="57" s="1"/>
  <c r="E237" i="57"/>
  <c r="F223" i="57"/>
  <c r="H223" i="57" s="1"/>
  <c r="C230" i="57"/>
  <c r="H230" i="57" s="1"/>
  <c r="G221" i="57"/>
  <c r="D228" i="57"/>
  <c r="H228" i="57" s="1"/>
  <c r="F234" i="57"/>
  <c r="G220" i="57"/>
  <c r="G238" i="57" s="1"/>
  <c r="AB19" i="49" s="1"/>
  <c r="E218" i="59"/>
  <c r="G224" i="59"/>
  <c r="D231" i="59"/>
  <c r="H231" i="59" s="1"/>
  <c r="F237" i="59"/>
  <c r="D224" i="59"/>
  <c r="F230" i="59"/>
  <c r="C237" i="59"/>
  <c r="D219" i="59"/>
  <c r="F225" i="59"/>
  <c r="C232" i="59"/>
  <c r="F218" i="59"/>
  <c r="C225" i="59"/>
  <c r="H225" i="59" s="1"/>
  <c r="E231" i="59"/>
  <c r="G237" i="59"/>
  <c r="G222" i="59"/>
  <c r="D229" i="59"/>
  <c r="F235" i="59"/>
  <c r="D222" i="59"/>
  <c r="F228" i="59"/>
  <c r="H228" i="59" s="1"/>
  <c r="C235" i="59"/>
  <c r="H235" i="59" s="1"/>
  <c r="C220" i="59"/>
  <c r="E226" i="59"/>
  <c r="G232" i="59"/>
  <c r="E219" i="59"/>
  <c r="G225" i="59"/>
  <c r="D232" i="59"/>
  <c r="G220" i="59"/>
  <c r="D227" i="59"/>
  <c r="F233" i="59"/>
  <c r="D220" i="59"/>
  <c r="F226" i="59"/>
  <c r="C233" i="59"/>
  <c r="C218" i="59"/>
  <c r="E224" i="59"/>
  <c r="G230" i="59"/>
  <c r="D237" i="59"/>
  <c r="G223" i="59"/>
  <c r="D230" i="59"/>
  <c r="F236" i="59"/>
  <c r="D223" i="59"/>
  <c r="F229" i="59"/>
  <c r="C236" i="59"/>
  <c r="F222" i="59"/>
  <c r="C229" i="59"/>
  <c r="E235" i="59"/>
  <c r="E220" i="59"/>
  <c r="G226" i="59"/>
  <c r="D233" i="59"/>
  <c r="G219" i="59"/>
  <c r="D226" i="59"/>
  <c r="F232" i="59"/>
  <c r="C224" i="59"/>
  <c r="H224" i="59" s="1"/>
  <c r="E230" i="59"/>
  <c r="G236" i="59"/>
  <c r="E223" i="59"/>
  <c r="G229" i="59"/>
  <c r="D236" i="59"/>
  <c r="D221" i="59"/>
  <c r="H221" i="59" s="1"/>
  <c r="F227" i="59"/>
  <c r="C234" i="59"/>
  <c r="H234" i="59" s="1"/>
  <c r="F220" i="59"/>
  <c r="C227" i="59"/>
  <c r="E233" i="59"/>
  <c r="B2" i="6"/>
  <c r="B2" i="59"/>
  <c r="B2" i="25"/>
  <c r="B2" i="18"/>
  <c r="B2" i="9"/>
  <c r="B2" i="62"/>
  <c r="C255" i="57"/>
  <c r="G243" i="57"/>
  <c r="D253" i="57"/>
  <c r="F243" i="57"/>
  <c r="G261" i="57"/>
  <c r="C249" i="57"/>
  <c r="C256" i="57"/>
  <c r="B2" i="41"/>
  <c r="B2" i="32"/>
  <c r="B2" i="24"/>
  <c r="B2" i="17"/>
  <c r="B2" i="36"/>
  <c r="B2" i="40"/>
  <c r="B2" i="31"/>
  <c r="B2" i="23"/>
  <c r="B2" i="16"/>
  <c r="H132" i="59"/>
  <c r="G136" i="59"/>
  <c r="N33" i="49" s="1"/>
  <c r="H135" i="57"/>
  <c r="H119" i="57"/>
  <c r="F136" i="57"/>
  <c r="M19" i="49" s="1"/>
  <c r="H118" i="57"/>
  <c r="D136" i="57"/>
  <c r="K19" i="49" s="1"/>
  <c r="D181" i="57"/>
  <c r="H181" i="57" s="1"/>
  <c r="C136" i="57"/>
  <c r="H122" i="57"/>
  <c r="C136" i="59"/>
  <c r="H120" i="59"/>
  <c r="G136" i="57"/>
  <c r="N19" i="49" s="1"/>
  <c r="H120" i="57"/>
  <c r="D136" i="59"/>
  <c r="K33" i="49" s="1"/>
  <c r="H119" i="59"/>
  <c r="F136" i="59"/>
  <c r="M33" i="49" s="1"/>
  <c r="B2" i="39"/>
  <c r="B2" i="30"/>
  <c r="B2" i="22"/>
  <c r="B2" i="15"/>
  <c r="E246" i="57"/>
  <c r="G252" i="57"/>
  <c r="D259" i="57"/>
  <c r="G245" i="57"/>
  <c r="D252" i="57"/>
  <c r="F258" i="57"/>
  <c r="C248" i="57"/>
  <c r="E254" i="57"/>
  <c r="G260" i="57"/>
  <c r="E247" i="57"/>
  <c r="G253" i="57"/>
  <c r="D260" i="57"/>
  <c r="D245" i="57"/>
  <c r="F251" i="57"/>
  <c r="C258" i="57"/>
  <c r="F244" i="57"/>
  <c r="C251" i="57"/>
  <c r="E257" i="57"/>
  <c r="C244" i="57"/>
  <c r="E250" i="57"/>
  <c r="G256" i="57"/>
  <c r="E243" i="57"/>
  <c r="G249" i="57"/>
  <c r="D256" i="57"/>
  <c r="F262" i="57"/>
  <c r="F247" i="57"/>
  <c r="C254" i="57"/>
  <c r="E260" i="57"/>
  <c r="C247" i="57"/>
  <c r="E253" i="57"/>
  <c r="G259" i="57"/>
  <c r="G244" i="57"/>
  <c r="D251" i="57"/>
  <c r="F257" i="57"/>
  <c r="D244" i="57"/>
  <c r="F250" i="57"/>
  <c r="C257" i="57"/>
  <c r="E248" i="57"/>
  <c r="G254" i="57"/>
  <c r="D261" i="57"/>
  <c r="G247" i="57"/>
  <c r="D254" i="57"/>
  <c r="F260" i="57"/>
  <c r="D184" i="62"/>
  <c r="F184" i="62"/>
  <c r="E184" i="62"/>
  <c r="G184" i="62"/>
  <c r="C184" i="62"/>
  <c r="G187" i="62"/>
  <c r="D187" i="62"/>
  <c r="D178" i="62"/>
  <c r="G178" i="62"/>
  <c r="E178" i="62"/>
  <c r="C178" i="62"/>
  <c r="F178" i="62"/>
  <c r="G183" i="36"/>
  <c r="E183" i="36"/>
  <c r="F183" i="36"/>
  <c r="D183" i="36"/>
  <c r="H183" i="36" s="1"/>
  <c r="F173" i="36"/>
  <c r="E173" i="36"/>
  <c r="C173" i="36"/>
  <c r="G173" i="36"/>
  <c r="D173" i="36"/>
  <c r="H186" i="36"/>
  <c r="D222" i="36"/>
  <c r="H116" i="36"/>
  <c r="F129" i="36"/>
  <c r="H129" i="36" s="1"/>
  <c r="H74" i="36"/>
  <c r="D128" i="36"/>
  <c r="H128" i="36" s="1"/>
  <c r="H73" i="36"/>
  <c r="H72" i="36"/>
  <c r="C127" i="36"/>
  <c r="G81" i="36"/>
  <c r="H70" i="36"/>
  <c r="H124" i="36"/>
  <c r="H68" i="36"/>
  <c r="D123" i="36"/>
  <c r="H123" i="36" s="1"/>
  <c r="D122" i="36"/>
  <c r="H122" i="36" s="1"/>
  <c r="H67" i="36"/>
  <c r="F118" i="36"/>
  <c r="F136" i="36" s="1"/>
  <c r="M37" i="49" s="1"/>
  <c r="F81" i="36"/>
  <c r="E244" i="36"/>
  <c r="E219" i="36"/>
  <c r="E238" i="36" s="1"/>
  <c r="Z37" i="49" s="1"/>
  <c r="D243" i="36"/>
  <c r="D178" i="36"/>
  <c r="H178" i="36" s="1"/>
  <c r="F178" i="36"/>
  <c r="G178" i="36"/>
  <c r="D247" i="36"/>
  <c r="E249" i="36"/>
  <c r="D255" i="36"/>
  <c r="D248" i="36"/>
  <c r="G256" i="36"/>
  <c r="D253" i="36"/>
  <c r="D251" i="36"/>
  <c r="D261" i="36"/>
  <c r="D254" i="36"/>
  <c r="G250" i="36"/>
  <c r="D257" i="36"/>
  <c r="G259" i="36"/>
  <c r="E261" i="36"/>
  <c r="E247" i="36"/>
  <c r="D260" i="36"/>
  <c r="G258" i="36"/>
  <c r="D262" i="36"/>
  <c r="G247" i="36"/>
  <c r="G263" i="36" s="1"/>
  <c r="AI37" i="49" s="1"/>
  <c r="E257" i="36"/>
  <c r="D256" i="36"/>
  <c r="G257" i="36"/>
  <c r="E250" i="36"/>
  <c r="D250" i="36"/>
  <c r="E251" i="36"/>
  <c r="E243" i="36"/>
  <c r="D258" i="36"/>
  <c r="G254" i="36"/>
  <c r="E259" i="36"/>
  <c r="F246" i="36"/>
  <c r="G244" i="36"/>
  <c r="G249" i="36"/>
  <c r="E254" i="36"/>
  <c r="E245" i="36"/>
  <c r="D246" i="36"/>
  <c r="F244" i="36"/>
  <c r="D249" i="36"/>
  <c r="D252" i="36"/>
  <c r="G252" i="36"/>
  <c r="H135" i="36"/>
  <c r="E262" i="36"/>
  <c r="E237" i="36"/>
  <c r="E234" i="36"/>
  <c r="D244" i="36"/>
  <c r="G246" i="36"/>
  <c r="D232" i="36"/>
  <c r="D218" i="36"/>
  <c r="D231" i="36"/>
  <c r="D229" i="36"/>
  <c r="D228" i="36"/>
  <c r="D224" i="36"/>
  <c r="D235" i="36"/>
  <c r="D234" i="36"/>
  <c r="D219" i="36"/>
  <c r="D225" i="36"/>
  <c r="D237" i="36"/>
  <c r="D226" i="36"/>
  <c r="E186" i="36"/>
  <c r="G186" i="36"/>
  <c r="F186" i="36"/>
  <c r="E258" i="36"/>
  <c r="E231" i="36"/>
  <c r="E228" i="36"/>
  <c r="D223" i="36"/>
  <c r="H118" i="36"/>
  <c r="E169" i="36"/>
  <c r="H169" i="36" s="1"/>
  <c r="H130" i="36"/>
  <c r="H34" i="36"/>
  <c r="C52" i="36"/>
  <c r="C246" i="36" s="1"/>
  <c r="D186" i="36"/>
  <c r="E256" i="36"/>
  <c r="E227" i="36"/>
  <c r="G253" i="36"/>
  <c r="D220" i="36"/>
  <c r="H132" i="36"/>
  <c r="G125" i="36"/>
  <c r="G136" i="36" s="1"/>
  <c r="N37" i="49" s="1"/>
  <c r="F185" i="36"/>
  <c r="D185" i="36"/>
  <c r="H185" i="36" s="1"/>
  <c r="E232" i="36"/>
  <c r="E229" i="36"/>
  <c r="E220" i="36"/>
  <c r="E236" i="36"/>
  <c r="E233" i="36"/>
  <c r="D120" i="36"/>
  <c r="H120" i="36" s="1"/>
  <c r="F52" i="36"/>
  <c r="F254" i="36" s="1"/>
  <c r="F111" i="36"/>
  <c r="G227" i="36"/>
  <c r="G230" i="36"/>
  <c r="C81" i="36"/>
  <c r="H81" i="36" s="1"/>
  <c r="H138" i="36" s="1"/>
  <c r="G223" i="36"/>
  <c r="H18" i="36"/>
  <c r="E119" i="36"/>
  <c r="H119" i="36" s="1"/>
  <c r="C111" i="36"/>
  <c r="H111" i="36" s="1"/>
  <c r="H227" i="62"/>
  <c r="H66" i="36"/>
  <c r="H254" i="62"/>
  <c r="D258" i="62"/>
  <c r="E170" i="62"/>
  <c r="C170" i="62"/>
  <c r="D170" i="62"/>
  <c r="G170" i="62"/>
  <c r="E173" i="62"/>
  <c r="D236" i="62"/>
  <c r="D231" i="62"/>
  <c r="C180" i="62"/>
  <c r="G171" i="62"/>
  <c r="C171" i="62"/>
  <c r="H171" i="62" s="1"/>
  <c r="F171" i="62"/>
  <c r="H123" i="62"/>
  <c r="H223" i="62"/>
  <c r="D228" i="62"/>
  <c r="C172" i="62"/>
  <c r="H172" i="62" s="1"/>
  <c r="F172" i="62"/>
  <c r="E172" i="62"/>
  <c r="J23" i="49"/>
  <c r="F176" i="62"/>
  <c r="E176" i="62"/>
  <c r="H176" i="62" s="1"/>
  <c r="E185" i="62"/>
  <c r="D185" i="62"/>
  <c r="F185" i="62"/>
  <c r="C185" i="62"/>
  <c r="E182" i="62"/>
  <c r="D223" i="62"/>
  <c r="D244" i="62"/>
  <c r="D225" i="62"/>
  <c r="H225" i="62" s="1"/>
  <c r="D255" i="62"/>
  <c r="D249" i="62"/>
  <c r="D232" i="62"/>
  <c r="D260" i="62"/>
  <c r="D252" i="62"/>
  <c r="D245" i="62"/>
  <c r="D257" i="62"/>
  <c r="D222" i="62"/>
  <c r="D218" i="62"/>
  <c r="H52" i="62"/>
  <c r="D235" i="62"/>
  <c r="H235" i="62" s="1"/>
  <c r="D248" i="62"/>
  <c r="D229" i="62"/>
  <c r="D221" i="62"/>
  <c r="D227" i="62"/>
  <c r="D224" i="62"/>
  <c r="H224" i="62" s="1"/>
  <c r="D247" i="62"/>
  <c r="D256" i="62"/>
  <c r="D220" i="62"/>
  <c r="H220" i="62" s="1"/>
  <c r="D230" i="62"/>
  <c r="D237" i="62"/>
  <c r="D250" i="62"/>
  <c r="D251" i="62"/>
  <c r="C23" i="49"/>
  <c r="G23" i="49" s="1"/>
  <c r="D246" i="62"/>
  <c r="D259" i="62"/>
  <c r="D253" i="62"/>
  <c r="D226" i="62"/>
  <c r="D233" i="62"/>
  <c r="H233" i="62" s="1"/>
  <c r="D219" i="62"/>
  <c r="H37" i="62"/>
  <c r="G116" i="62"/>
  <c r="G136" i="62" s="1"/>
  <c r="N23" i="49" s="1"/>
  <c r="H61" i="62"/>
  <c r="E123" i="62"/>
  <c r="E136" i="62" s="1"/>
  <c r="L23" i="49" s="1"/>
  <c r="H98" i="62"/>
  <c r="F134" i="62"/>
  <c r="H109" i="62"/>
  <c r="F181" i="62"/>
  <c r="H181" i="62" s="1"/>
  <c r="G233" i="62"/>
  <c r="G228" i="62"/>
  <c r="G249" i="62"/>
  <c r="G226" i="62"/>
  <c r="E246" i="62"/>
  <c r="C218" i="62"/>
  <c r="C251" i="62"/>
  <c r="C230" i="62"/>
  <c r="C232" i="62"/>
  <c r="C246" i="62"/>
  <c r="E237" i="62"/>
  <c r="C231" i="62"/>
  <c r="E245" i="62"/>
  <c r="G247" i="62"/>
  <c r="H46" i="62"/>
  <c r="C182" i="62" s="1"/>
  <c r="H51" i="62"/>
  <c r="H312" i="62" s="1"/>
  <c r="U21" i="48" s="1"/>
  <c r="AJ116" i="60"/>
  <c r="E169" i="62"/>
  <c r="D174" i="62"/>
  <c r="H174" i="62" s="1"/>
  <c r="G219" i="62"/>
  <c r="G238" i="62" s="1"/>
  <c r="AB23" i="49" s="1"/>
  <c r="G259" i="62"/>
  <c r="G255" i="62"/>
  <c r="G236" i="62"/>
  <c r="E252" i="62"/>
  <c r="C236" i="62"/>
  <c r="H236" i="62" s="1"/>
  <c r="G227" i="62"/>
  <c r="E236" i="62"/>
  <c r="H41" i="62"/>
  <c r="H302" i="62" s="1"/>
  <c r="K21" i="48" s="1"/>
  <c r="D169" i="62"/>
  <c r="H169" i="62" s="1"/>
  <c r="C261" i="62"/>
  <c r="C219" i="62"/>
  <c r="C228" i="62"/>
  <c r="G225" i="62"/>
  <c r="E247" i="62"/>
  <c r="G221" i="62"/>
  <c r="G257" i="62"/>
  <c r="D136" i="62"/>
  <c r="K23" i="49" s="1"/>
  <c r="G250" i="62"/>
  <c r="G253" i="62"/>
  <c r="G235" i="62"/>
  <c r="G229" i="62"/>
  <c r="H146" i="46"/>
  <c r="AH116" i="60"/>
  <c r="AI116" i="60"/>
  <c r="G244" i="62"/>
  <c r="C252" i="62"/>
  <c r="G222" i="62"/>
  <c r="E262" i="62"/>
  <c r="H262" i="62" s="1"/>
  <c r="C259" i="62"/>
  <c r="E221" i="62"/>
  <c r="E238" i="62" s="1"/>
  <c r="Z23" i="49" s="1"/>
  <c r="E256" i="62"/>
  <c r="G224" i="62"/>
  <c r="G237" i="62"/>
  <c r="G258" i="62"/>
  <c r="F305" i="62"/>
  <c r="F355" i="62" s="1"/>
  <c r="H44" i="62"/>
  <c r="H47" i="62"/>
  <c r="C184" i="37"/>
  <c r="F247" i="37"/>
  <c r="D232" i="37"/>
  <c r="D235" i="37"/>
  <c r="D225" i="37"/>
  <c r="D227" i="37"/>
  <c r="D228" i="37"/>
  <c r="D230" i="37"/>
  <c r="D229" i="37"/>
  <c r="D237" i="37"/>
  <c r="D220" i="37"/>
  <c r="D223" i="37"/>
  <c r="D233" i="37"/>
  <c r="D179" i="37"/>
  <c r="C179" i="37"/>
  <c r="E179" i="37"/>
  <c r="F186" i="37"/>
  <c r="F178" i="37"/>
  <c r="H303" i="37"/>
  <c r="L36" i="48" s="1"/>
  <c r="C178" i="37"/>
  <c r="D178" i="37"/>
  <c r="D251" i="37"/>
  <c r="C254" i="37"/>
  <c r="C258" i="37"/>
  <c r="C255" i="37"/>
  <c r="G249" i="37"/>
  <c r="E262" i="37"/>
  <c r="E260" i="37"/>
  <c r="F260" i="37"/>
  <c r="F252" i="37"/>
  <c r="D253" i="37"/>
  <c r="D256" i="37"/>
  <c r="E247" i="37"/>
  <c r="C249" i="37"/>
  <c r="C248" i="37"/>
  <c r="E259" i="37"/>
  <c r="E246" i="37"/>
  <c r="E256" i="37"/>
  <c r="D261" i="37"/>
  <c r="D257" i="37"/>
  <c r="D245" i="37"/>
  <c r="F249" i="37"/>
  <c r="D254" i="37"/>
  <c r="C260" i="37"/>
  <c r="C247" i="37"/>
  <c r="C262" i="37"/>
  <c r="D244" i="37"/>
  <c r="C259" i="37"/>
  <c r="E244" i="37"/>
  <c r="D260" i="37"/>
  <c r="D247" i="37"/>
  <c r="E245" i="37"/>
  <c r="E252" i="37"/>
  <c r="G253" i="37"/>
  <c r="F262" i="37"/>
  <c r="F258" i="37"/>
  <c r="D250" i="37"/>
  <c r="D249" i="37"/>
  <c r="E248" i="37"/>
  <c r="C243" i="37"/>
  <c r="E251" i="37"/>
  <c r="E257" i="37"/>
  <c r="F244" i="37"/>
  <c r="D259" i="37"/>
  <c r="D252" i="37"/>
  <c r="D255" i="37"/>
  <c r="C257" i="37"/>
  <c r="C261" i="37"/>
  <c r="C245" i="37"/>
  <c r="E254" i="37"/>
  <c r="E255" i="37"/>
  <c r="F250" i="37"/>
  <c r="F257" i="37"/>
  <c r="D246" i="37"/>
  <c r="C244" i="37"/>
  <c r="E261" i="37"/>
  <c r="E243" i="37"/>
  <c r="F255" i="37"/>
  <c r="F259" i="37"/>
  <c r="D248" i="37"/>
  <c r="D243" i="37"/>
  <c r="D262" i="37"/>
  <c r="F248" i="37"/>
  <c r="C252" i="37"/>
  <c r="E253" i="37"/>
  <c r="E249" i="37"/>
  <c r="F245" i="37"/>
  <c r="F254" i="37"/>
  <c r="F246" i="37"/>
  <c r="D258" i="37"/>
  <c r="C253" i="37"/>
  <c r="C250" i="37"/>
  <c r="C256" i="37"/>
  <c r="C251" i="37"/>
  <c r="E258" i="37"/>
  <c r="G256" i="37"/>
  <c r="F261" i="37"/>
  <c r="F243" i="37"/>
  <c r="D186" i="37"/>
  <c r="E186" i="37"/>
  <c r="G186" i="37"/>
  <c r="C186" i="37"/>
  <c r="H186" i="37" s="1"/>
  <c r="F256" i="37"/>
  <c r="F251" i="37"/>
  <c r="E250" i="37"/>
  <c r="F174" i="37"/>
  <c r="D174" i="37"/>
  <c r="E174" i="37"/>
  <c r="G174" i="37"/>
  <c r="H116" i="37"/>
  <c r="C171" i="37"/>
  <c r="E171" i="37"/>
  <c r="D171" i="37"/>
  <c r="F171" i="37"/>
  <c r="F184" i="37"/>
  <c r="C169" i="37"/>
  <c r="E169" i="37"/>
  <c r="G169" i="37"/>
  <c r="F169" i="37"/>
  <c r="E220" i="37"/>
  <c r="E235" i="37"/>
  <c r="H106" i="37"/>
  <c r="G131" i="37"/>
  <c r="H131" i="37" s="1"/>
  <c r="F135" i="37"/>
  <c r="H80" i="37"/>
  <c r="H62" i="37"/>
  <c r="H46" i="37"/>
  <c r="H307" i="37" s="1"/>
  <c r="P36" i="48" s="1"/>
  <c r="H354" i="37"/>
  <c r="D218" i="37"/>
  <c r="D221" i="37"/>
  <c r="D222" i="37"/>
  <c r="F222" i="37"/>
  <c r="D224" i="37"/>
  <c r="F235" i="37"/>
  <c r="C233" i="37"/>
  <c r="E219" i="37"/>
  <c r="C231" i="37"/>
  <c r="E224" i="37"/>
  <c r="F237" i="37"/>
  <c r="D236" i="37"/>
  <c r="F227" i="37"/>
  <c r="D226" i="37"/>
  <c r="C218" i="37"/>
  <c r="C227" i="37"/>
  <c r="E228" i="37"/>
  <c r="E223" i="37"/>
  <c r="D231" i="37"/>
  <c r="D219" i="37"/>
  <c r="E225" i="37"/>
  <c r="C224" i="37"/>
  <c r="D234" i="37"/>
  <c r="F220" i="37"/>
  <c r="C220" i="37"/>
  <c r="F229" i="37"/>
  <c r="F236" i="37"/>
  <c r="C181" i="37"/>
  <c r="D181" i="37"/>
  <c r="H163" i="37"/>
  <c r="E130" i="37"/>
  <c r="H130" i="37" s="1"/>
  <c r="H128" i="37"/>
  <c r="F121" i="37"/>
  <c r="F136" i="37" s="1"/>
  <c r="M38" i="49" s="1"/>
  <c r="H95" i="37"/>
  <c r="H94" i="37"/>
  <c r="H79" i="37"/>
  <c r="H40" i="37"/>
  <c r="F232" i="37"/>
  <c r="F230" i="37"/>
  <c r="H103" i="37"/>
  <c r="H118" i="37"/>
  <c r="E170" i="37" s="1"/>
  <c r="F81" i="37"/>
  <c r="H81" i="37" s="1"/>
  <c r="H138" i="37" s="1"/>
  <c r="G81" i="37"/>
  <c r="G178" i="37"/>
  <c r="C174" i="37"/>
  <c r="E163" i="37"/>
  <c r="H135" i="37"/>
  <c r="H68" i="37"/>
  <c r="C123" i="37"/>
  <c r="H123" i="37" s="1"/>
  <c r="H64" i="37"/>
  <c r="G179" i="37"/>
  <c r="G171" i="37"/>
  <c r="H125" i="37"/>
  <c r="G136" i="37"/>
  <c r="N38" i="49" s="1"/>
  <c r="F179" i="37"/>
  <c r="E178" i="37"/>
  <c r="D169" i="37"/>
  <c r="C111" i="37"/>
  <c r="H111" i="37" s="1"/>
  <c r="H98" i="37"/>
  <c r="H97" i="37"/>
  <c r="H77" i="37"/>
  <c r="H70" i="37"/>
  <c r="G295" i="37"/>
  <c r="G345" i="37" s="1"/>
  <c r="G52" i="37"/>
  <c r="F233" i="37"/>
  <c r="G181" i="37"/>
  <c r="H124" i="37"/>
  <c r="E176" i="37" s="1"/>
  <c r="H52" i="37"/>
  <c r="C163" i="37"/>
  <c r="H108" i="37"/>
  <c r="C133" i="37"/>
  <c r="H133" i="37" s="1"/>
  <c r="H101" i="37"/>
  <c r="C136" i="37"/>
  <c r="H48" i="37"/>
  <c r="H309" i="37" s="1"/>
  <c r="R36" i="48" s="1"/>
  <c r="H36" i="37"/>
  <c r="F172" i="37" s="1"/>
  <c r="E111" i="37"/>
  <c r="H74" i="37"/>
  <c r="H18" i="37"/>
  <c r="F18" i="37"/>
  <c r="H93" i="37"/>
  <c r="C43" i="49"/>
  <c r="C47" i="49" s="1"/>
  <c r="O41" i="49"/>
  <c r="G34" i="49"/>
  <c r="G19" i="49"/>
  <c r="AC18" i="49"/>
  <c r="O24" i="49"/>
  <c r="H42" i="49"/>
  <c r="V9" i="49"/>
  <c r="O31" i="49"/>
  <c r="H26" i="49"/>
  <c r="O34" i="49"/>
  <c r="O29" i="49"/>
  <c r="V32" i="49"/>
  <c r="G10" i="49"/>
  <c r="AJ8" i="49"/>
  <c r="G42" i="49"/>
  <c r="E52" i="49"/>
  <c r="E91" i="49" s="1"/>
  <c r="C53" i="49"/>
  <c r="C92" i="49" s="1"/>
  <c r="G33" i="49"/>
  <c r="H10" i="49"/>
  <c r="G31" i="49"/>
  <c r="AC12" i="49"/>
  <c r="H8" i="49"/>
  <c r="H32" i="49"/>
  <c r="G27" i="49"/>
  <c r="V8" i="49"/>
  <c r="AC42" i="49"/>
  <c r="G8" i="49"/>
  <c r="G28" i="49"/>
  <c r="O36" i="49"/>
  <c r="F61" i="49"/>
  <c r="C52" i="49"/>
  <c r="C91" i="49" s="1"/>
  <c r="G26" i="49"/>
  <c r="V36" i="49"/>
  <c r="H9" i="49"/>
  <c r="G12" i="49"/>
  <c r="H12" i="49"/>
  <c r="H36" i="49"/>
  <c r="G36" i="49"/>
  <c r="G41" i="49"/>
  <c r="H41" i="49"/>
  <c r="H20" i="49"/>
  <c r="G25" i="49"/>
  <c r="O18" i="49"/>
  <c r="V24" i="49"/>
  <c r="F101" i="49"/>
  <c r="G18" i="49"/>
  <c r="H18" i="49"/>
  <c r="G22" i="49"/>
  <c r="H22" i="49"/>
  <c r="F117" i="49"/>
  <c r="H34" i="49"/>
  <c r="G35" i="49"/>
  <c r="H35" i="49"/>
  <c r="O40" i="49"/>
  <c r="O9" i="49"/>
  <c r="V41" i="49"/>
  <c r="C85" i="49"/>
  <c r="C124" i="49" s="1"/>
  <c r="O20" i="49"/>
  <c r="O8" i="49"/>
  <c r="H11" i="49"/>
  <c r="G11" i="49"/>
  <c r="H17" i="49"/>
  <c r="G17" i="49"/>
  <c r="AQ17" i="49"/>
  <c r="H33" i="49"/>
  <c r="F78" i="49" l="1"/>
  <c r="H23" i="49"/>
  <c r="H21" i="49"/>
  <c r="H14" i="49"/>
  <c r="H30" i="49"/>
  <c r="E183" i="37"/>
  <c r="D183" i="37"/>
  <c r="F183" i="37"/>
  <c r="G183" i="37"/>
  <c r="C183" i="37"/>
  <c r="H183" i="37" s="1"/>
  <c r="H246" i="36"/>
  <c r="G363" i="35"/>
  <c r="G338" i="35"/>
  <c r="H301" i="38"/>
  <c r="H351" i="38"/>
  <c r="F171" i="36"/>
  <c r="G171" i="36"/>
  <c r="C171" i="36"/>
  <c r="H171" i="36" s="1"/>
  <c r="E171" i="36"/>
  <c r="D171" i="36"/>
  <c r="F172" i="36"/>
  <c r="D172" i="36"/>
  <c r="E172" i="36"/>
  <c r="G172" i="36"/>
  <c r="C172" i="36"/>
  <c r="H172" i="36" s="1"/>
  <c r="C295" i="26"/>
  <c r="D299" i="26"/>
  <c r="H299" i="20"/>
  <c r="H349" i="20"/>
  <c r="E306" i="31"/>
  <c r="H281" i="31"/>
  <c r="AF10" i="49"/>
  <c r="F361" i="10"/>
  <c r="F336" i="10"/>
  <c r="C298" i="12"/>
  <c r="C288" i="12"/>
  <c r="H24" i="49"/>
  <c r="J38" i="49"/>
  <c r="F170" i="37"/>
  <c r="E175" i="37"/>
  <c r="D175" i="37"/>
  <c r="G175" i="37"/>
  <c r="F175" i="37"/>
  <c r="H181" i="37"/>
  <c r="E238" i="37"/>
  <c r="Z38" i="49" s="1"/>
  <c r="D238" i="37"/>
  <c r="Y38" i="49" s="1"/>
  <c r="H121" i="37"/>
  <c r="D263" i="37"/>
  <c r="AF38" i="49" s="1"/>
  <c r="H134" i="62"/>
  <c r="F136" i="62"/>
  <c r="M23" i="49" s="1"/>
  <c r="H226" i="62"/>
  <c r="H248" i="62"/>
  <c r="H245" i="62"/>
  <c r="E177" i="62"/>
  <c r="C254" i="36"/>
  <c r="C259" i="36"/>
  <c r="D175" i="36"/>
  <c r="G175" i="36"/>
  <c r="E175" i="36"/>
  <c r="C175" i="36"/>
  <c r="F175" i="36"/>
  <c r="D180" i="36"/>
  <c r="E180" i="36"/>
  <c r="F180" i="36"/>
  <c r="G180" i="36"/>
  <c r="C180" i="36"/>
  <c r="H180" i="36" s="1"/>
  <c r="H251" i="57"/>
  <c r="G172" i="57"/>
  <c r="E172" i="57"/>
  <c r="F172" i="57"/>
  <c r="D172" i="57"/>
  <c r="C172" i="57"/>
  <c r="E170" i="57"/>
  <c r="F170" i="57"/>
  <c r="G170" i="57"/>
  <c r="C170" i="57"/>
  <c r="D170" i="57"/>
  <c r="H256" i="57"/>
  <c r="H229" i="59"/>
  <c r="H221" i="57"/>
  <c r="C238" i="57"/>
  <c r="H225" i="57"/>
  <c r="C188" i="9"/>
  <c r="H182" i="9"/>
  <c r="C282" i="9"/>
  <c r="H262" i="57"/>
  <c r="D40" i="44"/>
  <c r="H25" i="44"/>
  <c r="E178" i="6"/>
  <c r="C178" i="6"/>
  <c r="F178" i="6"/>
  <c r="D178" i="6"/>
  <c r="G178" i="6"/>
  <c r="H303" i="6"/>
  <c r="L5" i="48" s="1"/>
  <c r="G175" i="6"/>
  <c r="D175" i="6"/>
  <c r="E175" i="6"/>
  <c r="C175" i="6"/>
  <c r="F175" i="6"/>
  <c r="H300" i="6"/>
  <c r="I5" i="48" s="1"/>
  <c r="E263" i="32"/>
  <c r="H243" i="32"/>
  <c r="E268" i="32"/>
  <c r="H252" i="11"/>
  <c r="H248" i="11"/>
  <c r="E263" i="20"/>
  <c r="H244" i="20"/>
  <c r="E269" i="20"/>
  <c r="H254" i="12"/>
  <c r="E279" i="12"/>
  <c r="H279" i="12" s="1"/>
  <c r="E263" i="12"/>
  <c r="AG11" i="49" s="1"/>
  <c r="H245" i="12"/>
  <c r="E270" i="12"/>
  <c r="G87" i="46"/>
  <c r="H111" i="46"/>
  <c r="F238" i="27"/>
  <c r="AA27" i="49" s="1"/>
  <c r="H258" i="18"/>
  <c r="H226" i="23"/>
  <c r="E276" i="23"/>
  <c r="H276" i="23" s="1"/>
  <c r="H219" i="11"/>
  <c r="F238" i="11"/>
  <c r="AA10" i="49" s="1"/>
  <c r="F238" i="25"/>
  <c r="AA20" i="49" s="1"/>
  <c r="H219" i="25"/>
  <c r="F269" i="25"/>
  <c r="H234" i="19"/>
  <c r="E284" i="19"/>
  <c r="H284" i="19" s="1"/>
  <c r="E238" i="22"/>
  <c r="Z22" i="49" s="1"/>
  <c r="H223" i="22"/>
  <c r="L12" i="49"/>
  <c r="H136" i="14"/>
  <c r="H255" i="26"/>
  <c r="F280" i="26"/>
  <c r="H280" i="26" s="1"/>
  <c r="E263" i="14"/>
  <c r="AG12" i="49" s="1"/>
  <c r="H243" i="14"/>
  <c r="H247" i="14"/>
  <c r="H262" i="14"/>
  <c r="H249" i="14"/>
  <c r="H225" i="35"/>
  <c r="F347" i="35"/>
  <c r="F322" i="35"/>
  <c r="H234" i="35"/>
  <c r="F284" i="35"/>
  <c r="F268" i="35"/>
  <c r="F238" i="35"/>
  <c r="AA36" i="49" s="1"/>
  <c r="H251" i="15"/>
  <c r="H255" i="25"/>
  <c r="E280" i="25"/>
  <c r="H280" i="25" s="1"/>
  <c r="H225" i="31"/>
  <c r="E275" i="31"/>
  <c r="H275" i="31" s="1"/>
  <c r="H225" i="24"/>
  <c r="H244" i="23"/>
  <c r="E269" i="23"/>
  <c r="F263" i="35"/>
  <c r="AH36" i="49" s="1"/>
  <c r="H245" i="35"/>
  <c r="F270" i="35"/>
  <c r="F295" i="35" s="1"/>
  <c r="H228" i="34"/>
  <c r="F238" i="34"/>
  <c r="AA35" i="49" s="1"/>
  <c r="H218" i="34"/>
  <c r="H259" i="24"/>
  <c r="C82" i="46"/>
  <c r="C122" i="46"/>
  <c r="H106" i="46"/>
  <c r="E238" i="17"/>
  <c r="Z15" i="49" s="1"/>
  <c r="H236" i="32"/>
  <c r="F286" i="32"/>
  <c r="H243" i="30"/>
  <c r="C263" i="30"/>
  <c r="H245" i="30"/>
  <c r="E238" i="33"/>
  <c r="Z34" i="49" s="1"/>
  <c r="E268" i="33"/>
  <c r="F238" i="33"/>
  <c r="AA34" i="49" s="1"/>
  <c r="F279" i="33"/>
  <c r="F288" i="33" s="1"/>
  <c r="F313" i="33" s="1"/>
  <c r="F363" i="33" s="1"/>
  <c r="H221" i="33"/>
  <c r="C271" i="33"/>
  <c r="H219" i="33"/>
  <c r="C269" i="33"/>
  <c r="C263" i="21"/>
  <c r="H243" i="21"/>
  <c r="H246" i="21"/>
  <c r="H247" i="21"/>
  <c r="F176" i="15"/>
  <c r="C176" i="15"/>
  <c r="G176" i="15"/>
  <c r="D176" i="15"/>
  <c r="E176" i="15"/>
  <c r="H236" i="38"/>
  <c r="E286" i="38"/>
  <c r="H224" i="38"/>
  <c r="E274" i="38"/>
  <c r="H236" i="26"/>
  <c r="E286" i="26"/>
  <c r="H224" i="26"/>
  <c r="E274" i="26"/>
  <c r="E299" i="26" s="1"/>
  <c r="F286" i="26"/>
  <c r="E238" i="26"/>
  <c r="Z25" i="49" s="1"/>
  <c r="D69" i="49" s="1"/>
  <c r="D108" i="49" s="1"/>
  <c r="H218" i="26"/>
  <c r="E268" i="26"/>
  <c r="F172" i="16"/>
  <c r="D172" i="16"/>
  <c r="G172" i="16"/>
  <c r="C172" i="16"/>
  <c r="E172" i="16"/>
  <c r="H181" i="35"/>
  <c r="D186" i="18"/>
  <c r="E186" i="18"/>
  <c r="G186" i="18"/>
  <c r="C186" i="18"/>
  <c r="F186" i="18"/>
  <c r="E183" i="16"/>
  <c r="G183" i="16"/>
  <c r="F183" i="16"/>
  <c r="D183" i="16"/>
  <c r="C183" i="16"/>
  <c r="H222" i="22"/>
  <c r="C238" i="22"/>
  <c r="F238" i="28"/>
  <c r="H224" i="28"/>
  <c r="H262" i="15"/>
  <c r="E170" i="18"/>
  <c r="G170" i="18"/>
  <c r="C170" i="18"/>
  <c r="D170" i="18"/>
  <c r="F170" i="18"/>
  <c r="H185" i="23"/>
  <c r="C285" i="23"/>
  <c r="H285" i="23" s="1"/>
  <c r="N21" i="49"/>
  <c r="H136" i="21"/>
  <c r="G274" i="40"/>
  <c r="G288" i="40" s="1"/>
  <c r="G313" i="40" s="1"/>
  <c r="G188" i="40"/>
  <c r="AP41" i="49" s="1"/>
  <c r="D351" i="25"/>
  <c r="D326" i="25"/>
  <c r="D188" i="20"/>
  <c r="AM18" i="49" s="1"/>
  <c r="C62" i="49" s="1"/>
  <c r="C101" i="49" s="1"/>
  <c r="D276" i="20"/>
  <c r="D301" i="20" s="1"/>
  <c r="H136" i="22"/>
  <c r="J22" i="49"/>
  <c r="H255" i="27"/>
  <c r="F177" i="27"/>
  <c r="F188" i="27" s="1"/>
  <c r="AO27" i="49" s="1"/>
  <c r="D177" i="27"/>
  <c r="D188" i="27" s="1"/>
  <c r="AM27" i="49" s="1"/>
  <c r="E177" i="27"/>
  <c r="G177" i="27"/>
  <c r="C177" i="27"/>
  <c r="H179" i="29"/>
  <c r="C188" i="29"/>
  <c r="H180" i="31"/>
  <c r="C188" i="31"/>
  <c r="C280" i="31"/>
  <c r="E362" i="31"/>
  <c r="E337" i="31"/>
  <c r="H179" i="33"/>
  <c r="C188" i="33"/>
  <c r="K13" i="49"/>
  <c r="H136" i="15"/>
  <c r="G13" i="49"/>
  <c r="H227" i="23"/>
  <c r="F205" i="24"/>
  <c r="F280" i="24" s="1"/>
  <c r="G198" i="24"/>
  <c r="G273" i="24" s="1"/>
  <c r="C210" i="24"/>
  <c r="F194" i="24"/>
  <c r="C196" i="24"/>
  <c r="G211" i="24"/>
  <c r="G286" i="24" s="1"/>
  <c r="D206" i="24"/>
  <c r="D281" i="24" s="1"/>
  <c r="D306" i="24" s="1"/>
  <c r="D356" i="24" s="1"/>
  <c r="D200" i="24"/>
  <c r="D275" i="24" s="1"/>
  <c r="C207" i="24"/>
  <c r="G201" i="24"/>
  <c r="G276" i="24" s="1"/>
  <c r="C195" i="24"/>
  <c r="D208" i="24"/>
  <c r="D283" i="24" s="1"/>
  <c r="D308" i="24" s="1"/>
  <c r="D358" i="24" s="1"/>
  <c r="E202" i="24"/>
  <c r="E277" i="24" s="1"/>
  <c r="E302" i="24" s="1"/>
  <c r="E352" i="24" s="1"/>
  <c r="D210" i="24"/>
  <c r="D285" i="24" s="1"/>
  <c r="D310" i="24" s="1"/>
  <c r="D360" i="24" s="1"/>
  <c r="E208" i="24"/>
  <c r="E283" i="24" s="1"/>
  <c r="E308" i="24" s="1"/>
  <c r="E358" i="24" s="1"/>
  <c r="G208" i="24"/>
  <c r="G283" i="24" s="1"/>
  <c r="F193" i="24"/>
  <c r="C212" i="24"/>
  <c r="D212" i="24"/>
  <c r="D287" i="24" s="1"/>
  <c r="D312" i="24" s="1"/>
  <c r="D362" i="24" s="1"/>
  <c r="F212" i="24"/>
  <c r="G199" i="24"/>
  <c r="G274" i="24" s="1"/>
  <c r="G202" i="24"/>
  <c r="G277" i="24" s="1"/>
  <c r="D193" i="24"/>
  <c r="G209" i="24"/>
  <c r="G284" i="24" s="1"/>
  <c r="G206" i="24"/>
  <c r="G281" i="24" s="1"/>
  <c r="F196" i="24"/>
  <c r="F271" i="24" s="1"/>
  <c r="E209" i="24"/>
  <c r="E284" i="24" s="1"/>
  <c r="E195" i="24"/>
  <c r="E270" i="24" s="1"/>
  <c r="E295" i="24" s="1"/>
  <c r="E345" i="24" s="1"/>
  <c r="G194" i="24"/>
  <c r="G269" i="24" s="1"/>
  <c r="D198" i="24"/>
  <c r="D273" i="24" s="1"/>
  <c r="D298" i="24" s="1"/>
  <c r="D348" i="24" s="1"/>
  <c r="D205" i="24"/>
  <c r="D280" i="24" s="1"/>
  <c r="D305" i="24" s="1"/>
  <c r="D355" i="24" s="1"/>
  <c r="G207" i="24"/>
  <c r="G282" i="24" s="1"/>
  <c r="D195" i="24"/>
  <c r="D270" i="24" s="1"/>
  <c r="D295" i="24" s="1"/>
  <c r="D345" i="24" s="1"/>
  <c r="F203" i="24"/>
  <c r="F278" i="24" s="1"/>
  <c r="G212" i="24"/>
  <c r="G287" i="24" s="1"/>
  <c r="C204" i="24"/>
  <c r="F210" i="24"/>
  <c r="F285" i="24" s="1"/>
  <c r="F202" i="24"/>
  <c r="F277" i="24" s="1"/>
  <c r="F208" i="24"/>
  <c r="F283" i="24" s="1"/>
  <c r="G195" i="24"/>
  <c r="G270" i="24" s="1"/>
  <c r="C206" i="24"/>
  <c r="E197" i="24"/>
  <c r="E200" i="24"/>
  <c r="E275" i="24" s="1"/>
  <c r="C201" i="24"/>
  <c r="G204" i="24"/>
  <c r="G279" i="24" s="1"/>
  <c r="F206" i="24"/>
  <c r="F281" i="24" s="1"/>
  <c r="G197" i="24"/>
  <c r="G272" i="24" s="1"/>
  <c r="G200" i="24"/>
  <c r="G275" i="24" s="1"/>
  <c r="E204" i="24"/>
  <c r="G196" i="24"/>
  <c r="G271" i="24" s="1"/>
  <c r="D196" i="24"/>
  <c r="D271" i="24" s="1"/>
  <c r="D296" i="24" s="1"/>
  <c r="D346" i="24" s="1"/>
  <c r="F198" i="24"/>
  <c r="C198" i="24"/>
  <c r="F201" i="24"/>
  <c r="F276" i="24" s="1"/>
  <c r="G193" i="24"/>
  <c r="D201" i="24"/>
  <c r="D276" i="24" s="1"/>
  <c r="D301" i="24" s="1"/>
  <c r="D351" i="24" s="1"/>
  <c r="D194" i="24"/>
  <c r="D269" i="24" s="1"/>
  <c r="D294" i="24" s="1"/>
  <c r="D344" i="24" s="1"/>
  <c r="C209" i="24"/>
  <c r="F197" i="24"/>
  <c r="C203" i="24"/>
  <c r="C202" i="24"/>
  <c r="D199" i="24"/>
  <c r="D274" i="24" s="1"/>
  <c r="C194" i="24"/>
  <c r="C193" i="24"/>
  <c r="G203" i="24"/>
  <c r="G278" i="24" s="1"/>
  <c r="D209" i="24"/>
  <c r="D284" i="24" s="1"/>
  <c r="D197" i="24"/>
  <c r="D272" i="24" s="1"/>
  <c r="D297" i="24" s="1"/>
  <c r="D347" i="24" s="1"/>
  <c r="E211" i="24"/>
  <c r="F209" i="24"/>
  <c r="F284" i="24" s="1"/>
  <c r="C200" i="24"/>
  <c r="E203" i="24"/>
  <c r="D211" i="24"/>
  <c r="D286" i="24" s="1"/>
  <c r="D311" i="24" s="1"/>
  <c r="D361" i="24" s="1"/>
  <c r="E194" i="24"/>
  <c r="E269" i="24" s="1"/>
  <c r="E294" i="24" s="1"/>
  <c r="E344" i="24" s="1"/>
  <c r="F195" i="24"/>
  <c r="F270" i="24" s="1"/>
  <c r="E201" i="24"/>
  <c r="E276" i="24" s="1"/>
  <c r="E301" i="24" s="1"/>
  <c r="E351" i="24" s="1"/>
  <c r="E206" i="24"/>
  <c r="E281" i="24" s="1"/>
  <c r="E306" i="24" s="1"/>
  <c r="E356" i="24" s="1"/>
  <c r="D203" i="24"/>
  <c r="D278" i="24" s="1"/>
  <c r="E207" i="24"/>
  <c r="E282" i="24" s="1"/>
  <c r="F204" i="24"/>
  <c r="E210" i="24"/>
  <c r="C199" i="24"/>
  <c r="C211" i="24"/>
  <c r="E212" i="24"/>
  <c r="E196" i="24"/>
  <c r="C197" i="24"/>
  <c r="G210" i="24"/>
  <c r="G285" i="24" s="1"/>
  <c r="F211" i="24"/>
  <c r="F286" i="24" s="1"/>
  <c r="E198" i="24"/>
  <c r="E273" i="24" s="1"/>
  <c r="E298" i="24" s="1"/>
  <c r="E348" i="24" s="1"/>
  <c r="F200" i="24"/>
  <c r="F275" i="24" s="1"/>
  <c r="D204" i="24"/>
  <c r="D279" i="24" s="1"/>
  <c r="D304" i="24" s="1"/>
  <c r="D354" i="24" s="1"/>
  <c r="E199" i="24"/>
  <c r="E274" i="24" s="1"/>
  <c r="E299" i="24" s="1"/>
  <c r="E349" i="24" s="1"/>
  <c r="C205" i="24"/>
  <c r="D207" i="24"/>
  <c r="D282" i="24" s="1"/>
  <c r="G205" i="24"/>
  <c r="G280" i="24" s="1"/>
  <c r="F207" i="24"/>
  <c r="F282" i="24" s="1"/>
  <c r="F199" i="24"/>
  <c r="F274" i="24" s="1"/>
  <c r="E205" i="24"/>
  <c r="E280" i="24" s="1"/>
  <c r="E193" i="24"/>
  <c r="D202" i="24"/>
  <c r="D277" i="24" s="1"/>
  <c r="D302" i="24" s="1"/>
  <c r="D352" i="24" s="1"/>
  <c r="C208" i="24"/>
  <c r="AE35" i="49"/>
  <c r="AJ35" i="49" s="1"/>
  <c r="H263" i="34"/>
  <c r="AE40" i="49"/>
  <c r="H238" i="9"/>
  <c r="X8" i="49"/>
  <c r="AF42" i="49"/>
  <c r="F179" i="6"/>
  <c r="D179" i="6"/>
  <c r="C179" i="6"/>
  <c r="G179" i="6"/>
  <c r="E179" i="6"/>
  <c r="H122" i="6"/>
  <c r="D136" i="6"/>
  <c r="K7" i="49" s="1"/>
  <c r="G136" i="6"/>
  <c r="N7" i="49" s="1"/>
  <c r="H131" i="6"/>
  <c r="H177" i="16"/>
  <c r="H219" i="35"/>
  <c r="D273" i="12"/>
  <c r="C279" i="33"/>
  <c r="H269" i="12"/>
  <c r="H360" i="19"/>
  <c r="H310" i="19"/>
  <c r="R39" i="49"/>
  <c r="H213" i="38"/>
  <c r="F338" i="9"/>
  <c r="F363" i="9"/>
  <c r="D363" i="40"/>
  <c r="D338" i="40"/>
  <c r="D321" i="26"/>
  <c r="D346" i="26"/>
  <c r="R34" i="49"/>
  <c r="H213" i="33"/>
  <c r="E184" i="36"/>
  <c r="F184" i="36"/>
  <c r="C184" i="36"/>
  <c r="D184" i="36"/>
  <c r="G184" i="36"/>
  <c r="D263" i="36"/>
  <c r="AF37" i="49" s="1"/>
  <c r="D85" i="46"/>
  <c r="H109" i="46"/>
  <c r="D122" i="46"/>
  <c r="H248" i="41"/>
  <c r="H260" i="18"/>
  <c r="H226" i="39"/>
  <c r="H236" i="35"/>
  <c r="E286" i="35"/>
  <c r="H249" i="25"/>
  <c r="E274" i="25"/>
  <c r="E299" i="25" s="1"/>
  <c r="H229" i="34"/>
  <c r="H237" i="17"/>
  <c r="H173" i="31"/>
  <c r="E273" i="31"/>
  <c r="E188" i="31"/>
  <c r="AN31" i="49" s="1"/>
  <c r="H252" i="35"/>
  <c r="D263" i="35"/>
  <c r="D277" i="35"/>
  <c r="H224" i="30"/>
  <c r="H230" i="30"/>
  <c r="H228" i="33"/>
  <c r="C278" i="33"/>
  <c r="H278" i="33" s="1"/>
  <c r="H226" i="33"/>
  <c r="E276" i="33"/>
  <c r="G238" i="38"/>
  <c r="AB39" i="49" s="1"/>
  <c r="F83" i="49" s="1"/>
  <c r="F122" i="49" s="1"/>
  <c r="G273" i="38"/>
  <c r="G288" i="38" s="1"/>
  <c r="G313" i="38" s="1"/>
  <c r="H220" i="38"/>
  <c r="E270" i="38"/>
  <c r="H227" i="38"/>
  <c r="E277" i="38"/>
  <c r="H235" i="26"/>
  <c r="E285" i="26"/>
  <c r="H285" i="26" s="1"/>
  <c r="F238" i="26"/>
  <c r="AA25" i="49" s="1"/>
  <c r="F268" i="26"/>
  <c r="H222" i="26"/>
  <c r="E272" i="26"/>
  <c r="H272" i="26" s="1"/>
  <c r="H180" i="23"/>
  <c r="C280" i="23"/>
  <c r="H246" i="19"/>
  <c r="D271" i="19"/>
  <c r="H175" i="28"/>
  <c r="C263" i="22"/>
  <c r="H243" i="22"/>
  <c r="H248" i="22"/>
  <c r="H250" i="28"/>
  <c r="F263" i="28"/>
  <c r="AH28" i="49" s="1"/>
  <c r="C263" i="15"/>
  <c r="H245" i="15"/>
  <c r="F177" i="18"/>
  <c r="C177" i="18"/>
  <c r="G177" i="18"/>
  <c r="E177" i="18"/>
  <c r="D177" i="18"/>
  <c r="E168" i="21"/>
  <c r="D168" i="21"/>
  <c r="G168" i="21"/>
  <c r="F168" i="21"/>
  <c r="C168" i="21"/>
  <c r="H185" i="38"/>
  <c r="C285" i="38"/>
  <c r="C188" i="38"/>
  <c r="H174" i="40"/>
  <c r="C188" i="40"/>
  <c r="E188" i="32"/>
  <c r="AN32" i="49" s="1"/>
  <c r="E269" i="32"/>
  <c r="E294" i="32" s="1"/>
  <c r="E344" i="32" s="1"/>
  <c r="D177" i="22"/>
  <c r="D188" i="22" s="1"/>
  <c r="AM22" i="49" s="1"/>
  <c r="F177" i="22"/>
  <c r="F188" i="22" s="1"/>
  <c r="AO22" i="49" s="1"/>
  <c r="G177" i="22"/>
  <c r="G188" i="22" s="1"/>
  <c r="AP22" i="49" s="1"/>
  <c r="E177" i="22"/>
  <c r="E188" i="22" s="1"/>
  <c r="AN22" i="49" s="1"/>
  <c r="C177" i="22"/>
  <c r="H174" i="26"/>
  <c r="C274" i="26"/>
  <c r="C288" i="26" s="1"/>
  <c r="H227" i="27"/>
  <c r="H220" i="27"/>
  <c r="G238" i="27"/>
  <c r="AB27" i="49" s="1"/>
  <c r="H262" i="27"/>
  <c r="H173" i="35"/>
  <c r="C273" i="35"/>
  <c r="C188" i="35"/>
  <c r="G170" i="15"/>
  <c r="G188" i="15" s="1"/>
  <c r="AP13" i="49" s="1"/>
  <c r="F170" i="15"/>
  <c r="F188" i="15" s="1"/>
  <c r="AO13" i="49" s="1"/>
  <c r="E170" i="15"/>
  <c r="E188" i="15" s="1"/>
  <c r="AN13" i="49" s="1"/>
  <c r="C170" i="15"/>
  <c r="D170" i="15"/>
  <c r="D188" i="15" s="1"/>
  <c r="AM13" i="49" s="1"/>
  <c r="AF28" i="49"/>
  <c r="D294" i="35"/>
  <c r="H269" i="35"/>
  <c r="E89" i="44"/>
  <c r="E95" i="44"/>
  <c r="H78" i="44"/>
  <c r="C102" i="44"/>
  <c r="H102" i="44" s="1"/>
  <c r="G108" i="44"/>
  <c r="H108" i="44" s="1"/>
  <c r="H59" i="44"/>
  <c r="AE11" i="49"/>
  <c r="F296" i="10"/>
  <c r="F288" i="10"/>
  <c r="F313" i="10" s="1"/>
  <c r="Q18" i="49"/>
  <c r="H213" i="20"/>
  <c r="H354" i="32"/>
  <c r="H304" i="32"/>
  <c r="M30" i="48" s="1"/>
  <c r="D306" i="38"/>
  <c r="O15" i="48"/>
  <c r="H331" i="19"/>
  <c r="F345" i="9"/>
  <c r="F320" i="9"/>
  <c r="D349" i="40"/>
  <c r="D324" i="40"/>
  <c r="D296" i="33"/>
  <c r="D346" i="33" s="1"/>
  <c r="C175" i="62"/>
  <c r="G175" i="62"/>
  <c r="D175" i="62"/>
  <c r="E175" i="62"/>
  <c r="F175" i="62"/>
  <c r="H22" i="44"/>
  <c r="E40" i="44"/>
  <c r="H261" i="11"/>
  <c r="H237" i="27"/>
  <c r="H248" i="14"/>
  <c r="H254" i="15"/>
  <c r="C185" i="37"/>
  <c r="F185" i="37"/>
  <c r="D185" i="37"/>
  <c r="G185" i="37"/>
  <c r="G237" i="37"/>
  <c r="G229" i="37"/>
  <c r="G234" i="37"/>
  <c r="H234" i="37" s="1"/>
  <c r="G236" i="37"/>
  <c r="H236" i="37" s="1"/>
  <c r="G219" i="37"/>
  <c r="H219" i="37" s="1"/>
  <c r="G235" i="37"/>
  <c r="G221" i="37"/>
  <c r="G224" i="37"/>
  <c r="G225" i="37"/>
  <c r="H225" i="37" s="1"/>
  <c r="G222" i="37"/>
  <c r="G223" i="37"/>
  <c r="G230" i="37"/>
  <c r="H230" i="37" s="1"/>
  <c r="G226" i="37"/>
  <c r="H226" i="37" s="1"/>
  <c r="G228" i="37"/>
  <c r="H228" i="37" s="1"/>
  <c r="G218" i="37"/>
  <c r="G232" i="37"/>
  <c r="H232" i="37" s="1"/>
  <c r="G261" i="37"/>
  <c r="H261" i="37" s="1"/>
  <c r="G260" i="37"/>
  <c r="F38" i="49"/>
  <c r="C175" i="37"/>
  <c r="H175" i="37" s="1"/>
  <c r="C187" i="37"/>
  <c r="D187" i="37"/>
  <c r="E187" i="37"/>
  <c r="F187" i="37"/>
  <c r="E180" i="37"/>
  <c r="G180" i="37"/>
  <c r="F180" i="37"/>
  <c r="D180" i="37"/>
  <c r="G220" i="37"/>
  <c r="G252" i="37"/>
  <c r="G258" i="37"/>
  <c r="C263" i="37"/>
  <c r="H243" i="37"/>
  <c r="G244" i="37"/>
  <c r="G243" i="37"/>
  <c r="D183" i="62"/>
  <c r="E183" i="62"/>
  <c r="H259" i="62"/>
  <c r="H116" i="62"/>
  <c r="C251" i="36"/>
  <c r="F248" i="36"/>
  <c r="F250" i="36"/>
  <c r="F176" i="36"/>
  <c r="G176" i="36"/>
  <c r="C176" i="36"/>
  <c r="H176" i="36" s="1"/>
  <c r="E176" i="36"/>
  <c r="D176" i="36"/>
  <c r="E181" i="36"/>
  <c r="C181" i="36"/>
  <c r="F181" i="36"/>
  <c r="G181" i="36"/>
  <c r="D181" i="36"/>
  <c r="H173" i="36"/>
  <c r="C187" i="62"/>
  <c r="H258" i="57"/>
  <c r="H248" i="57"/>
  <c r="C172" i="59"/>
  <c r="E172" i="59"/>
  <c r="G172" i="59"/>
  <c r="D172" i="59"/>
  <c r="F172" i="59"/>
  <c r="D171" i="57"/>
  <c r="C171" i="57"/>
  <c r="F171" i="57"/>
  <c r="G171" i="57"/>
  <c r="E171" i="57"/>
  <c r="H226" i="59"/>
  <c r="H236" i="59"/>
  <c r="H222" i="59"/>
  <c r="H232" i="59"/>
  <c r="H233" i="57"/>
  <c r="H250" i="59"/>
  <c r="F84" i="46"/>
  <c r="H108" i="46"/>
  <c r="F122" i="46"/>
  <c r="E80" i="46"/>
  <c r="H104" i="46"/>
  <c r="E122" i="46"/>
  <c r="G187" i="6"/>
  <c r="F187" i="6"/>
  <c r="E187" i="6"/>
  <c r="C187" i="6"/>
  <c r="D187" i="6"/>
  <c r="H254" i="11"/>
  <c r="H251" i="11"/>
  <c r="H260" i="11"/>
  <c r="H246" i="41"/>
  <c r="H258" i="20"/>
  <c r="E283" i="20"/>
  <c r="H251" i="12"/>
  <c r="E276" i="12"/>
  <c r="H231" i="27"/>
  <c r="F238" i="18"/>
  <c r="AA16" i="49" s="1"/>
  <c r="H219" i="18"/>
  <c r="H222" i="11"/>
  <c r="H237" i="12"/>
  <c r="E287" i="12"/>
  <c r="C178" i="11"/>
  <c r="F178" i="11"/>
  <c r="F188" i="11" s="1"/>
  <c r="AO10" i="49" s="1"/>
  <c r="D178" i="11"/>
  <c r="D188" i="11" s="1"/>
  <c r="AM10" i="49" s="1"/>
  <c r="G178" i="11"/>
  <c r="G188" i="11" s="1"/>
  <c r="AP10" i="49" s="1"/>
  <c r="E178" i="11"/>
  <c r="E188" i="11" s="1"/>
  <c r="AN10" i="49" s="1"/>
  <c r="H234" i="25"/>
  <c r="E284" i="25"/>
  <c r="H284" i="25" s="1"/>
  <c r="H237" i="19"/>
  <c r="F287" i="19"/>
  <c r="H227" i="22"/>
  <c r="H224" i="22"/>
  <c r="H223" i="39"/>
  <c r="H251" i="14"/>
  <c r="H246" i="14"/>
  <c r="H250" i="14"/>
  <c r="F263" i="14"/>
  <c r="AH12" i="49" s="1"/>
  <c r="H229" i="35"/>
  <c r="E279" i="35"/>
  <c r="H279" i="35" s="1"/>
  <c r="F344" i="35"/>
  <c r="F319" i="35"/>
  <c r="E238" i="16"/>
  <c r="Z14" i="49" s="1"/>
  <c r="H226" i="16"/>
  <c r="H261" i="15"/>
  <c r="H261" i="25"/>
  <c r="F286" i="25"/>
  <c r="H286" i="25" s="1"/>
  <c r="E299" i="31"/>
  <c r="H274" i="31"/>
  <c r="H237" i="24"/>
  <c r="F287" i="24"/>
  <c r="H249" i="23"/>
  <c r="E274" i="23"/>
  <c r="E263" i="35"/>
  <c r="AG36" i="49" s="1"/>
  <c r="E273" i="35"/>
  <c r="E298" i="35" s="1"/>
  <c r="H233" i="34"/>
  <c r="F263" i="24"/>
  <c r="AH26" i="49" s="1"/>
  <c r="F272" i="24"/>
  <c r="F297" i="24" s="1"/>
  <c r="F347" i="24" s="1"/>
  <c r="G238" i="17"/>
  <c r="AB15" i="49" s="1"/>
  <c r="F238" i="32"/>
  <c r="AA32" i="49" s="1"/>
  <c r="H218" i="32"/>
  <c r="F268" i="32"/>
  <c r="H250" i="30"/>
  <c r="H247" i="30"/>
  <c r="H258" i="30"/>
  <c r="H248" i="30"/>
  <c r="D238" i="29"/>
  <c r="H220" i="29"/>
  <c r="H224" i="33"/>
  <c r="C274" i="33"/>
  <c r="H236" i="33"/>
  <c r="E286" i="33"/>
  <c r="H286" i="33" s="1"/>
  <c r="H249" i="21"/>
  <c r="H257" i="21"/>
  <c r="F238" i="15"/>
  <c r="AA13" i="49" s="1"/>
  <c r="H218" i="15"/>
  <c r="H177" i="41"/>
  <c r="H237" i="38"/>
  <c r="E287" i="38"/>
  <c r="H225" i="38"/>
  <c r="E275" i="38"/>
  <c r="H275" i="38" s="1"/>
  <c r="H221" i="38"/>
  <c r="E271" i="38"/>
  <c r="H225" i="26"/>
  <c r="E275" i="26"/>
  <c r="H275" i="26" s="1"/>
  <c r="H229" i="26"/>
  <c r="E279" i="26"/>
  <c r="H279" i="26" s="1"/>
  <c r="H228" i="26"/>
  <c r="F278" i="26"/>
  <c r="H248" i="19"/>
  <c r="D273" i="19"/>
  <c r="H228" i="22"/>
  <c r="H237" i="39"/>
  <c r="D238" i="39"/>
  <c r="H253" i="15"/>
  <c r="H174" i="27"/>
  <c r="E188" i="27"/>
  <c r="AN27" i="49" s="1"/>
  <c r="D188" i="38"/>
  <c r="AM39" i="49" s="1"/>
  <c r="D285" i="38"/>
  <c r="D310" i="38" s="1"/>
  <c r="C188" i="32"/>
  <c r="H169" i="32"/>
  <c r="C269" i="32"/>
  <c r="H184" i="18"/>
  <c r="H256" i="27"/>
  <c r="H259" i="27"/>
  <c r="D358" i="31"/>
  <c r="D333" i="31"/>
  <c r="F284" i="32"/>
  <c r="F188" i="32"/>
  <c r="AO32" i="49" s="1"/>
  <c r="J35" i="49"/>
  <c r="H136" i="34"/>
  <c r="D348" i="35"/>
  <c r="D323" i="35"/>
  <c r="H347" i="19"/>
  <c r="H297" i="19"/>
  <c r="X17" i="49"/>
  <c r="G273" i="12"/>
  <c r="G288" i="12" s="1"/>
  <c r="G188" i="12"/>
  <c r="AP11" i="49" s="1"/>
  <c r="F55" i="49" s="1"/>
  <c r="E188" i="10"/>
  <c r="AN9" i="49" s="1"/>
  <c r="D53" i="49" s="1"/>
  <c r="D92" i="49" s="1"/>
  <c r="H263" i="17"/>
  <c r="AE15" i="49"/>
  <c r="AJ15" i="49" s="1"/>
  <c r="H186" i="10"/>
  <c r="H169" i="17"/>
  <c r="AF27" i="49"/>
  <c r="F283" i="23"/>
  <c r="H118" i="6"/>
  <c r="E136" i="6"/>
  <c r="L7" i="49" s="1"/>
  <c r="H111" i="6"/>
  <c r="G64" i="44"/>
  <c r="H93" i="44"/>
  <c r="H253" i="12"/>
  <c r="G273" i="31"/>
  <c r="G288" i="31" s="1"/>
  <c r="E274" i="40"/>
  <c r="C321" i="32"/>
  <c r="D328" i="32"/>
  <c r="E332" i="32"/>
  <c r="E333" i="32"/>
  <c r="G333" i="32"/>
  <c r="C335" i="32"/>
  <c r="F335" i="32"/>
  <c r="F329" i="32"/>
  <c r="F320" i="32"/>
  <c r="G329" i="32"/>
  <c r="D335" i="32"/>
  <c r="E319" i="32"/>
  <c r="C323" i="32"/>
  <c r="G323" i="32"/>
  <c r="E325" i="32"/>
  <c r="C331" i="32"/>
  <c r="C333" i="32"/>
  <c r="D322" i="32"/>
  <c r="D320" i="32"/>
  <c r="G325" i="32"/>
  <c r="G321" i="32"/>
  <c r="H332" i="32"/>
  <c r="D332" i="32"/>
  <c r="E320" i="32"/>
  <c r="D321" i="32"/>
  <c r="H328" i="32"/>
  <c r="G326" i="32"/>
  <c r="F327" i="32"/>
  <c r="C337" i="32"/>
  <c r="C332" i="32"/>
  <c r="G336" i="32"/>
  <c r="C326" i="32"/>
  <c r="E330" i="32"/>
  <c r="F322" i="32"/>
  <c r="C336" i="32"/>
  <c r="C329" i="32"/>
  <c r="D326" i="32"/>
  <c r="F319" i="32"/>
  <c r="F326" i="32"/>
  <c r="D331" i="32"/>
  <c r="C322" i="32"/>
  <c r="C325" i="32"/>
  <c r="C324" i="32"/>
  <c r="C318" i="32"/>
  <c r="F324" i="32"/>
  <c r="D334" i="32"/>
  <c r="E322" i="32"/>
  <c r="E324" i="32"/>
  <c r="D327" i="32"/>
  <c r="E321" i="32"/>
  <c r="G327" i="32"/>
  <c r="F330" i="32"/>
  <c r="D337" i="32"/>
  <c r="G318" i="32"/>
  <c r="C334" i="32"/>
  <c r="C343" i="32"/>
  <c r="E326" i="32"/>
  <c r="G335" i="32"/>
  <c r="H322" i="32"/>
  <c r="F333" i="32"/>
  <c r="F325" i="32"/>
  <c r="G319" i="32"/>
  <c r="F337" i="32"/>
  <c r="D336" i="32"/>
  <c r="H325" i="32"/>
  <c r="E335" i="32"/>
  <c r="F328" i="32"/>
  <c r="F332" i="32"/>
  <c r="C328" i="32"/>
  <c r="D324" i="32"/>
  <c r="G320" i="32"/>
  <c r="G322" i="32"/>
  <c r="E336" i="32"/>
  <c r="G330" i="32"/>
  <c r="C330" i="32"/>
  <c r="F331" i="32"/>
  <c r="D318" i="32"/>
  <c r="C320" i="32"/>
  <c r="D325" i="32"/>
  <c r="D333" i="32"/>
  <c r="H337" i="32"/>
  <c r="G334" i="32"/>
  <c r="E337" i="32"/>
  <c r="E334" i="32"/>
  <c r="G328" i="32"/>
  <c r="H334" i="32"/>
  <c r="G324" i="32"/>
  <c r="E328" i="32"/>
  <c r="H335" i="32"/>
  <c r="F334" i="32"/>
  <c r="G331" i="32"/>
  <c r="H333" i="32"/>
  <c r="C327" i="32"/>
  <c r="F323" i="32"/>
  <c r="H326" i="32"/>
  <c r="H330" i="32"/>
  <c r="G337" i="32"/>
  <c r="D323" i="32"/>
  <c r="H324" i="32"/>
  <c r="G332" i="32"/>
  <c r="H329" i="32"/>
  <c r="H320" i="32"/>
  <c r="D330" i="32"/>
  <c r="D329" i="32"/>
  <c r="E329" i="32"/>
  <c r="C362" i="19"/>
  <c r="C337" i="19"/>
  <c r="C351" i="38"/>
  <c r="C326" i="38"/>
  <c r="H345" i="20"/>
  <c r="H295" i="20"/>
  <c r="C349" i="38"/>
  <c r="C324" i="38"/>
  <c r="D344" i="25"/>
  <c r="D319" i="25"/>
  <c r="D348" i="26"/>
  <c r="D323" i="26"/>
  <c r="H253" i="62"/>
  <c r="D177" i="62"/>
  <c r="H237" i="57"/>
  <c r="F40" i="44"/>
  <c r="H26" i="44"/>
  <c r="H244" i="11"/>
  <c r="H255" i="12"/>
  <c r="E280" i="12"/>
  <c r="H280" i="12" s="1"/>
  <c r="H236" i="12"/>
  <c r="E286" i="12"/>
  <c r="G238" i="22"/>
  <c r="AB22" i="49" s="1"/>
  <c r="H218" i="22"/>
  <c r="H258" i="14"/>
  <c r="E272" i="35"/>
  <c r="H222" i="35"/>
  <c r="H247" i="15"/>
  <c r="H250" i="35"/>
  <c r="E275" i="35"/>
  <c r="H275" i="35" s="1"/>
  <c r="G172" i="6"/>
  <c r="C172" i="6"/>
  <c r="F172" i="6"/>
  <c r="F121" i="44" s="1"/>
  <c r="E172" i="6"/>
  <c r="D172" i="6"/>
  <c r="H297" i="6"/>
  <c r="F5" i="48" s="1"/>
  <c r="H223" i="33"/>
  <c r="C273" i="33"/>
  <c r="G172" i="37"/>
  <c r="D176" i="37"/>
  <c r="D182" i="37"/>
  <c r="C182" i="37"/>
  <c r="E182" i="37"/>
  <c r="G182" i="37"/>
  <c r="F182" i="37"/>
  <c r="G231" i="37"/>
  <c r="H256" i="37"/>
  <c r="G259" i="37"/>
  <c r="G250" i="37"/>
  <c r="G248" i="37"/>
  <c r="H258" i="37"/>
  <c r="D184" i="37"/>
  <c r="F180" i="62"/>
  <c r="D180" i="62"/>
  <c r="H180" i="62" s="1"/>
  <c r="E180" i="62"/>
  <c r="G180" i="62"/>
  <c r="H246" i="62"/>
  <c r="C263" i="62"/>
  <c r="H247" i="62"/>
  <c r="D238" i="62"/>
  <c r="Y23" i="49" s="1"/>
  <c r="H170" i="62"/>
  <c r="E263" i="62"/>
  <c r="AG23" i="49" s="1"/>
  <c r="H255" i="62"/>
  <c r="F258" i="36"/>
  <c r="D136" i="36"/>
  <c r="K37" i="49" s="1"/>
  <c r="F259" i="36"/>
  <c r="F253" i="36"/>
  <c r="F247" i="36"/>
  <c r="C243" i="36"/>
  <c r="C260" i="36"/>
  <c r="C257" i="36"/>
  <c r="E168" i="36"/>
  <c r="C168" i="36"/>
  <c r="D168" i="36"/>
  <c r="F168" i="36"/>
  <c r="G168" i="36"/>
  <c r="F187" i="62"/>
  <c r="E263" i="57"/>
  <c r="AG19" i="49" s="1"/>
  <c r="J33" i="49"/>
  <c r="H136" i="59"/>
  <c r="F187" i="57"/>
  <c r="G187" i="57"/>
  <c r="C187" i="57"/>
  <c r="E187" i="57"/>
  <c r="D187" i="57"/>
  <c r="F263" i="57"/>
  <c r="AH19" i="49" s="1"/>
  <c r="G238" i="59"/>
  <c r="AB33" i="49" s="1"/>
  <c r="H218" i="59"/>
  <c r="C238" i="59"/>
  <c r="E238" i="59"/>
  <c r="Z33" i="49" s="1"/>
  <c r="C263" i="59"/>
  <c r="H244" i="59"/>
  <c r="H260" i="59"/>
  <c r="F263" i="59"/>
  <c r="AH33" i="49" s="1"/>
  <c r="E263" i="59"/>
  <c r="AG33" i="49" s="1"/>
  <c r="H260" i="57"/>
  <c r="H226" i="57"/>
  <c r="H38" i="44"/>
  <c r="H39" i="44"/>
  <c r="F263" i="11"/>
  <c r="AH10" i="49" s="1"/>
  <c r="H246" i="11"/>
  <c r="H250" i="11"/>
  <c r="E263" i="41"/>
  <c r="AG42" i="49" s="1"/>
  <c r="H243" i="41"/>
  <c r="H252" i="12"/>
  <c r="E277" i="12"/>
  <c r="H277" i="12" s="1"/>
  <c r="H257" i="12"/>
  <c r="E282" i="12"/>
  <c r="H282" i="12" s="1"/>
  <c r="G40" i="44"/>
  <c r="H21" i="44"/>
  <c r="G238" i="44"/>
  <c r="G286" i="44" s="1"/>
  <c r="F123" i="49"/>
  <c r="H40" i="49"/>
  <c r="H253" i="27"/>
  <c r="H220" i="23"/>
  <c r="E238" i="23"/>
  <c r="Z24" i="49" s="1"/>
  <c r="H252" i="38"/>
  <c r="F277" i="38"/>
  <c r="E283" i="12"/>
  <c r="H233" i="12"/>
  <c r="H221" i="12"/>
  <c r="E271" i="12"/>
  <c r="L10" i="49"/>
  <c r="H136" i="11"/>
  <c r="H235" i="25"/>
  <c r="F285" i="25"/>
  <c r="H285" i="25" s="1"/>
  <c r="H230" i="19"/>
  <c r="F280" i="19"/>
  <c r="H280" i="19" s="1"/>
  <c r="H237" i="22"/>
  <c r="H255" i="33"/>
  <c r="E263" i="33"/>
  <c r="E280" i="33"/>
  <c r="F238" i="39"/>
  <c r="AA40" i="49" s="1"/>
  <c r="H252" i="14"/>
  <c r="F346" i="35"/>
  <c r="F321" i="35"/>
  <c r="E238" i="35"/>
  <c r="Z36" i="49" s="1"/>
  <c r="E268" i="35"/>
  <c r="H218" i="35"/>
  <c r="H230" i="35"/>
  <c r="F280" i="35"/>
  <c r="H280" i="35" s="1"/>
  <c r="H223" i="16"/>
  <c r="C238" i="16"/>
  <c r="G263" i="15"/>
  <c r="AI13" i="49" s="1"/>
  <c r="H252" i="15"/>
  <c r="H262" i="25"/>
  <c r="F287" i="25"/>
  <c r="H287" i="25" s="1"/>
  <c r="H223" i="24"/>
  <c r="F273" i="24"/>
  <c r="H250" i="23"/>
  <c r="E278" i="35"/>
  <c r="H278" i="35" s="1"/>
  <c r="H224" i="34"/>
  <c r="H253" i="24"/>
  <c r="E278" i="24"/>
  <c r="F238" i="17"/>
  <c r="AA15" i="49" s="1"/>
  <c r="F248" i="29"/>
  <c r="F273" i="29" s="1"/>
  <c r="E256" i="29"/>
  <c r="E281" i="29" s="1"/>
  <c r="F253" i="29"/>
  <c r="F278" i="29" s="1"/>
  <c r="E248" i="29"/>
  <c r="E273" i="29" s="1"/>
  <c r="E298" i="29" s="1"/>
  <c r="E348" i="29" s="1"/>
  <c r="D262" i="29"/>
  <c r="D287" i="29" s="1"/>
  <c r="D243" i="29"/>
  <c r="E249" i="29"/>
  <c r="E274" i="29" s="1"/>
  <c r="F247" i="29"/>
  <c r="F272" i="29" s="1"/>
  <c r="D250" i="29"/>
  <c r="D275" i="29" s="1"/>
  <c r="E246" i="29"/>
  <c r="E271" i="29" s="1"/>
  <c r="E296" i="29" s="1"/>
  <c r="E346" i="29" s="1"/>
  <c r="C254" i="29"/>
  <c r="D258" i="29"/>
  <c r="D283" i="29" s="1"/>
  <c r="D308" i="29" s="1"/>
  <c r="D358" i="29" s="1"/>
  <c r="F258" i="29"/>
  <c r="F283" i="29" s="1"/>
  <c r="C255" i="29"/>
  <c r="G245" i="29"/>
  <c r="G270" i="29" s="1"/>
  <c r="E262" i="29"/>
  <c r="E287" i="29" s="1"/>
  <c r="E254" i="29"/>
  <c r="E279" i="29" s="1"/>
  <c r="F252" i="29"/>
  <c r="F277" i="29" s="1"/>
  <c r="F261" i="29"/>
  <c r="F286" i="29" s="1"/>
  <c r="C247" i="29"/>
  <c r="G246" i="29"/>
  <c r="G271" i="29" s="1"/>
  <c r="F243" i="29"/>
  <c r="E255" i="29"/>
  <c r="E280" i="29" s="1"/>
  <c r="E245" i="29"/>
  <c r="E270" i="29" s="1"/>
  <c r="D259" i="29"/>
  <c r="D284" i="29" s="1"/>
  <c r="D245" i="29"/>
  <c r="D270" i="29" s="1"/>
  <c r="D295" i="29" s="1"/>
  <c r="D345" i="29" s="1"/>
  <c r="G253" i="29"/>
  <c r="G278" i="29" s="1"/>
  <c r="D256" i="29"/>
  <c r="D281" i="29" s="1"/>
  <c r="D306" i="29" s="1"/>
  <c r="D356" i="29" s="1"/>
  <c r="E257" i="29"/>
  <c r="E282" i="29" s="1"/>
  <c r="G257" i="29"/>
  <c r="G282" i="29" s="1"/>
  <c r="C260" i="29"/>
  <c r="E259" i="29"/>
  <c r="E284" i="29" s="1"/>
  <c r="D251" i="29"/>
  <c r="D276" i="29" s="1"/>
  <c r="D301" i="29" s="1"/>
  <c r="D351" i="29" s="1"/>
  <c r="E252" i="29"/>
  <c r="E277" i="29" s="1"/>
  <c r="E258" i="29"/>
  <c r="E283" i="29" s="1"/>
  <c r="E308" i="29" s="1"/>
  <c r="E358" i="29" s="1"/>
  <c r="D253" i="29"/>
  <c r="D278" i="29" s="1"/>
  <c r="G251" i="29"/>
  <c r="G276" i="29" s="1"/>
  <c r="E243" i="29"/>
  <c r="D249" i="29"/>
  <c r="D274" i="29" s="1"/>
  <c r="D299" i="29" s="1"/>
  <c r="D349" i="29" s="1"/>
  <c r="F254" i="29"/>
  <c r="F279" i="29" s="1"/>
  <c r="G248" i="29"/>
  <c r="G273" i="29" s="1"/>
  <c r="C252" i="29"/>
  <c r="D252" i="29"/>
  <c r="D277" i="29" s="1"/>
  <c r="C259" i="29"/>
  <c r="C253" i="29"/>
  <c r="E250" i="29"/>
  <c r="E275" i="29" s="1"/>
  <c r="D247" i="29"/>
  <c r="D272" i="29" s="1"/>
  <c r="G262" i="29"/>
  <c r="G287" i="29" s="1"/>
  <c r="G256" i="29"/>
  <c r="G281" i="29" s="1"/>
  <c r="F257" i="29"/>
  <c r="F282" i="29" s="1"/>
  <c r="E247" i="29"/>
  <c r="E272" i="29" s="1"/>
  <c r="G260" i="29"/>
  <c r="G285" i="29" s="1"/>
  <c r="F246" i="29"/>
  <c r="F271" i="29" s="1"/>
  <c r="G259" i="29"/>
  <c r="G284" i="29" s="1"/>
  <c r="C244" i="29"/>
  <c r="D255" i="29"/>
  <c r="D280" i="29" s="1"/>
  <c r="C251" i="29"/>
  <c r="F251" i="29"/>
  <c r="F276" i="29" s="1"/>
  <c r="G261" i="29"/>
  <c r="G286" i="29" s="1"/>
  <c r="G255" i="29"/>
  <c r="G280" i="29" s="1"/>
  <c r="F255" i="29"/>
  <c r="F280" i="29" s="1"/>
  <c r="G254" i="29"/>
  <c r="G279" i="29" s="1"/>
  <c r="C249" i="29"/>
  <c r="F245" i="29"/>
  <c r="F270" i="29" s="1"/>
  <c r="D244" i="29"/>
  <c r="D269" i="29" s="1"/>
  <c r="D294" i="29" s="1"/>
  <c r="D344" i="29" s="1"/>
  <c r="F262" i="29"/>
  <c r="F287" i="29" s="1"/>
  <c r="E251" i="29"/>
  <c r="E276" i="29" s="1"/>
  <c r="C246" i="29"/>
  <c r="F250" i="29"/>
  <c r="F275" i="29" s="1"/>
  <c r="D254" i="29"/>
  <c r="D279" i="29" s="1"/>
  <c r="G243" i="29"/>
  <c r="C257" i="29"/>
  <c r="F244" i="29"/>
  <c r="F269" i="29" s="1"/>
  <c r="G258" i="29"/>
  <c r="G283" i="29" s="1"/>
  <c r="C248" i="29"/>
  <c r="E261" i="29"/>
  <c r="E286" i="29" s="1"/>
  <c r="E311" i="29" s="1"/>
  <c r="E361" i="29" s="1"/>
  <c r="C261" i="29"/>
  <c r="F260" i="29"/>
  <c r="F285" i="29" s="1"/>
  <c r="D260" i="29"/>
  <c r="D285" i="29" s="1"/>
  <c r="D310" i="29" s="1"/>
  <c r="D360" i="29" s="1"/>
  <c r="G244" i="29"/>
  <c r="G269" i="29" s="1"/>
  <c r="C258" i="29"/>
  <c r="F249" i="29"/>
  <c r="F274" i="29" s="1"/>
  <c r="D261" i="29"/>
  <c r="D286" i="29" s="1"/>
  <c r="D311" i="29" s="1"/>
  <c r="D361" i="29" s="1"/>
  <c r="D257" i="29"/>
  <c r="D282" i="29" s="1"/>
  <c r="C245" i="29"/>
  <c r="G247" i="29"/>
  <c r="G272" i="29" s="1"/>
  <c r="E253" i="29"/>
  <c r="E278" i="29" s="1"/>
  <c r="C262" i="29"/>
  <c r="G252" i="29"/>
  <c r="G277" i="29" s="1"/>
  <c r="G250" i="29"/>
  <c r="G275" i="29" s="1"/>
  <c r="D248" i="29"/>
  <c r="D273" i="29" s="1"/>
  <c r="D298" i="29" s="1"/>
  <c r="D348" i="29" s="1"/>
  <c r="C250" i="29"/>
  <c r="E244" i="29"/>
  <c r="E269" i="29" s="1"/>
  <c r="E294" i="29" s="1"/>
  <c r="E344" i="29" s="1"/>
  <c r="E260" i="29"/>
  <c r="E285" i="29" s="1"/>
  <c r="D246" i="29"/>
  <c r="D271" i="29" s="1"/>
  <c r="D296" i="29" s="1"/>
  <c r="D346" i="29" s="1"/>
  <c r="G249" i="29"/>
  <c r="G274" i="29" s="1"/>
  <c r="F256" i="29"/>
  <c r="F281" i="29" s="1"/>
  <c r="C243" i="29"/>
  <c r="F259" i="29"/>
  <c r="F284" i="29" s="1"/>
  <c r="C256" i="29"/>
  <c r="F273" i="31"/>
  <c r="F288" i="31" s="1"/>
  <c r="F188" i="31"/>
  <c r="AO31" i="49" s="1"/>
  <c r="E75" i="49" s="1"/>
  <c r="H259" i="30"/>
  <c r="H262" i="30"/>
  <c r="H229" i="33"/>
  <c r="E279" i="33"/>
  <c r="H225" i="33"/>
  <c r="C275" i="33"/>
  <c r="H275" i="33" s="1"/>
  <c r="C238" i="33"/>
  <c r="H218" i="33"/>
  <c r="C268" i="33"/>
  <c r="H255" i="21"/>
  <c r="H254" i="21"/>
  <c r="H260" i="21"/>
  <c r="L42" i="49"/>
  <c r="H136" i="41"/>
  <c r="F270" i="38"/>
  <c r="H223" i="26"/>
  <c r="E273" i="26"/>
  <c r="H273" i="26" s="1"/>
  <c r="H237" i="26"/>
  <c r="E287" i="26"/>
  <c r="E312" i="26" s="1"/>
  <c r="H171" i="29"/>
  <c r="D188" i="29"/>
  <c r="AM29" i="49" s="1"/>
  <c r="H176" i="41"/>
  <c r="D238" i="19"/>
  <c r="Y17" i="49" s="1"/>
  <c r="H227" i="19"/>
  <c r="D277" i="19"/>
  <c r="H277" i="19" s="1"/>
  <c r="D360" i="31"/>
  <c r="D335" i="31"/>
  <c r="H256" i="22"/>
  <c r="H178" i="26"/>
  <c r="D278" i="26"/>
  <c r="H278" i="26" s="1"/>
  <c r="H248" i="39"/>
  <c r="D263" i="39"/>
  <c r="AF40" i="49" s="1"/>
  <c r="H258" i="15"/>
  <c r="G188" i="27"/>
  <c r="AP27" i="49" s="1"/>
  <c r="H178" i="10"/>
  <c r="F188" i="39"/>
  <c r="AO40" i="49" s="1"/>
  <c r="H179" i="41"/>
  <c r="D188" i="32"/>
  <c r="AM32" i="49" s="1"/>
  <c r="C76" i="49" s="1"/>
  <c r="C115" i="49" s="1"/>
  <c r="D269" i="32"/>
  <c r="H181" i="20"/>
  <c r="C281" i="20"/>
  <c r="H245" i="27"/>
  <c r="H233" i="27"/>
  <c r="H247" i="27"/>
  <c r="H174" i="30"/>
  <c r="H184" i="32"/>
  <c r="C284" i="32"/>
  <c r="H284" i="32" s="1"/>
  <c r="C168" i="34"/>
  <c r="E168" i="34"/>
  <c r="E188" i="34" s="1"/>
  <c r="AN35" i="49" s="1"/>
  <c r="D168" i="34"/>
  <c r="D188" i="34" s="1"/>
  <c r="AM35" i="49" s="1"/>
  <c r="G168" i="34"/>
  <c r="G188" i="34" s="1"/>
  <c r="AP35" i="49" s="1"/>
  <c r="F168" i="34"/>
  <c r="F188" i="34" s="1"/>
  <c r="AO35" i="49" s="1"/>
  <c r="H230" i="38"/>
  <c r="AE26" i="49"/>
  <c r="C188" i="12"/>
  <c r="H173" i="12"/>
  <c r="H227" i="33"/>
  <c r="H171" i="10"/>
  <c r="C188" i="10"/>
  <c r="AG16" i="49"/>
  <c r="G188" i="26"/>
  <c r="AP25" i="49" s="1"/>
  <c r="H221" i="35"/>
  <c r="H230" i="26"/>
  <c r="D99" i="44"/>
  <c r="H99" i="44" s="1"/>
  <c r="H75" i="44"/>
  <c r="D89" i="44"/>
  <c r="C89" i="44"/>
  <c r="H70" i="44"/>
  <c r="C94" i="44"/>
  <c r="H138" i="6"/>
  <c r="AI41" i="49"/>
  <c r="AJ41" i="49" s="1"/>
  <c r="H263" i="40"/>
  <c r="C276" i="25"/>
  <c r="C285" i="31"/>
  <c r="H285" i="31" s="1"/>
  <c r="D345" i="38"/>
  <c r="D320" i="38"/>
  <c r="F296" i="32"/>
  <c r="F346" i="32" s="1"/>
  <c r="H271" i="32"/>
  <c r="C320" i="20"/>
  <c r="C345" i="20"/>
  <c r="D343" i="12"/>
  <c r="D318" i="12"/>
  <c r="C349" i="20"/>
  <c r="C324" i="20"/>
  <c r="C170" i="37"/>
  <c r="D170" i="37"/>
  <c r="G170" i="37"/>
  <c r="H261" i="57"/>
  <c r="F238" i="57"/>
  <c r="AA19" i="49" s="1"/>
  <c r="H243" i="59"/>
  <c r="D263" i="59"/>
  <c r="AF33" i="49" s="1"/>
  <c r="H262" i="59"/>
  <c r="E172" i="37"/>
  <c r="H174" i="37"/>
  <c r="H220" i="37"/>
  <c r="G227" i="37"/>
  <c r="H250" i="37"/>
  <c r="E263" i="37"/>
  <c r="AG38" i="49" s="1"/>
  <c r="G262" i="37"/>
  <c r="H223" i="37"/>
  <c r="H235" i="37"/>
  <c r="H232" i="62"/>
  <c r="H222" i="62"/>
  <c r="H136" i="62"/>
  <c r="H256" i="62"/>
  <c r="G183" i="62"/>
  <c r="H258" i="62"/>
  <c r="F261" i="36"/>
  <c r="D182" i="36"/>
  <c r="E182" i="36"/>
  <c r="F182" i="36"/>
  <c r="G182" i="36"/>
  <c r="C182" i="36"/>
  <c r="C245" i="36"/>
  <c r="H178" i="62"/>
  <c r="E187" i="62"/>
  <c r="H257" i="57"/>
  <c r="H247" i="57"/>
  <c r="H245" i="57"/>
  <c r="H252" i="57"/>
  <c r="F174" i="57"/>
  <c r="D174" i="57"/>
  <c r="G174" i="57"/>
  <c r="E174" i="57"/>
  <c r="C174" i="57"/>
  <c r="H223" i="59"/>
  <c r="H233" i="59"/>
  <c r="D238" i="59"/>
  <c r="Y33" i="49" s="1"/>
  <c r="H219" i="59"/>
  <c r="H220" i="57"/>
  <c r="E238" i="57"/>
  <c r="Z19" i="49" s="1"/>
  <c r="G263" i="59"/>
  <c r="AI33" i="49" s="1"/>
  <c r="H257" i="59"/>
  <c r="H258" i="59"/>
  <c r="H253" i="57"/>
  <c r="H37" i="44"/>
  <c r="E186" i="6"/>
  <c r="G186" i="6"/>
  <c r="F186" i="6"/>
  <c r="D186" i="6"/>
  <c r="C186" i="6"/>
  <c r="D7" i="49"/>
  <c r="E243" i="6"/>
  <c r="E252" i="6"/>
  <c r="E257" i="6"/>
  <c r="E236" i="6"/>
  <c r="E232" i="6"/>
  <c r="E234" i="6"/>
  <c r="E244" i="6"/>
  <c r="E250" i="6"/>
  <c r="E261" i="6"/>
  <c r="E226" i="6"/>
  <c r="E248" i="6"/>
  <c r="E256" i="6"/>
  <c r="E258" i="6"/>
  <c r="E245" i="6"/>
  <c r="E224" i="6"/>
  <c r="E219" i="6"/>
  <c r="E237" i="6"/>
  <c r="E229" i="6"/>
  <c r="E249" i="6"/>
  <c r="E251" i="6"/>
  <c r="E223" i="6"/>
  <c r="E221" i="6"/>
  <c r="H52" i="6"/>
  <c r="E260" i="6"/>
  <c r="E253" i="6"/>
  <c r="E222" i="6"/>
  <c r="E255" i="6"/>
  <c r="E259" i="6"/>
  <c r="E246" i="6"/>
  <c r="E262" i="6"/>
  <c r="E225" i="6"/>
  <c r="E235" i="6"/>
  <c r="E228" i="6"/>
  <c r="E230" i="6"/>
  <c r="E227" i="6"/>
  <c r="E231" i="6"/>
  <c r="E220" i="6"/>
  <c r="E247" i="6"/>
  <c r="E233" i="6"/>
  <c r="E254" i="6"/>
  <c r="E218" i="6"/>
  <c r="C97" i="46"/>
  <c r="H121" i="46"/>
  <c r="H256" i="11"/>
  <c r="H259" i="11"/>
  <c r="H262" i="20"/>
  <c r="E287" i="20"/>
  <c r="H260" i="12"/>
  <c r="E285" i="12"/>
  <c r="H285" i="12" s="1"/>
  <c r="H259" i="12"/>
  <c r="E284" i="12"/>
  <c r="H284" i="12" s="1"/>
  <c r="G173" i="6"/>
  <c r="F173" i="6"/>
  <c r="D173" i="6"/>
  <c r="E173" i="6"/>
  <c r="C173" i="6"/>
  <c r="F7" i="49"/>
  <c r="G253" i="6"/>
  <c r="G256" i="6"/>
  <c r="G245" i="6"/>
  <c r="G262" i="6"/>
  <c r="G233" i="6"/>
  <c r="G235" i="6"/>
  <c r="G225" i="6"/>
  <c r="G260" i="6"/>
  <c r="G247" i="6"/>
  <c r="G258" i="6"/>
  <c r="G218" i="6"/>
  <c r="G227" i="6"/>
  <c r="G246" i="6"/>
  <c r="G229" i="6"/>
  <c r="G228" i="6"/>
  <c r="G222" i="6"/>
  <c r="G250" i="6"/>
  <c r="G249" i="6"/>
  <c r="G243" i="6"/>
  <c r="G257" i="6"/>
  <c r="G254" i="6"/>
  <c r="G223" i="6"/>
  <c r="G221" i="6"/>
  <c r="G237" i="6"/>
  <c r="G230" i="6"/>
  <c r="G224" i="6"/>
  <c r="G231" i="6"/>
  <c r="G244" i="6"/>
  <c r="G259" i="6"/>
  <c r="G261" i="6"/>
  <c r="G234" i="6"/>
  <c r="G236" i="6"/>
  <c r="G226" i="6"/>
  <c r="G232" i="6"/>
  <c r="G252" i="6"/>
  <c r="G248" i="6"/>
  <c r="G220" i="6"/>
  <c r="G255" i="6"/>
  <c r="G219" i="6"/>
  <c r="G251" i="6"/>
  <c r="G313" i="6"/>
  <c r="G363" i="6" s="1"/>
  <c r="H254" i="39"/>
  <c r="H246" i="27"/>
  <c r="E238" i="11"/>
  <c r="Z10" i="49" s="1"/>
  <c r="H218" i="11"/>
  <c r="H237" i="11"/>
  <c r="H254" i="38"/>
  <c r="E279" i="38"/>
  <c r="H279" i="38" s="1"/>
  <c r="E344" i="12"/>
  <c r="E319" i="12"/>
  <c r="H223" i="30"/>
  <c r="F238" i="19"/>
  <c r="AA17" i="49" s="1"/>
  <c r="E61" i="49" s="1"/>
  <c r="E100" i="49" s="1"/>
  <c r="H219" i="19"/>
  <c r="F269" i="19"/>
  <c r="H231" i="22"/>
  <c r="H230" i="22"/>
  <c r="H262" i="33"/>
  <c r="E287" i="33"/>
  <c r="E312" i="33" s="1"/>
  <c r="E362" i="33" s="1"/>
  <c r="G238" i="39"/>
  <c r="AB40" i="49" s="1"/>
  <c r="E238" i="39"/>
  <c r="Z40" i="49" s="1"/>
  <c r="H220" i="39"/>
  <c r="H256" i="14"/>
  <c r="F356" i="35"/>
  <c r="F331" i="35"/>
  <c r="H232" i="35"/>
  <c r="E282" i="35"/>
  <c r="H282" i="35" s="1"/>
  <c r="H224" i="35"/>
  <c r="E274" i="35"/>
  <c r="H231" i="35"/>
  <c r="E281" i="35"/>
  <c r="H249" i="15"/>
  <c r="H250" i="15"/>
  <c r="F263" i="15"/>
  <c r="AH13" i="49" s="1"/>
  <c r="H243" i="15"/>
  <c r="F263" i="25"/>
  <c r="AH20" i="49" s="1"/>
  <c r="H247" i="25"/>
  <c r="F272" i="25"/>
  <c r="H272" i="25" s="1"/>
  <c r="E263" i="30"/>
  <c r="AG30" i="49" s="1"/>
  <c r="H229" i="24"/>
  <c r="E279" i="24"/>
  <c r="E272" i="23"/>
  <c r="H272" i="23" s="1"/>
  <c r="H221" i="34"/>
  <c r="H237" i="34"/>
  <c r="H230" i="34"/>
  <c r="H262" i="24"/>
  <c r="E287" i="24"/>
  <c r="E312" i="24" s="1"/>
  <c r="E362" i="24" s="1"/>
  <c r="H232" i="17"/>
  <c r="H253" i="16"/>
  <c r="H171" i="35"/>
  <c r="E271" i="35"/>
  <c r="D348" i="25"/>
  <c r="D323" i="25"/>
  <c r="H231" i="30"/>
  <c r="H246" i="30"/>
  <c r="H261" i="30"/>
  <c r="H237" i="33"/>
  <c r="C287" i="33"/>
  <c r="H232" i="33"/>
  <c r="C282" i="33"/>
  <c r="H231" i="33"/>
  <c r="C281" i="33"/>
  <c r="H256" i="21"/>
  <c r="F263" i="21"/>
  <c r="AH21" i="49" s="1"/>
  <c r="F170" i="41"/>
  <c r="F188" i="41" s="1"/>
  <c r="AO42" i="49" s="1"/>
  <c r="G170" i="41"/>
  <c r="G188" i="41" s="1"/>
  <c r="AP42" i="49" s="1"/>
  <c r="E170" i="41"/>
  <c r="E188" i="41" s="1"/>
  <c r="AN42" i="49" s="1"/>
  <c r="C170" i="41"/>
  <c r="D170" i="41"/>
  <c r="D188" i="41" s="1"/>
  <c r="AM42" i="49" s="1"/>
  <c r="H231" i="38"/>
  <c r="E281" i="38"/>
  <c r="E306" i="38" s="1"/>
  <c r="H229" i="38"/>
  <c r="E238" i="38"/>
  <c r="Z39" i="49" s="1"/>
  <c r="H218" i="38"/>
  <c r="E268" i="38"/>
  <c r="D183" i="28"/>
  <c r="D188" i="28" s="1"/>
  <c r="AM28" i="49" s="1"/>
  <c r="E183" i="28"/>
  <c r="E188" i="28" s="1"/>
  <c r="AN28" i="49" s="1"/>
  <c r="C183" i="28"/>
  <c r="F183" i="28"/>
  <c r="F188" i="28" s="1"/>
  <c r="AO28" i="49" s="1"/>
  <c r="G183" i="28"/>
  <c r="G188" i="28" s="1"/>
  <c r="AP28" i="49" s="1"/>
  <c r="G238" i="26"/>
  <c r="AB25" i="49" s="1"/>
  <c r="G274" i="26"/>
  <c r="H221" i="26"/>
  <c r="E271" i="26"/>
  <c r="G188" i="29"/>
  <c r="AP29" i="49" s="1"/>
  <c r="D263" i="19"/>
  <c r="H243" i="19"/>
  <c r="D268" i="19"/>
  <c r="H229" i="22"/>
  <c r="H259" i="39"/>
  <c r="H226" i="15"/>
  <c r="H186" i="26"/>
  <c r="E188" i="39"/>
  <c r="AN40" i="49" s="1"/>
  <c r="H171" i="39"/>
  <c r="H224" i="31"/>
  <c r="H178" i="39"/>
  <c r="C188" i="39"/>
  <c r="H174" i="41"/>
  <c r="G188" i="20"/>
  <c r="AP18" i="49" s="1"/>
  <c r="F62" i="49" s="1"/>
  <c r="D356" i="20"/>
  <c r="D331" i="20"/>
  <c r="H182" i="23"/>
  <c r="H257" i="27"/>
  <c r="H182" i="28"/>
  <c r="F187" i="30"/>
  <c r="G187" i="30"/>
  <c r="G188" i="30" s="1"/>
  <c r="AP30" i="49" s="1"/>
  <c r="C187" i="30"/>
  <c r="H187" i="30" s="1"/>
  <c r="D187" i="30"/>
  <c r="D188" i="30" s="1"/>
  <c r="AM30" i="49" s="1"/>
  <c r="E187" i="30"/>
  <c r="E358" i="31"/>
  <c r="E333" i="31"/>
  <c r="F188" i="35"/>
  <c r="AO36" i="49" s="1"/>
  <c r="H185" i="15"/>
  <c r="H219" i="12"/>
  <c r="H237" i="35"/>
  <c r="F188" i="10"/>
  <c r="AO9" i="49" s="1"/>
  <c r="E53" i="49" s="1"/>
  <c r="E92" i="49" s="1"/>
  <c r="H232" i="39"/>
  <c r="E361" i="10"/>
  <c r="E336" i="10"/>
  <c r="X16" i="49"/>
  <c r="H238" i="18"/>
  <c r="AF25" i="49"/>
  <c r="H234" i="26"/>
  <c r="H218" i="27"/>
  <c r="H251" i="38"/>
  <c r="X36" i="49"/>
  <c r="H238" i="35"/>
  <c r="H238" i="10"/>
  <c r="X9" i="49"/>
  <c r="X25" i="49"/>
  <c r="H238" i="26"/>
  <c r="G188" i="25"/>
  <c r="AP20" i="49" s="1"/>
  <c r="E271" i="10"/>
  <c r="F185" i="6"/>
  <c r="F134" i="44" s="1"/>
  <c r="G185" i="6"/>
  <c r="G134" i="44" s="1"/>
  <c r="E185" i="6"/>
  <c r="C185" i="6"/>
  <c r="D185" i="6"/>
  <c r="D134" i="44" s="1"/>
  <c r="H117" i="6"/>
  <c r="C136" i="6"/>
  <c r="G113" i="44"/>
  <c r="F95" i="44"/>
  <c r="F113" i="44" s="1"/>
  <c r="H46" i="44"/>
  <c r="F64" i="44"/>
  <c r="H64" i="44" s="1"/>
  <c r="J14" i="49"/>
  <c r="H136" i="16"/>
  <c r="C274" i="40"/>
  <c r="D279" i="33"/>
  <c r="D288" i="33" s="1"/>
  <c r="D313" i="33" s="1"/>
  <c r="D363" i="33" s="1"/>
  <c r="D274" i="25"/>
  <c r="H259" i="37"/>
  <c r="F238" i="59"/>
  <c r="AA33" i="49" s="1"/>
  <c r="H27" i="44"/>
  <c r="H247" i="20"/>
  <c r="E272" i="20"/>
  <c r="H223" i="11"/>
  <c r="F263" i="38"/>
  <c r="AH39" i="49" s="1"/>
  <c r="F273" i="38"/>
  <c r="F298" i="38" s="1"/>
  <c r="E238" i="19"/>
  <c r="Z17" i="49" s="1"/>
  <c r="H220" i="19"/>
  <c r="E270" i="19"/>
  <c r="E263" i="21"/>
  <c r="AG21" i="49" s="1"/>
  <c r="E185" i="37"/>
  <c r="C180" i="37"/>
  <c r="H180" i="37" s="1"/>
  <c r="F238" i="37"/>
  <c r="AA38" i="49" s="1"/>
  <c r="G233" i="37"/>
  <c r="H233" i="37" s="1"/>
  <c r="H171" i="37"/>
  <c r="G251" i="37"/>
  <c r="H251" i="37" s="1"/>
  <c r="F263" i="37"/>
  <c r="AH38" i="49" s="1"/>
  <c r="H253" i="37"/>
  <c r="H252" i="37"/>
  <c r="H260" i="37"/>
  <c r="G246" i="37"/>
  <c r="G187" i="37"/>
  <c r="H252" i="62"/>
  <c r="H228" i="62"/>
  <c r="H230" i="62"/>
  <c r="C173" i="62"/>
  <c r="H257" i="62"/>
  <c r="H244" i="62"/>
  <c r="D263" i="62"/>
  <c r="AF23" i="49" s="1"/>
  <c r="H185" i="62"/>
  <c r="C183" i="62"/>
  <c r="F173" i="62"/>
  <c r="F177" i="62"/>
  <c r="H229" i="62"/>
  <c r="F224" i="36"/>
  <c r="F225" i="36"/>
  <c r="F226" i="36"/>
  <c r="F233" i="36"/>
  <c r="F219" i="36"/>
  <c r="F220" i="36"/>
  <c r="F237" i="36"/>
  <c r="F227" i="36"/>
  <c r="F236" i="36"/>
  <c r="F230" i="36"/>
  <c r="F235" i="36"/>
  <c r="F221" i="36"/>
  <c r="F222" i="36"/>
  <c r="F249" i="36"/>
  <c r="F229" i="36"/>
  <c r="F218" i="36"/>
  <c r="F243" i="36"/>
  <c r="F234" i="36"/>
  <c r="F252" i="36"/>
  <c r="F251" i="36"/>
  <c r="F223" i="36"/>
  <c r="F313" i="36"/>
  <c r="F363" i="36" s="1"/>
  <c r="F231" i="36"/>
  <c r="F262" i="36"/>
  <c r="F228" i="36"/>
  <c r="F232" i="36"/>
  <c r="F256" i="36"/>
  <c r="E37" i="49"/>
  <c r="E120" i="49" s="1"/>
  <c r="E263" i="36"/>
  <c r="AG37" i="49" s="1"/>
  <c r="C256" i="36"/>
  <c r="C247" i="36"/>
  <c r="C258" i="36"/>
  <c r="F257" i="36"/>
  <c r="H127" i="36"/>
  <c r="C136" i="36"/>
  <c r="E136" i="36"/>
  <c r="L37" i="49" s="1"/>
  <c r="H184" i="62"/>
  <c r="H250" i="57"/>
  <c r="J19" i="49"/>
  <c r="O19" i="49" s="1"/>
  <c r="H136" i="57"/>
  <c r="E184" i="59"/>
  <c r="C184" i="59"/>
  <c r="F184" i="59"/>
  <c r="G184" i="59"/>
  <c r="D184" i="59"/>
  <c r="G263" i="57"/>
  <c r="AI19" i="49" s="1"/>
  <c r="H237" i="59"/>
  <c r="D238" i="57"/>
  <c r="Y19" i="49" s="1"/>
  <c r="H218" i="57"/>
  <c r="H234" i="57"/>
  <c r="H251" i="59"/>
  <c r="H247" i="59"/>
  <c r="H252" i="59"/>
  <c r="H255" i="59"/>
  <c r="H246" i="57"/>
  <c r="H259" i="57"/>
  <c r="H243" i="57"/>
  <c r="H175" i="59"/>
  <c r="H33" i="44"/>
  <c r="E96" i="46"/>
  <c r="H120" i="46"/>
  <c r="H35" i="44"/>
  <c r="H256" i="32"/>
  <c r="E281" i="32"/>
  <c r="H249" i="11"/>
  <c r="H253" i="11"/>
  <c r="H252" i="20"/>
  <c r="E277" i="20"/>
  <c r="H277" i="20" s="1"/>
  <c r="E274" i="12"/>
  <c r="D263" i="12"/>
  <c r="AF11" i="49" s="1"/>
  <c r="D274" i="12"/>
  <c r="H253" i="39"/>
  <c r="F263" i="27"/>
  <c r="AH27" i="49" s="1"/>
  <c r="H244" i="27"/>
  <c r="H225" i="11"/>
  <c r="H260" i="38"/>
  <c r="F285" i="38"/>
  <c r="E238" i="12"/>
  <c r="Z11" i="49" s="1"/>
  <c r="H218" i="12"/>
  <c r="E268" i="12"/>
  <c r="E238" i="30"/>
  <c r="Z30" i="49" s="1"/>
  <c r="H221" i="30"/>
  <c r="H232" i="25"/>
  <c r="F282" i="25"/>
  <c r="H282" i="25" s="1"/>
  <c r="H232" i="19"/>
  <c r="F282" i="19"/>
  <c r="H282" i="19" s="1"/>
  <c r="H256" i="33"/>
  <c r="E281" i="33"/>
  <c r="E306" i="33" s="1"/>
  <c r="E356" i="33" s="1"/>
  <c r="H225" i="39"/>
  <c r="H230" i="39"/>
  <c r="H254" i="14"/>
  <c r="H253" i="14"/>
  <c r="H244" i="14"/>
  <c r="H233" i="35"/>
  <c r="F283" i="35"/>
  <c r="F308" i="35" s="1"/>
  <c r="F361" i="35"/>
  <c r="F336" i="35"/>
  <c r="F349" i="35"/>
  <c r="F324" i="35"/>
  <c r="E344" i="35"/>
  <c r="E319" i="35"/>
  <c r="H255" i="15"/>
  <c r="H256" i="15"/>
  <c r="H243" i="25"/>
  <c r="E263" i="25"/>
  <c r="E268" i="25"/>
  <c r="F238" i="24"/>
  <c r="AA26" i="49" s="1"/>
  <c r="H219" i="24"/>
  <c r="F269" i="24"/>
  <c r="H246" i="23"/>
  <c r="E271" i="23"/>
  <c r="H236" i="34"/>
  <c r="H223" i="34"/>
  <c r="H247" i="24"/>
  <c r="E272" i="24"/>
  <c r="E297" i="24" s="1"/>
  <c r="E347" i="24" s="1"/>
  <c r="F180" i="6"/>
  <c r="D180" i="6"/>
  <c r="G180" i="6"/>
  <c r="E180" i="6"/>
  <c r="C180" i="6"/>
  <c r="H260" i="16"/>
  <c r="E176" i="17"/>
  <c r="C176" i="17"/>
  <c r="H176" i="17" s="1"/>
  <c r="F176" i="17"/>
  <c r="D176" i="17"/>
  <c r="G176" i="17"/>
  <c r="G188" i="35"/>
  <c r="AP36" i="49" s="1"/>
  <c r="F80" i="49" s="1"/>
  <c r="F119" i="49" s="1"/>
  <c r="H173" i="25"/>
  <c r="C188" i="25"/>
  <c r="C273" i="25"/>
  <c r="C238" i="30"/>
  <c r="H219" i="30"/>
  <c r="H236" i="30"/>
  <c r="H235" i="30"/>
  <c r="H179" i="15"/>
  <c r="H230" i="33"/>
  <c r="C280" i="33"/>
  <c r="H235" i="33"/>
  <c r="C285" i="33"/>
  <c r="H285" i="33" s="1"/>
  <c r="H248" i="21"/>
  <c r="H244" i="21"/>
  <c r="H234" i="38"/>
  <c r="C238" i="38"/>
  <c r="C284" i="38"/>
  <c r="F238" i="38"/>
  <c r="AA39" i="49" s="1"/>
  <c r="F268" i="38"/>
  <c r="H235" i="38"/>
  <c r="E285" i="38"/>
  <c r="H231" i="26"/>
  <c r="E281" i="26"/>
  <c r="H281" i="26" s="1"/>
  <c r="H227" i="26"/>
  <c r="E277" i="26"/>
  <c r="H277" i="26" s="1"/>
  <c r="F346" i="26"/>
  <c r="F321" i="26"/>
  <c r="H233" i="26"/>
  <c r="E283" i="26"/>
  <c r="E180" i="16"/>
  <c r="G180" i="16"/>
  <c r="C180" i="16"/>
  <c r="D180" i="16"/>
  <c r="D188" i="16" s="1"/>
  <c r="AM14" i="49" s="1"/>
  <c r="F180" i="16"/>
  <c r="F188" i="16" s="1"/>
  <c r="AO14" i="49" s="1"/>
  <c r="F188" i="29"/>
  <c r="AO29" i="49" s="1"/>
  <c r="N15" i="49"/>
  <c r="H136" i="17"/>
  <c r="H258" i="19"/>
  <c r="D283" i="19"/>
  <c r="H254" i="22"/>
  <c r="H186" i="17"/>
  <c r="H222" i="17"/>
  <c r="E351" i="20"/>
  <c r="E326" i="20"/>
  <c r="AM26" i="49"/>
  <c r="AQ26" i="49" s="1"/>
  <c r="H188" i="24"/>
  <c r="H251" i="27"/>
  <c r="H236" i="27"/>
  <c r="H248" i="27"/>
  <c r="H224" i="27"/>
  <c r="F188" i="30"/>
  <c r="AO30" i="49" s="1"/>
  <c r="K30" i="49"/>
  <c r="O30" i="49" s="1"/>
  <c r="H136" i="30"/>
  <c r="Y11" i="49"/>
  <c r="AE31" i="49"/>
  <c r="H263" i="31"/>
  <c r="G188" i="10"/>
  <c r="AP9" i="49" s="1"/>
  <c r="F53" i="49" s="1"/>
  <c r="F92" i="49" s="1"/>
  <c r="Y24" i="49"/>
  <c r="H238" i="23"/>
  <c r="X26" i="49"/>
  <c r="X27" i="49"/>
  <c r="Y20" i="49"/>
  <c r="D188" i="26"/>
  <c r="AM25" i="49" s="1"/>
  <c r="D287" i="31"/>
  <c r="C182" i="6"/>
  <c r="D182" i="6"/>
  <c r="E182" i="6"/>
  <c r="E131" i="44" s="1"/>
  <c r="F182" i="6"/>
  <c r="G182" i="6"/>
  <c r="H86" i="44"/>
  <c r="C110" i="44"/>
  <c r="H110" i="44" s="1"/>
  <c r="H170" i="16"/>
  <c r="E184" i="16"/>
  <c r="D184" i="16"/>
  <c r="D133" i="44" s="1"/>
  <c r="G184" i="16"/>
  <c r="F184" i="16"/>
  <c r="F133" i="44" s="1"/>
  <c r="C184" i="16"/>
  <c r="F273" i="12"/>
  <c r="T25" i="49"/>
  <c r="H213" i="26"/>
  <c r="G279" i="33"/>
  <c r="G288" i="33" s="1"/>
  <c r="C344" i="20"/>
  <c r="C319" i="20"/>
  <c r="U20" i="49"/>
  <c r="H213" i="25"/>
  <c r="C187" i="36"/>
  <c r="H187" i="36" s="1"/>
  <c r="G187" i="36"/>
  <c r="F187" i="36"/>
  <c r="E187" i="36"/>
  <c r="D187" i="36"/>
  <c r="C250" i="36"/>
  <c r="H249" i="57"/>
  <c r="H253" i="59"/>
  <c r="C238" i="11"/>
  <c r="H226" i="11"/>
  <c r="E238" i="25"/>
  <c r="Z20" i="49" s="1"/>
  <c r="H221" i="25"/>
  <c r="E271" i="25"/>
  <c r="H222" i="31"/>
  <c r="E272" i="31"/>
  <c r="H272" i="31" s="1"/>
  <c r="H254" i="24"/>
  <c r="F279" i="24"/>
  <c r="E238" i="32"/>
  <c r="H225" i="32"/>
  <c r="E275" i="32"/>
  <c r="H275" i="32" s="1"/>
  <c r="C172" i="37"/>
  <c r="D172" i="37"/>
  <c r="H227" i="37"/>
  <c r="H222" i="37"/>
  <c r="H169" i="37"/>
  <c r="D168" i="37"/>
  <c r="F168" i="37"/>
  <c r="G168" i="37"/>
  <c r="C168" i="37"/>
  <c r="E168" i="37"/>
  <c r="H244" i="37"/>
  <c r="G247" i="37"/>
  <c r="H248" i="37"/>
  <c r="G245" i="37"/>
  <c r="H237" i="37"/>
  <c r="G263" i="62"/>
  <c r="AI23" i="49" s="1"/>
  <c r="H219" i="62"/>
  <c r="G182" i="62"/>
  <c r="H307" i="62"/>
  <c r="P21" i="48" s="1"/>
  <c r="D182" i="62"/>
  <c r="H182" i="62" s="1"/>
  <c r="F182" i="62"/>
  <c r="H251" i="62"/>
  <c r="H250" i="62"/>
  <c r="H221" i="62"/>
  <c r="H249" i="62"/>
  <c r="F183" i="62"/>
  <c r="G173" i="62"/>
  <c r="G177" i="62"/>
  <c r="C170" i="36"/>
  <c r="G170" i="36"/>
  <c r="E170" i="36"/>
  <c r="D170" i="36"/>
  <c r="F170" i="36"/>
  <c r="H125" i="36"/>
  <c r="C253" i="36"/>
  <c r="F255" i="36"/>
  <c r="G238" i="36"/>
  <c r="AB37" i="49" s="1"/>
  <c r="H254" i="57"/>
  <c r="C263" i="57"/>
  <c r="H244" i="57"/>
  <c r="C171" i="59"/>
  <c r="G171" i="59"/>
  <c r="G188" i="59" s="1"/>
  <c r="AP33" i="49" s="1"/>
  <c r="F171" i="59"/>
  <c r="F188" i="59" s="1"/>
  <c r="AO33" i="49" s="1"/>
  <c r="E171" i="59"/>
  <c r="E188" i="59" s="1"/>
  <c r="AN33" i="49" s="1"/>
  <c r="D171" i="59"/>
  <c r="D188" i="59" s="1"/>
  <c r="AM33" i="49" s="1"/>
  <c r="H255" i="57"/>
  <c r="H227" i="59"/>
  <c r="H230" i="59"/>
  <c r="H245" i="59"/>
  <c r="H249" i="59"/>
  <c r="C188" i="59"/>
  <c r="H170" i="59"/>
  <c r="D263" i="57"/>
  <c r="AF19" i="49" s="1"/>
  <c r="H29" i="44"/>
  <c r="H30" i="44"/>
  <c r="E247" i="44"/>
  <c r="E295" i="44" s="1"/>
  <c r="H252" i="32"/>
  <c r="E277" i="32"/>
  <c r="H262" i="11"/>
  <c r="H258" i="11"/>
  <c r="E263" i="11"/>
  <c r="AG10" i="49" s="1"/>
  <c r="H247" i="11"/>
  <c r="H248" i="20"/>
  <c r="E273" i="20"/>
  <c r="H247" i="12"/>
  <c r="E272" i="12"/>
  <c r="H248" i="12"/>
  <c r="E273" i="12"/>
  <c r="E298" i="12" s="1"/>
  <c r="F91" i="46"/>
  <c r="H115" i="46"/>
  <c r="G263" i="39"/>
  <c r="AI40" i="49" s="1"/>
  <c r="H252" i="39"/>
  <c r="H260" i="27"/>
  <c r="H232" i="11"/>
  <c r="E263" i="38"/>
  <c r="H244" i="38"/>
  <c r="E269" i="38"/>
  <c r="F238" i="12"/>
  <c r="AA11" i="49" s="1"/>
  <c r="E55" i="49" s="1"/>
  <c r="E94" i="49" s="1"/>
  <c r="F274" i="12"/>
  <c r="H227" i="25"/>
  <c r="E277" i="25"/>
  <c r="F238" i="22"/>
  <c r="AA22" i="49" s="1"/>
  <c r="H220" i="22"/>
  <c r="H257" i="33"/>
  <c r="E282" i="33"/>
  <c r="H236" i="39"/>
  <c r="H262" i="26"/>
  <c r="F287" i="26"/>
  <c r="H260" i="14"/>
  <c r="H245" i="14"/>
  <c r="F351" i="35"/>
  <c r="F326" i="35"/>
  <c r="H235" i="35"/>
  <c r="F285" i="35"/>
  <c r="H285" i="35" s="1"/>
  <c r="H260" i="15"/>
  <c r="H248" i="15"/>
  <c r="H252" i="25"/>
  <c r="F277" i="25"/>
  <c r="G175" i="23"/>
  <c r="C175" i="23"/>
  <c r="F175" i="23"/>
  <c r="E175" i="23"/>
  <c r="E188" i="23" s="1"/>
  <c r="AN24" i="49" s="1"/>
  <c r="D175" i="23"/>
  <c r="H248" i="23"/>
  <c r="E273" i="23"/>
  <c r="E238" i="34"/>
  <c r="Z35" i="49" s="1"/>
  <c r="H220" i="34"/>
  <c r="H260" i="24"/>
  <c r="E285" i="24"/>
  <c r="H32" i="44"/>
  <c r="C40" i="44"/>
  <c r="D238" i="17"/>
  <c r="H258" i="16"/>
  <c r="H183" i="35"/>
  <c r="C283" i="35"/>
  <c r="H244" i="30"/>
  <c r="H251" i="30"/>
  <c r="C175" i="18"/>
  <c r="H175" i="18" s="1"/>
  <c r="G175" i="18"/>
  <c r="E175" i="18"/>
  <c r="D175" i="18"/>
  <c r="F175" i="18"/>
  <c r="H220" i="33"/>
  <c r="C270" i="33"/>
  <c r="H233" i="33"/>
  <c r="E283" i="33"/>
  <c r="H250" i="21"/>
  <c r="H253" i="21"/>
  <c r="H251" i="21"/>
  <c r="H233" i="38"/>
  <c r="F283" i="38"/>
  <c r="H283" i="38" s="1"/>
  <c r="H228" i="38"/>
  <c r="E278" i="38"/>
  <c r="H278" i="38" s="1"/>
  <c r="F346" i="38"/>
  <c r="F321" i="38"/>
  <c r="H222" i="38"/>
  <c r="E272" i="38"/>
  <c r="H272" i="38" s="1"/>
  <c r="F202" i="28"/>
  <c r="F277" i="28" s="1"/>
  <c r="D197" i="28"/>
  <c r="D272" i="28" s="1"/>
  <c r="D297" i="28" s="1"/>
  <c r="D347" i="28" s="1"/>
  <c r="C200" i="28"/>
  <c r="G207" i="28"/>
  <c r="G282" i="28" s="1"/>
  <c r="D210" i="28"/>
  <c r="D285" i="28" s="1"/>
  <c r="D310" i="28" s="1"/>
  <c r="D360" i="28" s="1"/>
  <c r="F196" i="28"/>
  <c r="F271" i="28" s="1"/>
  <c r="F296" i="28" s="1"/>
  <c r="F346" i="28" s="1"/>
  <c r="F211" i="28"/>
  <c r="F286" i="28" s="1"/>
  <c r="G195" i="28"/>
  <c r="G270" i="28" s="1"/>
  <c r="E204" i="28"/>
  <c r="E279" i="28" s="1"/>
  <c r="C207" i="28"/>
  <c r="E199" i="28"/>
  <c r="E274" i="28" s="1"/>
  <c r="E299" i="28" s="1"/>
  <c r="E349" i="28" s="1"/>
  <c r="G198" i="28"/>
  <c r="G273" i="28" s="1"/>
  <c r="F200" i="28"/>
  <c r="F275" i="28" s="1"/>
  <c r="C193" i="28"/>
  <c r="G194" i="28"/>
  <c r="G269" i="28" s="1"/>
  <c r="C211" i="28"/>
  <c r="F198" i="28"/>
  <c r="F273" i="28" s="1"/>
  <c r="G206" i="28"/>
  <c r="G281" i="28" s="1"/>
  <c r="E202" i="28"/>
  <c r="E277" i="28" s="1"/>
  <c r="E302" i="28" s="1"/>
  <c r="E352" i="28" s="1"/>
  <c r="C196" i="28"/>
  <c r="F204" i="28"/>
  <c r="F279" i="28" s="1"/>
  <c r="D201" i="28"/>
  <c r="D276" i="28" s="1"/>
  <c r="D301" i="28" s="1"/>
  <c r="D351" i="28" s="1"/>
  <c r="D205" i="28"/>
  <c r="D280" i="28" s="1"/>
  <c r="E194" i="28"/>
  <c r="E269" i="28" s="1"/>
  <c r="E294" i="28" s="1"/>
  <c r="E344" i="28" s="1"/>
  <c r="G203" i="28"/>
  <c r="G278" i="28" s="1"/>
  <c r="D199" i="28"/>
  <c r="D274" i="28" s="1"/>
  <c r="D299" i="28" s="1"/>
  <c r="D349" i="28" s="1"/>
  <c r="E211" i="28"/>
  <c r="E286" i="28" s="1"/>
  <c r="E311" i="28" s="1"/>
  <c r="E361" i="28" s="1"/>
  <c r="F210" i="28"/>
  <c r="F206" i="28"/>
  <c r="G205" i="28"/>
  <c r="G280" i="28" s="1"/>
  <c r="C198" i="28"/>
  <c r="D203" i="28"/>
  <c r="D278" i="28" s="1"/>
  <c r="G208" i="28"/>
  <c r="G283" i="28" s="1"/>
  <c r="E212" i="28"/>
  <c r="E287" i="28" s="1"/>
  <c r="G212" i="28"/>
  <c r="G287" i="28" s="1"/>
  <c r="E208" i="28"/>
  <c r="E283" i="28" s="1"/>
  <c r="E308" i="28" s="1"/>
  <c r="E358" i="28" s="1"/>
  <c r="C202" i="28"/>
  <c r="E201" i="28"/>
  <c r="E276" i="28" s="1"/>
  <c r="D196" i="28"/>
  <c r="D271" i="28" s="1"/>
  <c r="D296" i="28" s="1"/>
  <c r="D346" i="28" s="1"/>
  <c r="D207" i="28"/>
  <c r="D282" i="28" s="1"/>
  <c r="E206" i="28"/>
  <c r="E281" i="28" s="1"/>
  <c r="E306" i="28" s="1"/>
  <c r="E356" i="28" s="1"/>
  <c r="C199" i="28"/>
  <c r="G202" i="28"/>
  <c r="G277" i="28" s="1"/>
  <c r="E207" i="28"/>
  <c r="E282" i="28" s="1"/>
  <c r="G201" i="28"/>
  <c r="G276" i="28" s="1"/>
  <c r="G200" i="28"/>
  <c r="G275" i="28" s="1"/>
  <c r="E209" i="28"/>
  <c r="E284" i="28" s="1"/>
  <c r="C195" i="28"/>
  <c r="F194" i="28"/>
  <c r="F269" i="28" s="1"/>
  <c r="F207" i="28"/>
  <c r="F282" i="28" s="1"/>
  <c r="E195" i="28"/>
  <c r="E270" i="28" s="1"/>
  <c r="E295" i="28" s="1"/>
  <c r="E345" i="28" s="1"/>
  <c r="D206" i="28"/>
  <c r="D281" i="28" s="1"/>
  <c r="D306" i="28" s="1"/>
  <c r="D356" i="28" s="1"/>
  <c r="G199" i="28"/>
  <c r="G274" i="28" s="1"/>
  <c r="F203" i="28"/>
  <c r="F278" i="28" s="1"/>
  <c r="D208" i="28"/>
  <c r="D283" i="28" s="1"/>
  <c r="D308" i="28" s="1"/>
  <c r="D358" i="28" s="1"/>
  <c r="C201" i="28"/>
  <c r="D209" i="28"/>
  <c r="D284" i="28" s="1"/>
  <c r="D200" i="28"/>
  <c r="D275" i="28" s="1"/>
  <c r="F208" i="28"/>
  <c r="F283" i="28" s="1"/>
  <c r="E193" i="28"/>
  <c r="G193" i="28"/>
  <c r="E200" i="28"/>
  <c r="E275" i="28" s="1"/>
  <c r="C206" i="28"/>
  <c r="G211" i="28"/>
  <c r="G286" i="28" s="1"/>
  <c r="E198" i="28"/>
  <c r="E273" i="28" s="1"/>
  <c r="E298" i="28" s="1"/>
  <c r="E348" i="28" s="1"/>
  <c r="E205" i="28"/>
  <c r="E280" i="28" s="1"/>
  <c r="G196" i="28"/>
  <c r="G271" i="28" s="1"/>
  <c r="D212" i="28"/>
  <c r="D287" i="28" s="1"/>
  <c r="D312" i="28" s="1"/>
  <c r="D362" i="28" s="1"/>
  <c r="D211" i="28"/>
  <c r="D286" i="28" s="1"/>
  <c r="D311" i="28" s="1"/>
  <c r="D361" i="28" s="1"/>
  <c r="F205" i="28"/>
  <c r="F280" i="28" s="1"/>
  <c r="C212" i="28"/>
  <c r="D195" i="28"/>
  <c r="D270" i="28" s="1"/>
  <c r="D295" i="28" s="1"/>
  <c r="D345" i="28" s="1"/>
  <c r="E203" i="28"/>
  <c r="E278" i="28" s="1"/>
  <c r="C210" i="28"/>
  <c r="F195" i="28"/>
  <c r="F270" i="28" s="1"/>
  <c r="C205" i="28"/>
  <c r="E210" i="28"/>
  <c r="E285" i="28" s="1"/>
  <c r="C208" i="28"/>
  <c r="F201" i="28"/>
  <c r="F276" i="28" s="1"/>
  <c r="D198" i="28"/>
  <c r="D273" i="28" s="1"/>
  <c r="D298" i="28" s="1"/>
  <c r="D348" i="28" s="1"/>
  <c r="G209" i="28"/>
  <c r="G284" i="28" s="1"/>
  <c r="F209" i="28"/>
  <c r="F284" i="28" s="1"/>
  <c r="C203" i="28"/>
  <c r="G210" i="28"/>
  <c r="G285" i="28" s="1"/>
  <c r="E196" i="28"/>
  <c r="E271" i="28" s="1"/>
  <c r="E296" i="28" s="1"/>
  <c r="E346" i="28" s="1"/>
  <c r="D204" i="28"/>
  <c r="D279" i="28" s="1"/>
  <c r="F212" i="28"/>
  <c r="F287" i="28" s="1"/>
  <c r="F199" i="28"/>
  <c r="F274" i="28" s="1"/>
  <c r="C197" i="28"/>
  <c r="E197" i="28"/>
  <c r="E272" i="28" s="1"/>
  <c r="D194" i="28"/>
  <c r="D269" i="28" s="1"/>
  <c r="D294" i="28" s="1"/>
  <c r="D344" i="28" s="1"/>
  <c r="D193" i="28"/>
  <c r="F193" i="28"/>
  <c r="D202" i="28"/>
  <c r="D277" i="28" s="1"/>
  <c r="G204" i="28"/>
  <c r="G279" i="28" s="1"/>
  <c r="C204" i="28"/>
  <c r="C209" i="28"/>
  <c r="G197" i="28"/>
  <c r="G272" i="28" s="1"/>
  <c r="F197" i="28"/>
  <c r="F272" i="28" s="1"/>
  <c r="C194" i="28"/>
  <c r="H219" i="26"/>
  <c r="E269" i="26"/>
  <c r="H232" i="26"/>
  <c r="E282" i="26"/>
  <c r="H282" i="26" s="1"/>
  <c r="E171" i="17"/>
  <c r="E188" i="17" s="1"/>
  <c r="AN15" i="49" s="1"/>
  <c r="G171" i="17"/>
  <c r="G188" i="17" s="1"/>
  <c r="AP15" i="49" s="1"/>
  <c r="D171" i="17"/>
  <c r="C171" i="17"/>
  <c r="F171" i="17"/>
  <c r="F188" i="17" s="1"/>
  <c r="AO15" i="49" s="1"/>
  <c r="G288" i="26"/>
  <c r="H233" i="22"/>
  <c r="H256" i="28"/>
  <c r="F281" i="28"/>
  <c r="H235" i="15"/>
  <c r="H259" i="35"/>
  <c r="D284" i="35"/>
  <c r="H284" i="35" s="1"/>
  <c r="H255" i="14"/>
  <c r="H176" i="20"/>
  <c r="C188" i="20"/>
  <c r="C276" i="20"/>
  <c r="H178" i="23"/>
  <c r="F263" i="26"/>
  <c r="AH25" i="49" s="1"/>
  <c r="H228" i="27"/>
  <c r="H254" i="27"/>
  <c r="E188" i="30"/>
  <c r="AN30" i="49" s="1"/>
  <c r="D188" i="31"/>
  <c r="AM31" i="49" s="1"/>
  <c r="C75" i="49" s="1"/>
  <c r="C114" i="49" s="1"/>
  <c r="H183" i="34"/>
  <c r="H136" i="39"/>
  <c r="H234" i="17"/>
  <c r="H226" i="34"/>
  <c r="X35" i="49"/>
  <c r="H238" i="34"/>
  <c r="C238" i="15"/>
  <c r="D188" i="35"/>
  <c r="AM36" i="49" s="1"/>
  <c r="E188" i="35"/>
  <c r="AN36" i="49" s="1"/>
  <c r="H171" i="18"/>
  <c r="AF12" i="49"/>
  <c r="AJ12" i="49" s="1"/>
  <c r="H263" i="14"/>
  <c r="AB41" i="49"/>
  <c r="H238" i="40"/>
  <c r="D280" i="31"/>
  <c r="D288" i="31" s="1"/>
  <c r="D313" i="31" s="1"/>
  <c r="C286" i="10"/>
  <c r="C278" i="23"/>
  <c r="H278" i="23" s="1"/>
  <c r="D188" i="25"/>
  <c r="AM20" i="49" s="1"/>
  <c r="H80" i="44"/>
  <c r="E104" i="44"/>
  <c r="H104" i="44" s="1"/>
  <c r="E188" i="16"/>
  <c r="AN14" i="49" s="1"/>
  <c r="Y21" i="49"/>
  <c r="F273" i="35"/>
  <c r="F298" i="35" s="1"/>
  <c r="C282" i="23"/>
  <c r="H282" i="23" s="1"/>
  <c r="D287" i="26"/>
  <c r="C286" i="26"/>
  <c r="H286" i="26" s="1"/>
  <c r="D311" i="20"/>
  <c r="H286" i="20"/>
  <c r="R29" i="49"/>
  <c r="H213" i="29"/>
  <c r="Q39" i="48"/>
  <c r="H333" i="40"/>
  <c r="C313" i="19"/>
  <c r="H231" i="62"/>
  <c r="C218" i="36"/>
  <c r="C234" i="36"/>
  <c r="H234" i="36" s="1"/>
  <c r="C231" i="36"/>
  <c r="H231" i="36" s="1"/>
  <c r="C224" i="36"/>
  <c r="H224" i="36" s="1"/>
  <c r="C221" i="36"/>
  <c r="H221" i="36" s="1"/>
  <c r="C237" i="36"/>
  <c r="H237" i="36" s="1"/>
  <c r="C228" i="36"/>
  <c r="H228" i="36" s="1"/>
  <c r="C225" i="36"/>
  <c r="H225" i="36" s="1"/>
  <c r="H52" i="36"/>
  <c r="C232" i="36"/>
  <c r="H232" i="36" s="1"/>
  <c r="C244" i="36"/>
  <c r="C219" i="36"/>
  <c r="H219" i="36" s="1"/>
  <c r="C223" i="36"/>
  <c r="H223" i="36" s="1"/>
  <c r="C262" i="36"/>
  <c r="C227" i="36"/>
  <c r="H227" i="36" s="1"/>
  <c r="C252" i="36"/>
  <c r="C220" i="36"/>
  <c r="H220" i="36" s="1"/>
  <c r="C229" i="36"/>
  <c r="H229" i="36" s="1"/>
  <c r="C222" i="36"/>
  <c r="H222" i="36" s="1"/>
  <c r="C233" i="36"/>
  <c r="H233" i="36" s="1"/>
  <c r="C255" i="36"/>
  <c r="C248" i="36"/>
  <c r="C226" i="36"/>
  <c r="H226" i="36" s="1"/>
  <c r="C235" i="36"/>
  <c r="H235" i="36" s="1"/>
  <c r="C236" i="36"/>
  <c r="H236" i="36" s="1"/>
  <c r="C249" i="36"/>
  <c r="C230" i="36"/>
  <c r="H230" i="36" s="1"/>
  <c r="B37" i="49"/>
  <c r="B43" i="49" s="1"/>
  <c r="D238" i="36"/>
  <c r="Y37" i="49" s="1"/>
  <c r="G79" i="46"/>
  <c r="G122" i="46"/>
  <c r="H103" i="46"/>
  <c r="H236" i="24"/>
  <c r="E286" i="24"/>
  <c r="E311" i="24" s="1"/>
  <c r="E361" i="24" s="1"/>
  <c r="G176" i="37"/>
  <c r="F176" i="37"/>
  <c r="C176" i="37"/>
  <c r="F177" i="37"/>
  <c r="C177" i="37"/>
  <c r="E177" i="37"/>
  <c r="G177" i="37"/>
  <c r="D177" i="37"/>
  <c r="G184" i="37"/>
  <c r="H224" i="37"/>
  <c r="H218" i="37"/>
  <c r="C238" i="37"/>
  <c r="H231" i="37"/>
  <c r="H221" i="37"/>
  <c r="E184" i="37"/>
  <c r="H184" i="37" s="1"/>
  <c r="E136" i="37"/>
  <c r="L38" i="49" s="1"/>
  <c r="G254" i="37"/>
  <c r="H254" i="37" s="1"/>
  <c r="H246" i="37"/>
  <c r="H245" i="37"/>
  <c r="G255" i="37"/>
  <c r="H255" i="37" s="1"/>
  <c r="H249" i="37"/>
  <c r="H178" i="37"/>
  <c r="H179" i="37"/>
  <c r="H229" i="37"/>
  <c r="G257" i="37"/>
  <c r="H261" i="62"/>
  <c r="H218" i="62"/>
  <c r="C238" i="62"/>
  <c r="H237" i="62"/>
  <c r="H260" i="62"/>
  <c r="D173" i="62"/>
  <c r="C177" i="62"/>
  <c r="H177" i="62" s="1"/>
  <c r="C261" i="36"/>
  <c r="F245" i="36"/>
  <c r="F260" i="36"/>
  <c r="E174" i="36"/>
  <c r="D174" i="36"/>
  <c r="G174" i="36"/>
  <c r="F174" i="36"/>
  <c r="C174" i="36"/>
  <c r="H220" i="59"/>
  <c r="H227" i="57"/>
  <c r="H236" i="57"/>
  <c r="H256" i="59"/>
  <c r="H246" i="59"/>
  <c r="H254" i="59"/>
  <c r="H259" i="59"/>
  <c r="H261" i="59"/>
  <c r="H186" i="57"/>
  <c r="H182" i="59"/>
  <c r="H248" i="59"/>
  <c r="E7" i="49"/>
  <c r="F254" i="6"/>
  <c r="F235" i="6"/>
  <c r="F236" i="6"/>
  <c r="F221" i="6"/>
  <c r="F253" i="6"/>
  <c r="F232" i="6"/>
  <c r="F220" i="6"/>
  <c r="F223" i="6"/>
  <c r="F222" i="6"/>
  <c r="F244" i="6"/>
  <c r="F252" i="6"/>
  <c r="F251" i="6"/>
  <c r="F233" i="6"/>
  <c r="F249" i="6"/>
  <c r="F250" i="6"/>
  <c r="F257" i="6"/>
  <c r="F231" i="6"/>
  <c r="F230" i="6"/>
  <c r="F218" i="6"/>
  <c r="F227" i="6"/>
  <c r="F248" i="6"/>
  <c r="F246" i="6"/>
  <c r="F256" i="6"/>
  <c r="F260" i="6"/>
  <c r="F262" i="6"/>
  <c r="F224" i="6"/>
  <c r="F228" i="6"/>
  <c r="F255" i="6"/>
  <c r="F261" i="6"/>
  <c r="F259" i="6"/>
  <c r="F229" i="6"/>
  <c r="F234" i="6"/>
  <c r="F258" i="6"/>
  <c r="F245" i="6"/>
  <c r="F225" i="6"/>
  <c r="F226" i="6"/>
  <c r="F219" i="6"/>
  <c r="F247" i="6"/>
  <c r="F243" i="6"/>
  <c r="F237" i="6"/>
  <c r="E88" i="46"/>
  <c r="H112" i="46"/>
  <c r="D93" i="46"/>
  <c r="H117" i="46"/>
  <c r="H248" i="32"/>
  <c r="E273" i="32"/>
  <c r="H245" i="11"/>
  <c r="H257" i="11"/>
  <c r="H255" i="11"/>
  <c r="H254" i="20"/>
  <c r="E279" i="20"/>
  <c r="H279" i="20" s="1"/>
  <c r="E306" i="12"/>
  <c r="H281" i="12"/>
  <c r="H250" i="12"/>
  <c r="E275" i="12"/>
  <c r="H275" i="12" s="1"/>
  <c r="F181" i="6"/>
  <c r="F130" i="44" s="1"/>
  <c r="C181" i="6"/>
  <c r="E181" i="6"/>
  <c r="E130" i="44" s="1"/>
  <c r="D181" i="6"/>
  <c r="D130" i="44" s="1"/>
  <c r="G181" i="6"/>
  <c r="G130" i="44" s="1"/>
  <c r="E238" i="27"/>
  <c r="Z27" i="49" s="1"/>
  <c r="H222" i="27"/>
  <c r="F263" i="18"/>
  <c r="AH16" i="49" s="1"/>
  <c r="H243" i="18"/>
  <c r="E263" i="27"/>
  <c r="AG27" i="49" s="1"/>
  <c r="H243" i="27"/>
  <c r="H231" i="11"/>
  <c r="H259" i="38"/>
  <c r="E284" i="38"/>
  <c r="H224" i="19"/>
  <c r="E274" i="19"/>
  <c r="H225" i="22"/>
  <c r="F238" i="21"/>
  <c r="AA21" i="49" s="1"/>
  <c r="H218" i="21"/>
  <c r="F171" i="14"/>
  <c r="F188" i="14" s="1"/>
  <c r="AO12" i="49" s="1"/>
  <c r="D171" i="14"/>
  <c r="D188" i="14" s="1"/>
  <c r="AM12" i="49" s="1"/>
  <c r="E171" i="14"/>
  <c r="E188" i="14" s="1"/>
  <c r="AN12" i="49" s="1"/>
  <c r="C171" i="14"/>
  <c r="G171" i="14"/>
  <c r="G188" i="14" s="1"/>
  <c r="AP12" i="49" s="1"/>
  <c r="H259" i="26"/>
  <c r="F284" i="26"/>
  <c r="H284" i="26" s="1"/>
  <c r="H261" i="14"/>
  <c r="H257" i="14"/>
  <c r="H226" i="35"/>
  <c r="E276" i="35"/>
  <c r="H220" i="35"/>
  <c r="E270" i="35"/>
  <c r="H227" i="35"/>
  <c r="E277" i="35"/>
  <c r="E302" i="35" s="1"/>
  <c r="H244" i="15"/>
  <c r="E263" i="15"/>
  <c r="AG13" i="49" s="1"/>
  <c r="H246" i="15"/>
  <c r="H259" i="15"/>
  <c r="E238" i="31"/>
  <c r="H219" i="31"/>
  <c r="E269" i="31"/>
  <c r="E238" i="24"/>
  <c r="Z26" i="49" s="1"/>
  <c r="E268" i="24"/>
  <c r="E263" i="23"/>
  <c r="H243" i="23"/>
  <c r="E268" i="23"/>
  <c r="H245" i="23"/>
  <c r="E270" i="23"/>
  <c r="H232" i="34"/>
  <c r="E263" i="24"/>
  <c r="AG26" i="49" s="1"/>
  <c r="E271" i="24"/>
  <c r="E296" i="24" s="1"/>
  <c r="E346" i="24" s="1"/>
  <c r="C90" i="46"/>
  <c r="H114" i="46"/>
  <c r="H235" i="17"/>
  <c r="H251" i="16"/>
  <c r="E263" i="16"/>
  <c r="H254" i="30"/>
  <c r="H227" i="30"/>
  <c r="H176" i="26"/>
  <c r="H170" i="38"/>
  <c r="E188" i="38"/>
  <c r="AN39" i="49" s="1"/>
  <c r="H222" i="33"/>
  <c r="C272" i="33"/>
  <c r="H261" i="21"/>
  <c r="G263" i="21"/>
  <c r="AI21" i="49" s="1"/>
  <c r="H262" i="21"/>
  <c r="H258" i="21"/>
  <c r="D263" i="21"/>
  <c r="AF21" i="49" s="1"/>
  <c r="H245" i="21"/>
  <c r="H280" i="38"/>
  <c r="H232" i="38"/>
  <c r="E282" i="38"/>
  <c r="H282" i="38" s="1"/>
  <c r="H223" i="38"/>
  <c r="E273" i="38"/>
  <c r="F356" i="38"/>
  <c r="F331" i="38"/>
  <c r="H226" i="26"/>
  <c r="E276" i="26"/>
  <c r="H276" i="26" s="1"/>
  <c r="H220" i="26"/>
  <c r="E270" i="26"/>
  <c r="E295" i="26" s="1"/>
  <c r="H181" i="31"/>
  <c r="M16" i="49"/>
  <c r="H136" i="18"/>
  <c r="H170" i="26"/>
  <c r="C188" i="26"/>
  <c r="H16" i="49"/>
  <c r="H236" i="22"/>
  <c r="H260" i="28"/>
  <c r="F285" i="28"/>
  <c r="H257" i="15"/>
  <c r="D360" i="23"/>
  <c r="D335" i="23"/>
  <c r="E188" i="25"/>
  <c r="AN20" i="49" s="1"/>
  <c r="E276" i="25"/>
  <c r="E301" i="25" s="1"/>
  <c r="F188" i="20"/>
  <c r="AO18" i="49" s="1"/>
  <c r="E62" i="49" s="1"/>
  <c r="E101" i="49" s="1"/>
  <c r="F276" i="20"/>
  <c r="F288" i="20" s="1"/>
  <c r="F313" i="20" s="1"/>
  <c r="J27" i="49"/>
  <c r="H136" i="27"/>
  <c r="E188" i="29"/>
  <c r="AN29" i="49" s="1"/>
  <c r="F188" i="33"/>
  <c r="AO34" i="49" s="1"/>
  <c r="H178" i="28"/>
  <c r="C188" i="28"/>
  <c r="H172" i="24"/>
  <c r="AE7" i="49"/>
  <c r="G263" i="27"/>
  <c r="AI27" i="49" s="1"/>
  <c r="F188" i="25"/>
  <c r="AO20" i="49" s="1"/>
  <c r="H248" i="35"/>
  <c r="E188" i="20"/>
  <c r="AN18" i="49" s="1"/>
  <c r="D188" i="17"/>
  <c r="AM15" i="49" s="1"/>
  <c r="H259" i="14"/>
  <c r="H226" i="38"/>
  <c r="F274" i="40"/>
  <c r="F288" i="40" s="1"/>
  <c r="F313" i="40" s="1"/>
  <c r="C271" i="10"/>
  <c r="D271" i="10"/>
  <c r="H83" i="44"/>
  <c r="D107" i="44"/>
  <c r="H107" i="44" s="1"/>
  <c r="E177" i="6"/>
  <c r="D177" i="6"/>
  <c r="C177" i="6"/>
  <c r="F177" i="6"/>
  <c r="G177" i="6"/>
  <c r="G271" i="10"/>
  <c r="G288" i="10" s="1"/>
  <c r="G313" i="10" s="1"/>
  <c r="C283" i="31"/>
  <c r="C288" i="31" s="1"/>
  <c r="D299" i="20"/>
  <c r="D288" i="20"/>
  <c r="D313" i="20" s="1"/>
  <c r="G288" i="32"/>
  <c r="G313" i="32" s="1"/>
  <c r="G363" i="32" s="1"/>
  <c r="S17" i="49"/>
  <c r="H213" i="19"/>
  <c r="C358" i="38"/>
  <c r="C333" i="38"/>
  <c r="H356" i="25"/>
  <c r="H306" i="25"/>
  <c r="D55" i="49" l="1"/>
  <c r="D94" i="49" s="1"/>
  <c r="AC35" i="49"/>
  <c r="E83" i="49"/>
  <c r="E122" i="49" s="1"/>
  <c r="AJ28" i="49"/>
  <c r="AC16" i="49"/>
  <c r="F69" i="49"/>
  <c r="E43" i="49"/>
  <c r="E47" i="49" s="1"/>
  <c r="C313" i="31"/>
  <c r="G363" i="38"/>
  <c r="G338" i="38"/>
  <c r="B47" i="49"/>
  <c r="C313" i="26"/>
  <c r="H361" i="26"/>
  <c r="H311" i="26"/>
  <c r="E294" i="26"/>
  <c r="H269" i="26"/>
  <c r="C283" i="28"/>
  <c r="H208" i="28"/>
  <c r="C268" i="28"/>
  <c r="H193" i="28"/>
  <c r="C213" i="28"/>
  <c r="E296" i="25"/>
  <c r="H271" i="25"/>
  <c r="F288" i="12"/>
  <c r="F313" i="12" s="1"/>
  <c r="E208" i="30"/>
  <c r="E283" i="30" s="1"/>
  <c r="E308" i="30" s="1"/>
  <c r="E358" i="30" s="1"/>
  <c r="C201" i="30"/>
  <c r="E203" i="30"/>
  <c r="E278" i="30" s="1"/>
  <c r="E198" i="30"/>
  <c r="E273" i="30" s="1"/>
  <c r="E298" i="30" s="1"/>
  <c r="E348" i="30" s="1"/>
  <c r="D206" i="30"/>
  <c r="D281" i="30" s="1"/>
  <c r="D306" i="30" s="1"/>
  <c r="D356" i="30" s="1"/>
  <c r="D194" i="30"/>
  <c r="D269" i="30" s="1"/>
  <c r="D294" i="30" s="1"/>
  <c r="D344" i="30" s="1"/>
  <c r="C196" i="30"/>
  <c r="F206" i="30"/>
  <c r="F281" i="30" s="1"/>
  <c r="E199" i="30"/>
  <c r="E274" i="30" s="1"/>
  <c r="D212" i="30"/>
  <c r="D287" i="30" s="1"/>
  <c r="D312" i="30" s="1"/>
  <c r="D362" i="30" s="1"/>
  <c r="C199" i="30"/>
  <c r="E207" i="30"/>
  <c r="E282" i="30" s="1"/>
  <c r="D211" i="30"/>
  <c r="D286" i="30" s="1"/>
  <c r="D311" i="30" s="1"/>
  <c r="D361" i="30" s="1"/>
  <c r="F197" i="30"/>
  <c r="F272" i="30" s="1"/>
  <c r="C203" i="30"/>
  <c r="F205" i="30"/>
  <c r="F280" i="30" s="1"/>
  <c r="D210" i="30"/>
  <c r="D285" i="30" s="1"/>
  <c r="D310" i="30" s="1"/>
  <c r="D360" i="30" s="1"/>
  <c r="F203" i="30"/>
  <c r="F278" i="30" s="1"/>
  <c r="C206" i="30"/>
  <c r="G208" i="30"/>
  <c r="G283" i="30" s="1"/>
  <c r="G211" i="30"/>
  <c r="G286" i="30" s="1"/>
  <c r="D205" i="30"/>
  <c r="D280" i="30" s="1"/>
  <c r="G197" i="30"/>
  <c r="G272" i="30" s="1"/>
  <c r="F210" i="30"/>
  <c r="F285" i="30" s="1"/>
  <c r="G195" i="30"/>
  <c r="G270" i="30" s="1"/>
  <c r="E197" i="30"/>
  <c r="E272" i="30" s="1"/>
  <c r="C212" i="30"/>
  <c r="E194" i="30"/>
  <c r="E269" i="30" s="1"/>
  <c r="E294" i="30" s="1"/>
  <c r="E344" i="30" s="1"/>
  <c r="G199" i="30"/>
  <c r="G274" i="30" s="1"/>
  <c r="E202" i="30"/>
  <c r="E277" i="30" s="1"/>
  <c r="F212" i="30"/>
  <c r="F287" i="30" s="1"/>
  <c r="F202" i="30"/>
  <c r="F277" i="30" s="1"/>
  <c r="E212" i="30"/>
  <c r="E287" i="30" s="1"/>
  <c r="C205" i="30"/>
  <c r="F204" i="30"/>
  <c r="F279" i="30" s="1"/>
  <c r="G202" i="30"/>
  <c r="G277" i="30" s="1"/>
  <c r="E195" i="30"/>
  <c r="E270" i="30" s="1"/>
  <c r="D208" i="30"/>
  <c r="D283" i="30" s="1"/>
  <c r="D308" i="30" s="1"/>
  <c r="D358" i="30" s="1"/>
  <c r="E206" i="30"/>
  <c r="E281" i="30" s="1"/>
  <c r="F195" i="30"/>
  <c r="F270" i="30" s="1"/>
  <c r="G210" i="30"/>
  <c r="G285" i="30" s="1"/>
  <c r="G212" i="30"/>
  <c r="G287" i="30" s="1"/>
  <c r="G200" i="30"/>
  <c r="G275" i="30" s="1"/>
  <c r="E211" i="30"/>
  <c r="E286" i="30" s="1"/>
  <c r="E311" i="30" s="1"/>
  <c r="E361" i="30" s="1"/>
  <c r="E209" i="30"/>
  <c r="E284" i="30" s="1"/>
  <c r="D201" i="30"/>
  <c r="D276" i="30" s="1"/>
  <c r="G193" i="30"/>
  <c r="G206" i="30"/>
  <c r="G281" i="30" s="1"/>
  <c r="F194" i="30"/>
  <c r="F269" i="30" s="1"/>
  <c r="G209" i="30"/>
  <c r="G284" i="30" s="1"/>
  <c r="C208" i="30"/>
  <c r="D193" i="30"/>
  <c r="F208" i="30"/>
  <c r="F283" i="30" s="1"/>
  <c r="D200" i="30"/>
  <c r="D275" i="30" s="1"/>
  <c r="F193" i="30"/>
  <c r="G205" i="30"/>
  <c r="G280" i="30" s="1"/>
  <c r="F209" i="30"/>
  <c r="F284" i="30" s="1"/>
  <c r="D195" i="30"/>
  <c r="D270" i="30" s="1"/>
  <c r="D295" i="30" s="1"/>
  <c r="D345" i="30" s="1"/>
  <c r="D202" i="30"/>
  <c r="D277" i="30" s="1"/>
  <c r="E210" i="30"/>
  <c r="E285" i="30" s="1"/>
  <c r="E205" i="30"/>
  <c r="E280" i="30" s="1"/>
  <c r="D198" i="30"/>
  <c r="D273" i="30" s="1"/>
  <c r="D298" i="30" s="1"/>
  <c r="D348" i="30" s="1"/>
  <c r="D197" i="30"/>
  <c r="D272" i="30" s="1"/>
  <c r="C210" i="30"/>
  <c r="F199" i="30"/>
  <c r="F274" i="30" s="1"/>
  <c r="E201" i="30"/>
  <c r="E276" i="30" s="1"/>
  <c r="G198" i="30"/>
  <c r="G273" i="30" s="1"/>
  <c r="F211" i="30"/>
  <c r="F286" i="30" s="1"/>
  <c r="D204" i="30"/>
  <c r="D279" i="30" s="1"/>
  <c r="D203" i="30"/>
  <c r="D278" i="30" s="1"/>
  <c r="C207" i="30"/>
  <c r="G204" i="30"/>
  <c r="G279" i="30" s="1"/>
  <c r="D199" i="30"/>
  <c r="D274" i="30" s="1"/>
  <c r="D299" i="30" s="1"/>
  <c r="D349" i="30" s="1"/>
  <c r="D207" i="30"/>
  <c r="D282" i="30" s="1"/>
  <c r="C211" i="30"/>
  <c r="G207" i="30"/>
  <c r="G282" i="30" s="1"/>
  <c r="C202" i="30"/>
  <c r="E204" i="30"/>
  <c r="E279" i="30" s="1"/>
  <c r="C197" i="30"/>
  <c r="F201" i="30"/>
  <c r="F276" i="30" s="1"/>
  <c r="G203" i="30"/>
  <c r="G278" i="30" s="1"/>
  <c r="E193" i="30"/>
  <c r="C200" i="30"/>
  <c r="F196" i="30"/>
  <c r="F271" i="30" s="1"/>
  <c r="G194" i="30"/>
  <c r="G269" i="30" s="1"/>
  <c r="F207" i="30"/>
  <c r="F282" i="30" s="1"/>
  <c r="E200" i="30"/>
  <c r="E275" i="30" s="1"/>
  <c r="C193" i="30"/>
  <c r="D196" i="30"/>
  <c r="D271" i="30" s="1"/>
  <c r="D296" i="30" s="1"/>
  <c r="D346" i="30" s="1"/>
  <c r="D209" i="30"/>
  <c r="D284" i="30" s="1"/>
  <c r="C198" i="30"/>
  <c r="C209" i="30"/>
  <c r="C204" i="30"/>
  <c r="F200" i="30"/>
  <c r="F275" i="30" s="1"/>
  <c r="C194" i="30"/>
  <c r="G201" i="30"/>
  <c r="G276" i="30" s="1"/>
  <c r="G196" i="30"/>
  <c r="G271" i="30" s="1"/>
  <c r="F198" i="30"/>
  <c r="F273" i="30" s="1"/>
  <c r="E196" i="30"/>
  <c r="E271" i="30" s="1"/>
  <c r="E296" i="30" s="1"/>
  <c r="E346" i="30" s="1"/>
  <c r="C195" i="30"/>
  <c r="F293" i="38"/>
  <c r="F288" i="38"/>
  <c r="F313" i="38" s="1"/>
  <c r="X30" i="49"/>
  <c r="AC30" i="49" s="1"/>
  <c r="H238" i="30"/>
  <c r="G129" i="44"/>
  <c r="F358" i="35"/>
  <c r="F333" i="35"/>
  <c r="H258" i="36"/>
  <c r="O14" i="49"/>
  <c r="AC25" i="49"/>
  <c r="H263" i="26"/>
  <c r="H97" i="46"/>
  <c r="H231" i="6"/>
  <c r="H259" i="6"/>
  <c r="H251" i="6"/>
  <c r="H256" i="6"/>
  <c r="H236" i="6"/>
  <c r="H263" i="18"/>
  <c r="H263" i="24"/>
  <c r="X34" i="49"/>
  <c r="H238" i="33"/>
  <c r="G263" i="29"/>
  <c r="AI29" i="49" s="1"/>
  <c r="F73" i="49" s="1"/>
  <c r="G268" i="29"/>
  <c r="G288" i="29" s="1"/>
  <c r="H249" i="29"/>
  <c r="C274" i="29"/>
  <c r="H244" i="29"/>
  <c r="C269" i="29"/>
  <c r="H260" i="29"/>
  <c r="C285" i="29"/>
  <c r="H285" i="29" s="1"/>
  <c r="D206" i="11"/>
  <c r="D281" i="11" s="1"/>
  <c r="D306" i="11" s="1"/>
  <c r="D356" i="11" s="1"/>
  <c r="C200" i="11"/>
  <c r="E198" i="11"/>
  <c r="E273" i="11" s="1"/>
  <c r="E298" i="11" s="1"/>
  <c r="E348" i="11" s="1"/>
  <c r="E203" i="11"/>
  <c r="E278" i="11" s="1"/>
  <c r="C203" i="11"/>
  <c r="E202" i="11"/>
  <c r="E277" i="11" s="1"/>
  <c r="D201" i="11"/>
  <c r="D276" i="11" s="1"/>
  <c r="D301" i="11" s="1"/>
  <c r="D351" i="11" s="1"/>
  <c r="G200" i="11"/>
  <c r="G275" i="11" s="1"/>
  <c r="G208" i="11"/>
  <c r="G283" i="11" s="1"/>
  <c r="F208" i="11"/>
  <c r="F283" i="11" s="1"/>
  <c r="F308" i="11" s="1"/>
  <c r="F358" i="11" s="1"/>
  <c r="E193" i="11"/>
  <c r="E210" i="11"/>
  <c r="E285" i="11" s="1"/>
  <c r="G212" i="11"/>
  <c r="G287" i="11" s="1"/>
  <c r="F200" i="11"/>
  <c r="F275" i="11" s="1"/>
  <c r="D197" i="11"/>
  <c r="D272" i="11" s="1"/>
  <c r="D200" i="11"/>
  <c r="D275" i="11" s="1"/>
  <c r="C212" i="11"/>
  <c r="C197" i="11"/>
  <c r="D198" i="11"/>
  <c r="D273" i="11" s="1"/>
  <c r="D298" i="11" s="1"/>
  <c r="D348" i="11" s="1"/>
  <c r="D211" i="11"/>
  <c r="D286" i="11" s="1"/>
  <c r="D311" i="11" s="1"/>
  <c r="D361" i="11" s="1"/>
  <c r="E206" i="11"/>
  <c r="E281" i="11" s="1"/>
  <c r="E306" i="11" s="1"/>
  <c r="E356" i="11" s="1"/>
  <c r="F206" i="11"/>
  <c r="F281" i="11" s="1"/>
  <c r="F306" i="11" s="1"/>
  <c r="F356" i="11" s="1"/>
  <c r="C196" i="11"/>
  <c r="C211" i="11"/>
  <c r="F211" i="11"/>
  <c r="F286" i="11" s="1"/>
  <c r="G195" i="11"/>
  <c r="G270" i="11" s="1"/>
  <c r="C206" i="11"/>
  <c r="E209" i="11"/>
  <c r="E284" i="11" s="1"/>
  <c r="E201" i="11"/>
  <c r="E276" i="11" s="1"/>
  <c r="E301" i="11" s="1"/>
  <c r="E351" i="11" s="1"/>
  <c r="G209" i="11"/>
  <c r="G284" i="11" s="1"/>
  <c r="D193" i="11"/>
  <c r="F194" i="11"/>
  <c r="F269" i="11" s="1"/>
  <c r="F294" i="11" s="1"/>
  <c r="F344" i="11" s="1"/>
  <c r="D202" i="11"/>
  <c r="D277" i="11" s="1"/>
  <c r="D199" i="11"/>
  <c r="D274" i="11" s="1"/>
  <c r="G194" i="11"/>
  <c r="G269" i="11" s="1"/>
  <c r="G206" i="11"/>
  <c r="G281" i="11" s="1"/>
  <c r="G306" i="11" s="1"/>
  <c r="G356" i="11" s="1"/>
  <c r="E212" i="11"/>
  <c r="E287" i="11" s="1"/>
  <c r="E312" i="11" s="1"/>
  <c r="E362" i="11" s="1"/>
  <c r="F201" i="11"/>
  <c r="F276" i="11" s="1"/>
  <c r="E204" i="11"/>
  <c r="E279" i="11" s="1"/>
  <c r="E194" i="11"/>
  <c r="E269" i="11" s="1"/>
  <c r="E294" i="11" s="1"/>
  <c r="E344" i="11" s="1"/>
  <c r="E200" i="11"/>
  <c r="E275" i="11" s="1"/>
  <c r="G201" i="11"/>
  <c r="G276" i="11" s="1"/>
  <c r="C204" i="11"/>
  <c r="E199" i="11"/>
  <c r="E274" i="11" s="1"/>
  <c r="E196" i="11"/>
  <c r="E271" i="11" s="1"/>
  <c r="E296" i="11" s="1"/>
  <c r="E346" i="11" s="1"/>
  <c r="D210" i="11"/>
  <c r="D285" i="11" s="1"/>
  <c r="D310" i="11" s="1"/>
  <c r="D360" i="11" s="1"/>
  <c r="E205" i="11"/>
  <c r="E280" i="11" s="1"/>
  <c r="G210" i="11"/>
  <c r="G285" i="11" s="1"/>
  <c r="F197" i="11"/>
  <c r="F272" i="11" s="1"/>
  <c r="C201" i="11"/>
  <c r="F202" i="11"/>
  <c r="F277" i="11" s="1"/>
  <c r="F207" i="11"/>
  <c r="F282" i="11" s="1"/>
  <c r="G203" i="11"/>
  <c r="G278" i="11" s="1"/>
  <c r="G197" i="11"/>
  <c r="G272" i="11" s="1"/>
  <c r="G198" i="11"/>
  <c r="G273" i="11" s="1"/>
  <c r="F203" i="11"/>
  <c r="F278" i="11" s="1"/>
  <c r="F193" i="11"/>
  <c r="D207" i="11"/>
  <c r="D282" i="11" s="1"/>
  <c r="D208" i="11"/>
  <c r="D283" i="11" s="1"/>
  <c r="D308" i="11" s="1"/>
  <c r="D358" i="11" s="1"/>
  <c r="C193" i="11"/>
  <c r="F199" i="11"/>
  <c r="F274" i="11" s="1"/>
  <c r="D195" i="11"/>
  <c r="D270" i="11" s="1"/>
  <c r="D295" i="11" s="1"/>
  <c r="D345" i="11" s="1"/>
  <c r="C208" i="11"/>
  <c r="F212" i="11"/>
  <c r="F287" i="11" s="1"/>
  <c r="F312" i="11" s="1"/>
  <c r="F362" i="11" s="1"/>
  <c r="D209" i="11"/>
  <c r="D284" i="11" s="1"/>
  <c r="G193" i="11"/>
  <c r="G202" i="11"/>
  <c r="G277" i="11" s="1"/>
  <c r="F196" i="11"/>
  <c r="F271" i="11" s="1"/>
  <c r="F296" i="11" s="1"/>
  <c r="F346" i="11" s="1"/>
  <c r="G205" i="11"/>
  <c r="G280" i="11" s="1"/>
  <c r="G207" i="11"/>
  <c r="G282" i="11" s="1"/>
  <c r="G307" i="11" s="1"/>
  <c r="G357" i="11" s="1"/>
  <c r="E197" i="11"/>
  <c r="E272" i="11" s="1"/>
  <c r="D205" i="11"/>
  <c r="D280" i="11" s="1"/>
  <c r="C194" i="11"/>
  <c r="G199" i="11"/>
  <c r="G274" i="11" s="1"/>
  <c r="D212" i="11"/>
  <c r="D287" i="11" s="1"/>
  <c r="D312" i="11" s="1"/>
  <c r="D362" i="11" s="1"/>
  <c r="C207" i="11"/>
  <c r="C209" i="11"/>
  <c r="C198" i="11"/>
  <c r="F195" i="11"/>
  <c r="F270" i="11" s="1"/>
  <c r="C195" i="11"/>
  <c r="D196" i="11"/>
  <c r="D271" i="11" s="1"/>
  <c r="D296" i="11" s="1"/>
  <c r="D346" i="11" s="1"/>
  <c r="F204" i="11"/>
  <c r="F279" i="11" s="1"/>
  <c r="C199" i="11"/>
  <c r="E207" i="11"/>
  <c r="E282" i="11" s="1"/>
  <c r="E208" i="11"/>
  <c r="E283" i="11" s="1"/>
  <c r="E308" i="11" s="1"/>
  <c r="E358" i="11" s="1"/>
  <c r="G211" i="11"/>
  <c r="G286" i="11" s="1"/>
  <c r="C205" i="11"/>
  <c r="C202" i="11"/>
  <c r="D204" i="11"/>
  <c r="D279" i="11" s="1"/>
  <c r="G204" i="11"/>
  <c r="G279" i="11" s="1"/>
  <c r="G196" i="11"/>
  <c r="G271" i="11" s="1"/>
  <c r="E195" i="11"/>
  <c r="E270" i="11" s="1"/>
  <c r="E295" i="11" s="1"/>
  <c r="E345" i="11" s="1"/>
  <c r="F210" i="11"/>
  <c r="F285" i="11" s="1"/>
  <c r="D194" i="11"/>
  <c r="D269" i="11" s="1"/>
  <c r="D294" i="11" s="1"/>
  <c r="D344" i="11" s="1"/>
  <c r="F205" i="11"/>
  <c r="F280" i="11" s="1"/>
  <c r="C210" i="11"/>
  <c r="F198" i="11"/>
  <c r="F273" i="11" s="1"/>
  <c r="F298" i="11" s="1"/>
  <c r="F348" i="11" s="1"/>
  <c r="F209" i="11"/>
  <c r="F284" i="11" s="1"/>
  <c r="E211" i="11"/>
  <c r="E286" i="11" s="1"/>
  <c r="E311" i="11" s="1"/>
  <c r="E361" i="11" s="1"/>
  <c r="D203" i="11"/>
  <c r="D278" i="11" s="1"/>
  <c r="H257" i="36"/>
  <c r="D121" i="44"/>
  <c r="E311" i="12"/>
  <c r="H286" i="12"/>
  <c r="C294" i="32"/>
  <c r="C288" i="32"/>
  <c r="H269" i="32"/>
  <c r="H349" i="31"/>
  <c r="H299" i="31"/>
  <c r="E312" i="12"/>
  <c r="H287" i="12"/>
  <c r="D136" i="44"/>
  <c r="H181" i="36"/>
  <c r="G238" i="37"/>
  <c r="AB38" i="49" s="1"/>
  <c r="E195" i="44"/>
  <c r="E204" i="44"/>
  <c r="E184" i="44"/>
  <c r="E179" i="44"/>
  <c r="E189" i="44"/>
  <c r="E208" i="44"/>
  <c r="E193" i="44"/>
  <c r="E174" i="44"/>
  <c r="E200" i="44"/>
  <c r="E181" i="44"/>
  <c r="E169" i="44"/>
  <c r="E177" i="44"/>
  <c r="E207" i="44"/>
  <c r="E201" i="44"/>
  <c r="E194" i="44"/>
  <c r="E183" i="44"/>
  <c r="E166" i="44"/>
  <c r="E168" i="44"/>
  <c r="E175" i="44"/>
  <c r="E180" i="44"/>
  <c r="E196" i="44"/>
  <c r="E197" i="44"/>
  <c r="E182" i="44"/>
  <c r="E172" i="44"/>
  <c r="E190" i="44"/>
  <c r="E191" i="44"/>
  <c r="E198" i="44"/>
  <c r="E176" i="44"/>
  <c r="E173" i="44"/>
  <c r="E203" i="44"/>
  <c r="E206" i="44"/>
  <c r="E171" i="44"/>
  <c r="E167" i="44"/>
  <c r="E170" i="44"/>
  <c r="E192" i="44"/>
  <c r="E202" i="44"/>
  <c r="E199" i="44"/>
  <c r="E178" i="44"/>
  <c r="E165" i="44"/>
  <c r="E205" i="44"/>
  <c r="D344" i="35"/>
  <c r="D319" i="35"/>
  <c r="H168" i="21"/>
  <c r="C117" i="44"/>
  <c r="C188" i="21"/>
  <c r="H177" i="18"/>
  <c r="H310" i="26"/>
  <c r="H360" i="26"/>
  <c r="E298" i="31"/>
  <c r="H273" i="31"/>
  <c r="C304" i="33"/>
  <c r="C354" i="33" s="1"/>
  <c r="H279" i="33"/>
  <c r="C270" i="24"/>
  <c r="H195" i="24"/>
  <c r="C285" i="24"/>
  <c r="H210" i="24"/>
  <c r="H188" i="33"/>
  <c r="AL34" i="49"/>
  <c r="AQ34" i="49" s="1"/>
  <c r="G338" i="40"/>
  <c r="G363" i="40"/>
  <c r="G188" i="18"/>
  <c r="AP16" i="49" s="1"/>
  <c r="X22" i="49"/>
  <c r="AC22" i="49" s="1"/>
  <c r="H238" i="22"/>
  <c r="G188" i="16"/>
  <c r="AP14" i="49" s="1"/>
  <c r="E125" i="44"/>
  <c r="C294" i="33"/>
  <c r="C344" i="33" s="1"/>
  <c r="H269" i="33"/>
  <c r="O12" i="49"/>
  <c r="F124" i="44"/>
  <c r="F127" i="44"/>
  <c r="C188" i="57"/>
  <c r="H170" i="57"/>
  <c r="O38" i="49"/>
  <c r="H356" i="31"/>
  <c r="H306" i="31"/>
  <c r="H355" i="38"/>
  <c r="H305" i="38"/>
  <c r="AG24" i="49"/>
  <c r="AJ24" i="49" s="1"/>
  <c r="H263" i="23"/>
  <c r="F238" i="6"/>
  <c r="AA7" i="49" s="1"/>
  <c r="H177" i="37"/>
  <c r="H252" i="36"/>
  <c r="C238" i="36"/>
  <c r="H218" i="36"/>
  <c r="C338" i="19"/>
  <c r="C363" i="19"/>
  <c r="D312" i="26"/>
  <c r="H287" i="26"/>
  <c r="D205" i="39"/>
  <c r="D280" i="39" s="1"/>
  <c r="D208" i="39"/>
  <c r="D283" i="39" s="1"/>
  <c r="D308" i="39" s="1"/>
  <c r="D358" i="39" s="1"/>
  <c r="G196" i="39"/>
  <c r="G271" i="39" s="1"/>
  <c r="C207" i="39"/>
  <c r="G205" i="39"/>
  <c r="G280" i="39" s="1"/>
  <c r="C206" i="39"/>
  <c r="D207" i="39"/>
  <c r="D282" i="39" s="1"/>
  <c r="D193" i="39"/>
  <c r="C210" i="39"/>
  <c r="C208" i="39"/>
  <c r="E207" i="39"/>
  <c r="E282" i="39" s="1"/>
  <c r="E193" i="39"/>
  <c r="G207" i="39"/>
  <c r="G282" i="39" s="1"/>
  <c r="C199" i="39"/>
  <c r="E199" i="39"/>
  <c r="E274" i="39" s="1"/>
  <c r="E299" i="39" s="1"/>
  <c r="E349" i="39" s="1"/>
  <c r="C198" i="39"/>
  <c r="G201" i="39"/>
  <c r="G276" i="39" s="1"/>
  <c r="D198" i="39"/>
  <c r="D273" i="39" s="1"/>
  <c r="D298" i="39" s="1"/>
  <c r="D348" i="39" s="1"/>
  <c r="C202" i="39"/>
  <c r="C196" i="39"/>
  <c r="F198" i="39"/>
  <c r="F273" i="39" s="1"/>
  <c r="E209" i="39"/>
  <c r="E284" i="39" s="1"/>
  <c r="E197" i="39"/>
  <c r="E272" i="39" s="1"/>
  <c r="E297" i="39" s="1"/>
  <c r="E347" i="39" s="1"/>
  <c r="E196" i="39"/>
  <c r="E271" i="39" s="1"/>
  <c r="E296" i="39" s="1"/>
  <c r="E346" i="39" s="1"/>
  <c r="D201" i="39"/>
  <c r="D276" i="39" s="1"/>
  <c r="F207" i="39"/>
  <c r="F282" i="39" s="1"/>
  <c r="F194" i="39"/>
  <c r="F269" i="39" s="1"/>
  <c r="F294" i="39" s="1"/>
  <c r="F344" i="39" s="1"/>
  <c r="G209" i="39"/>
  <c r="G284" i="39" s="1"/>
  <c r="D196" i="39"/>
  <c r="D271" i="39" s="1"/>
  <c r="D296" i="39" s="1"/>
  <c r="D346" i="39" s="1"/>
  <c r="F193" i="39"/>
  <c r="E202" i="39"/>
  <c r="E277" i="39" s="1"/>
  <c r="E302" i="39" s="1"/>
  <c r="E352" i="39" s="1"/>
  <c r="F209" i="39"/>
  <c r="F284" i="39" s="1"/>
  <c r="D206" i="39"/>
  <c r="D281" i="39" s="1"/>
  <c r="D306" i="39" s="1"/>
  <c r="D356" i="39" s="1"/>
  <c r="F212" i="39"/>
  <c r="F287" i="39" s="1"/>
  <c r="F204" i="39"/>
  <c r="F279" i="39" s="1"/>
  <c r="C203" i="39"/>
  <c r="G212" i="39"/>
  <c r="G287" i="39" s="1"/>
  <c r="E200" i="39"/>
  <c r="E275" i="39" s="1"/>
  <c r="D194" i="39"/>
  <c r="D269" i="39" s="1"/>
  <c r="D294" i="39" s="1"/>
  <c r="D344" i="39" s="1"/>
  <c r="E212" i="39"/>
  <c r="E287" i="39" s="1"/>
  <c r="C209" i="39"/>
  <c r="D199" i="39"/>
  <c r="D274" i="39" s="1"/>
  <c r="D299" i="39" s="1"/>
  <c r="D349" i="39" s="1"/>
  <c r="E210" i="39"/>
  <c r="E285" i="39" s="1"/>
  <c r="C211" i="39"/>
  <c r="G202" i="39"/>
  <c r="G277" i="39" s="1"/>
  <c r="G199" i="39"/>
  <c r="G274" i="39" s="1"/>
  <c r="G197" i="39"/>
  <c r="G272" i="39" s="1"/>
  <c r="C204" i="39"/>
  <c r="E208" i="39"/>
  <c r="E283" i="39" s="1"/>
  <c r="E308" i="39" s="1"/>
  <c r="E358" i="39" s="1"/>
  <c r="F197" i="39"/>
  <c r="F272" i="39" s="1"/>
  <c r="D203" i="39"/>
  <c r="D278" i="39" s="1"/>
  <c r="G208" i="39"/>
  <c r="G283" i="39" s="1"/>
  <c r="C205" i="39"/>
  <c r="C195" i="39"/>
  <c r="C197" i="39"/>
  <c r="G203" i="39"/>
  <c r="G278" i="39" s="1"/>
  <c r="D211" i="39"/>
  <c r="D286" i="39" s="1"/>
  <c r="D311" i="39" s="1"/>
  <c r="D361" i="39" s="1"/>
  <c r="G211" i="39"/>
  <c r="G286" i="39" s="1"/>
  <c r="G194" i="39"/>
  <c r="G269" i="39" s="1"/>
  <c r="F202" i="39"/>
  <c r="F277" i="39" s="1"/>
  <c r="G193" i="39"/>
  <c r="E205" i="39"/>
  <c r="E280" i="39" s="1"/>
  <c r="G198" i="39"/>
  <c r="G273" i="39" s="1"/>
  <c r="E204" i="39"/>
  <c r="E279" i="39" s="1"/>
  <c r="G210" i="39"/>
  <c r="G285" i="39" s="1"/>
  <c r="D202" i="39"/>
  <c r="D277" i="39" s="1"/>
  <c r="D212" i="39"/>
  <c r="D287" i="39" s="1"/>
  <c r="D312" i="39" s="1"/>
  <c r="D362" i="39" s="1"/>
  <c r="D204" i="39"/>
  <c r="D279" i="39" s="1"/>
  <c r="D304" i="39" s="1"/>
  <c r="D354" i="39" s="1"/>
  <c r="E198" i="39"/>
  <c r="E273" i="39" s="1"/>
  <c r="E298" i="39" s="1"/>
  <c r="E348" i="39" s="1"/>
  <c r="F205" i="39"/>
  <c r="F280" i="39" s="1"/>
  <c r="C193" i="39"/>
  <c r="D210" i="39"/>
  <c r="D285" i="39" s="1"/>
  <c r="D310" i="39" s="1"/>
  <c r="D360" i="39" s="1"/>
  <c r="F196" i="39"/>
  <c r="F271" i="39" s="1"/>
  <c r="F296" i="39" s="1"/>
  <c r="F346" i="39" s="1"/>
  <c r="C194" i="39"/>
  <c r="F206" i="39"/>
  <c r="F281" i="39" s="1"/>
  <c r="E195" i="39"/>
  <c r="E270" i="39" s="1"/>
  <c r="E295" i="39" s="1"/>
  <c r="E345" i="39" s="1"/>
  <c r="F208" i="39"/>
  <c r="F283" i="39" s="1"/>
  <c r="F308" i="39" s="1"/>
  <c r="F358" i="39" s="1"/>
  <c r="F200" i="39"/>
  <c r="F275" i="39" s="1"/>
  <c r="F201" i="39"/>
  <c r="F276" i="39" s="1"/>
  <c r="C200" i="39"/>
  <c r="D195" i="39"/>
  <c r="D270" i="39" s="1"/>
  <c r="D295" i="39" s="1"/>
  <c r="D345" i="39" s="1"/>
  <c r="G200" i="39"/>
  <c r="G275" i="39" s="1"/>
  <c r="F203" i="39"/>
  <c r="F278" i="39" s="1"/>
  <c r="E203" i="39"/>
  <c r="E278" i="39" s="1"/>
  <c r="F195" i="39"/>
  <c r="F270" i="39" s="1"/>
  <c r="E201" i="39"/>
  <c r="E276" i="39" s="1"/>
  <c r="C201" i="39"/>
  <c r="D197" i="39"/>
  <c r="D272" i="39" s="1"/>
  <c r="D297" i="39" s="1"/>
  <c r="D347" i="39" s="1"/>
  <c r="E194" i="39"/>
  <c r="E269" i="39" s="1"/>
  <c r="E294" i="39" s="1"/>
  <c r="E344" i="39" s="1"/>
  <c r="E211" i="39"/>
  <c r="E286" i="39" s="1"/>
  <c r="E311" i="39" s="1"/>
  <c r="E361" i="39" s="1"/>
  <c r="C212" i="39"/>
  <c r="G206" i="39"/>
  <c r="G281" i="39" s="1"/>
  <c r="F211" i="39"/>
  <c r="F286" i="39" s="1"/>
  <c r="D200" i="39"/>
  <c r="D275" i="39" s="1"/>
  <c r="F199" i="39"/>
  <c r="F274" i="39" s="1"/>
  <c r="G195" i="39"/>
  <c r="G270" i="39" s="1"/>
  <c r="G204" i="39"/>
  <c r="G279" i="39" s="1"/>
  <c r="F210" i="39"/>
  <c r="F285" i="39" s="1"/>
  <c r="E206" i="39"/>
  <c r="E281" i="39" s="1"/>
  <c r="E306" i="39" s="1"/>
  <c r="E356" i="39" s="1"/>
  <c r="D209" i="39"/>
  <c r="D284" i="39" s="1"/>
  <c r="F268" i="28"/>
  <c r="F213" i="28"/>
  <c r="T28" i="49" s="1"/>
  <c r="G268" i="28"/>
  <c r="G288" i="28" s="1"/>
  <c r="G213" i="28"/>
  <c r="U28" i="49" s="1"/>
  <c r="F72" i="49" s="1"/>
  <c r="C277" i="28"/>
  <c r="H277" i="28" s="1"/>
  <c r="H202" i="28"/>
  <c r="D188" i="23"/>
  <c r="AM24" i="49" s="1"/>
  <c r="C68" i="49" s="1"/>
  <c r="C107" i="49" s="1"/>
  <c r="D275" i="23"/>
  <c r="D288" i="23" s="1"/>
  <c r="D313" i="23" s="1"/>
  <c r="H310" i="35"/>
  <c r="H360" i="35"/>
  <c r="E294" i="38"/>
  <c r="H269" i="38"/>
  <c r="E298" i="20"/>
  <c r="H273" i="20"/>
  <c r="D177" i="36"/>
  <c r="G177" i="36"/>
  <c r="F177" i="36"/>
  <c r="F126" i="44" s="1"/>
  <c r="E177" i="36"/>
  <c r="C177" i="36"/>
  <c r="F64" i="49"/>
  <c r="V20" i="49"/>
  <c r="H184" i="16"/>
  <c r="C133" i="44"/>
  <c r="H238" i="25"/>
  <c r="AC24" i="49"/>
  <c r="C305" i="33"/>
  <c r="C355" i="33" s="1"/>
  <c r="H280" i="33"/>
  <c r="C288" i="25"/>
  <c r="C298" i="25"/>
  <c r="H273" i="25"/>
  <c r="D129" i="44"/>
  <c r="E296" i="23"/>
  <c r="H271" i="23"/>
  <c r="H184" i="59"/>
  <c r="H247" i="36"/>
  <c r="H185" i="6"/>
  <c r="C134" i="44"/>
  <c r="H134" i="44" s="1"/>
  <c r="AC9" i="49"/>
  <c r="C69" i="49"/>
  <c r="C108" i="49" s="1"/>
  <c r="AJ25" i="49"/>
  <c r="D293" i="19"/>
  <c r="H268" i="19"/>
  <c r="D288" i="19"/>
  <c r="E296" i="35"/>
  <c r="H271" i="35"/>
  <c r="H227" i="6"/>
  <c r="H255" i="6"/>
  <c r="H249" i="6"/>
  <c r="H248" i="6"/>
  <c r="H257" i="6"/>
  <c r="G135" i="44"/>
  <c r="H245" i="36"/>
  <c r="C210" i="62"/>
  <c r="F206" i="62"/>
  <c r="F281" i="62" s="1"/>
  <c r="C203" i="62"/>
  <c r="D204" i="62"/>
  <c r="D279" i="62" s="1"/>
  <c r="F196" i="62"/>
  <c r="F271" i="62" s="1"/>
  <c r="E205" i="62"/>
  <c r="E280" i="62" s="1"/>
  <c r="G208" i="62"/>
  <c r="G283" i="62" s="1"/>
  <c r="C195" i="62"/>
  <c r="G193" i="62"/>
  <c r="F202" i="62"/>
  <c r="F277" i="62" s="1"/>
  <c r="C206" i="62"/>
  <c r="G202" i="62"/>
  <c r="G277" i="62" s="1"/>
  <c r="G203" i="62"/>
  <c r="G278" i="62" s="1"/>
  <c r="C196" i="62"/>
  <c r="C193" i="62"/>
  <c r="F200" i="62"/>
  <c r="F275" i="62" s="1"/>
  <c r="D209" i="62"/>
  <c r="D284" i="62" s="1"/>
  <c r="G204" i="62"/>
  <c r="G279" i="62" s="1"/>
  <c r="F212" i="62"/>
  <c r="F287" i="62" s="1"/>
  <c r="D198" i="62"/>
  <c r="D273" i="62" s="1"/>
  <c r="D298" i="62" s="1"/>
  <c r="D348" i="62" s="1"/>
  <c r="D195" i="62"/>
  <c r="D270" i="62" s="1"/>
  <c r="D295" i="62" s="1"/>
  <c r="D345" i="62" s="1"/>
  <c r="G210" i="62"/>
  <c r="G285" i="62" s="1"/>
  <c r="G206" i="62"/>
  <c r="G281" i="62" s="1"/>
  <c r="D199" i="62"/>
  <c r="D274" i="62" s="1"/>
  <c r="D299" i="62" s="1"/>
  <c r="D349" i="62" s="1"/>
  <c r="E194" i="62"/>
  <c r="E269" i="62" s="1"/>
  <c r="E294" i="62" s="1"/>
  <c r="E344" i="62" s="1"/>
  <c r="G200" i="62"/>
  <c r="G275" i="62" s="1"/>
  <c r="F205" i="62"/>
  <c r="F280" i="62" s="1"/>
  <c r="F198" i="62"/>
  <c r="F273" i="62" s="1"/>
  <c r="C202" i="62"/>
  <c r="F204" i="62"/>
  <c r="F279" i="62" s="1"/>
  <c r="E204" i="62"/>
  <c r="E279" i="62" s="1"/>
  <c r="F195" i="62"/>
  <c r="F270" i="62" s="1"/>
  <c r="F203" i="62"/>
  <c r="F278" i="62" s="1"/>
  <c r="D200" i="62"/>
  <c r="D275" i="62" s="1"/>
  <c r="E210" i="62"/>
  <c r="E285" i="62" s="1"/>
  <c r="G207" i="62"/>
  <c r="G282" i="62" s="1"/>
  <c r="G212" i="62"/>
  <c r="G287" i="62" s="1"/>
  <c r="C204" i="62"/>
  <c r="C200" i="62"/>
  <c r="D211" i="62"/>
  <c r="F210" i="62"/>
  <c r="F285" i="62" s="1"/>
  <c r="G209" i="62"/>
  <c r="G284" i="62" s="1"/>
  <c r="D202" i="62"/>
  <c r="D277" i="62" s="1"/>
  <c r="F208" i="62"/>
  <c r="F283" i="62" s="1"/>
  <c r="E207" i="62"/>
  <c r="E282" i="62" s="1"/>
  <c r="C197" i="62"/>
  <c r="D197" i="62"/>
  <c r="D272" i="62" s="1"/>
  <c r="E198" i="62"/>
  <c r="E273" i="62" s="1"/>
  <c r="E298" i="62" s="1"/>
  <c r="E348" i="62" s="1"/>
  <c r="D206" i="62"/>
  <c r="D281" i="62" s="1"/>
  <c r="D306" i="62" s="1"/>
  <c r="D356" i="62" s="1"/>
  <c r="C201" i="62"/>
  <c r="F211" i="62"/>
  <c r="F209" i="62"/>
  <c r="F284" i="62" s="1"/>
  <c r="D210" i="62"/>
  <c r="D285" i="62" s="1"/>
  <c r="D310" i="62" s="1"/>
  <c r="D360" i="62" s="1"/>
  <c r="C205" i="62"/>
  <c r="G198" i="62"/>
  <c r="G273" i="62" s="1"/>
  <c r="G201" i="62"/>
  <c r="G276" i="62" s="1"/>
  <c r="D201" i="62"/>
  <c r="D276" i="62" s="1"/>
  <c r="E208" i="62"/>
  <c r="E283" i="62" s="1"/>
  <c r="E308" i="62" s="1"/>
  <c r="E358" i="62" s="1"/>
  <c r="E197" i="62"/>
  <c r="E272" i="62" s="1"/>
  <c r="F199" i="62"/>
  <c r="F274" i="62" s="1"/>
  <c r="E203" i="62"/>
  <c r="E278" i="62" s="1"/>
  <c r="C211" i="62"/>
  <c r="F193" i="62"/>
  <c r="C208" i="62"/>
  <c r="E196" i="62"/>
  <c r="E271" i="62" s="1"/>
  <c r="E296" i="62" s="1"/>
  <c r="E346" i="62" s="1"/>
  <c r="D196" i="62"/>
  <c r="D271" i="62" s="1"/>
  <c r="D296" i="62" s="1"/>
  <c r="D346" i="62" s="1"/>
  <c r="D205" i="62"/>
  <c r="D280" i="62" s="1"/>
  <c r="D203" i="62"/>
  <c r="D278" i="62" s="1"/>
  <c r="G205" i="62"/>
  <c r="G280" i="62" s="1"/>
  <c r="C209" i="62"/>
  <c r="F194" i="62"/>
  <c r="F269" i="62" s="1"/>
  <c r="E200" i="62"/>
  <c r="E275" i="62" s="1"/>
  <c r="D194" i="62"/>
  <c r="D269" i="62" s="1"/>
  <c r="D294" i="62" s="1"/>
  <c r="D344" i="62" s="1"/>
  <c r="C199" i="62"/>
  <c r="E209" i="62"/>
  <c r="E284" i="62" s="1"/>
  <c r="G195" i="62"/>
  <c r="G270" i="62" s="1"/>
  <c r="F207" i="62"/>
  <c r="F282" i="62" s="1"/>
  <c r="D193" i="62"/>
  <c r="D207" i="62"/>
  <c r="D282" i="62" s="1"/>
  <c r="C194" i="62"/>
  <c r="E201" i="62"/>
  <c r="E276" i="62" s="1"/>
  <c r="D208" i="62"/>
  <c r="D283" i="62" s="1"/>
  <c r="D308" i="62" s="1"/>
  <c r="D358" i="62" s="1"/>
  <c r="G194" i="62"/>
  <c r="G269" i="62" s="1"/>
  <c r="F201" i="62"/>
  <c r="F276" i="62" s="1"/>
  <c r="F197" i="62"/>
  <c r="F272" i="62" s="1"/>
  <c r="E195" i="62"/>
  <c r="E270" i="62" s="1"/>
  <c r="E193" i="62"/>
  <c r="G199" i="62"/>
  <c r="G274" i="62" s="1"/>
  <c r="E199" i="62"/>
  <c r="E274" i="62" s="1"/>
  <c r="E299" i="62" s="1"/>
  <c r="E349" i="62" s="1"/>
  <c r="G196" i="62"/>
  <c r="G271" i="62" s="1"/>
  <c r="E211" i="62"/>
  <c r="C212" i="62"/>
  <c r="G197" i="62"/>
  <c r="G272" i="62" s="1"/>
  <c r="E206" i="62"/>
  <c r="E281" i="62" s="1"/>
  <c r="E306" i="62" s="1"/>
  <c r="E356" i="62" s="1"/>
  <c r="E212" i="62"/>
  <c r="E287" i="62" s="1"/>
  <c r="C207" i="62"/>
  <c r="E202" i="62"/>
  <c r="E277" i="62" s="1"/>
  <c r="D212" i="62"/>
  <c r="D287" i="62" s="1"/>
  <c r="C198" i="62"/>
  <c r="G211" i="62"/>
  <c r="H89" i="44"/>
  <c r="AJ16" i="49"/>
  <c r="AJ26" i="49"/>
  <c r="D193" i="41"/>
  <c r="G201" i="41"/>
  <c r="G276" i="41" s="1"/>
  <c r="D201" i="41"/>
  <c r="D276" i="41" s="1"/>
  <c r="F205" i="41"/>
  <c r="F280" i="41" s="1"/>
  <c r="F203" i="41"/>
  <c r="F278" i="41" s="1"/>
  <c r="F201" i="41"/>
  <c r="F276" i="41" s="1"/>
  <c r="F193" i="41"/>
  <c r="C206" i="41"/>
  <c r="E194" i="41"/>
  <c r="E269" i="41" s="1"/>
  <c r="E294" i="41" s="1"/>
  <c r="E344" i="41" s="1"/>
  <c r="E206" i="41"/>
  <c r="E281" i="41" s="1"/>
  <c r="E306" i="41" s="1"/>
  <c r="E356" i="41" s="1"/>
  <c r="C209" i="41"/>
  <c r="D194" i="41"/>
  <c r="D269" i="41" s="1"/>
  <c r="D294" i="41" s="1"/>
  <c r="D344" i="41" s="1"/>
  <c r="D210" i="41"/>
  <c r="D285" i="41" s="1"/>
  <c r="D310" i="41" s="1"/>
  <c r="D360" i="41" s="1"/>
  <c r="E210" i="41"/>
  <c r="E285" i="41" s="1"/>
  <c r="C203" i="41"/>
  <c r="G194" i="41"/>
  <c r="G269" i="41" s="1"/>
  <c r="E203" i="41"/>
  <c r="E278" i="41" s="1"/>
  <c r="C208" i="41"/>
  <c r="C204" i="41"/>
  <c r="F206" i="41"/>
  <c r="F281" i="41" s="1"/>
  <c r="D204" i="41"/>
  <c r="D279" i="41" s="1"/>
  <c r="E200" i="41"/>
  <c r="E275" i="41" s="1"/>
  <c r="G206" i="41"/>
  <c r="G281" i="41" s="1"/>
  <c r="G211" i="41"/>
  <c r="G286" i="41" s="1"/>
  <c r="E212" i="41"/>
  <c r="E287" i="41" s="1"/>
  <c r="G198" i="41"/>
  <c r="G273" i="41" s="1"/>
  <c r="C210" i="41"/>
  <c r="G209" i="41"/>
  <c r="G284" i="41" s="1"/>
  <c r="F204" i="41"/>
  <c r="F279" i="41" s="1"/>
  <c r="F202" i="41"/>
  <c r="F277" i="41" s="1"/>
  <c r="D200" i="41"/>
  <c r="D275" i="41" s="1"/>
  <c r="G212" i="41"/>
  <c r="G287" i="41" s="1"/>
  <c r="G207" i="41"/>
  <c r="G282" i="41" s="1"/>
  <c r="E198" i="41"/>
  <c r="E273" i="41" s="1"/>
  <c r="F212" i="41"/>
  <c r="F287" i="41" s="1"/>
  <c r="C207" i="41"/>
  <c r="F194" i="41"/>
  <c r="F269" i="41" s="1"/>
  <c r="E201" i="41"/>
  <c r="E276" i="41" s="1"/>
  <c r="F209" i="41"/>
  <c r="F284" i="41" s="1"/>
  <c r="D196" i="41"/>
  <c r="D271" i="41" s="1"/>
  <c r="D296" i="41" s="1"/>
  <c r="D346" i="41" s="1"/>
  <c r="C211" i="41"/>
  <c r="E199" i="41"/>
  <c r="E274" i="41" s="1"/>
  <c r="E299" i="41" s="1"/>
  <c r="E349" i="41" s="1"/>
  <c r="F210" i="41"/>
  <c r="F285" i="41" s="1"/>
  <c r="E195" i="41"/>
  <c r="E270" i="41" s="1"/>
  <c r="E295" i="41" s="1"/>
  <c r="E345" i="41" s="1"/>
  <c r="G195" i="41"/>
  <c r="G270" i="41" s="1"/>
  <c r="C202" i="41"/>
  <c r="G202" i="41"/>
  <c r="G277" i="41" s="1"/>
  <c r="E208" i="41"/>
  <c r="E283" i="41" s="1"/>
  <c r="E308" i="41" s="1"/>
  <c r="E358" i="41" s="1"/>
  <c r="C199" i="41"/>
  <c r="E202" i="41"/>
  <c r="E277" i="41" s="1"/>
  <c r="F208" i="41"/>
  <c r="F283" i="41" s="1"/>
  <c r="C193" i="41"/>
  <c r="D212" i="41"/>
  <c r="D287" i="41" s="1"/>
  <c r="D312" i="41" s="1"/>
  <c r="D362" i="41" s="1"/>
  <c r="D207" i="41"/>
  <c r="D282" i="41" s="1"/>
  <c r="C205" i="41"/>
  <c r="G205" i="41"/>
  <c r="G280" i="41" s="1"/>
  <c r="C197" i="41"/>
  <c r="G204" i="41"/>
  <c r="G279" i="41" s="1"/>
  <c r="F211" i="41"/>
  <c r="F286" i="41" s="1"/>
  <c r="F197" i="41"/>
  <c r="F272" i="41" s="1"/>
  <c r="F198" i="41"/>
  <c r="F273" i="41" s="1"/>
  <c r="F200" i="41"/>
  <c r="F275" i="41" s="1"/>
  <c r="E204" i="41"/>
  <c r="E279" i="41" s="1"/>
  <c r="C200" i="41"/>
  <c r="E207" i="41"/>
  <c r="E282" i="41" s="1"/>
  <c r="G208" i="41"/>
  <c r="G283" i="41" s="1"/>
  <c r="D206" i="41"/>
  <c r="D281" i="41" s="1"/>
  <c r="D306" i="41" s="1"/>
  <c r="D356" i="41" s="1"/>
  <c r="F207" i="41"/>
  <c r="F282" i="41" s="1"/>
  <c r="C194" i="41"/>
  <c r="C198" i="41"/>
  <c r="D205" i="41"/>
  <c r="D280" i="41" s="1"/>
  <c r="D305" i="41" s="1"/>
  <c r="D355" i="41" s="1"/>
  <c r="E197" i="41"/>
  <c r="E272" i="41" s="1"/>
  <c r="E297" i="41" s="1"/>
  <c r="E347" i="41" s="1"/>
  <c r="F196" i="41"/>
  <c r="F271" i="41" s="1"/>
  <c r="D208" i="41"/>
  <c r="D283" i="41" s="1"/>
  <c r="D308" i="41" s="1"/>
  <c r="D358" i="41" s="1"/>
  <c r="F195" i="41"/>
  <c r="F270" i="41" s="1"/>
  <c r="G196" i="41"/>
  <c r="G271" i="41" s="1"/>
  <c r="D211" i="41"/>
  <c r="D286" i="41" s="1"/>
  <c r="D311" i="41" s="1"/>
  <c r="D361" i="41" s="1"/>
  <c r="G197" i="41"/>
  <c r="G272" i="41" s="1"/>
  <c r="G200" i="41"/>
  <c r="G275" i="41" s="1"/>
  <c r="C212" i="41"/>
  <c r="D203" i="41"/>
  <c r="D278" i="41" s="1"/>
  <c r="C201" i="41"/>
  <c r="C195" i="41"/>
  <c r="G203" i="41"/>
  <c r="G278" i="41" s="1"/>
  <c r="G210" i="41"/>
  <c r="G285" i="41" s="1"/>
  <c r="D199" i="41"/>
  <c r="D274" i="41" s="1"/>
  <c r="D299" i="41" s="1"/>
  <c r="D349" i="41" s="1"/>
  <c r="D198" i="41"/>
  <c r="D273" i="41" s="1"/>
  <c r="D298" i="41" s="1"/>
  <c r="D348" i="41" s="1"/>
  <c r="E196" i="41"/>
  <c r="E271" i="41" s="1"/>
  <c r="E296" i="41" s="1"/>
  <c r="E346" i="41" s="1"/>
  <c r="G193" i="41"/>
  <c r="D202" i="41"/>
  <c r="D277" i="41" s="1"/>
  <c r="E209" i="41"/>
  <c r="E284" i="41" s="1"/>
  <c r="E205" i="41"/>
  <c r="E280" i="41" s="1"/>
  <c r="E211" i="41"/>
  <c r="E286" i="41" s="1"/>
  <c r="E311" i="41" s="1"/>
  <c r="E361" i="41" s="1"/>
  <c r="F199" i="41"/>
  <c r="F274" i="41" s="1"/>
  <c r="D209" i="41"/>
  <c r="D284" i="41" s="1"/>
  <c r="G199" i="41"/>
  <c r="G274" i="41" s="1"/>
  <c r="D197" i="41"/>
  <c r="D272" i="41" s="1"/>
  <c r="D297" i="41" s="1"/>
  <c r="D347" i="41" s="1"/>
  <c r="E193" i="41"/>
  <c r="D195" i="41"/>
  <c r="D270" i="41" s="1"/>
  <c r="D295" i="41" s="1"/>
  <c r="D345" i="41" s="1"/>
  <c r="C196" i="41"/>
  <c r="E263" i="29"/>
  <c r="AG29" i="49" s="1"/>
  <c r="D73" i="49" s="1"/>
  <c r="D112" i="49" s="1"/>
  <c r="E268" i="29"/>
  <c r="F263" i="29"/>
  <c r="AH29" i="49" s="1"/>
  <c r="E73" i="49" s="1"/>
  <c r="F268" i="29"/>
  <c r="F288" i="29" s="1"/>
  <c r="H255" i="29"/>
  <c r="C280" i="29"/>
  <c r="H280" i="29" s="1"/>
  <c r="D263" i="29"/>
  <c r="AF29" i="49" s="1"/>
  <c r="D268" i="29"/>
  <c r="O10" i="49"/>
  <c r="G184" i="44"/>
  <c r="G204" i="44"/>
  <c r="G199" i="44"/>
  <c r="G165" i="44"/>
  <c r="G195" i="44"/>
  <c r="G172" i="44"/>
  <c r="G207" i="44"/>
  <c r="G197" i="44"/>
  <c r="G166" i="44"/>
  <c r="G193" i="44"/>
  <c r="G168" i="44"/>
  <c r="G202" i="44"/>
  <c r="G206" i="44"/>
  <c r="G189" i="44"/>
  <c r="G177" i="44"/>
  <c r="G208" i="44"/>
  <c r="G194" i="44"/>
  <c r="G190" i="44"/>
  <c r="G176" i="44"/>
  <c r="G167" i="44"/>
  <c r="G171" i="44"/>
  <c r="G205" i="44"/>
  <c r="G192" i="44"/>
  <c r="G180" i="44"/>
  <c r="G170" i="44"/>
  <c r="G175" i="44"/>
  <c r="G196" i="44"/>
  <c r="G178" i="44"/>
  <c r="G174" i="44"/>
  <c r="G191" i="44"/>
  <c r="G201" i="44"/>
  <c r="G169" i="44"/>
  <c r="G181" i="44"/>
  <c r="G203" i="44"/>
  <c r="G173" i="44"/>
  <c r="G179" i="44"/>
  <c r="G182" i="44"/>
  <c r="G200" i="44"/>
  <c r="G183" i="44"/>
  <c r="G198" i="44"/>
  <c r="D199" i="59"/>
  <c r="D274" i="59" s="1"/>
  <c r="D299" i="59" s="1"/>
  <c r="D349" i="59" s="1"/>
  <c r="D204" i="59"/>
  <c r="D279" i="59" s="1"/>
  <c r="C210" i="59"/>
  <c r="C195" i="59"/>
  <c r="E201" i="59"/>
  <c r="E276" i="59" s="1"/>
  <c r="G200" i="59"/>
  <c r="G275" i="59" s="1"/>
  <c r="G300" i="59" s="1"/>
  <c r="G350" i="59" s="1"/>
  <c r="D207" i="59"/>
  <c r="D282" i="59" s="1"/>
  <c r="G203" i="59"/>
  <c r="G278" i="59" s="1"/>
  <c r="F208" i="59"/>
  <c r="F283" i="59" s="1"/>
  <c r="G211" i="59"/>
  <c r="G286" i="59" s="1"/>
  <c r="F210" i="59"/>
  <c r="F285" i="59" s="1"/>
  <c r="C196" i="59"/>
  <c r="G208" i="59"/>
  <c r="G283" i="59" s="1"/>
  <c r="E200" i="59"/>
  <c r="E275" i="59" s="1"/>
  <c r="D212" i="59"/>
  <c r="D287" i="59" s="1"/>
  <c r="C202" i="59"/>
  <c r="F211" i="59"/>
  <c r="F286" i="59" s="1"/>
  <c r="C199" i="59"/>
  <c r="E198" i="59"/>
  <c r="E273" i="59" s="1"/>
  <c r="F201" i="59"/>
  <c r="F276" i="59" s="1"/>
  <c r="C205" i="59"/>
  <c r="D193" i="59"/>
  <c r="C198" i="59"/>
  <c r="D209" i="59"/>
  <c r="D284" i="59" s="1"/>
  <c r="E212" i="59"/>
  <c r="E287" i="59" s="1"/>
  <c r="F212" i="59"/>
  <c r="F287" i="59" s="1"/>
  <c r="F204" i="59"/>
  <c r="F279" i="59" s="1"/>
  <c r="E194" i="59"/>
  <c r="E269" i="59" s="1"/>
  <c r="E294" i="59" s="1"/>
  <c r="E344" i="59" s="1"/>
  <c r="F200" i="59"/>
  <c r="F275" i="59" s="1"/>
  <c r="E205" i="59"/>
  <c r="E280" i="59" s="1"/>
  <c r="F193" i="59"/>
  <c r="C197" i="59"/>
  <c r="F199" i="59"/>
  <c r="F274" i="59" s="1"/>
  <c r="G202" i="59"/>
  <c r="G277" i="59" s="1"/>
  <c r="E193" i="59"/>
  <c r="C203" i="59"/>
  <c r="F194" i="59"/>
  <c r="F269" i="59" s="1"/>
  <c r="E207" i="59"/>
  <c r="E282" i="59" s="1"/>
  <c r="G206" i="59"/>
  <c r="G281" i="59" s="1"/>
  <c r="E199" i="59"/>
  <c r="E274" i="59" s="1"/>
  <c r="G205" i="59"/>
  <c r="G280" i="59" s="1"/>
  <c r="F195" i="59"/>
  <c r="F270" i="59" s="1"/>
  <c r="D205" i="59"/>
  <c r="D280" i="59" s="1"/>
  <c r="G195" i="59"/>
  <c r="G270" i="59" s="1"/>
  <c r="D195" i="59"/>
  <c r="D270" i="59" s="1"/>
  <c r="D203" i="59"/>
  <c r="D278" i="59" s="1"/>
  <c r="C208" i="59"/>
  <c r="G212" i="59"/>
  <c r="G287" i="59" s="1"/>
  <c r="F198" i="59"/>
  <c r="F273" i="59" s="1"/>
  <c r="G201" i="59"/>
  <c r="G276" i="59" s="1"/>
  <c r="F206" i="59"/>
  <c r="F281" i="59" s="1"/>
  <c r="G209" i="59"/>
  <c r="G284" i="59" s="1"/>
  <c r="G194" i="59"/>
  <c r="G269" i="59" s="1"/>
  <c r="G197" i="59"/>
  <c r="G272" i="59" s="1"/>
  <c r="D206" i="59"/>
  <c r="D281" i="59" s="1"/>
  <c r="D306" i="59" s="1"/>
  <c r="D356" i="59" s="1"/>
  <c r="C212" i="59"/>
  <c r="D197" i="59"/>
  <c r="D272" i="59" s="1"/>
  <c r="D198" i="59"/>
  <c r="D273" i="59" s="1"/>
  <c r="D298" i="59" s="1"/>
  <c r="D348" i="59" s="1"/>
  <c r="G207" i="59"/>
  <c r="G282" i="59" s="1"/>
  <c r="C204" i="59"/>
  <c r="E210" i="59"/>
  <c r="E285" i="59" s="1"/>
  <c r="D202" i="59"/>
  <c r="D277" i="59" s="1"/>
  <c r="C207" i="59"/>
  <c r="D210" i="59"/>
  <c r="D285" i="59" s="1"/>
  <c r="D310" i="59" s="1"/>
  <c r="D360" i="59" s="1"/>
  <c r="E204" i="59"/>
  <c r="E279" i="59" s="1"/>
  <c r="G199" i="59"/>
  <c r="G274" i="59" s="1"/>
  <c r="E209" i="59"/>
  <c r="E284" i="59" s="1"/>
  <c r="E202" i="59"/>
  <c r="E277" i="59" s="1"/>
  <c r="C194" i="59"/>
  <c r="C209" i="59"/>
  <c r="E208" i="59"/>
  <c r="E283" i="59" s="1"/>
  <c r="E308" i="59" s="1"/>
  <c r="E358" i="59" s="1"/>
  <c r="E197" i="59"/>
  <c r="E272" i="59" s="1"/>
  <c r="C200" i="59"/>
  <c r="G204" i="59"/>
  <c r="G279" i="59" s="1"/>
  <c r="F209" i="59"/>
  <c r="F284" i="59" s="1"/>
  <c r="G193" i="59"/>
  <c r="E211" i="59"/>
  <c r="E286" i="59" s="1"/>
  <c r="E196" i="59"/>
  <c r="E271" i="59" s="1"/>
  <c r="E296" i="59" s="1"/>
  <c r="E346" i="59" s="1"/>
  <c r="G210" i="59"/>
  <c r="G285" i="59" s="1"/>
  <c r="F203" i="59"/>
  <c r="F278" i="59" s="1"/>
  <c r="C211" i="59"/>
  <c r="F197" i="59"/>
  <c r="F272" i="59" s="1"/>
  <c r="C193" i="59"/>
  <c r="E195" i="59"/>
  <c r="E270" i="59" s="1"/>
  <c r="D201" i="59"/>
  <c r="D276" i="59" s="1"/>
  <c r="C206" i="59"/>
  <c r="F205" i="59"/>
  <c r="F280" i="59" s="1"/>
  <c r="F196" i="59"/>
  <c r="F271" i="59" s="1"/>
  <c r="C201" i="59"/>
  <c r="D196" i="59"/>
  <c r="D271" i="59" s="1"/>
  <c r="D296" i="59" s="1"/>
  <c r="D346" i="59" s="1"/>
  <c r="F202" i="59"/>
  <c r="F277" i="59" s="1"/>
  <c r="G198" i="59"/>
  <c r="G273" i="59" s="1"/>
  <c r="D194" i="59"/>
  <c r="D269" i="59" s="1"/>
  <c r="D294" i="59" s="1"/>
  <c r="D344" i="59" s="1"/>
  <c r="G196" i="59"/>
  <c r="G271" i="59" s="1"/>
  <c r="E206" i="59"/>
  <c r="E281" i="59" s="1"/>
  <c r="D211" i="59"/>
  <c r="D286" i="59" s="1"/>
  <c r="D200" i="59"/>
  <c r="D275" i="59" s="1"/>
  <c r="E203" i="59"/>
  <c r="E278" i="59" s="1"/>
  <c r="D208" i="59"/>
  <c r="D283" i="59" s="1"/>
  <c r="D308" i="59" s="1"/>
  <c r="D358" i="59" s="1"/>
  <c r="F207" i="59"/>
  <c r="F282" i="59" s="1"/>
  <c r="H182" i="37"/>
  <c r="E121" i="44"/>
  <c r="H361" i="33"/>
  <c r="H311" i="33"/>
  <c r="T32" i="48" s="1"/>
  <c r="E76" i="49"/>
  <c r="E115" i="49" s="1"/>
  <c r="E349" i="31"/>
  <c r="E324" i="31"/>
  <c r="H187" i="6"/>
  <c r="C136" i="44"/>
  <c r="H136" i="44" s="1"/>
  <c r="G263" i="37"/>
  <c r="AI38" i="49" s="1"/>
  <c r="H187" i="37"/>
  <c r="AL36" i="49"/>
  <c r="AQ36" i="49" s="1"/>
  <c r="H188" i="35"/>
  <c r="F188" i="21"/>
  <c r="AO21" i="49" s="1"/>
  <c r="F117" i="44"/>
  <c r="H280" i="23"/>
  <c r="C305" i="23"/>
  <c r="E311" i="35"/>
  <c r="H286" i="35"/>
  <c r="D298" i="12"/>
  <c r="D288" i="12"/>
  <c r="D313" i="12" s="1"/>
  <c r="G128" i="44"/>
  <c r="D120" i="44"/>
  <c r="E213" i="24"/>
  <c r="S26" i="49" s="1"/>
  <c r="D70" i="49" s="1"/>
  <c r="D109" i="49" s="1"/>
  <c r="C286" i="24"/>
  <c r="H211" i="24"/>
  <c r="C284" i="24"/>
  <c r="H284" i="24" s="1"/>
  <c r="H209" i="24"/>
  <c r="C287" i="24"/>
  <c r="H212" i="24"/>
  <c r="H177" i="27"/>
  <c r="C188" i="27"/>
  <c r="O22" i="49"/>
  <c r="G196" i="21"/>
  <c r="G271" i="21" s="1"/>
  <c r="C210" i="21"/>
  <c r="F210" i="21"/>
  <c r="F285" i="21" s="1"/>
  <c r="F198" i="21"/>
  <c r="F273" i="21" s="1"/>
  <c r="F298" i="21" s="1"/>
  <c r="F348" i="21" s="1"/>
  <c r="E202" i="21"/>
  <c r="E277" i="21" s="1"/>
  <c r="F195" i="21"/>
  <c r="F270" i="21" s="1"/>
  <c r="F197" i="21"/>
  <c r="F272" i="21" s="1"/>
  <c r="F199" i="21"/>
  <c r="F274" i="21" s="1"/>
  <c r="G208" i="21"/>
  <c r="G283" i="21" s="1"/>
  <c r="D193" i="21"/>
  <c r="D212" i="21"/>
  <c r="D287" i="21" s="1"/>
  <c r="D312" i="21" s="1"/>
  <c r="D362" i="21" s="1"/>
  <c r="C201" i="21"/>
  <c r="D205" i="21"/>
  <c r="D280" i="21" s="1"/>
  <c r="C202" i="21"/>
  <c r="C200" i="21"/>
  <c r="F201" i="21"/>
  <c r="F276" i="21" s="1"/>
  <c r="E203" i="21"/>
  <c r="E278" i="21" s="1"/>
  <c r="G193" i="21"/>
  <c r="C211" i="21"/>
  <c r="G210" i="21"/>
  <c r="G285" i="21" s="1"/>
  <c r="E198" i="21"/>
  <c r="E273" i="21" s="1"/>
  <c r="E298" i="21" s="1"/>
  <c r="E348" i="21" s="1"/>
  <c r="G204" i="21"/>
  <c r="G279" i="21" s="1"/>
  <c r="D202" i="21"/>
  <c r="D277" i="21" s="1"/>
  <c r="E208" i="21"/>
  <c r="E283" i="21" s="1"/>
  <c r="E308" i="21" s="1"/>
  <c r="E358" i="21" s="1"/>
  <c r="D197" i="21"/>
  <c r="D272" i="21" s="1"/>
  <c r="D297" i="21" s="1"/>
  <c r="D347" i="21" s="1"/>
  <c r="G202" i="21"/>
  <c r="G277" i="21" s="1"/>
  <c r="C198" i="21"/>
  <c r="C204" i="21"/>
  <c r="G197" i="21"/>
  <c r="G272" i="21" s="1"/>
  <c r="E199" i="21"/>
  <c r="E274" i="21" s="1"/>
  <c r="D195" i="21"/>
  <c r="D270" i="21" s="1"/>
  <c r="D295" i="21" s="1"/>
  <c r="D345" i="21" s="1"/>
  <c r="G194" i="21"/>
  <c r="G269" i="21" s="1"/>
  <c r="E212" i="21"/>
  <c r="E287" i="21" s="1"/>
  <c r="E312" i="21" s="1"/>
  <c r="E362" i="21" s="1"/>
  <c r="C203" i="21"/>
  <c r="F208" i="21"/>
  <c r="F283" i="21" s="1"/>
  <c r="C196" i="21"/>
  <c r="D200" i="21"/>
  <c r="D275" i="21" s="1"/>
  <c r="D206" i="21"/>
  <c r="D281" i="21" s="1"/>
  <c r="D306" i="21" s="1"/>
  <c r="D356" i="21" s="1"/>
  <c r="C208" i="21"/>
  <c r="C194" i="21"/>
  <c r="F193" i="21"/>
  <c r="D204" i="21"/>
  <c r="D279" i="21" s="1"/>
  <c r="E197" i="21"/>
  <c r="E272" i="21" s="1"/>
  <c r="E297" i="21" s="1"/>
  <c r="E347" i="21" s="1"/>
  <c r="G198" i="21"/>
  <c r="G273" i="21" s="1"/>
  <c r="C197" i="21"/>
  <c r="F206" i="21"/>
  <c r="F281" i="21" s="1"/>
  <c r="F207" i="21"/>
  <c r="F282" i="21" s="1"/>
  <c r="E194" i="21"/>
  <c r="E269" i="21" s="1"/>
  <c r="E294" i="21" s="1"/>
  <c r="E344" i="21" s="1"/>
  <c r="G207" i="21"/>
  <c r="G282" i="21" s="1"/>
  <c r="F200" i="21"/>
  <c r="F275" i="21" s="1"/>
  <c r="D207" i="21"/>
  <c r="D282" i="21" s="1"/>
  <c r="G209" i="21"/>
  <c r="G284" i="21" s="1"/>
  <c r="D194" i="21"/>
  <c r="D269" i="21" s="1"/>
  <c r="D294" i="21" s="1"/>
  <c r="D344" i="21" s="1"/>
  <c r="G201" i="21"/>
  <c r="G276" i="21" s="1"/>
  <c r="C205" i="21"/>
  <c r="F204" i="21"/>
  <c r="F279" i="21" s="1"/>
  <c r="D199" i="21"/>
  <c r="D274" i="21" s="1"/>
  <c r="E196" i="21"/>
  <c r="E271" i="21" s="1"/>
  <c r="E296" i="21" s="1"/>
  <c r="E346" i="21" s="1"/>
  <c r="F202" i="21"/>
  <c r="F277" i="21" s="1"/>
  <c r="D208" i="21"/>
  <c r="D283" i="21" s="1"/>
  <c r="D308" i="21" s="1"/>
  <c r="D358" i="21" s="1"/>
  <c r="D198" i="21"/>
  <c r="D273" i="21" s="1"/>
  <c r="D298" i="21" s="1"/>
  <c r="D348" i="21" s="1"/>
  <c r="G206" i="21"/>
  <c r="G281" i="21" s="1"/>
  <c r="E211" i="21"/>
  <c r="E286" i="21" s="1"/>
  <c r="E311" i="21" s="1"/>
  <c r="E361" i="21" s="1"/>
  <c r="G199" i="21"/>
  <c r="G274" i="21" s="1"/>
  <c r="G203" i="21"/>
  <c r="G278" i="21" s="1"/>
  <c r="F205" i="21"/>
  <c r="F280" i="21" s="1"/>
  <c r="F209" i="21"/>
  <c r="F284" i="21" s="1"/>
  <c r="C212" i="21"/>
  <c r="C193" i="21"/>
  <c r="F211" i="21"/>
  <c r="F286" i="21" s="1"/>
  <c r="F212" i="21"/>
  <c r="F287" i="21" s="1"/>
  <c r="F312" i="21" s="1"/>
  <c r="F362" i="21" s="1"/>
  <c r="E201" i="21"/>
  <c r="E276" i="21" s="1"/>
  <c r="C207" i="21"/>
  <c r="E204" i="21"/>
  <c r="E279" i="21" s="1"/>
  <c r="C195" i="21"/>
  <c r="E193" i="21"/>
  <c r="F194" i="21"/>
  <c r="F269" i="21" s="1"/>
  <c r="F294" i="21" s="1"/>
  <c r="F344" i="21" s="1"/>
  <c r="D203" i="21"/>
  <c r="D278" i="21" s="1"/>
  <c r="G195" i="21"/>
  <c r="G270" i="21" s="1"/>
  <c r="F203" i="21"/>
  <c r="F278" i="21" s="1"/>
  <c r="C199" i="21"/>
  <c r="E205" i="21"/>
  <c r="E280" i="21" s="1"/>
  <c r="E209" i="21"/>
  <c r="E284" i="21" s="1"/>
  <c r="D196" i="21"/>
  <c r="D271" i="21" s="1"/>
  <c r="D296" i="21" s="1"/>
  <c r="D346" i="21" s="1"/>
  <c r="E206" i="21"/>
  <c r="E281" i="21" s="1"/>
  <c r="E306" i="21" s="1"/>
  <c r="E356" i="21" s="1"/>
  <c r="G205" i="21"/>
  <c r="G280" i="21" s="1"/>
  <c r="E195" i="21"/>
  <c r="E270" i="21" s="1"/>
  <c r="E295" i="21" s="1"/>
  <c r="E345" i="21" s="1"/>
  <c r="D209" i="21"/>
  <c r="D284" i="21" s="1"/>
  <c r="E210" i="21"/>
  <c r="E285" i="21" s="1"/>
  <c r="D211" i="21"/>
  <c r="D286" i="21" s="1"/>
  <c r="D311" i="21" s="1"/>
  <c r="D361" i="21" s="1"/>
  <c r="D201" i="21"/>
  <c r="D276" i="21" s="1"/>
  <c r="D301" i="21" s="1"/>
  <c r="D351" i="21" s="1"/>
  <c r="C209" i="21"/>
  <c r="D210" i="21"/>
  <c r="D285" i="21" s="1"/>
  <c r="D310" i="21" s="1"/>
  <c r="D360" i="21" s="1"/>
  <c r="G211" i="21"/>
  <c r="G286" i="21" s="1"/>
  <c r="G212" i="21"/>
  <c r="G287" i="21" s="1"/>
  <c r="G200" i="21"/>
  <c r="G275" i="21" s="1"/>
  <c r="F196" i="21"/>
  <c r="F271" i="21" s="1"/>
  <c r="F296" i="21" s="1"/>
  <c r="F346" i="21" s="1"/>
  <c r="E200" i="21"/>
  <c r="E275" i="21" s="1"/>
  <c r="C206" i="21"/>
  <c r="E207" i="21"/>
  <c r="E282" i="21" s="1"/>
  <c r="E188" i="18"/>
  <c r="AN16" i="49" s="1"/>
  <c r="H186" i="18"/>
  <c r="D125" i="44"/>
  <c r="E64" i="49"/>
  <c r="E103" i="49" s="1"/>
  <c r="C124" i="44"/>
  <c r="H175" i="6"/>
  <c r="H178" i="6"/>
  <c r="C127" i="44"/>
  <c r="H127" i="44" s="1"/>
  <c r="G188" i="57"/>
  <c r="AP19" i="49" s="1"/>
  <c r="H254" i="36"/>
  <c r="H136" i="37"/>
  <c r="E356" i="31"/>
  <c r="E331" i="31"/>
  <c r="C345" i="26"/>
  <c r="C320" i="26"/>
  <c r="J37" i="48"/>
  <c r="H326" i="38"/>
  <c r="C308" i="31"/>
  <c r="H283" i="31"/>
  <c r="G338" i="10"/>
  <c r="G363" i="10"/>
  <c r="D296" i="10"/>
  <c r="D288" i="10"/>
  <c r="D313" i="10" s="1"/>
  <c r="G126" i="44"/>
  <c r="C296" i="10"/>
  <c r="H271" i="10"/>
  <c r="C288" i="10"/>
  <c r="D212" i="27"/>
  <c r="D287" i="27" s="1"/>
  <c r="D312" i="27" s="1"/>
  <c r="D362" i="27" s="1"/>
  <c r="F206" i="27"/>
  <c r="F281" i="27" s="1"/>
  <c r="F306" i="27" s="1"/>
  <c r="F356" i="27" s="1"/>
  <c r="F208" i="27"/>
  <c r="F283" i="27" s="1"/>
  <c r="F308" i="27" s="1"/>
  <c r="F358" i="27" s="1"/>
  <c r="F211" i="27"/>
  <c r="F286" i="27" s="1"/>
  <c r="F311" i="27" s="1"/>
  <c r="F361" i="27" s="1"/>
  <c r="C198" i="27"/>
  <c r="C199" i="27"/>
  <c r="D198" i="27"/>
  <c r="D273" i="27" s="1"/>
  <c r="D298" i="27" s="1"/>
  <c r="D348" i="27" s="1"/>
  <c r="C206" i="27"/>
  <c r="C204" i="27"/>
  <c r="D204" i="27"/>
  <c r="D279" i="27" s="1"/>
  <c r="D304" i="27" s="1"/>
  <c r="D354" i="27" s="1"/>
  <c r="F207" i="27"/>
  <c r="F282" i="27" s="1"/>
  <c r="F307" i="27" s="1"/>
  <c r="F357" i="27" s="1"/>
  <c r="C194" i="27"/>
  <c r="G205" i="27"/>
  <c r="G280" i="27" s="1"/>
  <c r="F194" i="27"/>
  <c r="F269" i="27" s="1"/>
  <c r="F294" i="27" s="1"/>
  <c r="F344" i="27" s="1"/>
  <c r="E203" i="27"/>
  <c r="E278" i="27" s="1"/>
  <c r="E208" i="27"/>
  <c r="E283" i="27" s="1"/>
  <c r="E308" i="27" s="1"/>
  <c r="E358" i="27" s="1"/>
  <c r="E196" i="27"/>
  <c r="E271" i="27" s="1"/>
  <c r="E296" i="27" s="1"/>
  <c r="E346" i="27" s="1"/>
  <c r="E198" i="27"/>
  <c r="E273" i="27" s="1"/>
  <c r="E298" i="27" s="1"/>
  <c r="E348" i="27" s="1"/>
  <c r="G199" i="27"/>
  <c r="G274" i="27" s="1"/>
  <c r="D201" i="27"/>
  <c r="D276" i="27" s="1"/>
  <c r="D301" i="27" s="1"/>
  <c r="D351" i="27" s="1"/>
  <c r="D195" i="27"/>
  <c r="D270" i="27" s="1"/>
  <c r="D295" i="27" s="1"/>
  <c r="D345" i="27" s="1"/>
  <c r="D197" i="27"/>
  <c r="D272" i="27" s="1"/>
  <c r="G201" i="27"/>
  <c r="G276" i="27" s="1"/>
  <c r="F201" i="27"/>
  <c r="F276" i="27" s="1"/>
  <c r="F301" i="27" s="1"/>
  <c r="F351" i="27" s="1"/>
  <c r="F204" i="27"/>
  <c r="F279" i="27" s="1"/>
  <c r="C203" i="27"/>
  <c r="G206" i="27"/>
  <c r="G281" i="27" s="1"/>
  <c r="G194" i="27"/>
  <c r="G269" i="27" s="1"/>
  <c r="E201" i="27"/>
  <c r="E276" i="27" s="1"/>
  <c r="E301" i="27" s="1"/>
  <c r="E351" i="27" s="1"/>
  <c r="C200" i="27"/>
  <c r="C210" i="27"/>
  <c r="G195" i="27"/>
  <c r="G270" i="27" s="1"/>
  <c r="E202" i="27"/>
  <c r="E277" i="27" s="1"/>
  <c r="D210" i="27"/>
  <c r="D285" i="27" s="1"/>
  <c r="D310" i="27" s="1"/>
  <c r="D360" i="27" s="1"/>
  <c r="E204" i="27"/>
  <c r="E279" i="27" s="1"/>
  <c r="F197" i="27"/>
  <c r="F272" i="27" s="1"/>
  <c r="C202" i="27"/>
  <c r="G207" i="27"/>
  <c r="G282" i="27" s="1"/>
  <c r="G307" i="27" s="1"/>
  <c r="G357" i="27" s="1"/>
  <c r="E197" i="27"/>
  <c r="E272" i="27" s="1"/>
  <c r="E206" i="27"/>
  <c r="E281" i="27" s="1"/>
  <c r="E306" i="27" s="1"/>
  <c r="E356" i="27" s="1"/>
  <c r="C196" i="27"/>
  <c r="C197" i="27"/>
  <c r="F198" i="27"/>
  <c r="F273" i="27" s="1"/>
  <c r="F298" i="27" s="1"/>
  <c r="F348" i="27" s="1"/>
  <c r="E205" i="27"/>
  <c r="E280" i="27" s="1"/>
  <c r="D203" i="27"/>
  <c r="D278" i="27" s="1"/>
  <c r="E195" i="27"/>
  <c r="E270" i="27" s="1"/>
  <c r="E295" i="27" s="1"/>
  <c r="E345" i="27" s="1"/>
  <c r="F196" i="27"/>
  <c r="F271" i="27" s="1"/>
  <c r="F296" i="27" s="1"/>
  <c r="F346" i="27" s="1"/>
  <c r="G204" i="27"/>
  <c r="G279" i="27" s="1"/>
  <c r="F193" i="27"/>
  <c r="E199" i="27"/>
  <c r="E274" i="27" s="1"/>
  <c r="E299" i="27" s="1"/>
  <c r="E349" i="27" s="1"/>
  <c r="E211" i="27"/>
  <c r="E286" i="27" s="1"/>
  <c r="E311" i="27" s="1"/>
  <c r="E361" i="27" s="1"/>
  <c r="F203" i="27"/>
  <c r="F278" i="27" s="1"/>
  <c r="C211" i="27"/>
  <c r="E212" i="27"/>
  <c r="E287" i="27" s="1"/>
  <c r="E312" i="27" s="1"/>
  <c r="E362" i="27" s="1"/>
  <c r="F205" i="27"/>
  <c r="F280" i="27" s="1"/>
  <c r="D193" i="27"/>
  <c r="F202" i="27"/>
  <c r="F277" i="27" s="1"/>
  <c r="C201" i="27"/>
  <c r="F199" i="27"/>
  <c r="F274" i="27" s="1"/>
  <c r="G209" i="27"/>
  <c r="G284" i="27" s="1"/>
  <c r="G309" i="27" s="1"/>
  <c r="G359" i="27" s="1"/>
  <c r="D200" i="27"/>
  <c r="D275" i="27" s="1"/>
  <c r="D196" i="27"/>
  <c r="D271" i="27" s="1"/>
  <c r="D296" i="27" s="1"/>
  <c r="D346" i="27" s="1"/>
  <c r="E200" i="27"/>
  <c r="E275" i="27" s="1"/>
  <c r="E207" i="27"/>
  <c r="E282" i="27" s="1"/>
  <c r="E307" i="27" s="1"/>
  <c r="E357" i="27" s="1"/>
  <c r="F209" i="27"/>
  <c r="F284" i="27" s="1"/>
  <c r="F212" i="27"/>
  <c r="F287" i="27" s="1"/>
  <c r="G197" i="27"/>
  <c r="G272" i="27" s="1"/>
  <c r="C212" i="27"/>
  <c r="G210" i="27"/>
  <c r="G285" i="27" s="1"/>
  <c r="F210" i="27"/>
  <c r="F285" i="27" s="1"/>
  <c r="G212" i="27"/>
  <c r="G287" i="27" s="1"/>
  <c r="C205" i="27"/>
  <c r="D207" i="27"/>
  <c r="D282" i="27" s="1"/>
  <c r="D194" i="27"/>
  <c r="D269" i="27" s="1"/>
  <c r="D294" i="27" s="1"/>
  <c r="D344" i="27" s="1"/>
  <c r="E193" i="27"/>
  <c r="D209" i="27"/>
  <c r="D284" i="27" s="1"/>
  <c r="G211" i="27"/>
  <c r="G286" i="27" s="1"/>
  <c r="G196" i="27"/>
  <c r="G271" i="27" s="1"/>
  <c r="E210" i="27"/>
  <c r="E285" i="27" s="1"/>
  <c r="D199" i="27"/>
  <c r="D274" i="27" s="1"/>
  <c r="D299" i="27" s="1"/>
  <c r="D349" i="27" s="1"/>
  <c r="C193" i="27"/>
  <c r="C208" i="27"/>
  <c r="F195" i="27"/>
  <c r="F270" i="27" s="1"/>
  <c r="F295" i="27" s="1"/>
  <c r="F345" i="27" s="1"/>
  <c r="G198" i="27"/>
  <c r="G273" i="27" s="1"/>
  <c r="D208" i="27"/>
  <c r="D283" i="27" s="1"/>
  <c r="D308" i="27" s="1"/>
  <c r="D358" i="27" s="1"/>
  <c r="F200" i="27"/>
  <c r="F275" i="27" s="1"/>
  <c r="D206" i="27"/>
  <c r="D281" i="27" s="1"/>
  <c r="D306" i="27" s="1"/>
  <c r="D356" i="27" s="1"/>
  <c r="C209" i="27"/>
  <c r="G193" i="27"/>
  <c r="G208" i="27"/>
  <c r="G283" i="27" s="1"/>
  <c r="C207" i="27"/>
  <c r="E209" i="27"/>
  <c r="E284" i="27" s="1"/>
  <c r="D211" i="27"/>
  <c r="D286" i="27" s="1"/>
  <c r="D311" i="27" s="1"/>
  <c r="D361" i="27" s="1"/>
  <c r="G202" i="27"/>
  <c r="G277" i="27" s="1"/>
  <c r="G200" i="27"/>
  <c r="G275" i="27" s="1"/>
  <c r="G300" i="27" s="1"/>
  <c r="G350" i="27" s="1"/>
  <c r="D202" i="27"/>
  <c r="D277" i="27" s="1"/>
  <c r="D205" i="27"/>
  <c r="D280" i="27" s="1"/>
  <c r="G203" i="27"/>
  <c r="G278" i="27" s="1"/>
  <c r="C195" i="27"/>
  <c r="E194" i="27"/>
  <c r="E269" i="27" s="1"/>
  <c r="E294" i="27" s="1"/>
  <c r="E344" i="27" s="1"/>
  <c r="AL25" i="49"/>
  <c r="AQ25" i="49" s="1"/>
  <c r="H188" i="26"/>
  <c r="AG14" i="49"/>
  <c r="AJ14" i="49" s="1"/>
  <c r="H263" i="16"/>
  <c r="E288" i="24"/>
  <c r="E313" i="24" s="1"/>
  <c r="E363" i="24" s="1"/>
  <c r="E293" i="24"/>
  <c r="E343" i="24" s="1"/>
  <c r="E352" i="35"/>
  <c r="E327" i="35"/>
  <c r="H171" i="14"/>
  <c r="C188" i="14"/>
  <c r="H356" i="12"/>
  <c r="H306" i="12"/>
  <c r="H88" i="46"/>
  <c r="E40" i="46"/>
  <c r="H261" i="36"/>
  <c r="H238" i="37"/>
  <c r="X38" i="49"/>
  <c r="AC38" i="49" s="1"/>
  <c r="H248" i="36"/>
  <c r="H171" i="17"/>
  <c r="C269" i="28"/>
  <c r="H194" i="28"/>
  <c r="D268" i="28"/>
  <c r="D213" i="28"/>
  <c r="R28" i="49" s="1"/>
  <c r="C72" i="49" s="1"/>
  <c r="C111" i="49" s="1"/>
  <c r="C280" i="28"/>
  <c r="H280" i="28" s="1"/>
  <c r="H205" i="28"/>
  <c r="E268" i="28"/>
  <c r="E213" i="28"/>
  <c r="S28" i="49" s="1"/>
  <c r="D72" i="49" s="1"/>
  <c r="D111" i="49" s="1"/>
  <c r="C271" i="28"/>
  <c r="H196" i="28"/>
  <c r="E308" i="33"/>
  <c r="E358" i="33" s="1"/>
  <c r="H283" i="33"/>
  <c r="Z32" i="49"/>
  <c r="H238" i="32"/>
  <c r="G131" i="44"/>
  <c r="AC20" i="49"/>
  <c r="C64" i="49"/>
  <c r="C103" i="49" s="1"/>
  <c r="H180" i="16"/>
  <c r="H284" i="38"/>
  <c r="C288" i="38"/>
  <c r="AL20" i="49"/>
  <c r="H188" i="25"/>
  <c r="F129" i="44"/>
  <c r="H256" i="36"/>
  <c r="F348" i="38"/>
  <c r="F323" i="38"/>
  <c r="E134" i="44"/>
  <c r="E356" i="38"/>
  <c r="E331" i="38"/>
  <c r="H304" i="38"/>
  <c r="H354" i="38"/>
  <c r="G263" i="6"/>
  <c r="AI7" i="49" s="1"/>
  <c r="G238" i="6"/>
  <c r="AB7" i="49" s="1"/>
  <c r="AB43" i="49" s="1"/>
  <c r="H230" i="6"/>
  <c r="H222" i="6"/>
  <c r="H229" i="6"/>
  <c r="H226" i="6"/>
  <c r="H252" i="6"/>
  <c r="E135" i="44"/>
  <c r="H360" i="31"/>
  <c r="H310" i="31"/>
  <c r="AL9" i="49"/>
  <c r="AQ9" i="49" s="1"/>
  <c r="H188" i="10"/>
  <c r="C188" i="30"/>
  <c r="H281" i="20"/>
  <c r="C306" i="20"/>
  <c r="O42" i="49"/>
  <c r="H245" i="29"/>
  <c r="C270" i="29"/>
  <c r="H261" i="29"/>
  <c r="C286" i="29"/>
  <c r="H253" i="29"/>
  <c r="C278" i="29"/>
  <c r="H278" i="29" s="1"/>
  <c r="E296" i="12"/>
  <c r="H271" i="12"/>
  <c r="O33" i="49"/>
  <c r="H260" i="36"/>
  <c r="E297" i="35"/>
  <c r="H272" i="35"/>
  <c r="F182" i="44"/>
  <c r="F196" i="44"/>
  <c r="F190" i="44"/>
  <c r="F167" i="44"/>
  <c r="F191" i="44"/>
  <c r="F189" i="44"/>
  <c r="F205" i="44"/>
  <c r="F184" i="44"/>
  <c r="F173" i="44"/>
  <c r="F207" i="44"/>
  <c r="F174" i="44"/>
  <c r="F169" i="44"/>
  <c r="F203" i="44"/>
  <c r="F201" i="44"/>
  <c r="F199" i="44"/>
  <c r="F204" i="44"/>
  <c r="F194" i="44"/>
  <c r="F192" i="44"/>
  <c r="F200" i="44"/>
  <c r="F198" i="44"/>
  <c r="F166" i="44"/>
  <c r="F175" i="44"/>
  <c r="F178" i="44"/>
  <c r="F165" i="44"/>
  <c r="F183" i="44"/>
  <c r="F177" i="44"/>
  <c r="F181" i="44"/>
  <c r="F179" i="44"/>
  <c r="F202" i="44"/>
  <c r="F170" i="44"/>
  <c r="F172" i="44"/>
  <c r="F180" i="44"/>
  <c r="F176" i="44"/>
  <c r="F193" i="44"/>
  <c r="F168" i="44"/>
  <c r="F195" i="44"/>
  <c r="F206" i="44"/>
  <c r="F171" i="44"/>
  <c r="F208" i="44"/>
  <c r="F197" i="44"/>
  <c r="D113" i="44"/>
  <c r="H263" i="27"/>
  <c r="E120" i="44"/>
  <c r="AL32" i="49"/>
  <c r="H188" i="32"/>
  <c r="Y40" i="49"/>
  <c r="AC40" i="49" s="1"/>
  <c r="H238" i="39"/>
  <c r="E312" i="38"/>
  <c r="H287" i="38"/>
  <c r="E348" i="35"/>
  <c r="E323" i="35"/>
  <c r="H361" i="25"/>
  <c r="H311" i="25"/>
  <c r="E301" i="12"/>
  <c r="H276" i="12"/>
  <c r="E136" i="44"/>
  <c r="H84" i="46"/>
  <c r="F98" i="46"/>
  <c r="H263" i="37"/>
  <c r="AE38" i="49"/>
  <c r="AJ38" i="49" s="1"/>
  <c r="H263" i="28"/>
  <c r="H273" i="35"/>
  <c r="C298" i="35"/>
  <c r="C288" i="35"/>
  <c r="C299" i="26"/>
  <c r="H274" i="26"/>
  <c r="G188" i="21"/>
  <c r="AP21" i="49" s="1"/>
  <c r="H277" i="38"/>
  <c r="V34" i="49"/>
  <c r="C78" i="49"/>
  <c r="C117" i="49" s="1"/>
  <c r="H179" i="6"/>
  <c r="H263" i="39"/>
  <c r="C274" i="24"/>
  <c r="H199" i="24"/>
  <c r="C281" i="24"/>
  <c r="H206" i="24"/>
  <c r="F268" i="24"/>
  <c r="F288" i="24" s="1"/>
  <c r="F313" i="24" s="1"/>
  <c r="F363" i="24" s="1"/>
  <c r="F213" i="24"/>
  <c r="T26" i="49" s="1"/>
  <c r="E70" i="49" s="1"/>
  <c r="E109" i="49" s="1"/>
  <c r="C282" i="24"/>
  <c r="H282" i="24" s="1"/>
  <c r="H207" i="24"/>
  <c r="C203" i="22"/>
  <c r="G208" i="22"/>
  <c r="G283" i="22" s="1"/>
  <c r="E196" i="22"/>
  <c r="E271" i="22" s="1"/>
  <c r="E296" i="22" s="1"/>
  <c r="E346" i="22" s="1"/>
  <c r="D199" i="22"/>
  <c r="D274" i="22" s="1"/>
  <c r="D299" i="22" s="1"/>
  <c r="D349" i="22" s="1"/>
  <c r="D207" i="22"/>
  <c r="D282" i="22" s="1"/>
  <c r="D196" i="22"/>
  <c r="D271" i="22" s="1"/>
  <c r="D296" i="22" s="1"/>
  <c r="D346" i="22" s="1"/>
  <c r="G210" i="22"/>
  <c r="G285" i="22" s="1"/>
  <c r="F193" i="22"/>
  <c r="G207" i="22"/>
  <c r="G282" i="22" s="1"/>
  <c r="D208" i="22"/>
  <c r="D283" i="22" s="1"/>
  <c r="D308" i="22" s="1"/>
  <c r="D358" i="22" s="1"/>
  <c r="C199" i="22"/>
  <c r="E204" i="22"/>
  <c r="E279" i="22" s="1"/>
  <c r="D205" i="22"/>
  <c r="D280" i="22" s="1"/>
  <c r="C198" i="22"/>
  <c r="C209" i="22"/>
  <c r="F201" i="22"/>
  <c r="F276" i="22" s="1"/>
  <c r="C196" i="22"/>
  <c r="G194" i="22"/>
  <c r="G269" i="22" s="1"/>
  <c r="D202" i="22"/>
  <c r="D277" i="22" s="1"/>
  <c r="G204" i="22"/>
  <c r="G279" i="22" s="1"/>
  <c r="D204" i="22"/>
  <c r="D279" i="22" s="1"/>
  <c r="D304" i="22" s="1"/>
  <c r="D354" i="22" s="1"/>
  <c r="G196" i="22"/>
  <c r="G271" i="22" s="1"/>
  <c r="E208" i="22"/>
  <c r="E283" i="22" s="1"/>
  <c r="E308" i="22" s="1"/>
  <c r="E358" i="22" s="1"/>
  <c r="E199" i="22"/>
  <c r="E274" i="22" s="1"/>
  <c r="E299" i="22" s="1"/>
  <c r="E349" i="22" s="1"/>
  <c r="E195" i="22"/>
  <c r="E270" i="22" s="1"/>
  <c r="E295" i="22" s="1"/>
  <c r="E345" i="22" s="1"/>
  <c r="C207" i="22"/>
  <c r="D197" i="22"/>
  <c r="D272" i="22" s="1"/>
  <c r="D297" i="22" s="1"/>
  <c r="D347" i="22" s="1"/>
  <c r="G198" i="22"/>
  <c r="G273" i="22" s="1"/>
  <c r="E205" i="22"/>
  <c r="E280" i="22" s="1"/>
  <c r="E210" i="22"/>
  <c r="E285" i="22" s="1"/>
  <c r="F195" i="22"/>
  <c r="F270" i="22" s="1"/>
  <c r="E201" i="22"/>
  <c r="E276" i="22" s="1"/>
  <c r="E301" i="22" s="1"/>
  <c r="E351" i="22" s="1"/>
  <c r="C208" i="22"/>
  <c r="G211" i="22"/>
  <c r="G286" i="22" s="1"/>
  <c r="C212" i="22"/>
  <c r="C201" i="22"/>
  <c r="G203" i="22"/>
  <c r="G278" i="22" s="1"/>
  <c r="F209" i="22"/>
  <c r="F284" i="22" s="1"/>
  <c r="D193" i="22"/>
  <c r="E193" i="22"/>
  <c r="F207" i="22"/>
  <c r="F282" i="22" s="1"/>
  <c r="E203" i="22"/>
  <c r="E278" i="22" s="1"/>
  <c r="E194" i="22"/>
  <c r="E269" i="22" s="1"/>
  <c r="E294" i="22" s="1"/>
  <c r="E344" i="22" s="1"/>
  <c r="C206" i="22"/>
  <c r="E200" i="22"/>
  <c r="E275" i="22" s="1"/>
  <c r="G212" i="22"/>
  <c r="G287" i="22" s="1"/>
  <c r="F206" i="22"/>
  <c r="F281" i="22" s="1"/>
  <c r="E212" i="22"/>
  <c r="E287" i="22" s="1"/>
  <c r="F197" i="22"/>
  <c r="F272" i="22" s="1"/>
  <c r="F297" i="22" s="1"/>
  <c r="F347" i="22" s="1"/>
  <c r="F202" i="22"/>
  <c r="F277" i="22" s="1"/>
  <c r="D209" i="22"/>
  <c r="D284" i="22" s="1"/>
  <c r="D195" i="22"/>
  <c r="D270" i="22" s="1"/>
  <c r="D295" i="22" s="1"/>
  <c r="D345" i="22" s="1"/>
  <c r="F200" i="22"/>
  <c r="F275" i="22" s="1"/>
  <c r="D212" i="22"/>
  <c r="D287" i="22" s="1"/>
  <c r="C204" i="22"/>
  <c r="C210" i="22"/>
  <c r="D194" i="22"/>
  <c r="D269" i="22" s="1"/>
  <c r="D294" i="22" s="1"/>
  <c r="D344" i="22" s="1"/>
  <c r="C193" i="22"/>
  <c r="D200" i="22"/>
  <c r="D275" i="22" s="1"/>
  <c r="E206" i="22"/>
  <c r="E281" i="22" s="1"/>
  <c r="E306" i="22" s="1"/>
  <c r="E356" i="22" s="1"/>
  <c r="C202" i="22"/>
  <c r="G200" i="22"/>
  <c r="G275" i="22" s="1"/>
  <c r="G205" i="22"/>
  <c r="G280" i="22" s="1"/>
  <c r="F211" i="22"/>
  <c r="F286" i="22" s="1"/>
  <c r="E198" i="22"/>
  <c r="E273" i="22" s="1"/>
  <c r="E298" i="22" s="1"/>
  <c r="E348" i="22" s="1"/>
  <c r="G201" i="22"/>
  <c r="G276" i="22" s="1"/>
  <c r="G195" i="22"/>
  <c r="G270" i="22" s="1"/>
  <c r="D206" i="22"/>
  <c r="D281" i="22" s="1"/>
  <c r="D306" i="22" s="1"/>
  <c r="D356" i="22" s="1"/>
  <c r="D210" i="22"/>
  <c r="D285" i="22" s="1"/>
  <c r="D310" i="22" s="1"/>
  <c r="D360" i="22" s="1"/>
  <c r="F194" i="22"/>
  <c r="F269" i="22" s="1"/>
  <c r="D201" i="22"/>
  <c r="D276" i="22" s="1"/>
  <c r="D301" i="22" s="1"/>
  <c r="D351" i="22" s="1"/>
  <c r="E209" i="22"/>
  <c r="E284" i="22" s="1"/>
  <c r="C197" i="22"/>
  <c r="F198" i="22"/>
  <c r="F273" i="22" s="1"/>
  <c r="F298" i="22" s="1"/>
  <c r="F348" i="22" s="1"/>
  <c r="F203" i="22"/>
  <c r="F278" i="22" s="1"/>
  <c r="C195" i="22"/>
  <c r="G199" i="22"/>
  <c r="G274" i="22" s="1"/>
  <c r="F205" i="22"/>
  <c r="F280" i="22" s="1"/>
  <c r="F210" i="22"/>
  <c r="F285" i="22" s="1"/>
  <c r="C211" i="22"/>
  <c r="C200" i="22"/>
  <c r="G209" i="22"/>
  <c r="G284" i="22" s="1"/>
  <c r="F208" i="22"/>
  <c r="F283" i="22" s="1"/>
  <c r="G193" i="22"/>
  <c r="F199" i="22"/>
  <c r="F274" i="22" s="1"/>
  <c r="F204" i="22"/>
  <c r="F279" i="22" s="1"/>
  <c r="D211" i="22"/>
  <c r="D286" i="22" s="1"/>
  <c r="D311" i="22" s="1"/>
  <c r="D361" i="22" s="1"/>
  <c r="C194" i="22"/>
  <c r="G202" i="22"/>
  <c r="G277" i="22" s="1"/>
  <c r="E211" i="22"/>
  <c r="E286" i="22" s="1"/>
  <c r="E311" i="22" s="1"/>
  <c r="E361" i="22" s="1"/>
  <c r="F196" i="22"/>
  <c r="F271" i="22" s="1"/>
  <c r="F296" i="22" s="1"/>
  <c r="F346" i="22" s="1"/>
  <c r="G206" i="22"/>
  <c r="G281" i="22" s="1"/>
  <c r="F212" i="22"/>
  <c r="F287" i="22" s="1"/>
  <c r="G197" i="22"/>
  <c r="G272" i="22" s="1"/>
  <c r="D198" i="22"/>
  <c r="D273" i="22" s="1"/>
  <c r="D298" i="22" s="1"/>
  <c r="D348" i="22" s="1"/>
  <c r="E202" i="22"/>
  <c r="E277" i="22" s="1"/>
  <c r="E197" i="22"/>
  <c r="E272" i="22" s="1"/>
  <c r="E297" i="22" s="1"/>
  <c r="E347" i="22" s="1"/>
  <c r="D203" i="22"/>
  <c r="D278" i="22" s="1"/>
  <c r="E207" i="22"/>
  <c r="E282" i="22" s="1"/>
  <c r="C205" i="22"/>
  <c r="O21" i="49"/>
  <c r="H183" i="16"/>
  <c r="G125" i="44"/>
  <c r="C296" i="33"/>
  <c r="C346" i="33" s="1"/>
  <c r="H271" i="33"/>
  <c r="H122" i="46"/>
  <c r="E124" i="44"/>
  <c r="E127" i="44"/>
  <c r="H282" i="9"/>
  <c r="C307" i="9"/>
  <c r="C288" i="9"/>
  <c r="F188" i="57"/>
  <c r="AO19" i="49" s="1"/>
  <c r="O23" i="49"/>
  <c r="F363" i="40"/>
  <c r="F338" i="40"/>
  <c r="O27" i="49"/>
  <c r="E299" i="19"/>
  <c r="H274" i="19"/>
  <c r="E356" i="12"/>
  <c r="E331" i="12"/>
  <c r="H176" i="37"/>
  <c r="H255" i="36"/>
  <c r="F348" i="35"/>
  <c r="F323" i="35"/>
  <c r="C311" i="10"/>
  <c r="H286" i="10"/>
  <c r="C278" i="28"/>
  <c r="H278" i="28" s="1"/>
  <c r="H203" i="28"/>
  <c r="C275" i="28"/>
  <c r="H275" i="28" s="1"/>
  <c r="H200" i="28"/>
  <c r="F188" i="23"/>
  <c r="AO24" i="49" s="1"/>
  <c r="E68" i="49" s="1"/>
  <c r="E107" i="49" s="1"/>
  <c r="F275" i="23"/>
  <c r="F288" i="23" s="1"/>
  <c r="F313" i="23" s="1"/>
  <c r="AG39" i="49"/>
  <c r="H263" i="38"/>
  <c r="E302" i="32"/>
  <c r="H277" i="32"/>
  <c r="AE19" i="49"/>
  <c r="AJ19" i="49" s="1"/>
  <c r="H263" i="57"/>
  <c r="G133" i="44"/>
  <c r="F131" i="44"/>
  <c r="AC27" i="49"/>
  <c r="G120" i="44"/>
  <c r="H283" i="19"/>
  <c r="D308" i="19"/>
  <c r="H356" i="26"/>
  <c r="H306" i="26"/>
  <c r="X39" i="49"/>
  <c r="H238" i="38"/>
  <c r="D299" i="12"/>
  <c r="H274" i="12"/>
  <c r="C209" i="57"/>
  <c r="G207" i="57"/>
  <c r="G282" i="57" s="1"/>
  <c r="C200" i="57"/>
  <c r="E206" i="57"/>
  <c r="E281" i="57" s="1"/>
  <c r="E306" i="57" s="1"/>
  <c r="E356" i="57" s="1"/>
  <c r="F209" i="57"/>
  <c r="F284" i="57" s="1"/>
  <c r="D194" i="57"/>
  <c r="D269" i="57" s="1"/>
  <c r="D294" i="57" s="1"/>
  <c r="D344" i="57" s="1"/>
  <c r="F208" i="57"/>
  <c r="F283" i="57" s="1"/>
  <c r="D193" i="57"/>
  <c r="C197" i="57"/>
  <c r="E203" i="57"/>
  <c r="E278" i="57" s="1"/>
  <c r="C196" i="57"/>
  <c r="D212" i="57"/>
  <c r="D287" i="57" s="1"/>
  <c r="D312" i="57" s="1"/>
  <c r="D362" i="57" s="1"/>
  <c r="D197" i="57"/>
  <c r="D272" i="57" s="1"/>
  <c r="F204" i="57"/>
  <c r="F279" i="57" s="1"/>
  <c r="E200" i="57"/>
  <c r="E275" i="57" s="1"/>
  <c r="E194" i="57"/>
  <c r="E269" i="57" s="1"/>
  <c r="E294" i="57" s="1"/>
  <c r="E344" i="57" s="1"/>
  <c r="C204" i="57"/>
  <c r="F196" i="57"/>
  <c r="F271" i="57" s="1"/>
  <c r="D206" i="57"/>
  <c r="D281" i="57" s="1"/>
  <c r="F212" i="57"/>
  <c r="F287" i="57" s="1"/>
  <c r="F211" i="57"/>
  <c r="F286" i="57" s="1"/>
  <c r="D204" i="57"/>
  <c r="D279" i="57" s="1"/>
  <c r="F210" i="57"/>
  <c r="F285" i="57" s="1"/>
  <c r="G194" i="57"/>
  <c r="G269" i="57" s="1"/>
  <c r="G202" i="57"/>
  <c r="G277" i="57" s="1"/>
  <c r="D209" i="57"/>
  <c r="D284" i="57" s="1"/>
  <c r="F205" i="57"/>
  <c r="F280" i="57" s="1"/>
  <c r="C194" i="57"/>
  <c r="D198" i="57"/>
  <c r="D273" i="57" s="1"/>
  <c r="D298" i="57" s="1"/>
  <c r="D348" i="57" s="1"/>
  <c r="C193" i="57"/>
  <c r="G196" i="57"/>
  <c r="G271" i="57" s="1"/>
  <c r="F201" i="57"/>
  <c r="F276" i="57" s="1"/>
  <c r="D211" i="57"/>
  <c r="D286" i="57" s="1"/>
  <c r="D311" i="57" s="1"/>
  <c r="D361" i="57" s="1"/>
  <c r="C199" i="57"/>
  <c r="G203" i="57"/>
  <c r="G278" i="57" s="1"/>
  <c r="D210" i="57"/>
  <c r="D285" i="57" s="1"/>
  <c r="D310" i="57" s="1"/>
  <c r="D360" i="57" s="1"/>
  <c r="F198" i="57"/>
  <c r="F273" i="57" s="1"/>
  <c r="C205" i="57"/>
  <c r="G209" i="57"/>
  <c r="G284" i="57" s="1"/>
  <c r="E211" i="57"/>
  <c r="E286" i="57" s="1"/>
  <c r="E311" i="57" s="1"/>
  <c r="E361" i="57" s="1"/>
  <c r="E201" i="57"/>
  <c r="E276" i="57" s="1"/>
  <c r="C210" i="57"/>
  <c r="D207" i="57"/>
  <c r="D282" i="57" s="1"/>
  <c r="F195" i="57"/>
  <c r="F270" i="57" s="1"/>
  <c r="D205" i="57"/>
  <c r="D280" i="57" s="1"/>
  <c r="F194" i="57"/>
  <c r="F269" i="57" s="1"/>
  <c r="E196" i="57"/>
  <c r="E271" i="57" s="1"/>
  <c r="E296" i="57" s="1"/>
  <c r="E346" i="57" s="1"/>
  <c r="F199" i="57"/>
  <c r="F274" i="57" s="1"/>
  <c r="E204" i="57"/>
  <c r="E279" i="57" s="1"/>
  <c r="G193" i="57"/>
  <c r="G208" i="57"/>
  <c r="G283" i="57" s="1"/>
  <c r="C211" i="57"/>
  <c r="E198" i="57"/>
  <c r="E273" i="57" s="1"/>
  <c r="E298" i="57" s="1"/>
  <c r="E348" i="57" s="1"/>
  <c r="D203" i="57"/>
  <c r="D278" i="57" s="1"/>
  <c r="C208" i="57"/>
  <c r="G195" i="57"/>
  <c r="G270" i="57" s="1"/>
  <c r="F200" i="57"/>
  <c r="F275" i="57" s="1"/>
  <c r="E205" i="57"/>
  <c r="E280" i="57" s="1"/>
  <c r="E195" i="57"/>
  <c r="E270" i="57" s="1"/>
  <c r="D200" i="57"/>
  <c r="D275" i="57" s="1"/>
  <c r="F206" i="57"/>
  <c r="F281" i="57" s="1"/>
  <c r="C212" i="57"/>
  <c r="G206" i="57"/>
  <c r="G281" i="57" s="1"/>
  <c r="D199" i="57"/>
  <c r="D274" i="57" s="1"/>
  <c r="F202" i="57"/>
  <c r="F277" i="57" s="1"/>
  <c r="F197" i="57"/>
  <c r="F272" i="57" s="1"/>
  <c r="E210" i="57"/>
  <c r="E285" i="57" s="1"/>
  <c r="G199" i="57"/>
  <c r="G274" i="57" s="1"/>
  <c r="E209" i="57"/>
  <c r="E284" i="57" s="1"/>
  <c r="G198" i="57"/>
  <c r="G273" i="57" s="1"/>
  <c r="E208" i="57"/>
  <c r="E283" i="57" s="1"/>
  <c r="E308" i="57" s="1"/>
  <c r="E358" i="57" s="1"/>
  <c r="G197" i="57"/>
  <c r="G272" i="57" s="1"/>
  <c r="E207" i="57"/>
  <c r="E282" i="57" s="1"/>
  <c r="F193" i="57"/>
  <c r="D201" i="57"/>
  <c r="D276" i="57" s="1"/>
  <c r="D301" i="57" s="1"/>
  <c r="D351" i="57" s="1"/>
  <c r="C206" i="57"/>
  <c r="G210" i="57"/>
  <c r="G285" i="57" s="1"/>
  <c r="D196" i="57"/>
  <c r="D271" i="57" s="1"/>
  <c r="D296" i="57" s="1"/>
  <c r="D346" i="57" s="1"/>
  <c r="E199" i="57"/>
  <c r="E274" i="57" s="1"/>
  <c r="E299" i="57" s="1"/>
  <c r="E349" i="57" s="1"/>
  <c r="F203" i="57"/>
  <c r="F278" i="57" s="1"/>
  <c r="E202" i="57"/>
  <c r="E277" i="57" s="1"/>
  <c r="D195" i="57"/>
  <c r="D270" i="57" s="1"/>
  <c r="D295" i="57" s="1"/>
  <c r="D345" i="57" s="1"/>
  <c r="G204" i="57"/>
  <c r="G279" i="57" s="1"/>
  <c r="G212" i="57"/>
  <c r="G287" i="57" s="1"/>
  <c r="E197" i="57"/>
  <c r="E272" i="57" s="1"/>
  <c r="D202" i="57"/>
  <c r="D277" i="57" s="1"/>
  <c r="C207" i="57"/>
  <c r="G211" i="57"/>
  <c r="G286" i="57" s="1"/>
  <c r="G201" i="57"/>
  <c r="G276" i="57" s="1"/>
  <c r="D208" i="57"/>
  <c r="D283" i="57" s="1"/>
  <c r="D308" i="57" s="1"/>
  <c r="D358" i="57" s="1"/>
  <c r="G205" i="57"/>
  <c r="G280" i="57" s="1"/>
  <c r="C195" i="57"/>
  <c r="G200" i="57"/>
  <c r="G275" i="57" s="1"/>
  <c r="E193" i="57"/>
  <c r="C203" i="57"/>
  <c r="C202" i="57"/>
  <c r="C201" i="57"/>
  <c r="C198" i="57"/>
  <c r="F207" i="57"/>
  <c r="F282" i="57" s="1"/>
  <c r="E212" i="57"/>
  <c r="E287" i="57" s="1"/>
  <c r="F263" i="36"/>
  <c r="AH37" i="49" s="1"/>
  <c r="AF17" i="49"/>
  <c r="AJ17" i="49" s="1"/>
  <c r="H263" i="19"/>
  <c r="H183" i="28"/>
  <c r="C306" i="33"/>
  <c r="C356" i="33" s="1"/>
  <c r="H281" i="33"/>
  <c r="E306" i="35"/>
  <c r="H281" i="35"/>
  <c r="F288" i="19"/>
  <c r="F313" i="19" s="1"/>
  <c r="H269" i="19"/>
  <c r="H218" i="6"/>
  <c r="E238" i="6"/>
  <c r="H228" i="6"/>
  <c r="H253" i="6"/>
  <c r="H237" i="6"/>
  <c r="H261" i="6"/>
  <c r="H243" i="6"/>
  <c r="E263" i="6"/>
  <c r="H170" i="37"/>
  <c r="C301" i="25"/>
  <c r="H276" i="25"/>
  <c r="H256" i="29"/>
  <c r="C281" i="29"/>
  <c r="H250" i="29"/>
  <c r="C275" i="29"/>
  <c r="H275" i="29" s="1"/>
  <c r="H246" i="29"/>
  <c r="C271" i="29"/>
  <c r="H259" i="29"/>
  <c r="C284" i="29"/>
  <c r="H284" i="29" s="1"/>
  <c r="H247" i="29"/>
  <c r="C272" i="29"/>
  <c r="H272" i="29" s="1"/>
  <c r="H362" i="25"/>
  <c r="H312" i="25"/>
  <c r="E293" i="35"/>
  <c r="H268" i="35"/>
  <c r="E288" i="35"/>
  <c r="E313" i="35" s="1"/>
  <c r="C263" i="36"/>
  <c r="H243" i="36"/>
  <c r="H263" i="62"/>
  <c r="AE23" i="49"/>
  <c r="AJ23" i="49" s="1"/>
  <c r="H172" i="6"/>
  <c r="C121" i="44"/>
  <c r="H355" i="12"/>
  <c r="H305" i="12"/>
  <c r="AJ27" i="49"/>
  <c r="D201" i="34"/>
  <c r="D276" i="34" s="1"/>
  <c r="D301" i="34" s="1"/>
  <c r="D351" i="34" s="1"/>
  <c r="G207" i="34"/>
  <c r="G282" i="34" s="1"/>
  <c r="G307" i="34" s="1"/>
  <c r="G357" i="34" s="1"/>
  <c r="G212" i="34"/>
  <c r="G287" i="34" s="1"/>
  <c r="D195" i="34"/>
  <c r="D270" i="34" s="1"/>
  <c r="D295" i="34" s="1"/>
  <c r="D345" i="34" s="1"/>
  <c r="F205" i="34"/>
  <c r="F280" i="34" s="1"/>
  <c r="E207" i="34"/>
  <c r="E282" i="34" s="1"/>
  <c r="E307" i="34" s="1"/>
  <c r="E357" i="34" s="1"/>
  <c r="E212" i="34"/>
  <c r="E287" i="34" s="1"/>
  <c r="C209" i="34"/>
  <c r="E198" i="34"/>
  <c r="E273" i="34" s="1"/>
  <c r="E298" i="34" s="1"/>
  <c r="E348" i="34" s="1"/>
  <c r="G193" i="34"/>
  <c r="D200" i="34"/>
  <c r="D275" i="34" s="1"/>
  <c r="G199" i="34"/>
  <c r="G274" i="34" s="1"/>
  <c r="E209" i="34"/>
  <c r="E284" i="34" s="1"/>
  <c r="D208" i="34"/>
  <c r="D283" i="34" s="1"/>
  <c r="D308" i="34" s="1"/>
  <c r="D358" i="34" s="1"/>
  <c r="F197" i="34"/>
  <c r="F272" i="34" s="1"/>
  <c r="F198" i="34"/>
  <c r="F273" i="34" s="1"/>
  <c r="F298" i="34" s="1"/>
  <c r="F348" i="34" s="1"/>
  <c r="F212" i="34"/>
  <c r="F287" i="34" s="1"/>
  <c r="E210" i="34"/>
  <c r="E285" i="34" s="1"/>
  <c r="E205" i="34"/>
  <c r="E280" i="34" s="1"/>
  <c r="E196" i="34"/>
  <c r="E271" i="34" s="1"/>
  <c r="E296" i="34" s="1"/>
  <c r="E346" i="34" s="1"/>
  <c r="E194" i="34"/>
  <c r="E269" i="34" s="1"/>
  <c r="E294" i="34" s="1"/>
  <c r="E344" i="34" s="1"/>
  <c r="D212" i="34"/>
  <c r="D287" i="34" s="1"/>
  <c r="C199" i="34"/>
  <c r="C200" i="34"/>
  <c r="D204" i="34"/>
  <c r="D279" i="34" s="1"/>
  <c r="D304" i="34" s="1"/>
  <c r="D354" i="34" s="1"/>
  <c r="F199" i="34"/>
  <c r="F274" i="34" s="1"/>
  <c r="G203" i="34"/>
  <c r="G278" i="34" s="1"/>
  <c r="G197" i="34"/>
  <c r="G272" i="34" s="1"/>
  <c r="D202" i="34"/>
  <c r="D277" i="34" s="1"/>
  <c r="G202" i="34"/>
  <c r="G277" i="34" s="1"/>
  <c r="G201" i="34"/>
  <c r="G276" i="34" s="1"/>
  <c r="C204" i="34"/>
  <c r="D206" i="34"/>
  <c r="D281" i="34" s="1"/>
  <c r="D306" i="34" s="1"/>
  <c r="D356" i="34" s="1"/>
  <c r="F207" i="34"/>
  <c r="F282" i="34" s="1"/>
  <c r="F307" i="34" s="1"/>
  <c r="F357" i="34" s="1"/>
  <c r="C205" i="34"/>
  <c r="E197" i="34"/>
  <c r="E272" i="34" s="1"/>
  <c r="D205" i="34"/>
  <c r="D280" i="34" s="1"/>
  <c r="D305" i="34" s="1"/>
  <c r="D355" i="34" s="1"/>
  <c r="D198" i="34"/>
  <c r="D273" i="34" s="1"/>
  <c r="D298" i="34" s="1"/>
  <c r="D348" i="34" s="1"/>
  <c r="D203" i="34"/>
  <c r="D278" i="34" s="1"/>
  <c r="D196" i="34"/>
  <c r="D271" i="34" s="1"/>
  <c r="D296" i="34" s="1"/>
  <c r="D346" i="34" s="1"/>
  <c r="C195" i="34"/>
  <c r="D209" i="34"/>
  <c r="D284" i="34" s="1"/>
  <c r="G198" i="34"/>
  <c r="G273" i="34" s="1"/>
  <c r="F195" i="34"/>
  <c r="F270" i="34" s="1"/>
  <c r="E211" i="34"/>
  <c r="E286" i="34" s="1"/>
  <c r="E311" i="34" s="1"/>
  <c r="E361" i="34" s="1"/>
  <c r="F201" i="34"/>
  <c r="F276" i="34" s="1"/>
  <c r="F211" i="34"/>
  <c r="F286" i="34" s="1"/>
  <c r="D207" i="34"/>
  <c r="D282" i="34" s="1"/>
  <c r="D307" i="34" s="1"/>
  <c r="D357" i="34" s="1"/>
  <c r="F203" i="34"/>
  <c r="F278" i="34" s="1"/>
  <c r="E208" i="34"/>
  <c r="E283" i="34" s="1"/>
  <c r="E308" i="34" s="1"/>
  <c r="E358" i="34" s="1"/>
  <c r="F209" i="34"/>
  <c r="F284" i="34" s="1"/>
  <c r="F204" i="34"/>
  <c r="F279" i="34" s="1"/>
  <c r="C193" i="34"/>
  <c r="G210" i="34"/>
  <c r="G285" i="34" s="1"/>
  <c r="E203" i="34"/>
  <c r="E278" i="34" s="1"/>
  <c r="C194" i="34"/>
  <c r="E195" i="34"/>
  <c r="E270" i="34" s="1"/>
  <c r="E295" i="34" s="1"/>
  <c r="E345" i="34" s="1"/>
  <c r="F196" i="34"/>
  <c r="F271" i="34" s="1"/>
  <c r="F296" i="34" s="1"/>
  <c r="F346" i="34" s="1"/>
  <c r="F194" i="34"/>
  <c r="F269" i="34" s="1"/>
  <c r="F294" i="34" s="1"/>
  <c r="F344" i="34" s="1"/>
  <c r="F193" i="34"/>
  <c r="F202" i="34"/>
  <c r="F277" i="34" s="1"/>
  <c r="G194" i="34"/>
  <c r="G269" i="34" s="1"/>
  <c r="G208" i="34"/>
  <c r="G283" i="34" s="1"/>
  <c r="E202" i="34"/>
  <c r="E277" i="34" s="1"/>
  <c r="E206" i="34"/>
  <c r="E281" i="34" s="1"/>
  <c r="E306" i="34" s="1"/>
  <c r="E356" i="34" s="1"/>
  <c r="D197" i="34"/>
  <c r="D272" i="34" s="1"/>
  <c r="C210" i="34"/>
  <c r="C211" i="34"/>
  <c r="G211" i="34"/>
  <c r="G286" i="34" s="1"/>
  <c r="D193" i="34"/>
  <c r="D210" i="34"/>
  <c r="D285" i="34" s="1"/>
  <c r="D310" i="34" s="1"/>
  <c r="D360" i="34" s="1"/>
  <c r="F206" i="34"/>
  <c r="F281" i="34" s="1"/>
  <c r="F306" i="34" s="1"/>
  <c r="F356" i="34" s="1"/>
  <c r="G206" i="34"/>
  <c r="G281" i="34" s="1"/>
  <c r="C203" i="34"/>
  <c r="C207" i="34"/>
  <c r="C196" i="34"/>
  <c r="D194" i="34"/>
  <c r="D269" i="34" s="1"/>
  <c r="D294" i="34" s="1"/>
  <c r="D344" i="34" s="1"/>
  <c r="E199" i="34"/>
  <c r="E274" i="34" s="1"/>
  <c r="E299" i="34" s="1"/>
  <c r="E349" i="34" s="1"/>
  <c r="F210" i="34"/>
  <c r="F285" i="34" s="1"/>
  <c r="E193" i="34"/>
  <c r="C208" i="34"/>
  <c r="D199" i="34"/>
  <c r="D274" i="34" s="1"/>
  <c r="D299" i="34" s="1"/>
  <c r="D349" i="34" s="1"/>
  <c r="C212" i="34"/>
  <c r="C206" i="34"/>
  <c r="C197" i="34"/>
  <c r="D211" i="34"/>
  <c r="D286" i="34" s="1"/>
  <c r="D311" i="34" s="1"/>
  <c r="D361" i="34" s="1"/>
  <c r="E201" i="34"/>
  <c r="E276" i="34" s="1"/>
  <c r="G200" i="34"/>
  <c r="G275" i="34" s="1"/>
  <c r="G300" i="34" s="1"/>
  <c r="G350" i="34" s="1"/>
  <c r="G205" i="34"/>
  <c r="G280" i="34" s="1"/>
  <c r="G195" i="34"/>
  <c r="G270" i="34" s="1"/>
  <c r="C201" i="34"/>
  <c r="E200" i="34"/>
  <c r="E275" i="34" s="1"/>
  <c r="C202" i="34"/>
  <c r="C198" i="34"/>
  <c r="G204" i="34"/>
  <c r="G279" i="34" s="1"/>
  <c r="E204" i="34"/>
  <c r="E279" i="34" s="1"/>
  <c r="G209" i="34"/>
  <c r="G284" i="34" s="1"/>
  <c r="F200" i="34"/>
  <c r="F275" i="34" s="1"/>
  <c r="F208" i="34"/>
  <c r="F283" i="34" s="1"/>
  <c r="G196" i="34"/>
  <c r="G271" i="34" s="1"/>
  <c r="D360" i="38"/>
  <c r="D335" i="38"/>
  <c r="C299" i="33"/>
  <c r="C349" i="33" s="1"/>
  <c r="H274" i="33"/>
  <c r="F136" i="44"/>
  <c r="H172" i="59"/>
  <c r="H187" i="62"/>
  <c r="G38" i="49"/>
  <c r="H38" i="49"/>
  <c r="H185" i="37"/>
  <c r="H175" i="62"/>
  <c r="V18" i="49"/>
  <c r="AL41" i="49"/>
  <c r="H188" i="40"/>
  <c r="D188" i="21"/>
  <c r="AM21" i="49" s="1"/>
  <c r="D98" i="46"/>
  <c r="H85" i="46"/>
  <c r="D37" i="46"/>
  <c r="H184" i="36"/>
  <c r="AJ40" i="49"/>
  <c r="C268" i="24"/>
  <c r="H193" i="24"/>
  <c r="C213" i="24"/>
  <c r="D351" i="20"/>
  <c r="D326" i="20"/>
  <c r="H360" i="23"/>
  <c r="H310" i="23"/>
  <c r="E293" i="26"/>
  <c r="E288" i="26"/>
  <c r="E313" i="26" s="1"/>
  <c r="H268" i="26"/>
  <c r="E299" i="38"/>
  <c r="H274" i="38"/>
  <c r="H176" i="15"/>
  <c r="C125" i="44"/>
  <c r="AE30" i="49"/>
  <c r="AJ30" i="49" s="1"/>
  <c r="H263" i="30"/>
  <c r="H82" i="46"/>
  <c r="C98" i="46"/>
  <c r="F345" i="35"/>
  <c r="F320" i="35"/>
  <c r="E294" i="20"/>
  <c r="E288" i="20"/>
  <c r="E313" i="20" s="1"/>
  <c r="H269" i="20"/>
  <c r="D124" i="44"/>
  <c r="E188" i="57"/>
  <c r="AN19" i="49" s="1"/>
  <c r="C186" i="62"/>
  <c r="F186" i="62"/>
  <c r="F135" i="44" s="1"/>
  <c r="D186" i="62"/>
  <c r="D135" i="44" s="1"/>
  <c r="G186" i="62"/>
  <c r="E186" i="62"/>
  <c r="F120" i="44"/>
  <c r="H93" i="46"/>
  <c r="V17" i="49"/>
  <c r="D61" i="49"/>
  <c r="D100" i="49" s="1"/>
  <c r="C126" i="44"/>
  <c r="H177" i="6"/>
  <c r="G203" i="18"/>
  <c r="G278" i="18" s="1"/>
  <c r="F201" i="18"/>
  <c r="F276" i="18" s="1"/>
  <c r="F204" i="18"/>
  <c r="F279" i="18" s="1"/>
  <c r="F202" i="18"/>
  <c r="F277" i="18" s="1"/>
  <c r="F210" i="18"/>
  <c r="F285" i="18" s="1"/>
  <c r="G194" i="18"/>
  <c r="G269" i="18" s="1"/>
  <c r="D207" i="18"/>
  <c r="D282" i="18" s="1"/>
  <c r="D200" i="18"/>
  <c r="D275" i="18" s="1"/>
  <c r="G197" i="18"/>
  <c r="G272" i="18" s="1"/>
  <c r="G207" i="18"/>
  <c r="G282" i="18" s="1"/>
  <c r="F195" i="18"/>
  <c r="F270" i="18" s="1"/>
  <c r="E206" i="18"/>
  <c r="E281" i="18" s="1"/>
  <c r="G205" i="18"/>
  <c r="G280" i="18" s="1"/>
  <c r="C201" i="18"/>
  <c r="G204" i="18"/>
  <c r="G279" i="18" s="1"/>
  <c r="C199" i="18"/>
  <c r="G199" i="18"/>
  <c r="G274" i="18" s="1"/>
  <c r="F207" i="18"/>
  <c r="F282" i="18" s="1"/>
  <c r="F203" i="18"/>
  <c r="F278" i="18" s="1"/>
  <c r="D208" i="18"/>
  <c r="D283" i="18" s="1"/>
  <c r="D308" i="18" s="1"/>
  <c r="D358" i="18" s="1"/>
  <c r="F209" i="18"/>
  <c r="F284" i="18" s="1"/>
  <c r="D212" i="18"/>
  <c r="D287" i="18" s="1"/>
  <c r="D194" i="18"/>
  <c r="D269" i="18" s="1"/>
  <c r="D294" i="18" s="1"/>
  <c r="D344" i="18" s="1"/>
  <c r="D204" i="18"/>
  <c r="D279" i="18" s="1"/>
  <c r="D304" i="18" s="1"/>
  <c r="D354" i="18" s="1"/>
  <c r="D196" i="18"/>
  <c r="D271" i="18" s="1"/>
  <c r="C208" i="18"/>
  <c r="E208" i="18"/>
  <c r="E283" i="18" s="1"/>
  <c r="E308" i="18" s="1"/>
  <c r="E358" i="18" s="1"/>
  <c r="E210" i="18"/>
  <c r="E285" i="18" s="1"/>
  <c r="D205" i="18"/>
  <c r="D280" i="18" s="1"/>
  <c r="C207" i="18"/>
  <c r="C194" i="18"/>
  <c r="G200" i="18"/>
  <c r="G275" i="18" s="1"/>
  <c r="E202" i="18"/>
  <c r="E277" i="18" s="1"/>
  <c r="C210" i="18"/>
  <c r="E207" i="18"/>
  <c r="E282" i="18" s="1"/>
  <c r="C195" i="18"/>
  <c r="F212" i="18"/>
  <c r="F287" i="18" s="1"/>
  <c r="C193" i="18"/>
  <c r="G202" i="18"/>
  <c r="G277" i="18" s="1"/>
  <c r="E211" i="18"/>
  <c r="E286" i="18" s="1"/>
  <c r="C212" i="18"/>
  <c r="D198" i="18"/>
  <c r="D273" i="18" s="1"/>
  <c r="D298" i="18" s="1"/>
  <c r="D348" i="18" s="1"/>
  <c r="E212" i="18"/>
  <c r="E287" i="18" s="1"/>
  <c r="C200" i="18"/>
  <c r="D206" i="18"/>
  <c r="D281" i="18" s="1"/>
  <c r="C196" i="18"/>
  <c r="D195" i="18"/>
  <c r="D270" i="18" s="1"/>
  <c r="D211" i="18"/>
  <c r="D286" i="18" s="1"/>
  <c r="D311" i="18" s="1"/>
  <c r="D361" i="18" s="1"/>
  <c r="D201" i="18"/>
  <c r="D276" i="18" s="1"/>
  <c r="G209" i="18"/>
  <c r="G284" i="18" s="1"/>
  <c r="D193" i="18"/>
  <c r="E195" i="18"/>
  <c r="E270" i="18" s="1"/>
  <c r="D202" i="18"/>
  <c r="D277" i="18" s="1"/>
  <c r="D302" i="18" s="1"/>
  <c r="D352" i="18" s="1"/>
  <c r="E196" i="18"/>
  <c r="E271" i="18" s="1"/>
  <c r="C197" i="18"/>
  <c r="E193" i="18"/>
  <c r="C202" i="18"/>
  <c r="F206" i="18"/>
  <c r="F281" i="18" s="1"/>
  <c r="E199" i="18"/>
  <c r="E274" i="18" s="1"/>
  <c r="F194" i="18"/>
  <c r="F269" i="18" s="1"/>
  <c r="F294" i="18" s="1"/>
  <c r="F344" i="18" s="1"/>
  <c r="C205" i="18"/>
  <c r="G196" i="18"/>
  <c r="G271" i="18" s="1"/>
  <c r="G212" i="18"/>
  <c r="G287" i="18" s="1"/>
  <c r="C211" i="18"/>
  <c r="G198" i="18"/>
  <c r="G273" i="18" s="1"/>
  <c r="E203" i="18"/>
  <c r="E278" i="18" s="1"/>
  <c r="E205" i="18"/>
  <c r="E280" i="18" s="1"/>
  <c r="G208" i="18"/>
  <c r="G283" i="18" s="1"/>
  <c r="F199" i="18"/>
  <c r="F274" i="18" s="1"/>
  <c r="F193" i="18"/>
  <c r="F196" i="18"/>
  <c r="F271" i="18" s="1"/>
  <c r="E204" i="18"/>
  <c r="E279" i="18" s="1"/>
  <c r="E198" i="18"/>
  <c r="E273" i="18" s="1"/>
  <c r="E298" i="18" s="1"/>
  <c r="E348" i="18" s="1"/>
  <c r="C209" i="18"/>
  <c r="C206" i="18"/>
  <c r="G211" i="18"/>
  <c r="G286" i="18" s="1"/>
  <c r="G195" i="18"/>
  <c r="G270" i="18" s="1"/>
  <c r="F211" i="18"/>
  <c r="F286" i="18" s="1"/>
  <c r="G193" i="18"/>
  <c r="D203" i="18"/>
  <c r="D278" i="18" s="1"/>
  <c r="E197" i="18"/>
  <c r="E272" i="18" s="1"/>
  <c r="E297" i="18" s="1"/>
  <c r="E347" i="18" s="1"/>
  <c r="F198" i="18"/>
  <c r="F273" i="18" s="1"/>
  <c r="F298" i="18" s="1"/>
  <c r="F348" i="18" s="1"/>
  <c r="C204" i="18"/>
  <c r="D209" i="18"/>
  <c r="D284" i="18" s="1"/>
  <c r="G206" i="18"/>
  <c r="G281" i="18" s="1"/>
  <c r="F208" i="18"/>
  <c r="F283" i="18" s="1"/>
  <c r="G210" i="18"/>
  <c r="G285" i="18" s="1"/>
  <c r="F197" i="18"/>
  <c r="F272" i="18" s="1"/>
  <c r="F297" i="18" s="1"/>
  <c r="F347" i="18" s="1"/>
  <c r="C203" i="18"/>
  <c r="F200" i="18"/>
  <c r="F275" i="18" s="1"/>
  <c r="D199" i="18"/>
  <c r="D274" i="18" s="1"/>
  <c r="F205" i="18"/>
  <c r="F280" i="18" s="1"/>
  <c r="E200" i="18"/>
  <c r="E275" i="18" s="1"/>
  <c r="D210" i="18"/>
  <c r="D285" i="18" s="1"/>
  <c r="E209" i="18"/>
  <c r="E284" i="18" s="1"/>
  <c r="G201" i="18"/>
  <c r="G276" i="18" s="1"/>
  <c r="C198" i="18"/>
  <c r="E201" i="18"/>
  <c r="E276" i="18" s="1"/>
  <c r="D197" i="18"/>
  <c r="D272" i="18" s="1"/>
  <c r="D297" i="18" s="1"/>
  <c r="D347" i="18" s="1"/>
  <c r="E194" i="18"/>
  <c r="E269" i="18" s="1"/>
  <c r="E294" i="18" s="1"/>
  <c r="E344" i="18" s="1"/>
  <c r="E294" i="31"/>
  <c r="H269" i="31"/>
  <c r="E288" i="31"/>
  <c r="E313" i="31" s="1"/>
  <c r="E295" i="35"/>
  <c r="H270" i="35"/>
  <c r="X23" i="49"/>
  <c r="AC23" i="49" s="1"/>
  <c r="H238" i="62"/>
  <c r="G37" i="49"/>
  <c r="H37" i="49"/>
  <c r="H262" i="36"/>
  <c r="H238" i="21"/>
  <c r="D363" i="31"/>
  <c r="D338" i="31"/>
  <c r="H238" i="15"/>
  <c r="X13" i="49"/>
  <c r="AC13" i="49" s="1"/>
  <c r="C301" i="20"/>
  <c r="H276" i="20"/>
  <c r="C288" i="20"/>
  <c r="C285" i="28"/>
  <c r="H285" i="28" s="1"/>
  <c r="H210" i="28"/>
  <c r="C274" i="28"/>
  <c r="H199" i="28"/>
  <c r="C282" i="28"/>
  <c r="H282" i="28" s="1"/>
  <c r="H207" i="28"/>
  <c r="H308" i="38"/>
  <c r="H358" i="38"/>
  <c r="H270" i="33"/>
  <c r="C295" i="33"/>
  <c r="C345" i="33" s="1"/>
  <c r="Y15" i="49"/>
  <c r="AC15" i="49" s="1"/>
  <c r="H238" i="17"/>
  <c r="H175" i="23"/>
  <c r="C188" i="23"/>
  <c r="C275" i="23"/>
  <c r="E302" i="25"/>
  <c r="H277" i="25"/>
  <c r="H91" i="46"/>
  <c r="C188" i="37"/>
  <c r="H168" i="37"/>
  <c r="H238" i="27"/>
  <c r="H96" i="46"/>
  <c r="F238" i="36"/>
  <c r="AA37" i="49" s="1"/>
  <c r="D299" i="25"/>
  <c r="H274" i="25"/>
  <c r="AC36" i="49"/>
  <c r="H254" i="6"/>
  <c r="H235" i="6"/>
  <c r="H260" i="6"/>
  <c r="H219" i="6"/>
  <c r="H250" i="6"/>
  <c r="G7" i="49"/>
  <c r="D43" i="49"/>
  <c r="D47" i="49" s="1"/>
  <c r="H7" i="49"/>
  <c r="C120" i="44"/>
  <c r="H120" i="44" s="1"/>
  <c r="D294" i="32"/>
  <c r="D288" i="32"/>
  <c r="D313" i="32" s="1"/>
  <c r="E362" i="26"/>
  <c r="E337" i="26"/>
  <c r="H248" i="29"/>
  <c r="C273" i="29"/>
  <c r="H254" i="29"/>
  <c r="C279" i="29"/>
  <c r="H279" i="29" s="1"/>
  <c r="D80" i="49"/>
  <c r="D119" i="49" s="1"/>
  <c r="H355" i="19"/>
  <c r="H305" i="19"/>
  <c r="H352" i="12"/>
  <c r="H302" i="12"/>
  <c r="X33" i="49"/>
  <c r="AC33" i="49" s="1"/>
  <c r="H238" i="59"/>
  <c r="H262" i="37"/>
  <c r="G121" i="44"/>
  <c r="G338" i="32"/>
  <c r="C188" i="17"/>
  <c r="O35" i="49"/>
  <c r="E299" i="23"/>
  <c r="H274" i="23"/>
  <c r="E308" i="20"/>
  <c r="H283" i="20"/>
  <c r="G136" i="44"/>
  <c r="G168" i="62"/>
  <c r="G188" i="62" s="1"/>
  <c r="AP23" i="49" s="1"/>
  <c r="F168" i="62"/>
  <c r="F188" i="62" s="1"/>
  <c r="AO23" i="49" s="1"/>
  <c r="E168" i="62"/>
  <c r="E188" i="62" s="1"/>
  <c r="AN23" i="49" s="1"/>
  <c r="D168" i="62"/>
  <c r="D117" i="44" s="1"/>
  <c r="C168" i="62"/>
  <c r="F363" i="10"/>
  <c r="F338" i="10"/>
  <c r="E113" i="44"/>
  <c r="H177" i="22"/>
  <c r="C188" i="22"/>
  <c r="E188" i="21"/>
  <c r="AN21" i="49" s="1"/>
  <c r="E117" i="44"/>
  <c r="AE13" i="49"/>
  <c r="AJ13" i="49" s="1"/>
  <c r="H263" i="15"/>
  <c r="H263" i="22"/>
  <c r="AE22" i="49"/>
  <c r="AJ22" i="49" s="1"/>
  <c r="E295" i="38"/>
  <c r="H270" i="38"/>
  <c r="E301" i="33"/>
  <c r="E351" i="33" s="1"/>
  <c r="H276" i="33"/>
  <c r="H277" i="35"/>
  <c r="C83" i="49"/>
  <c r="C122" i="49" s="1"/>
  <c r="V39" i="49"/>
  <c r="F183" i="6"/>
  <c r="F132" i="44" s="1"/>
  <c r="C183" i="6"/>
  <c r="E183" i="6"/>
  <c r="E132" i="44" s="1"/>
  <c r="G183" i="6"/>
  <c r="G132" i="44" s="1"/>
  <c r="D183" i="6"/>
  <c r="D132" i="44" s="1"/>
  <c r="C269" i="24"/>
  <c r="H194" i="24"/>
  <c r="G268" i="24"/>
  <c r="G288" i="24" s="1"/>
  <c r="G213" i="24"/>
  <c r="U26" i="49" s="1"/>
  <c r="F70" i="49" s="1"/>
  <c r="D268" i="24"/>
  <c r="D213" i="24"/>
  <c r="R26" i="49" s="1"/>
  <c r="C70" i="49" s="1"/>
  <c r="C109" i="49" s="1"/>
  <c r="C305" i="31"/>
  <c r="H280" i="31"/>
  <c r="F125" i="44"/>
  <c r="H355" i="25"/>
  <c r="H305" i="25"/>
  <c r="H95" i="44"/>
  <c r="E293" i="32"/>
  <c r="E288" i="32"/>
  <c r="E313" i="32" s="1"/>
  <c r="H268" i="32"/>
  <c r="G124" i="44"/>
  <c r="H188" i="9"/>
  <c r="AL8" i="49"/>
  <c r="AQ8" i="49" s="1"/>
  <c r="H172" i="57"/>
  <c r="H16" i="48"/>
  <c r="H324" i="20"/>
  <c r="D126" i="44"/>
  <c r="F338" i="20"/>
  <c r="F363" i="20"/>
  <c r="M43" i="49"/>
  <c r="O16" i="49"/>
  <c r="E298" i="38"/>
  <c r="H273" i="38"/>
  <c r="H270" i="23"/>
  <c r="E295" i="23"/>
  <c r="E298" i="32"/>
  <c r="H273" i="32"/>
  <c r="F263" i="6"/>
  <c r="AH7" i="49" s="1"/>
  <c r="H79" i="46"/>
  <c r="G98" i="46"/>
  <c r="G31" i="46"/>
  <c r="H257" i="37"/>
  <c r="V29" i="49"/>
  <c r="AC21" i="49"/>
  <c r="AL18" i="49"/>
  <c r="AQ18" i="49" s="1"/>
  <c r="H188" i="20"/>
  <c r="C284" i="28"/>
  <c r="H284" i="28" s="1"/>
  <c r="H209" i="28"/>
  <c r="C272" i="28"/>
  <c r="H197" i="28"/>
  <c r="G188" i="23"/>
  <c r="AP24" i="49" s="1"/>
  <c r="F68" i="49" s="1"/>
  <c r="G275" i="23"/>
  <c r="G288" i="23" s="1"/>
  <c r="E348" i="12"/>
  <c r="E323" i="12"/>
  <c r="H172" i="37"/>
  <c r="X10" i="49"/>
  <c r="AC10" i="49" s="1"/>
  <c r="H238" i="11"/>
  <c r="E133" i="44"/>
  <c r="D131" i="44"/>
  <c r="H238" i="24"/>
  <c r="AJ31" i="49"/>
  <c r="D208" i="17"/>
  <c r="D283" i="17" s="1"/>
  <c r="D308" i="17" s="1"/>
  <c r="D358" i="17" s="1"/>
  <c r="G203" i="17"/>
  <c r="G278" i="17" s="1"/>
  <c r="G303" i="17" s="1"/>
  <c r="G353" i="17" s="1"/>
  <c r="F196" i="17"/>
  <c r="F271" i="17" s="1"/>
  <c r="F296" i="17" s="1"/>
  <c r="F346" i="17" s="1"/>
  <c r="G198" i="17"/>
  <c r="G273" i="17" s="1"/>
  <c r="G196" i="17"/>
  <c r="G271" i="17" s="1"/>
  <c r="D201" i="17"/>
  <c r="D276" i="17" s="1"/>
  <c r="E206" i="17"/>
  <c r="E281" i="17" s="1"/>
  <c r="E306" i="17" s="1"/>
  <c r="E356" i="17" s="1"/>
  <c r="E200" i="17"/>
  <c r="E275" i="17" s="1"/>
  <c r="D204" i="17"/>
  <c r="D279" i="17" s="1"/>
  <c r="G195" i="17"/>
  <c r="G270" i="17" s="1"/>
  <c r="D202" i="17"/>
  <c r="D277" i="17" s="1"/>
  <c r="D302" i="17" s="1"/>
  <c r="D352" i="17" s="1"/>
  <c r="C195" i="17"/>
  <c r="G199" i="17"/>
  <c r="G274" i="17" s="1"/>
  <c r="C204" i="17"/>
  <c r="C201" i="17"/>
  <c r="F195" i="17"/>
  <c r="F270" i="17" s="1"/>
  <c r="D199" i="17"/>
  <c r="D274" i="17" s="1"/>
  <c r="D299" i="17" s="1"/>
  <c r="D349" i="17" s="1"/>
  <c r="F205" i="17"/>
  <c r="F280" i="17" s="1"/>
  <c r="E202" i="17"/>
  <c r="E277" i="17" s="1"/>
  <c r="C211" i="17"/>
  <c r="F197" i="17"/>
  <c r="F272" i="17" s="1"/>
  <c r="F297" i="17" s="1"/>
  <c r="F347" i="17" s="1"/>
  <c r="C200" i="17"/>
  <c r="G207" i="17"/>
  <c r="G282" i="17" s="1"/>
  <c r="C193" i="17"/>
  <c r="F199" i="17"/>
  <c r="F274" i="17" s="1"/>
  <c r="E198" i="17"/>
  <c r="E273" i="17" s="1"/>
  <c r="E298" i="17" s="1"/>
  <c r="E348" i="17" s="1"/>
  <c r="E210" i="17"/>
  <c r="E285" i="17" s="1"/>
  <c r="E211" i="17"/>
  <c r="E286" i="17" s="1"/>
  <c r="E311" i="17" s="1"/>
  <c r="E361" i="17" s="1"/>
  <c r="F207" i="17"/>
  <c r="F282" i="17" s="1"/>
  <c r="C206" i="17"/>
  <c r="F206" i="17"/>
  <c r="F281" i="17" s="1"/>
  <c r="F306" i="17" s="1"/>
  <c r="F356" i="17" s="1"/>
  <c r="F194" i="17"/>
  <c r="F269" i="17" s="1"/>
  <c r="F294" i="17" s="1"/>
  <c r="F344" i="17" s="1"/>
  <c r="F200" i="17"/>
  <c r="F275" i="17" s="1"/>
  <c r="C210" i="17"/>
  <c r="G210" i="17"/>
  <c r="G285" i="17" s="1"/>
  <c r="E193" i="17"/>
  <c r="C197" i="17"/>
  <c r="E195" i="17"/>
  <c r="E270" i="17" s="1"/>
  <c r="E295" i="17" s="1"/>
  <c r="E345" i="17" s="1"/>
  <c r="G201" i="17"/>
  <c r="G276" i="17" s="1"/>
  <c r="D203" i="17"/>
  <c r="D278" i="17" s="1"/>
  <c r="F204" i="17"/>
  <c r="F279" i="17" s="1"/>
  <c r="E207" i="17"/>
  <c r="E282" i="17" s="1"/>
  <c r="C208" i="17"/>
  <c r="D197" i="17"/>
  <c r="D272" i="17" s="1"/>
  <c r="D297" i="17" s="1"/>
  <c r="D347" i="17" s="1"/>
  <c r="G212" i="17"/>
  <c r="G287" i="17" s="1"/>
  <c r="D207" i="17"/>
  <c r="D282" i="17" s="1"/>
  <c r="E205" i="17"/>
  <c r="E280" i="17" s="1"/>
  <c r="G204" i="17"/>
  <c r="G279" i="17" s="1"/>
  <c r="F210" i="17"/>
  <c r="F285" i="17" s="1"/>
  <c r="G205" i="17"/>
  <c r="G280" i="17" s="1"/>
  <c r="C209" i="17"/>
  <c r="E199" i="17"/>
  <c r="E274" i="17" s="1"/>
  <c r="E299" i="17" s="1"/>
  <c r="E349" i="17" s="1"/>
  <c r="D193" i="17"/>
  <c r="G209" i="17"/>
  <c r="G284" i="17" s="1"/>
  <c r="D195" i="17"/>
  <c r="D270" i="17" s="1"/>
  <c r="D295" i="17" s="1"/>
  <c r="D345" i="17" s="1"/>
  <c r="C202" i="17"/>
  <c r="G206" i="17"/>
  <c r="G281" i="17" s="1"/>
  <c r="C194" i="17"/>
  <c r="G202" i="17"/>
  <c r="G277" i="17" s="1"/>
  <c r="G211" i="17"/>
  <c r="G286" i="17" s="1"/>
  <c r="G208" i="17"/>
  <c r="G283" i="17" s="1"/>
  <c r="E203" i="17"/>
  <c r="E278" i="17" s="1"/>
  <c r="C212" i="17"/>
  <c r="D210" i="17"/>
  <c r="D285" i="17" s="1"/>
  <c r="D310" i="17" s="1"/>
  <c r="D360" i="17" s="1"/>
  <c r="F211" i="17"/>
  <c r="F286" i="17" s="1"/>
  <c r="E194" i="17"/>
  <c r="E269" i="17" s="1"/>
  <c r="E294" i="17" s="1"/>
  <c r="E344" i="17" s="1"/>
  <c r="C198" i="17"/>
  <c r="F193" i="17"/>
  <c r="G193" i="17"/>
  <c r="F198" i="17"/>
  <c r="F273" i="17" s="1"/>
  <c r="F298" i="17" s="1"/>
  <c r="F348" i="17" s="1"/>
  <c r="C196" i="17"/>
  <c r="E209" i="17"/>
  <c r="E284" i="17" s="1"/>
  <c r="D209" i="17"/>
  <c r="D284" i="17" s="1"/>
  <c r="E196" i="17"/>
  <c r="E271" i="17" s="1"/>
  <c r="E296" i="17" s="1"/>
  <c r="E346" i="17" s="1"/>
  <c r="D212" i="17"/>
  <c r="D287" i="17" s="1"/>
  <c r="G194" i="17"/>
  <c r="G269" i="17" s="1"/>
  <c r="C207" i="17"/>
  <c r="D196" i="17"/>
  <c r="D271" i="17" s="1"/>
  <c r="D296" i="17" s="1"/>
  <c r="D346" i="17" s="1"/>
  <c r="E197" i="17"/>
  <c r="E272" i="17" s="1"/>
  <c r="E297" i="17" s="1"/>
  <c r="E347" i="17" s="1"/>
  <c r="G197" i="17"/>
  <c r="G272" i="17" s="1"/>
  <c r="F212" i="17"/>
  <c r="F287" i="17" s="1"/>
  <c r="F208" i="17"/>
  <c r="F283" i="17" s="1"/>
  <c r="F308" i="17" s="1"/>
  <c r="F358" i="17" s="1"/>
  <c r="F201" i="17"/>
  <c r="F276" i="17" s="1"/>
  <c r="E208" i="17"/>
  <c r="E283" i="17" s="1"/>
  <c r="E308" i="17" s="1"/>
  <c r="E358" i="17" s="1"/>
  <c r="D194" i="17"/>
  <c r="D269" i="17" s="1"/>
  <c r="D294" i="17" s="1"/>
  <c r="D344" i="17" s="1"/>
  <c r="F203" i="17"/>
  <c r="F278" i="17" s="1"/>
  <c r="D211" i="17"/>
  <c r="D286" i="17" s="1"/>
  <c r="D311" i="17" s="1"/>
  <c r="D361" i="17" s="1"/>
  <c r="F202" i="17"/>
  <c r="F277" i="17" s="1"/>
  <c r="D205" i="17"/>
  <c r="D280" i="17" s="1"/>
  <c r="E204" i="17"/>
  <c r="E279" i="17" s="1"/>
  <c r="D206" i="17"/>
  <c r="D281" i="17" s="1"/>
  <c r="D306" i="17" s="1"/>
  <c r="D356" i="17" s="1"/>
  <c r="F209" i="17"/>
  <c r="F284" i="17" s="1"/>
  <c r="D198" i="17"/>
  <c r="D273" i="17" s="1"/>
  <c r="D298" i="17" s="1"/>
  <c r="D348" i="17" s="1"/>
  <c r="E201" i="17"/>
  <c r="E276" i="17" s="1"/>
  <c r="D200" i="17"/>
  <c r="D275" i="17" s="1"/>
  <c r="C203" i="17"/>
  <c r="C205" i="17"/>
  <c r="E212" i="17"/>
  <c r="E287" i="17" s="1"/>
  <c r="G200" i="17"/>
  <c r="G275" i="17" s="1"/>
  <c r="G300" i="17" s="1"/>
  <c r="G350" i="17" s="1"/>
  <c r="C199" i="17"/>
  <c r="E308" i="26"/>
  <c r="H283" i="26"/>
  <c r="H136" i="36"/>
  <c r="J37" i="49"/>
  <c r="E296" i="10"/>
  <c r="E288" i="10"/>
  <c r="E313" i="10" s="1"/>
  <c r="E296" i="26"/>
  <c r="H271" i="26"/>
  <c r="H170" i="41"/>
  <c r="C188" i="41"/>
  <c r="H282" i="33"/>
  <c r="H347" i="25"/>
  <c r="H297" i="25"/>
  <c r="E299" i="35"/>
  <c r="H274" i="35"/>
  <c r="F90" i="49"/>
  <c r="F43" i="49"/>
  <c r="F47" i="49" s="1"/>
  <c r="H360" i="12"/>
  <c r="H310" i="12"/>
  <c r="H233" i="6"/>
  <c r="H225" i="6"/>
  <c r="H224" i="6"/>
  <c r="H244" i="6"/>
  <c r="H247" i="37"/>
  <c r="H243" i="29"/>
  <c r="C263" i="29"/>
  <c r="C268" i="29"/>
  <c r="H252" i="29"/>
  <c r="C277" i="29"/>
  <c r="H277" i="29" s="1"/>
  <c r="E308" i="12"/>
  <c r="H283" i="12"/>
  <c r="H168" i="36"/>
  <c r="C298" i="33"/>
  <c r="C348" i="33" s="1"/>
  <c r="H273" i="33"/>
  <c r="H350" i="35"/>
  <c r="H300" i="35"/>
  <c r="E299" i="40"/>
  <c r="E288" i="40"/>
  <c r="E313" i="40" s="1"/>
  <c r="L43" i="49"/>
  <c r="B61" i="49"/>
  <c r="B100" i="49" s="1"/>
  <c r="AC17" i="49"/>
  <c r="H171" i="57"/>
  <c r="D288" i="38"/>
  <c r="D313" i="38" s="1"/>
  <c r="F346" i="10"/>
  <c r="F321" i="10"/>
  <c r="H170" i="15"/>
  <c r="C188" i="15"/>
  <c r="H188" i="38"/>
  <c r="AL39" i="49"/>
  <c r="AQ39" i="49" s="1"/>
  <c r="AF36" i="49"/>
  <c r="H263" i="35"/>
  <c r="S15" i="48"/>
  <c r="H335" i="19"/>
  <c r="N43" i="49"/>
  <c r="H263" i="41"/>
  <c r="C275" i="24"/>
  <c r="H275" i="24" s="1"/>
  <c r="H200" i="24"/>
  <c r="D205" i="15"/>
  <c r="D280" i="15" s="1"/>
  <c r="D199" i="15"/>
  <c r="D274" i="15" s="1"/>
  <c r="D299" i="15" s="1"/>
  <c r="D349" i="15" s="1"/>
  <c r="C208" i="15"/>
  <c r="C200" i="15"/>
  <c r="F196" i="15"/>
  <c r="F271" i="15" s="1"/>
  <c r="F296" i="15" s="1"/>
  <c r="F346" i="15" s="1"/>
  <c r="E200" i="15"/>
  <c r="E275" i="15" s="1"/>
  <c r="C193" i="15"/>
  <c r="D208" i="15"/>
  <c r="D283" i="15" s="1"/>
  <c r="D308" i="15" s="1"/>
  <c r="D358" i="15" s="1"/>
  <c r="F207" i="15"/>
  <c r="F282" i="15" s="1"/>
  <c r="C205" i="15"/>
  <c r="E199" i="15"/>
  <c r="E274" i="15" s="1"/>
  <c r="G193" i="15"/>
  <c r="E201" i="15"/>
  <c r="E276" i="15" s="1"/>
  <c r="E301" i="15" s="1"/>
  <c r="E351" i="15" s="1"/>
  <c r="G194" i="15"/>
  <c r="G269" i="15" s="1"/>
  <c r="F203" i="15"/>
  <c r="F278" i="15" s="1"/>
  <c r="E197" i="15"/>
  <c r="E272" i="15" s="1"/>
  <c r="D201" i="15"/>
  <c r="D276" i="15" s="1"/>
  <c r="E208" i="15"/>
  <c r="E283" i="15" s="1"/>
  <c r="E308" i="15" s="1"/>
  <c r="E358" i="15" s="1"/>
  <c r="E202" i="15"/>
  <c r="E277" i="15" s="1"/>
  <c r="E302" i="15" s="1"/>
  <c r="E352" i="15" s="1"/>
  <c r="F195" i="15"/>
  <c r="F270" i="15" s="1"/>
  <c r="D203" i="15"/>
  <c r="D278" i="15" s="1"/>
  <c r="E209" i="15"/>
  <c r="E284" i="15" s="1"/>
  <c r="E210" i="15"/>
  <c r="E285" i="15" s="1"/>
  <c r="F208" i="15"/>
  <c r="F283" i="15" s="1"/>
  <c r="F308" i="15" s="1"/>
  <c r="F358" i="15" s="1"/>
  <c r="D207" i="15"/>
  <c r="D282" i="15" s="1"/>
  <c r="F201" i="15"/>
  <c r="F276" i="15" s="1"/>
  <c r="D197" i="15"/>
  <c r="D272" i="15" s="1"/>
  <c r="D297" i="15" s="1"/>
  <c r="D347" i="15" s="1"/>
  <c r="C196" i="15"/>
  <c r="D210" i="15"/>
  <c r="D285" i="15" s="1"/>
  <c r="D310" i="15" s="1"/>
  <c r="D360" i="15" s="1"/>
  <c r="C202" i="15"/>
  <c r="F210" i="15"/>
  <c r="F285" i="15" s="1"/>
  <c r="C206" i="15"/>
  <c r="G198" i="15"/>
  <c r="G273" i="15" s="1"/>
  <c r="G199" i="15"/>
  <c r="G274" i="15" s="1"/>
  <c r="D195" i="15"/>
  <c r="D270" i="15" s="1"/>
  <c r="D295" i="15" s="1"/>
  <c r="D345" i="15" s="1"/>
  <c r="D202" i="15"/>
  <c r="D277" i="15" s="1"/>
  <c r="D302" i="15" s="1"/>
  <c r="D352" i="15" s="1"/>
  <c r="G196" i="15"/>
  <c r="G271" i="15" s="1"/>
  <c r="G212" i="15"/>
  <c r="G287" i="15" s="1"/>
  <c r="C195" i="15"/>
  <c r="E205" i="15"/>
  <c r="E280" i="15" s="1"/>
  <c r="E194" i="15"/>
  <c r="E269" i="15" s="1"/>
  <c r="E294" i="15" s="1"/>
  <c r="E344" i="15" s="1"/>
  <c r="E198" i="15"/>
  <c r="E273" i="15" s="1"/>
  <c r="E298" i="15" s="1"/>
  <c r="E348" i="15" s="1"/>
  <c r="G211" i="15"/>
  <c r="G286" i="15" s="1"/>
  <c r="E206" i="15"/>
  <c r="E281" i="15" s="1"/>
  <c r="E306" i="15" s="1"/>
  <c r="E356" i="15" s="1"/>
  <c r="F211" i="15"/>
  <c r="F286" i="15" s="1"/>
  <c r="G203" i="15"/>
  <c r="G278" i="15" s="1"/>
  <c r="F199" i="15"/>
  <c r="F274" i="15" s="1"/>
  <c r="E193" i="15"/>
  <c r="F193" i="15"/>
  <c r="D212" i="15"/>
  <c r="D287" i="15" s="1"/>
  <c r="C211" i="15"/>
  <c r="F209" i="15"/>
  <c r="F284" i="15" s="1"/>
  <c r="G208" i="15"/>
  <c r="G283" i="15" s="1"/>
  <c r="F212" i="15"/>
  <c r="F287" i="15" s="1"/>
  <c r="G197" i="15"/>
  <c r="G272" i="15" s="1"/>
  <c r="C207" i="15"/>
  <c r="D204" i="15"/>
  <c r="D279" i="15" s="1"/>
  <c r="D304" i="15" s="1"/>
  <c r="D354" i="15" s="1"/>
  <c r="G201" i="15"/>
  <c r="G276" i="15" s="1"/>
  <c r="E195" i="15"/>
  <c r="E270" i="15" s="1"/>
  <c r="E295" i="15" s="1"/>
  <c r="E345" i="15" s="1"/>
  <c r="E211" i="15"/>
  <c r="E286" i="15" s="1"/>
  <c r="D206" i="15"/>
  <c r="D281" i="15" s="1"/>
  <c r="D306" i="15" s="1"/>
  <c r="D356" i="15" s="1"/>
  <c r="C209" i="15"/>
  <c r="G200" i="15"/>
  <c r="G275" i="15" s="1"/>
  <c r="C212" i="15"/>
  <c r="C203" i="15"/>
  <c r="F206" i="15"/>
  <c r="F281" i="15" s="1"/>
  <c r="F306" i="15" s="1"/>
  <c r="F356" i="15" s="1"/>
  <c r="D211" i="15"/>
  <c r="D286" i="15" s="1"/>
  <c r="D311" i="15" s="1"/>
  <c r="D361" i="15" s="1"/>
  <c r="G207" i="15"/>
  <c r="G282" i="15" s="1"/>
  <c r="F204" i="15"/>
  <c r="F279" i="15" s="1"/>
  <c r="F197" i="15"/>
  <c r="F272" i="15" s="1"/>
  <c r="D198" i="15"/>
  <c r="D273" i="15" s="1"/>
  <c r="D298" i="15" s="1"/>
  <c r="D348" i="15" s="1"/>
  <c r="F205" i="15"/>
  <c r="F280" i="15" s="1"/>
  <c r="G195" i="15"/>
  <c r="G270" i="15" s="1"/>
  <c r="E204" i="15"/>
  <c r="E279" i="15" s="1"/>
  <c r="G206" i="15"/>
  <c r="G281" i="15" s="1"/>
  <c r="D194" i="15"/>
  <c r="D269" i="15" s="1"/>
  <c r="D294" i="15" s="1"/>
  <c r="D344" i="15" s="1"/>
  <c r="F200" i="15"/>
  <c r="F275" i="15" s="1"/>
  <c r="G202" i="15"/>
  <c r="G277" i="15" s="1"/>
  <c r="C210" i="15"/>
  <c r="D193" i="15"/>
  <c r="D209" i="15"/>
  <c r="D284" i="15" s="1"/>
  <c r="F194" i="15"/>
  <c r="F269" i="15" s="1"/>
  <c r="F294" i="15" s="1"/>
  <c r="F344" i="15" s="1"/>
  <c r="E212" i="15"/>
  <c r="E287" i="15" s="1"/>
  <c r="G204" i="15"/>
  <c r="G279" i="15" s="1"/>
  <c r="D196" i="15"/>
  <c r="D271" i="15" s="1"/>
  <c r="D296" i="15" s="1"/>
  <c r="D346" i="15" s="1"/>
  <c r="C194" i="15"/>
  <c r="G209" i="15"/>
  <c r="G284" i="15" s="1"/>
  <c r="C199" i="15"/>
  <c r="C197" i="15"/>
  <c r="D200" i="15"/>
  <c r="D275" i="15" s="1"/>
  <c r="C204" i="15"/>
  <c r="G205" i="15"/>
  <c r="G280" i="15" s="1"/>
  <c r="C198" i="15"/>
  <c r="F198" i="15"/>
  <c r="F273" i="15" s="1"/>
  <c r="F298" i="15" s="1"/>
  <c r="F348" i="15" s="1"/>
  <c r="E203" i="15"/>
  <c r="E278" i="15" s="1"/>
  <c r="E207" i="15"/>
  <c r="E282" i="15" s="1"/>
  <c r="E196" i="15"/>
  <c r="E271" i="15" s="1"/>
  <c r="E296" i="15" s="1"/>
  <c r="E346" i="15" s="1"/>
  <c r="G210" i="15"/>
  <c r="G285" i="15" s="1"/>
  <c r="C201" i="15"/>
  <c r="F202" i="15"/>
  <c r="F277" i="15" s="1"/>
  <c r="AL31" i="49"/>
  <c r="AQ31" i="49" s="1"/>
  <c r="H188" i="31"/>
  <c r="F188" i="18"/>
  <c r="AO16" i="49" s="1"/>
  <c r="E311" i="38"/>
  <c r="H286" i="38"/>
  <c r="AE21" i="49"/>
  <c r="AJ21" i="49" s="1"/>
  <c r="H263" i="21"/>
  <c r="E78" i="49"/>
  <c r="E117" i="49" s="1"/>
  <c r="H286" i="32"/>
  <c r="F311" i="32"/>
  <c r="E80" i="49"/>
  <c r="E119" i="49" s="1"/>
  <c r="H351" i="23"/>
  <c r="H301" i="23"/>
  <c r="G39" i="46"/>
  <c r="H87" i="46"/>
  <c r="AG18" i="49"/>
  <c r="H263" i="20"/>
  <c r="C313" i="12"/>
  <c r="D288" i="26"/>
  <c r="D313" i="26" s="1"/>
  <c r="O18" i="48"/>
  <c r="H331" i="25"/>
  <c r="D363" i="20"/>
  <c r="D338" i="20"/>
  <c r="E126" i="44"/>
  <c r="AL28" i="49"/>
  <c r="AQ28" i="49" s="1"/>
  <c r="H188" i="28"/>
  <c r="Z31" i="49"/>
  <c r="H238" i="31"/>
  <c r="E301" i="35"/>
  <c r="H276" i="35"/>
  <c r="H181" i="6"/>
  <c r="C130" i="44"/>
  <c r="H130" i="44" s="1"/>
  <c r="H249" i="36"/>
  <c r="H361" i="20"/>
  <c r="H311" i="20"/>
  <c r="AC41" i="49"/>
  <c r="F85" i="49"/>
  <c r="F124" i="49" s="1"/>
  <c r="C279" i="28"/>
  <c r="H279" i="28" s="1"/>
  <c r="H204" i="28"/>
  <c r="C276" i="28"/>
  <c r="H201" i="28"/>
  <c r="C270" i="28"/>
  <c r="H195" i="28"/>
  <c r="C286" i="28"/>
  <c r="H211" i="28"/>
  <c r="H188" i="59"/>
  <c r="AL33" i="49"/>
  <c r="AQ33" i="49" s="1"/>
  <c r="H170" i="36"/>
  <c r="C188" i="16"/>
  <c r="H182" i="6"/>
  <c r="C131" i="44"/>
  <c r="AC26" i="49"/>
  <c r="H238" i="12"/>
  <c r="O15" i="49"/>
  <c r="H180" i="6"/>
  <c r="C129" i="44"/>
  <c r="E293" i="25"/>
  <c r="H268" i="25"/>
  <c r="E288" i="25"/>
  <c r="E313" i="25" s="1"/>
  <c r="E306" i="32"/>
  <c r="H281" i="32"/>
  <c r="C179" i="36"/>
  <c r="G179" i="36"/>
  <c r="G188" i="36" s="1"/>
  <c r="AP37" i="49" s="1"/>
  <c r="E179" i="36"/>
  <c r="E128" i="44" s="1"/>
  <c r="D179" i="36"/>
  <c r="D128" i="44" s="1"/>
  <c r="F179" i="36"/>
  <c r="F128" i="44" s="1"/>
  <c r="E297" i="20"/>
  <c r="H272" i="20"/>
  <c r="H274" i="40"/>
  <c r="C288" i="40"/>
  <c r="C299" i="40"/>
  <c r="J7" i="49"/>
  <c r="H136" i="6"/>
  <c r="H188" i="39"/>
  <c r="AL40" i="49"/>
  <c r="AQ40" i="49" s="1"/>
  <c r="E293" i="38"/>
  <c r="H268" i="38"/>
  <c r="E288" i="38"/>
  <c r="E313" i="38" s="1"/>
  <c r="H173" i="6"/>
  <c r="H247" i="6"/>
  <c r="H262" i="6"/>
  <c r="H221" i="6"/>
  <c r="H245" i="6"/>
  <c r="H234" i="6"/>
  <c r="H186" i="6"/>
  <c r="C135" i="44"/>
  <c r="H182" i="36"/>
  <c r="H346" i="32"/>
  <c r="H296" i="32"/>
  <c r="H348" i="26"/>
  <c r="H298" i="26"/>
  <c r="C293" i="33"/>
  <c r="H268" i="33"/>
  <c r="C288" i="33"/>
  <c r="H258" i="29"/>
  <c r="C283" i="29"/>
  <c r="H251" i="29"/>
  <c r="C276" i="29"/>
  <c r="X14" i="49"/>
  <c r="AC14" i="49" s="1"/>
  <c r="H238" i="16"/>
  <c r="H360" i="25"/>
  <c r="H310" i="25"/>
  <c r="H187" i="57"/>
  <c r="F321" i="32"/>
  <c r="C170" i="6"/>
  <c r="D170" i="6"/>
  <c r="D119" i="44" s="1"/>
  <c r="E170" i="6"/>
  <c r="E119" i="44" s="1"/>
  <c r="F170" i="6"/>
  <c r="F119" i="44" s="1"/>
  <c r="G170" i="6"/>
  <c r="G119" i="44" s="1"/>
  <c r="H238" i="19"/>
  <c r="D298" i="19"/>
  <c r="H273" i="19"/>
  <c r="E296" i="38"/>
  <c r="H271" i="38"/>
  <c r="Y29" i="49"/>
  <c r="AC29" i="49" s="1"/>
  <c r="H238" i="29"/>
  <c r="H281" i="38"/>
  <c r="H263" i="12"/>
  <c r="D288" i="35"/>
  <c r="D313" i="35" s="1"/>
  <c r="H285" i="38"/>
  <c r="F288" i="26"/>
  <c r="F313" i="26" s="1"/>
  <c r="F293" i="26"/>
  <c r="E349" i="25"/>
  <c r="E324" i="25"/>
  <c r="K43" i="49"/>
  <c r="AJ42" i="49"/>
  <c r="C272" i="24"/>
  <c r="H197" i="24"/>
  <c r="C277" i="24"/>
  <c r="H277" i="24" s="1"/>
  <c r="H202" i="24"/>
  <c r="C273" i="24"/>
  <c r="H198" i="24"/>
  <c r="C271" i="24"/>
  <c r="H196" i="24"/>
  <c r="O13" i="49"/>
  <c r="D188" i="18"/>
  <c r="AM16" i="49" s="1"/>
  <c r="AA28" i="49"/>
  <c r="AC28" i="49" s="1"/>
  <c r="H238" i="28"/>
  <c r="E288" i="33"/>
  <c r="E313" i="33" s="1"/>
  <c r="E363" i="33" s="1"/>
  <c r="E293" i="33"/>
  <c r="E343" i="33" s="1"/>
  <c r="E294" i="23"/>
  <c r="H269" i="23"/>
  <c r="F288" i="35"/>
  <c r="F313" i="35" s="1"/>
  <c r="F293" i="35"/>
  <c r="E295" i="12"/>
  <c r="H270" i="12"/>
  <c r="AG32" i="49"/>
  <c r="AJ32" i="49" s="1"/>
  <c r="H263" i="32"/>
  <c r="G127" i="44"/>
  <c r="H175" i="36"/>
  <c r="H259" i="36"/>
  <c r="G173" i="37"/>
  <c r="G188" i="37" s="1"/>
  <c r="AP38" i="49" s="1"/>
  <c r="C173" i="37"/>
  <c r="D173" i="37"/>
  <c r="D122" i="44" s="1"/>
  <c r="F173" i="37"/>
  <c r="F188" i="37" s="1"/>
  <c r="AO38" i="49" s="1"/>
  <c r="E173" i="37"/>
  <c r="E188" i="37" s="1"/>
  <c r="AN38" i="49" s="1"/>
  <c r="C348" i="12"/>
  <c r="C323" i="12"/>
  <c r="H263" i="11"/>
  <c r="D349" i="26"/>
  <c r="D324" i="26"/>
  <c r="C297" i="33"/>
  <c r="C347" i="33" s="1"/>
  <c r="H272" i="33"/>
  <c r="D349" i="20"/>
  <c r="D324" i="20"/>
  <c r="E351" i="25"/>
  <c r="E326" i="25"/>
  <c r="E345" i="26"/>
  <c r="E320" i="26"/>
  <c r="H90" i="46"/>
  <c r="E293" i="23"/>
  <c r="H268" i="23"/>
  <c r="H174" i="36"/>
  <c r="H244" i="36"/>
  <c r="D361" i="20"/>
  <c r="D336" i="20"/>
  <c r="H212" i="28"/>
  <c r="C287" i="28"/>
  <c r="H287" i="28" s="1"/>
  <c r="C281" i="28"/>
  <c r="H206" i="28"/>
  <c r="C273" i="28"/>
  <c r="H198" i="28"/>
  <c r="C308" i="35"/>
  <c r="H283" i="35"/>
  <c r="H40" i="44"/>
  <c r="C171" i="44"/>
  <c r="C196" i="44"/>
  <c r="C184" i="44"/>
  <c r="C179" i="44"/>
  <c r="C198" i="44"/>
  <c r="H198" i="44" s="1"/>
  <c r="C207" i="44"/>
  <c r="C193" i="44"/>
  <c r="C167" i="44"/>
  <c r="C206" i="44"/>
  <c r="C181" i="44"/>
  <c r="C175" i="44"/>
  <c r="C202" i="44"/>
  <c r="C169" i="44"/>
  <c r="H169" i="44" s="1"/>
  <c r="C204" i="44"/>
  <c r="C190" i="44"/>
  <c r="C201" i="44"/>
  <c r="C168" i="44"/>
  <c r="C200" i="44"/>
  <c r="C197" i="44"/>
  <c r="H197" i="44" s="1"/>
  <c r="C172" i="44"/>
  <c r="C166" i="44"/>
  <c r="H166" i="44" s="1"/>
  <c r="C192" i="44"/>
  <c r="C183" i="44"/>
  <c r="C170" i="44"/>
  <c r="C205" i="44"/>
  <c r="C191" i="44"/>
  <c r="C194" i="44"/>
  <c r="H194" i="44" s="1"/>
  <c r="C195" i="44"/>
  <c r="C173" i="44"/>
  <c r="H173" i="44" s="1"/>
  <c r="C174" i="44"/>
  <c r="C180" i="44"/>
  <c r="C165" i="44"/>
  <c r="C182" i="44"/>
  <c r="C203" i="44"/>
  <c r="C176" i="44"/>
  <c r="C178" i="44"/>
  <c r="C199" i="44"/>
  <c r="H199" i="44" s="1"/>
  <c r="C208" i="44"/>
  <c r="C189" i="44"/>
  <c r="C177" i="44"/>
  <c r="E298" i="23"/>
  <c r="H273" i="23"/>
  <c r="E297" i="12"/>
  <c r="H272" i="12"/>
  <c r="H171" i="59"/>
  <c r="H253" i="36"/>
  <c r="D188" i="37"/>
  <c r="AM38" i="49" s="1"/>
  <c r="H250" i="36"/>
  <c r="E69" i="49"/>
  <c r="E108" i="49" s="1"/>
  <c r="V25" i="49"/>
  <c r="D312" i="31"/>
  <c r="H287" i="31"/>
  <c r="C55" i="49"/>
  <c r="C94" i="49" s="1"/>
  <c r="AC11" i="49"/>
  <c r="H310" i="33"/>
  <c r="S32" i="48" s="1"/>
  <c r="H360" i="33"/>
  <c r="E129" i="44"/>
  <c r="AG20" i="49"/>
  <c r="AJ20" i="49" s="1"/>
  <c r="H263" i="25"/>
  <c r="E293" i="12"/>
  <c r="E288" i="12"/>
  <c r="E313" i="12" s="1"/>
  <c r="H268" i="12"/>
  <c r="H183" i="62"/>
  <c r="H173" i="62"/>
  <c r="E288" i="19"/>
  <c r="E313" i="19" s="1"/>
  <c r="H270" i="19"/>
  <c r="C202" i="16"/>
  <c r="D204" i="16"/>
  <c r="D279" i="16" s="1"/>
  <c r="F211" i="16"/>
  <c r="F286" i="16" s="1"/>
  <c r="G211" i="16"/>
  <c r="G286" i="16" s="1"/>
  <c r="G204" i="16"/>
  <c r="G279" i="16" s="1"/>
  <c r="E196" i="16"/>
  <c r="E271" i="16" s="1"/>
  <c r="E296" i="16" s="1"/>
  <c r="E346" i="16" s="1"/>
  <c r="D203" i="16"/>
  <c r="D278" i="16" s="1"/>
  <c r="C204" i="16"/>
  <c r="E200" i="16"/>
  <c r="E275" i="16" s="1"/>
  <c r="E204" i="16"/>
  <c r="E279" i="16" s="1"/>
  <c r="G197" i="16"/>
  <c r="G272" i="16" s="1"/>
  <c r="E193" i="16"/>
  <c r="D209" i="16"/>
  <c r="D284" i="16" s="1"/>
  <c r="D206" i="16"/>
  <c r="D281" i="16" s="1"/>
  <c r="D306" i="16" s="1"/>
  <c r="D356" i="16" s="1"/>
  <c r="F210" i="16"/>
  <c r="F285" i="16" s="1"/>
  <c r="G193" i="16"/>
  <c r="E197" i="16"/>
  <c r="E272" i="16" s="1"/>
  <c r="G202" i="16"/>
  <c r="G277" i="16" s="1"/>
  <c r="F204" i="16"/>
  <c r="F279" i="16" s="1"/>
  <c r="F198" i="16"/>
  <c r="F273" i="16" s="1"/>
  <c r="E198" i="16"/>
  <c r="E273" i="16" s="1"/>
  <c r="E298" i="16" s="1"/>
  <c r="E348" i="16" s="1"/>
  <c r="G194" i="16"/>
  <c r="G269" i="16" s="1"/>
  <c r="E211" i="16"/>
  <c r="E286" i="16" s="1"/>
  <c r="E311" i="16" s="1"/>
  <c r="E361" i="16" s="1"/>
  <c r="F193" i="16"/>
  <c r="C208" i="16"/>
  <c r="D208" i="16"/>
  <c r="D283" i="16" s="1"/>
  <c r="D308" i="16" s="1"/>
  <c r="D358" i="16" s="1"/>
  <c r="C196" i="16"/>
  <c r="D195" i="16"/>
  <c r="D270" i="16" s="1"/>
  <c r="D295" i="16" s="1"/>
  <c r="D345" i="16" s="1"/>
  <c r="G200" i="16"/>
  <c r="G275" i="16" s="1"/>
  <c r="D194" i="16"/>
  <c r="D269" i="16" s="1"/>
  <c r="D294" i="16" s="1"/>
  <c r="D344" i="16" s="1"/>
  <c r="D196" i="16"/>
  <c r="D271" i="16" s="1"/>
  <c r="D296" i="16" s="1"/>
  <c r="D346" i="16" s="1"/>
  <c r="C211" i="16"/>
  <c r="G210" i="16"/>
  <c r="G285" i="16" s="1"/>
  <c r="F209" i="16"/>
  <c r="F284" i="16" s="1"/>
  <c r="C200" i="16"/>
  <c r="C195" i="16"/>
  <c r="C194" i="16"/>
  <c r="F202" i="16"/>
  <c r="F277" i="16" s="1"/>
  <c r="D205" i="16"/>
  <c r="D280" i="16" s="1"/>
  <c r="E202" i="16"/>
  <c r="E277" i="16" s="1"/>
  <c r="E201" i="16"/>
  <c r="E276" i="16" s="1"/>
  <c r="C206" i="16"/>
  <c r="F205" i="16"/>
  <c r="F280" i="16" s="1"/>
  <c r="G207" i="16"/>
  <c r="G282" i="16" s="1"/>
  <c r="F199" i="16"/>
  <c r="F274" i="16" s="1"/>
  <c r="G203" i="16"/>
  <c r="G278" i="16" s="1"/>
  <c r="F203" i="16"/>
  <c r="F278" i="16" s="1"/>
  <c r="C207" i="16"/>
  <c r="C210" i="16"/>
  <c r="F197" i="16"/>
  <c r="F272" i="16" s="1"/>
  <c r="E195" i="16"/>
  <c r="E270" i="16" s="1"/>
  <c r="E295" i="16" s="1"/>
  <c r="E345" i="16" s="1"/>
  <c r="C201" i="16"/>
  <c r="F207" i="16"/>
  <c r="F282" i="16" s="1"/>
  <c r="G198" i="16"/>
  <c r="G273" i="16" s="1"/>
  <c r="F212" i="16"/>
  <c r="F287" i="16" s="1"/>
  <c r="F312" i="16" s="1"/>
  <c r="F362" i="16" s="1"/>
  <c r="F194" i="16"/>
  <c r="F269" i="16" s="1"/>
  <c r="E199" i="16"/>
  <c r="E274" i="16" s="1"/>
  <c r="E299" i="16" s="1"/>
  <c r="E349" i="16" s="1"/>
  <c r="F196" i="16"/>
  <c r="F271" i="16" s="1"/>
  <c r="D193" i="16"/>
  <c r="E208" i="16"/>
  <c r="E283" i="16" s="1"/>
  <c r="E308" i="16" s="1"/>
  <c r="E358" i="16" s="1"/>
  <c r="C199" i="16"/>
  <c r="D201" i="16"/>
  <c r="D276" i="16" s="1"/>
  <c r="G209" i="16"/>
  <c r="G284" i="16" s="1"/>
  <c r="D207" i="16"/>
  <c r="D282" i="16" s="1"/>
  <c r="D197" i="16"/>
  <c r="D272" i="16" s="1"/>
  <c r="E207" i="16"/>
  <c r="E282" i="16" s="1"/>
  <c r="G212" i="16"/>
  <c r="G287" i="16" s="1"/>
  <c r="E203" i="16"/>
  <c r="E278" i="16" s="1"/>
  <c r="D211" i="16"/>
  <c r="D286" i="16" s="1"/>
  <c r="D311" i="16" s="1"/>
  <c r="D361" i="16" s="1"/>
  <c r="D199" i="16"/>
  <c r="D274" i="16" s="1"/>
  <c r="D299" i="16" s="1"/>
  <c r="D349" i="16" s="1"/>
  <c r="G201" i="16"/>
  <c r="G276" i="16" s="1"/>
  <c r="F200" i="16"/>
  <c r="F275" i="16" s="1"/>
  <c r="C209" i="16"/>
  <c r="E206" i="16"/>
  <c r="E281" i="16" s="1"/>
  <c r="E306" i="16" s="1"/>
  <c r="E356" i="16" s="1"/>
  <c r="C212" i="16"/>
  <c r="E194" i="16"/>
  <c r="E269" i="16" s="1"/>
  <c r="E294" i="16" s="1"/>
  <c r="E344" i="16" s="1"/>
  <c r="G199" i="16"/>
  <c r="G274" i="16" s="1"/>
  <c r="F208" i="16"/>
  <c r="F283" i="16" s="1"/>
  <c r="F308" i="16" s="1"/>
  <c r="F358" i="16" s="1"/>
  <c r="G205" i="16"/>
  <c r="G280" i="16" s="1"/>
  <c r="G195" i="16"/>
  <c r="G270" i="16" s="1"/>
  <c r="E210" i="16"/>
  <c r="E285" i="16" s="1"/>
  <c r="C198" i="16"/>
  <c r="C193" i="16"/>
  <c r="F201" i="16"/>
  <c r="F276" i="16" s="1"/>
  <c r="E212" i="16"/>
  <c r="E287" i="16" s="1"/>
  <c r="E312" i="16" s="1"/>
  <c r="E362" i="16" s="1"/>
  <c r="D202" i="16"/>
  <c r="D277" i="16" s="1"/>
  <c r="D302" i="16" s="1"/>
  <c r="D352" i="16" s="1"/>
  <c r="D198" i="16"/>
  <c r="D273" i="16" s="1"/>
  <c r="D298" i="16" s="1"/>
  <c r="D348" i="16" s="1"/>
  <c r="F195" i="16"/>
  <c r="F270" i="16" s="1"/>
  <c r="D200" i="16"/>
  <c r="D275" i="16" s="1"/>
  <c r="G206" i="16"/>
  <c r="G281" i="16" s="1"/>
  <c r="G208" i="16"/>
  <c r="G283" i="16" s="1"/>
  <c r="D210" i="16"/>
  <c r="D285" i="16" s="1"/>
  <c r="D310" i="16" s="1"/>
  <c r="D360" i="16" s="1"/>
  <c r="C203" i="16"/>
  <c r="E205" i="16"/>
  <c r="E280" i="16" s="1"/>
  <c r="C205" i="16"/>
  <c r="E209" i="16"/>
  <c r="E284" i="16" s="1"/>
  <c r="C197" i="16"/>
  <c r="F206" i="16"/>
  <c r="F281" i="16" s="1"/>
  <c r="G196" i="16"/>
  <c r="G271" i="16" s="1"/>
  <c r="D212" i="16"/>
  <c r="D287" i="16" s="1"/>
  <c r="D312" i="16" s="1"/>
  <c r="D362" i="16" s="1"/>
  <c r="D169" i="6"/>
  <c r="C169" i="6"/>
  <c r="G169" i="6"/>
  <c r="E169" i="6"/>
  <c r="F169" i="6"/>
  <c r="C312" i="33"/>
  <c r="C362" i="33" s="1"/>
  <c r="H287" i="33"/>
  <c r="E122" i="44"/>
  <c r="E312" i="20"/>
  <c r="H287" i="20"/>
  <c r="H220" i="6"/>
  <c r="H246" i="6"/>
  <c r="H223" i="6"/>
  <c r="H258" i="6"/>
  <c r="H232" i="6"/>
  <c r="H174" i="57"/>
  <c r="H94" i="44"/>
  <c r="C113" i="44"/>
  <c r="H113" i="44" s="1"/>
  <c r="AL11" i="49"/>
  <c r="AQ11" i="49" s="1"/>
  <c r="H188" i="12"/>
  <c r="C188" i="34"/>
  <c r="H168" i="34"/>
  <c r="H262" i="29"/>
  <c r="C287" i="29"/>
  <c r="H287" i="29" s="1"/>
  <c r="H257" i="29"/>
  <c r="C282" i="29"/>
  <c r="H282" i="29" s="1"/>
  <c r="E275" i="23"/>
  <c r="E288" i="23" s="1"/>
  <c r="E313" i="23" s="1"/>
  <c r="AG34" i="49"/>
  <c r="AJ34" i="49" s="1"/>
  <c r="H263" i="33"/>
  <c r="AE33" i="49"/>
  <c r="AJ33" i="49" s="1"/>
  <c r="H263" i="59"/>
  <c r="D16" i="48"/>
  <c r="H320" i="20"/>
  <c r="F308" i="23"/>
  <c r="H283" i="23"/>
  <c r="F15" i="48"/>
  <c r="H322" i="19"/>
  <c r="F288" i="32"/>
  <c r="F313" i="32" s="1"/>
  <c r="F293" i="32"/>
  <c r="F312" i="19"/>
  <c r="H287" i="19"/>
  <c r="H178" i="11"/>
  <c r="C188" i="11"/>
  <c r="E98" i="46"/>
  <c r="H80" i="46"/>
  <c r="H251" i="36"/>
  <c r="D356" i="38"/>
  <c r="D331" i="38"/>
  <c r="AJ11" i="49"/>
  <c r="H344" i="35"/>
  <c r="H294" i="35"/>
  <c r="D296" i="19"/>
  <c r="H271" i="19"/>
  <c r="D288" i="25"/>
  <c r="D313" i="25" s="1"/>
  <c r="H344" i="12"/>
  <c r="H294" i="12"/>
  <c r="D174" i="6"/>
  <c r="D123" i="44" s="1"/>
  <c r="C174" i="6"/>
  <c r="F174" i="6"/>
  <c r="F123" i="44" s="1"/>
  <c r="E174" i="6"/>
  <c r="E123" i="44" s="1"/>
  <c r="G174" i="6"/>
  <c r="G123" i="44" s="1"/>
  <c r="AC8" i="49"/>
  <c r="C283" i="24"/>
  <c r="H208" i="24"/>
  <c r="C280" i="24"/>
  <c r="H205" i="24"/>
  <c r="C278" i="24"/>
  <c r="H278" i="24" s="1"/>
  <c r="H203" i="24"/>
  <c r="C276" i="24"/>
  <c r="H201" i="24"/>
  <c r="C279" i="24"/>
  <c r="H279" i="24" s="1"/>
  <c r="H204" i="24"/>
  <c r="AL29" i="49"/>
  <c r="AQ29" i="49" s="1"/>
  <c r="H188" i="29"/>
  <c r="H170" i="18"/>
  <c r="C188" i="18"/>
  <c r="H172" i="16"/>
  <c r="E349" i="26"/>
  <c r="E324" i="26"/>
  <c r="F194" i="14"/>
  <c r="F269" i="14" s="1"/>
  <c r="E206" i="14"/>
  <c r="E281" i="14" s="1"/>
  <c r="E306" i="14" s="1"/>
  <c r="E356" i="14" s="1"/>
  <c r="D211" i="14"/>
  <c r="D286" i="14" s="1"/>
  <c r="D311" i="14" s="1"/>
  <c r="D361" i="14" s="1"/>
  <c r="E196" i="14"/>
  <c r="E271" i="14" s="1"/>
  <c r="E296" i="14" s="1"/>
  <c r="E346" i="14" s="1"/>
  <c r="G209" i="14"/>
  <c r="G284" i="14" s="1"/>
  <c r="E203" i="14"/>
  <c r="E278" i="14" s="1"/>
  <c r="G197" i="14"/>
  <c r="G272" i="14" s="1"/>
  <c r="D207" i="14"/>
  <c r="D282" i="14" s="1"/>
  <c r="G198" i="14"/>
  <c r="G273" i="14" s="1"/>
  <c r="F205" i="14"/>
  <c r="F280" i="14" s="1"/>
  <c r="D210" i="14"/>
  <c r="D285" i="14" s="1"/>
  <c r="D310" i="14" s="1"/>
  <c r="D360" i="14" s="1"/>
  <c r="E194" i="14"/>
  <c r="E269" i="14" s="1"/>
  <c r="E294" i="14" s="1"/>
  <c r="E344" i="14" s="1"/>
  <c r="D201" i="14"/>
  <c r="D276" i="14" s="1"/>
  <c r="D301" i="14" s="1"/>
  <c r="D351" i="14" s="1"/>
  <c r="G194" i="14"/>
  <c r="G269" i="14" s="1"/>
  <c r="D196" i="14"/>
  <c r="D271" i="14" s="1"/>
  <c r="D296" i="14" s="1"/>
  <c r="D346" i="14" s="1"/>
  <c r="F212" i="14"/>
  <c r="F287" i="14" s="1"/>
  <c r="F209" i="14"/>
  <c r="F284" i="14" s="1"/>
  <c r="E200" i="14"/>
  <c r="E275" i="14" s="1"/>
  <c r="C194" i="14"/>
  <c r="C201" i="14"/>
  <c r="C208" i="14"/>
  <c r="G211" i="14"/>
  <c r="G286" i="14" s="1"/>
  <c r="C197" i="14"/>
  <c r="F208" i="14"/>
  <c r="F283" i="14" s="1"/>
  <c r="C204" i="14"/>
  <c r="D199" i="14"/>
  <c r="D274" i="14" s="1"/>
  <c r="D299" i="14" s="1"/>
  <c r="D349" i="14" s="1"/>
  <c r="E212" i="14"/>
  <c r="E287" i="14" s="1"/>
  <c r="C206" i="14"/>
  <c r="E211" i="14"/>
  <c r="E286" i="14" s="1"/>
  <c r="G193" i="14"/>
  <c r="G208" i="14"/>
  <c r="G283" i="14" s="1"/>
  <c r="D193" i="14"/>
  <c r="F202" i="14"/>
  <c r="F277" i="14" s="1"/>
  <c r="D200" i="14"/>
  <c r="D275" i="14" s="1"/>
  <c r="G212" i="14"/>
  <c r="G287" i="14" s="1"/>
  <c r="E207" i="14"/>
  <c r="E282" i="14" s="1"/>
  <c r="C205" i="14"/>
  <c r="C207" i="14"/>
  <c r="F193" i="14"/>
  <c r="C196" i="14"/>
  <c r="E201" i="14"/>
  <c r="E276" i="14" s="1"/>
  <c r="G205" i="14"/>
  <c r="G280" i="14" s="1"/>
  <c r="F196" i="14"/>
  <c r="F271" i="14" s="1"/>
  <c r="D204" i="14"/>
  <c r="D279" i="14" s="1"/>
  <c r="F195" i="14"/>
  <c r="F270" i="14" s="1"/>
  <c r="G210" i="14"/>
  <c r="G285" i="14" s="1"/>
  <c r="C211" i="14"/>
  <c r="G199" i="14"/>
  <c r="G274" i="14" s="1"/>
  <c r="C209" i="14"/>
  <c r="C193" i="14"/>
  <c r="E210" i="14"/>
  <c r="E285" i="14" s="1"/>
  <c r="F199" i="14"/>
  <c r="F274" i="14" s="1"/>
  <c r="G204" i="14"/>
  <c r="G279" i="14" s="1"/>
  <c r="F207" i="14"/>
  <c r="F282" i="14" s="1"/>
  <c r="D205" i="14"/>
  <c r="D280" i="14" s="1"/>
  <c r="F211" i="14"/>
  <c r="F286" i="14" s="1"/>
  <c r="F201" i="14"/>
  <c r="F276" i="14" s="1"/>
  <c r="E202" i="14"/>
  <c r="E277" i="14" s="1"/>
  <c r="D202" i="14"/>
  <c r="D277" i="14" s="1"/>
  <c r="D197" i="14"/>
  <c r="D272" i="14" s="1"/>
  <c r="E197" i="14"/>
  <c r="E272" i="14" s="1"/>
  <c r="F203" i="14"/>
  <c r="F278" i="14" s="1"/>
  <c r="D195" i="14"/>
  <c r="D270" i="14" s="1"/>
  <c r="D295" i="14" s="1"/>
  <c r="D345" i="14" s="1"/>
  <c r="F198" i="14"/>
  <c r="F273" i="14" s="1"/>
  <c r="E209" i="14"/>
  <c r="E284" i="14" s="1"/>
  <c r="G201" i="14"/>
  <c r="G276" i="14" s="1"/>
  <c r="C210" i="14"/>
  <c r="F197" i="14"/>
  <c r="F272" i="14" s="1"/>
  <c r="G207" i="14"/>
  <c r="G282" i="14" s="1"/>
  <c r="E195" i="14"/>
  <c r="E270" i="14" s="1"/>
  <c r="F206" i="14"/>
  <c r="F281" i="14" s="1"/>
  <c r="D198" i="14"/>
  <c r="D273" i="14" s="1"/>
  <c r="D298" i="14" s="1"/>
  <c r="D348" i="14" s="1"/>
  <c r="C202" i="14"/>
  <c r="C199" i="14"/>
  <c r="G195" i="14"/>
  <c r="G270" i="14" s="1"/>
  <c r="C212" i="14"/>
  <c r="D208" i="14"/>
  <c r="D283" i="14" s="1"/>
  <c r="D308" i="14" s="1"/>
  <c r="D358" i="14" s="1"/>
  <c r="C203" i="14"/>
  <c r="E205" i="14"/>
  <c r="E280" i="14" s="1"/>
  <c r="G203" i="14"/>
  <c r="G278" i="14" s="1"/>
  <c r="E208" i="14"/>
  <c r="E283" i="14" s="1"/>
  <c r="E308" i="14" s="1"/>
  <c r="E358" i="14" s="1"/>
  <c r="C200" i="14"/>
  <c r="D209" i="14"/>
  <c r="D284" i="14" s="1"/>
  <c r="F210" i="14"/>
  <c r="F285" i="14" s="1"/>
  <c r="F200" i="14"/>
  <c r="F275" i="14" s="1"/>
  <c r="D206" i="14"/>
  <c r="D281" i="14" s="1"/>
  <c r="D306" i="14" s="1"/>
  <c r="D356" i="14" s="1"/>
  <c r="C198" i="14"/>
  <c r="G196" i="14"/>
  <c r="G271" i="14" s="1"/>
  <c r="G200" i="14"/>
  <c r="G275" i="14" s="1"/>
  <c r="E198" i="14"/>
  <c r="E273" i="14" s="1"/>
  <c r="E298" i="14" s="1"/>
  <c r="E348" i="14" s="1"/>
  <c r="G206" i="14"/>
  <c r="G281" i="14" s="1"/>
  <c r="F204" i="14"/>
  <c r="F279" i="14" s="1"/>
  <c r="D203" i="14"/>
  <c r="D278" i="14" s="1"/>
  <c r="E204" i="14"/>
  <c r="E279" i="14" s="1"/>
  <c r="D212" i="14"/>
  <c r="D287" i="14" s="1"/>
  <c r="D312" i="14" s="1"/>
  <c r="D362" i="14" s="1"/>
  <c r="G202" i="14"/>
  <c r="G277" i="14" s="1"/>
  <c r="C195" i="14"/>
  <c r="D194" i="14"/>
  <c r="D269" i="14" s="1"/>
  <c r="D294" i="14" s="1"/>
  <c r="D344" i="14" s="1"/>
  <c r="E199" i="14"/>
  <c r="E274" i="14" s="1"/>
  <c r="E193" i="14"/>
  <c r="F294" i="25"/>
  <c r="F288" i="25"/>
  <c r="F313" i="25" s="1"/>
  <c r="H269" i="25"/>
  <c r="D127" i="44"/>
  <c r="D192" i="44"/>
  <c r="D199" i="44"/>
  <c r="D190" i="44"/>
  <c r="D178" i="44"/>
  <c r="D184" i="44"/>
  <c r="D200" i="44"/>
  <c r="D168" i="44"/>
  <c r="D202" i="44"/>
  <c r="D179" i="44"/>
  <c r="D181" i="44"/>
  <c r="D195" i="44"/>
  <c r="D180" i="44"/>
  <c r="D204" i="44"/>
  <c r="D193" i="44"/>
  <c r="D196" i="44"/>
  <c r="D197" i="44"/>
  <c r="D165" i="44"/>
  <c r="D166" i="44"/>
  <c r="D189" i="44"/>
  <c r="D201" i="44"/>
  <c r="D169" i="44"/>
  <c r="D175" i="44"/>
  <c r="D194" i="44"/>
  <c r="D207" i="44"/>
  <c r="D206" i="44"/>
  <c r="D182" i="44"/>
  <c r="D170" i="44"/>
  <c r="D177" i="44"/>
  <c r="D208" i="44"/>
  <c r="D167" i="44"/>
  <c r="D173" i="44"/>
  <c r="D172" i="44"/>
  <c r="D183" i="44"/>
  <c r="D198" i="44"/>
  <c r="D176" i="44"/>
  <c r="D171" i="44"/>
  <c r="D174" i="44"/>
  <c r="D191" i="44"/>
  <c r="D205" i="44"/>
  <c r="D203" i="44"/>
  <c r="H238" i="57"/>
  <c r="X19" i="49"/>
  <c r="AC19" i="49" s="1"/>
  <c r="D188" i="57"/>
  <c r="AM19" i="49" s="1"/>
  <c r="H273" i="12"/>
  <c r="AJ10" i="49"/>
  <c r="H270" i="26"/>
  <c r="AI43" i="49" l="1"/>
  <c r="AF43" i="49"/>
  <c r="AH43" i="49"/>
  <c r="B80" i="49"/>
  <c r="B119" i="49" s="1"/>
  <c r="B62" i="49"/>
  <c r="B101" i="49" s="1"/>
  <c r="D68" i="49"/>
  <c r="D107" i="49" s="1"/>
  <c r="G47" i="49"/>
  <c r="D78" i="49"/>
  <c r="D117" i="49" s="1"/>
  <c r="E338" i="23"/>
  <c r="E363" i="23"/>
  <c r="F362" i="19"/>
  <c r="F337" i="19"/>
  <c r="H169" i="6"/>
  <c r="C118" i="44"/>
  <c r="C188" i="6"/>
  <c r="C308" i="29"/>
  <c r="C358" i="29" s="1"/>
  <c r="H283" i="29"/>
  <c r="H356" i="32"/>
  <c r="H306" i="32"/>
  <c r="H326" i="23"/>
  <c r="J22" i="48"/>
  <c r="H197" i="15"/>
  <c r="C272" i="15"/>
  <c r="H203" i="15"/>
  <c r="C278" i="15"/>
  <c r="H278" i="15" s="1"/>
  <c r="H126" i="44"/>
  <c r="H336" i="25"/>
  <c r="T18" i="48"/>
  <c r="C284" i="21"/>
  <c r="H284" i="21" s="1"/>
  <c r="H209" i="21"/>
  <c r="F293" i="28"/>
  <c r="F343" i="28" s="1"/>
  <c r="F288" i="28"/>
  <c r="F313" i="28" s="1"/>
  <c r="F363" i="28" s="1"/>
  <c r="H336" i="26"/>
  <c r="T23" i="48"/>
  <c r="C275" i="14"/>
  <c r="H275" i="14" s="1"/>
  <c r="H200" i="14"/>
  <c r="C274" i="14"/>
  <c r="H199" i="14"/>
  <c r="C268" i="14"/>
  <c r="H193" i="14"/>
  <c r="C213" i="14"/>
  <c r="D346" i="19"/>
  <c r="D321" i="19"/>
  <c r="H362" i="19"/>
  <c r="H312" i="19"/>
  <c r="E362" i="20"/>
  <c r="E337" i="20"/>
  <c r="G118" i="44"/>
  <c r="G188" i="6"/>
  <c r="AP7" i="49" s="1"/>
  <c r="AP43" i="49" s="1"/>
  <c r="C280" i="16"/>
  <c r="H205" i="16"/>
  <c r="E363" i="19"/>
  <c r="E338" i="19"/>
  <c r="H362" i="31"/>
  <c r="H312" i="31"/>
  <c r="H208" i="44"/>
  <c r="H174" i="44"/>
  <c r="H192" i="44"/>
  <c r="H204" i="44"/>
  <c r="H207" i="44"/>
  <c r="H173" i="37"/>
  <c r="H306" i="38"/>
  <c r="H356" i="38"/>
  <c r="E188" i="36"/>
  <c r="AN37" i="49" s="1"/>
  <c r="E30" i="48"/>
  <c r="H321" i="32"/>
  <c r="H343" i="38"/>
  <c r="H293" i="38"/>
  <c r="H349" i="40"/>
  <c r="H299" i="40"/>
  <c r="H179" i="36"/>
  <c r="C363" i="12"/>
  <c r="C338" i="12"/>
  <c r="H205" i="15"/>
  <c r="C280" i="15"/>
  <c r="C188" i="36"/>
  <c r="E349" i="35"/>
  <c r="E324" i="35"/>
  <c r="E363" i="10"/>
  <c r="E338" i="10"/>
  <c r="H194" i="17"/>
  <c r="C269" i="17"/>
  <c r="C285" i="17"/>
  <c r="H210" i="17"/>
  <c r="N18" i="48"/>
  <c r="H330" i="25"/>
  <c r="H349" i="25"/>
  <c r="H299" i="25"/>
  <c r="E345" i="35"/>
  <c r="E320" i="35"/>
  <c r="C286" i="18"/>
  <c r="H211" i="18"/>
  <c r="E268" i="18"/>
  <c r="E213" i="18"/>
  <c r="S16" i="49" s="1"/>
  <c r="D60" i="49" s="1"/>
  <c r="D99" i="49" s="1"/>
  <c r="C274" i="18"/>
  <c r="H274" i="18" s="1"/>
  <c r="H199" i="18"/>
  <c r="E344" i="20"/>
  <c r="E319" i="20"/>
  <c r="H125" i="44"/>
  <c r="H208" i="34"/>
  <c r="C283" i="34"/>
  <c r="C270" i="34"/>
  <c r="H195" i="34"/>
  <c r="AG7" i="49"/>
  <c r="H263" i="6"/>
  <c r="Z7" i="49"/>
  <c r="H238" i="6"/>
  <c r="E356" i="35"/>
  <c r="E331" i="35"/>
  <c r="E213" i="57"/>
  <c r="S19" i="49" s="1"/>
  <c r="D63" i="49" s="1"/>
  <c r="D102" i="49" s="1"/>
  <c r="E268" i="57"/>
  <c r="H212" i="57"/>
  <c r="C287" i="57"/>
  <c r="H205" i="57"/>
  <c r="C280" i="57"/>
  <c r="H280" i="57" s="1"/>
  <c r="C213" i="57"/>
  <c r="H193" i="57"/>
  <c r="C268" i="57"/>
  <c r="E352" i="32"/>
  <c r="E327" i="32"/>
  <c r="C287" i="22"/>
  <c r="H287" i="22" s="1"/>
  <c r="H212" i="22"/>
  <c r="C274" i="22"/>
  <c r="H199" i="22"/>
  <c r="C306" i="24"/>
  <c r="C356" i="24" s="1"/>
  <c r="H281" i="24"/>
  <c r="H352" i="38"/>
  <c r="H302" i="38"/>
  <c r="E351" i="12"/>
  <c r="E326" i="12"/>
  <c r="F209" i="44"/>
  <c r="E347" i="35"/>
  <c r="E322" i="35"/>
  <c r="H346" i="12"/>
  <c r="H296" i="12"/>
  <c r="G122" i="44"/>
  <c r="H271" i="28"/>
  <c r="C296" i="28"/>
  <c r="C346" i="28" s="1"/>
  <c r="C294" i="28"/>
  <c r="C344" i="28" s="1"/>
  <c r="H269" i="28"/>
  <c r="C287" i="27"/>
  <c r="H212" i="27"/>
  <c r="C269" i="27"/>
  <c r="H194" i="27"/>
  <c r="D363" i="10"/>
  <c r="D338" i="10"/>
  <c r="C213" i="21"/>
  <c r="H193" i="21"/>
  <c r="C268" i="21"/>
  <c r="H197" i="21"/>
  <c r="C272" i="21"/>
  <c r="H355" i="23"/>
  <c r="H305" i="23"/>
  <c r="H212" i="59"/>
  <c r="C287" i="59"/>
  <c r="H287" i="59" s="1"/>
  <c r="C272" i="59"/>
  <c r="H272" i="59" s="1"/>
  <c r="H197" i="59"/>
  <c r="H202" i="59"/>
  <c r="C277" i="59"/>
  <c r="H277" i="59" s="1"/>
  <c r="C280" i="41"/>
  <c r="H205" i="41"/>
  <c r="C278" i="41"/>
  <c r="H278" i="41" s="1"/>
  <c r="H203" i="41"/>
  <c r="F268" i="41"/>
  <c r="F288" i="41" s="1"/>
  <c r="F213" i="41"/>
  <c r="T42" i="49" s="1"/>
  <c r="E86" i="49" s="1"/>
  <c r="E213" i="62"/>
  <c r="S23" i="49" s="1"/>
  <c r="D67" i="49" s="1"/>
  <c r="D106" i="49" s="1"/>
  <c r="E268" i="62"/>
  <c r="F213" i="62"/>
  <c r="T23" i="49" s="1"/>
  <c r="E67" i="49" s="1"/>
  <c r="F268" i="62"/>
  <c r="H200" i="62"/>
  <c r="C275" i="62"/>
  <c r="H275" i="62" s="1"/>
  <c r="C213" i="62"/>
  <c r="H193" i="62"/>
  <c r="C268" i="62"/>
  <c r="H346" i="35"/>
  <c r="H296" i="35"/>
  <c r="B53" i="49"/>
  <c r="B92" i="49" s="1"/>
  <c r="H346" i="23"/>
  <c r="H296" i="23"/>
  <c r="E72" i="49"/>
  <c r="E111" i="49" s="1"/>
  <c r="C270" i="39"/>
  <c r="H195" i="39"/>
  <c r="F268" i="39"/>
  <c r="F213" i="39"/>
  <c r="T40" i="49" s="1"/>
  <c r="E84" i="49" s="1"/>
  <c r="E123" i="49" s="1"/>
  <c r="C274" i="39"/>
  <c r="H199" i="39"/>
  <c r="C281" i="39"/>
  <c r="H206" i="39"/>
  <c r="H188" i="21"/>
  <c r="AL21" i="49"/>
  <c r="AQ21" i="49" s="1"/>
  <c r="E209" i="44"/>
  <c r="C344" i="32"/>
  <c r="C319" i="32"/>
  <c r="C273" i="11"/>
  <c r="H198" i="11"/>
  <c r="C294" i="29"/>
  <c r="C344" i="29" s="1"/>
  <c r="H269" i="29"/>
  <c r="C61" i="49"/>
  <c r="C100" i="49" s="1"/>
  <c r="F343" i="38"/>
  <c r="F318" i="38"/>
  <c r="H204" i="30"/>
  <c r="C279" i="30"/>
  <c r="H279" i="30" s="1"/>
  <c r="H202" i="30"/>
  <c r="C277" i="30"/>
  <c r="H277" i="30" s="1"/>
  <c r="E344" i="26"/>
  <c r="E319" i="26"/>
  <c r="H43" i="49"/>
  <c r="C270" i="14"/>
  <c r="H195" i="14"/>
  <c r="C277" i="14"/>
  <c r="H277" i="14" s="1"/>
  <c r="H202" i="14"/>
  <c r="H358" i="35"/>
  <c r="H308" i="35"/>
  <c r="E343" i="38"/>
  <c r="E318" i="38"/>
  <c r="H351" i="35"/>
  <c r="H301" i="35"/>
  <c r="F213" i="15"/>
  <c r="T13" i="49" s="1"/>
  <c r="E57" i="49" s="1"/>
  <c r="E96" i="49" s="1"/>
  <c r="F268" i="15"/>
  <c r="C280" i="17"/>
  <c r="H205" i="17"/>
  <c r="E363" i="31"/>
  <c r="E338" i="31"/>
  <c r="H349" i="33"/>
  <c r="H299" i="33"/>
  <c r="H32" i="48" s="1"/>
  <c r="C279" i="34"/>
  <c r="H204" i="34"/>
  <c r="AC39" i="49"/>
  <c r="I39" i="49" s="1"/>
  <c r="B83" i="49"/>
  <c r="B122" i="49" s="1"/>
  <c r="C213" i="22"/>
  <c r="H193" i="22"/>
  <c r="C268" i="22"/>
  <c r="C282" i="22"/>
  <c r="H282" i="22" s="1"/>
  <c r="H207" i="22"/>
  <c r="E213" i="27"/>
  <c r="S27" i="49" s="1"/>
  <c r="D71" i="49" s="1"/>
  <c r="D110" i="49" s="1"/>
  <c r="E268" i="27"/>
  <c r="C278" i="11"/>
  <c r="H278" i="11" s="1"/>
  <c r="H203" i="11"/>
  <c r="H195" i="30"/>
  <c r="C270" i="30"/>
  <c r="H209" i="30"/>
  <c r="C284" i="30"/>
  <c r="H284" i="30" s="1"/>
  <c r="D268" i="30"/>
  <c r="D213" i="30"/>
  <c r="R30" i="49" s="1"/>
  <c r="C74" i="49" s="1"/>
  <c r="C113" i="49" s="1"/>
  <c r="D209" i="44"/>
  <c r="C271" i="14"/>
  <c r="H196" i="14"/>
  <c r="D268" i="14"/>
  <c r="D213" i="14"/>
  <c r="R12" i="49" s="1"/>
  <c r="C56" i="49" s="1"/>
  <c r="C95" i="49" s="1"/>
  <c r="H174" i="6"/>
  <c r="C123" i="44"/>
  <c r="H123" i="44" s="1"/>
  <c r="F343" i="32"/>
  <c r="F318" i="32"/>
  <c r="D118" i="44"/>
  <c r="D137" i="44" s="1"/>
  <c r="D188" i="6"/>
  <c r="AM7" i="49" s="1"/>
  <c r="C278" i="16"/>
  <c r="H278" i="16" s="1"/>
  <c r="H203" i="16"/>
  <c r="C274" i="16"/>
  <c r="H199" i="16"/>
  <c r="C269" i="16"/>
  <c r="H194" i="16"/>
  <c r="G69" i="49"/>
  <c r="G108" i="49" s="1"/>
  <c r="I25" i="49"/>
  <c r="H347" i="12"/>
  <c r="H297" i="12"/>
  <c r="H178" i="44"/>
  <c r="H195" i="44"/>
  <c r="H172" i="44"/>
  <c r="H202" i="44"/>
  <c r="H179" i="44"/>
  <c r="C358" i="35"/>
  <c r="C333" i="35"/>
  <c r="H343" i="23"/>
  <c r="H293" i="23"/>
  <c r="E345" i="12"/>
  <c r="E320" i="12"/>
  <c r="E347" i="20"/>
  <c r="E322" i="20"/>
  <c r="E356" i="32"/>
  <c r="E331" i="32"/>
  <c r="E351" i="35"/>
  <c r="E326" i="35"/>
  <c r="E361" i="38"/>
  <c r="E336" i="38"/>
  <c r="H199" i="15"/>
  <c r="C274" i="15"/>
  <c r="D213" i="15"/>
  <c r="R13" i="49" s="1"/>
  <c r="C57" i="49" s="1"/>
  <c r="C96" i="49" s="1"/>
  <c r="D268" i="15"/>
  <c r="H212" i="15"/>
  <c r="C287" i="15"/>
  <c r="H287" i="15" s="1"/>
  <c r="H207" i="15"/>
  <c r="C282" i="15"/>
  <c r="H282" i="15" s="1"/>
  <c r="E213" i="15"/>
  <c r="S13" i="49" s="1"/>
  <c r="D57" i="49" s="1"/>
  <c r="D96" i="49" s="1"/>
  <c r="E268" i="15"/>
  <c r="H206" i="15"/>
  <c r="C281" i="15"/>
  <c r="C80" i="49"/>
  <c r="C119" i="49" s="1"/>
  <c r="AJ36" i="49"/>
  <c r="E349" i="40"/>
  <c r="E324" i="40"/>
  <c r="H358" i="12"/>
  <c r="H308" i="12"/>
  <c r="O37" i="49"/>
  <c r="H203" i="17"/>
  <c r="C278" i="17"/>
  <c r="H278" i="17" s="1"/>
  <c r="H202" i="17"/>
  <c r="C277" i="17"/>
  <c r="H277" i="17" s="1"/>
  <c r="C268" i="17"/>
  <c r="H193" i="17"/>
  <c r="C213" i="17"/>
  <c r="B75" i="49"/>
  <c r="B114" i="49" s="1"/>
  <c r="H348" i="32"/>
  <c r="H298" i="32"/>
  <c r="H269" i="24"/>
  <c r="C294" i="24"/>
  <c r="C344" i="24" s="1"/>
  <c r="AL15" i="49"/>
  <c r="AQ15" i="49" s="1"/>
  <c r="H188" i="17"/>
  <c r="H327" i="12"/>
  <c r="K9" i="48"/>
  <c r="G43" i="49"/>
  <c r="C299" i="28"/>
  <c r="C349" i="28" s="1"/>
  <c r="H274" i="28"/>
  <c r="H344" i="31"/>
  <c r="H294" i="31"/>
  <c r="F213" i="18"/>
  <c r="T16" i="49" s="1"/>
  <c r="E60" i="49" s="1"/>
  <c r="E99" i="49" s="1"/>
  <c r="F268" i="18"/>
  <c r="F288" i="18" s="1"/>
  <c r="F313" i="18" s="1"/>
  <c r="F363" i="18" s="1"/>
  <c r="C271" i="18"/>
  <c r="H271" i="18" s="1"/>
  <c r="H196" i="18"/>
  <c r="C268" i="18"/>
  <c r="H193" i="18"/>
  <c r="C213" i="18"/>
  <c r="C282" i="18"/>
  <c r="H282" i="18" s="1"/>
  <c r="H207" i="18"/>
  <c r="C276" i="18"/>
  <c r="H276" i="18" s="1"/>
  <c r="H201" i="18"/>
  <c r="H299" i="38"/>
  <c r="H349" i="38"/>
  <c r="C274" i="34"/>
  <c r="H199" i="34"/>
  <c r="N9" i="48"/>
  <c r="H330" i="12"/>
  <c r="H263" i="36"/>
  <c r="AE37" i="49"/>
  <c r="AJ37" i="49" s="1"/>
  <c r="C270" i="57"/>
  <c r="H195" i="57"/>
  <c r="H206" i="57"/>
  <c r="C281" i="57"/>
  <c r="H281" i="57" s="1"/>
  <c r="C286" i="57"/>
  <c r="H211" i="57"/>
  <c r="H194" i="57"/>
  <c r="C269" i="57"/>
  <c r="O23" i="48"/>
  <c r="H331" i="26"/>
  <c r="AJ39" i="49"/>
  <c r="D83" i="49"/>
  <c r="D122" i="49" s="1"/>
  <c r="C361" i="10"/>
  <c r="C336" i="10"/>
  <c r="C313" i="9"/>
  <c r="H288" i="9"/>
  <c r="C275" i="22"/>
  <c r="H275" i="22" s="1"/>
  <c r="H200" i="22"/>
  <c r="H197" i="22"/>
  <c r="C272" i="22"/>
  <c r="H208" i="22"/>
  <c r="C283" i="22"/>
  <c r="C271" i="22"/>
  <c r="H196" i="22"/>
  <c r="H203" i="22"/>
  <c r="C278" i="22"/>
  <c r="H278" i="22" s="1"/>
  <c r="C299" i="24"/>
  <c r="C349" i="24" s="1"/>
  <c r="H274" i="24"/>
  <c r="B76" i="49"/>
  <c r="B115" i="49" s="1"/>
  <c r="AQ32" i="49"/>
  <c r="C356" i="20"/>
  <c r="C331" i="20"/>
  <c r="D64" i="49"/>
  <c r="D103" i="49" s="1"/>
  <c r="E288" i="28"/>
  <c r="E313" i="28" s="1"/>
  <c r="E363" i="28" s="1"/>
  <c r="E293" i="28"/>
  <c r="E343" i="28" s="1"/>
  <c r="C283" i="27"/>
  <c r="H208" i="27"/>
  <c r="C276" i="27"/>
  <c r="H201" i="27"/>
  <c r="C272" i="27"/>
  <c r="H272" i="27" s="1"/>
  <c r="H197" i="27"/>
  <c r="C278" i="27"/>
  <c r="H278" i="27" s="1"/>
  <c r="H203" i="27"/>
  <c r="C281" i="21"/>
  <c r="H206" i="21"/>
  <c r="H195" i="21"/>
  <c r="C270" i="21"/>
  <c r="C273" i="21"/>
  <c r="H198" i="21"/>
  <c r="H211" i="21"/>
  <c r="C286" i="21"/>
  <c r="H287" i="24"/>
  <c r="C312" i="24"/>
  <c r="C362" i="24" s="1"/>
  <c r="D338" i="12"/>
  <c r="D363" i="12"/>
  <c r="H206" i="59"/>
  <c r="C281" i="59"/>
  <c r="H209" i="59"/>
  <c r="C284" i="59"/>
  <c r="H284" i="59" s="1"/>
  <c r="D213" i="59"/>
  <c r="R33" i="49" s="1"/>
  <c r="C77" i="49" s="1"/>
  <c r="C116" i="49" s="1"/>
  <c r="D268" i="59"/>
  <c r="G209" i="44"/>
  <c r="C269" i="41"/>
  <c r="H194" i="41"/>
  <c r="H202" i="62"/>
  <c r="C277" i="62"/>
  <c r="H277" i="62" s="1"/>
  <c r="D313" i="19"/>
  <c r="H288" i="19"/>
  <c r="D363" i="23"/>
  <c r="D338" i="23"/>
  <c r="C286" i="39"/>
  <c r="H211" i="39"/>
  <c r="C278" i="39"/>
  <c r="H278" i="39" s="1"/>
  <c r="H203" i="39"/>
  <c r="C271" i="39"/>
  <c r="H196" i="39"/>
  <c r="E268" i="39"/>
  <c r="E213" i="39"/>
  <c r="S40" i="49" s="1"/>
  <c r="D84" i="49" s="1"/>
  <c r="D123" i="49" s="1"/>
  <c r="C282" i="39"/>
  <c r="H282" i="39" s="1"/>
  <c r="H207" i="39"/>
  <c r="AA43" i="49"/>
  <c r="H362" i="12"/>
  <c r="H312" i="12"/>
  <c r="E361" i="12"/>
  <c r="E336" i="12"/>
  <c r="C282" i="11"/>
  <c r="H282" i="11" s="1"/>
  <c r="H207" i="11"/>
  <c r="C268" i="11"/>
  <c r="C213" i="11"/>
  <c r="H193" i="11"/>
  <c r="C299" i="29"/>
  <c r="C349" i="29" s="1"/>
  <c r="H274" i="29"/>
  <c r="H198" i="30"/>
  <c r="C273" i="30"/>
  <c r="H200" i="30"/>
  <c r="C275" i="30"/>
  <c r="H275" i="30" s="1"/>
  <c r="H211" i="30"/>
  <c r="C286" i="30"/>
  <c r="H208" i="30"/>
  <c r="C283" i="30"/>
  <c r="H212" i="30"/>
  <c r="C287" i="30"/>
  <c r="H287" i="30" s="1"/>
  <c r="H206" i="30"/>
  <c r="C281" i="30"/>
  <c r="H199" i="30"/>
  <c r="C274" i="30"/>
  <c r="Q28" i="49"/>
  <c r="H213" i="28"/>
  <c r="C298" i="29"/>
  <c r="C348" i="29" s="1"/>
  <c r="H273" i="29"/>
  <c r="D346" i="10"/>
  <c r="D321" i="10"/>
  <c r="E268" i="21"/>
  <c r="E213" i="21"/>
  <c r="S21" i="49" s="1"/>
  <c r="D65" i="49" s="1"/>
  <c r="D104" i="49" s="1"/>
  <c r="H196" i="21"/>
  <c r="C271" i="21"/>
  <c r="H201" i="21"/>
  <c r="C276" i="21"/>
  <c r="E293" i="29"/>
  <c r="E343" i="29" s="1"/>
  <c r="E288" i="29"/>
  <c r="E313" i="29" s="1"/>
  <c r="E363" i="29" s="1"/>
  <c r="H344" i="25"/>
  <c r="H294" i="25"/>
  <c r="E347" i="12"/>
  <c r="E322" i="12"/>
  <c r="H176" i="44"/>
  <c r="H175" i="44"/>
  <c r="H184" i="44"/>
  <c r="F343" i="35"/>
  <c r="F318" i="35"/>
  <c r="H352" i="24"/>
  <c r="H302" i="24"/>
  <c r="K24" i="48" s="1"/>
  <c r="F343" i="26"/>
  <c r="F318" i="26"/>
  <c r="S18" i="48"/>
  <c r="H335" i="25"/>
  <c r="H288" i="33"/>
  <c r="C313" i="33"/>
  <c r="C363" i="33" s="1"/>
  <c r="H135" i="44"/>
  <c r="E363" i="25"/>
  <c r="E338" i="25"/>
  <c r="H210" i="15"/>
  <c r="C285" i="15"/>
  <c r="H285" i="15" s="1"/>
  <c r="H195" i="15"/>
  <c r="C270" i="15"/>
  <c r="C213" i="15"/>
  <c r="H193" i="15"/>
  <c r="C268" i="15"/>
  <c r="I34" i="48"/>
  <c r="H325" i="35"/>
  <c r="E358" i="12"/>
  <c r="E333" i="12"/>
  <c r="E198" i="36"/>
  <c r="E273" i="36" s="1"/>
  <c r="C197" i="36"/>
  <c r="F195" i="36"/>
  <c r="F270" i="36" s="1"/>
  <c r="G209" i="36"/>
  <c r="G284" i="36" s="1"/>
  <c r="D209" i="36"/>
  <c r="D284" i="36" s="1"/>
  <c r="D208" i="36"/>
  <c r="D283" i="36" s="1"/>
  <c r="D308" i="36" s="1"/>
  <c r="D358" i="36" s="1"/>
  <c r="C211" i="36"/>
  <c r="C205" i="36"/>
  <c r="C202" i="36"/>
  <c r="C193" i="36"/>
  <c r="G194" i="36"/>
  <c r="G269" i="36" s="1"/>
  <c r="D201" i="36"/>
  <c r="D276" i="36" s="1"/>
  <c r="D301" i="36" s="1"/>
  <c r="D351" i="36" s="1"/>
  <c r="G204" i="36"/>
  <c r="G279" i="36" s="1"/>
  <c r="F202" i="36"/>
  <c r="F277" i="36" s="1"/>
  <c r="F207" i="36"/>
  <c r="F282" i="36" s="1"/>
  <c r="G210" i="36"/>
  <c r="G285" i="36" s="1"/>
  <c r="F209" i="36"/>
  <c r="F284" i="36" s="1"/>
  <c r="E204" i="36"/>
  <c r="E279" i="36" s="1"/>
  <c r="F211" i="36"/>
  <c r="F286" i="36" s="1"/>
  <c r="E206" i="36"/>
  <c r="E281" i="36" s="1"/>
  <c r="E306" i="36" s="1"/>
  <c r="E356" i="36" s="1"/>
  <c r="F193" i="36"/>
  <c r="D196" i="36"/>
  <c r="D271" i="36" s="1"/>
  <c r="D296" i="36" s="1"/>
  <c r="D346" i="36" s="1"/>
  <c r="G199" i="36"/>
  <c r="G274" i="36" s="1"/>
  <c r="G197" i="36"/>
  <c r="G272" i="36" s="1"/>
  <c r="E207" i="36"/>
  <c r="E282" i="36" s="1"/>
  <c r="E209" i="36"/>
  <c r="E284" i="36" s="1"/>
  <c r="C199" i="36"/>
  <c r="C195" i="36"/>
  <c r="C198" i="36"/>
  <c r="C200" i="36"/>
  <c r="F199" i="36"/>
  <c r="F274" i="36" s="1"/>
  <c r="D203" i="36"/>
  <c r="D278" i="36" s="1"/>
  <c r="F203" i="36"/>
  <c r="F278" i="36" s="1"/>
  <c r="D204" i="36"/>
  <c r="D279" i="36" s="1"/>
  <c r="E211" i="36"/>
  <c r="E286" i="36" s="1"/>
  <c r="E311" i="36" s="1"/>
  <c r="E361" i="36" s="1"/>
  <c r="F206" i="36"/>
  <c r="F281" i="36" s="1"/>
  <c r="C204" i="36"/>
  <c r="D210" i="36"/>
  <c r="D285" i="36" s="1"/>
  <c r="D310" i="36" s="1"/>
  <c r="D360" i="36" s="1"/>
  <c r="E195" i="36"/>
  <c r="E270" i="36" s="1"/>
  <c r="G203" i="36"/>
  <c r="G278" i="36" s="1"/>
  <c r="E203" i="36"/>
  <c r="E278" i="36" s="1"/>
  <c r="G207" i="36"/>
  <c r="G282" i="36" s="1"/>
  <c r="G200" i="36"/>
  <c r="G275" i="36" s="1"/>
  <c r="C209" i="36"/>
  <c r="F212" i="36"/>
  <c r="F287" i="36" s="1"/>
  <c r="E197" i="36"/>
  <c r="E272" i="36" s="1"/>
  <c r="E297" i="36" s="1"/>
  <c r="E347" i="36" s="1"/>
  <c r="C207" i="36"/>
  <c r="C206" i="36"/>
  <c r="F208" i="36"/>
  <c r="F283" i="36" s="1"/>
  <c r="F205" i="36"/>
  <c r="F280" i="36" s="1"/>
  <c r="E205" i="36"/>
  <c r="E280" i="36" s="1"/>
  <c r="C203" i="36"/>
  <c r="F210" i="36"/>
  <c r="F285" i="36" s="1"/>
  <c r="F200" i="36"/>
  <c r="F275" i="36" s="1"/>
  <c r="D194" i="36"/>
  <c r="D269" i="36" s="1"/>
  <c r="D294" i="36" s="1"/>
  <c r="D344" i="36" s="1"/>
  <c r="C194" i="36"/>
  <c r="C196" i="36"/>
  <c r="D198" i="36"/>
  <c r="D273" i="36" s="1"/>
  <c r="D298" i="36" s="1"/>
  <c r="D348" i="36" s="1"/>
  <c r="G201" i="36"/>
  <c r="G276" i="36" s="1"/>
  <c r="C201" i="36"/>
  <c r="G206" i="36"/>
  <c r="G281" i="36" s="1"/>
  <c r="G306" i="36" s="1"/>
  <c r="G356" i="36" s="1"/>
  <c r="F196" i="36"/>
  <c r="F271" i="36" s="1"/>
  <c r="C210" i="36"/>
  <c r="D205" i="36"/>
  <c r="D280" i="36" s="1"/>
  <c r="G195" i="36"/>
  <c r="G270" i="36" s="1"/>
  <c r="F194" i="36"/>
  <c r="F269" i="36" s="1"/>
  <c r="E208" i="36"/>
  <c r="E283" i="36" s="1"/>
  <c r="E308" i="36" s="1"/>
  <c r="E358" i="36" s="1"/>
  <c r="D206" i="36"/>
  <c r="D281" i="36" s="1"/>
  <c r="D306" i="36" s="1"/>
  <c r="D356" i="36" s="1"/>
  <c r="F197" i="36"/>
  <c r="F272" i="36" s="1"/>
  <c r="C212" i="36"/>
  <c r="G202" i="36"/>
  <c r="G277" i="36" s="1"/>
  <c r="G196" i="36"/>
  <c r="G271" i="36" s="1"/>
  <c r="F201" i="36"/>
  <c r="F276" i="36" s="1"/>
  <c r="E193" i="36"/>
  <c r="D199" i="36"/>
  <c r="D274" i="36" s="1"/>
  <c r="D299" i="36" s="1"/>
  <c r="D349" i="36" s="1"/>
  <c r="D200" i="36"/>
  <c r="D275" i="36" s="1"/>
  <c r="E201" i="36"/>
  <c r="E276" i="36" s="1"/>
  <c r="F198" i="36"/>
  <c r="F273" i="36" s="1"/>
  <c r="G212" i="36"/>
  <c r="G287" i="36" s="1"/>
  <c r="D202" i="36"/>
  <c r="D277" i="36" s="1"/>
  <c r="D193" i="36"/>
  <c r="D195" i="36"/>
  <c r="D270" i="36" s="1"/>
  <c r="D295" i="36" s="1"/>
  <c r="D345" i="36" s="1"/>
  <c r="D211" i="36"/>
  <c r="D286" i="36" s="1"/>
  <c r="D311" i="36" s="1"/>
  <c r="D361" i="36" s="1"/>
  <c r="E210" i="36"/>
  <c r="E285" i="36" s="1"/>
  <c r="E200" i="36"/>
  <c r="E275" i="36" s="1"/>
  <c r="E202" i="36"/>
  <c r="E277" i="36" s="1"/>
  <c r="D212" i="36"/>
  <c r="D287" i="36" s="1"/>
  <c r="D312" i="36" s="1"/>
  <c r="D362" i="36" s="1"/>
  <c r="G193" i="36"/>
  <c r="G208" i="36"/>
  <c r="G283" i="36" s="1"/>
  <c r="C208" i="36"/>
  <c r="E199" i="36"/>
  <c r="E274" i="36" s="1"/>
  <c r="E299" i="36" s="1"/>
  <c r="E349" i="36" s="1"/>
  <c r="E212" i="36"/>
  <c r="E287" i="36" s="1"/>
  <c r="E312" i="36" s="1"/>
  <c r="E362" i="36" s="1"/>
  <c r="G211" i="36"/>
  <c r="G286" i="36" s="1"/>
  <c r="D207" i="36"/>
  <c r="D282" i="36" s="1"/>
  <c r="D197" i="36"/>
  <c r="D272" i="36" s="1"/>
  <c r="D297" i="36" s="1"/>
  <c r="D347" i="36" s="1"/>
  <c r="F204" i="36"/>
  <c r="F279" i="36" s="1"/>
  <c r="E196" i="36"/>
  <c r="E271" i="36" s="1"/>
  <c r="E296" i="36" s="1"/>
  <c r="E346" i="36" s="1"/>
  <c r="G205" i="36"/>
  <c r="G280" i="36" s="1"/>
  <c r="G198" i="36"/>
  <c r="G273" i="36" s="1"/>
  <c r="E194" i="36"/>
  <c r="E269" i="36" s="1"/>
  <c r="E294" i="36" s="1"/>
  <c r="E344" i="36" s="1"/>
  <c r="C271" i="17"/>
  <c r="H196" i="17"/>
  <c r="C287" i="17"/>
  <c r="H287" i="17" s="1"/>
  <c r="H212" i="17"/>
  <c r="C276" i="17"/>
  <c r="H276" i="17" s="1"/>
  <c r="H201" i="17"/>
  <c r="E348" i="32"/>
  <c r="E323" i="32"/>
  <c r="H355" i="31"/>
  <c r="H305" i="31"/>
  <c r="H302" i="35"/>
  <c r="H352" i="35"/>
  <c r="E344" i="31"/>
  <c r="E319" i="31"/>
  <c r="C280" i="18"/>
  <c r="H205" i="18"/>
  <c r="G61" i="49"/>
  <c r="G100" i="49" s="1"/>
  <c r="I17" i="49"/>
  <c r="H186" i="62"/>
  <c r="E349" i="38"/>
  <c r="E324" i="38"/>
  <c r="Q26" i="49"/>
  <c r="H213" i="24"/>
  <c r="C273" i="34"/>
  <c r="H198" i="34"/>
  <c r="D268" i="34"/>
  <c r="D213" i="34"/>
  <c r="R35" i="49" s="1"/>
  <c r="C79" i="49" s="1"/>
  <c r="C118" i="49" s="1"/>
  <c r="F188" i="36"/>
  <c r="AO37" i="49" s="1"/>
  <c r="H351" i="25"/>
  <c r="H301" i="25"/>
  <c r="H196" i="57"/>
  <c r="C271" i="57"/>
  <c r="H200" i="57"/>
  <c r="C275" i="57"/>
  <c r="H275" i="57" s="1"/>
  <c r="F338" i="23"/>
  <c r="F363" i="23"/>
  <c r="C357" i="9"/>
  <c r="C332" i="9"/>
  <c r="C269" i="22"/>
  <c r="H194" i="22"/>
  <c r="H211" i="22"/>
  <c r="C286" i="22"/>
  <c r="C285" i="22"/>
  <c r="H210" i="22"/>
  <c r="E268" i="22"/>
  <c r="E213" i="22"/>
  <c r="S22" i="49" s="1"/>
  <c r="D66" i="49" s="1"/>
  <c r="D105" i="49" s="1"/>
  <c r="F268" i="22"/>
  <c r="F213" i="22"/>
  <c r="T22" i="49" s="1"/>
  <c r="E66" i="49" s="1"/>
  <c r="E105" i="49" s="1"/>
  <c r="H349" i="26"/>
  <c r="H299" i="26"/>
  <c r="H356" i="20"/>
  <c r="H306" i="20"/>
  <c r="AQ20" i="49"/>
  <c r="G64" i="49" s="1"/>
  <c r="G103" i="49" s="1"/>
  <c r="B64" i="49"/>
  <c r="B103" i="49" s="1"/>
  <c r="G268" i="27"/>
  <c r="G288" i="27" s="1"/>
  <c r="G313" i="27" s="1"/>
  <c r="G363" i="27" s="1"/>
  <c r="G213" i="27"/>
  <c r="U27" i="49" s="1"/>
  <c r="F71" i="49" s="1"/>
  <c r="F110" i="49" s="1"/>
  <c r="C268" i="27"/>
  <c r="H193" i="27"/>
  <c r="C213" i="27"/>
  <c r="F213" i="27"/>
  <c r="T27" i="49" s="1"/>
  <c r="E71" i="49" s="1"/>
  <c r="E110" i="49" s="1"/>
  <c r="F268" i="27"/>
  <c r="C271" i="27"/>
  <c r="H196" i="27"/>
  <c r="C279" i="27"/>
  <c r="H204" i="27"/>
  <c r="H203" i="21"/>
  <c r="C278" i="21"/>
  <c r="H278" i="21" s="1"/>
  <c r="G213" i="21"/>
  <c r="U21" i="49" s="1"/>
  <c r="F65" i="49" s="1"/>
  <c r="G268" i="21"/>
  <c r="G288" i="21" s="1"/>
  <c r="D268" i="21"/>
  <c r="D213" i="21"/>
  <c r="R21" i="49" s="1"/>
  <c r="C65" i="49" s="1"/>
  <c r="C104" i="49" s="1"/>
  <c r="C285" i="21"/>
  <c r="H285" i="21" s="1"/>
  <c r="H210" i="21"/>
  <c r="D348" i="12"/>
  <c r="D323" i="12"/>
  <c r="H194" i="59"/>
  <c r="C269" i="59"/>
  <c r="C280" i="59"/>
  <c r="H280" i="59" s="1"/>
  <c r="H205" i="59"/>
  <c r="D288" i="29"/>
  <c r="D313" i="29" s="1"/>
  <c r="D363" i="29" s="1"/>
  <c r="D293" i="29"/>
  <c r="D343" i="29" s="1"/>
  <c r="C271" i="41"/>
  <c r="H196" i="41"/>
  <c r="C268" i="41"/>
  <c r="C213" i="41"/>
  <c r="H193" i="41"/>
  <c r="C282" i="41"/>
  <c r="H282" i="41" s="1"/>
  <c r="H207" i="41"/>
  <c r="G286" i="62"/>
  <c r="H212" i="62"/>
  <c r="C287" i="62"/>
  <c r="H287" i="62" s="1"/>
  <c r="F122" i="44"/>
  <c r="H343" i="19"/>
  <c r="H293" i="19"/>
  <c r="H348" i="25"/>
  <c r="H298" i="25"/>
  <c r="H133" i="44"/>
  <c r="C287" i="39"/>
  <c r="H212" i="39"/>
  <c r="C277" i="39"/>
  <c r="H202" i="39"/>
  <c r="H238" i="36"/>
  <c r="X37" i="49"/>
  <c r="AC37" i="49" s="1"/>
  <c r="H348" i="31"/>
  <c r="H298" i="31"/>
  <c r="E362" i="12"/>
  <c r="E337" i="12"/>
  <c r="C274" i="11"/>
  <c r="H274" i="11" s="1"/>
  <c r="H199" i="11"/>
  <c r="C279" i="11"/>
  <c r="H279" i="11" s="1"/>
  <c r="H204" i="11"/>
  <c r="C281" i="11"/>
  <c r="H206" i="11"/>
  <c r="E213" i="11"/>
  <c r="S10" i="49" s="1"/>
  <c r="D54" i="49" s="1"/>
  <c r="D93" i="49" s="1"/>
  <c r="E268" i="11"/>
  <c r="B69" i="49"/>
  <c r="B108" i="49" s="1"/>
  <c r="E268" i="30"/>
  <c r="E213" i="30"/>
  <c r="S30" i="49" s="1"/>
  <c r="D74" i="49" s="1"/>
  <c r="D113" i="49" s="1"/>
  <c r="H205" i="30"/>
  <c r="C280" i="30"/>
  <c r="H280" i="30" s="1"/>
  <c r="H201" i="30"/>
  <c r="C276" i="30"/>
  <c r="H276" i="30" s="1"/>
  <c r="H348" i="12"/>
  <c r="H298" i="12"/>
  <c r="C279" i="14"/>
  <c r="H279" i="14" s="1"/>
  <c r="H204" i="14"/>
  <c r="H280" i="24"/>
  <c r="C305" i="24"/>
  <c r="C355" i="24" s="1"/>
  <c r="H347" i="20"/>
  <c r="H297" i="20"/>
  <c r="E338" i="40"/>
  <c r="E363" i="40"/>
  <c r="E346" i="10"/>
  <c r="E321" i="10"/>
  <c r="D349" i="25"/>
  <c r="D324" i="25"/>
  <c r="C269" i="34"/>
  <c r="H194" i="34"/>
  <c r="H281" i="29"/>
  <c r="C306" i="29"/>
  <c r="C356" i="29" s="1"/>
  <c r="H361" i="10"/>
  <c r="H311" i="10"/>
  <c r="E346" i="12"/>
  <c r="E321" i="12"/>
  <c r="C270" i="27"/>
  <c r="H195" i="27"/>
  <c r="C287" i="21"/>
  <c r="H212" i="21"/>
  <c r="H208" i="59"/>
  <c r="C283" i="59"/>
  <c r="C273" i="59"/>
  <c r="H198" i="59"/>
  <c r="C273" i="41"/>
  <c r="H198" i="41"/>
  <c r="H209" i="62"/>
  <c r="C284" i="62"/>
  <c r="H284" i="62" s="1"/>
  <c r="H211" i="62"/>
  <c r="C286" i="62"/>
  <c r="C279" i="62"/>
  <c r="H279" i="62" s="1"/>
  <c r="H204" i="62"/>
  <c r="H196" i="62"/>
  <c r="C271" i="62"/>
  <c r="E346" i="23"/>
  <c r="E321" i="23"/>
  <c r="S34" i="48"/>
  <c r="H335" i="35"/>
  <c r="H354" i="33"/>
  <c r="H304" i="33"/>
  <c r="M32" i="48" s="1"/>
  <c r="G55" i="49"/>
  <c r="G94" i="49" s="1"/>
  <c r="D185" i="44"/>
  <c r="F363" i="25"/>
  <c r="F338" i="25"/>
  <c r="C278" i="14"/>
  <c r="H278" i="14" s="1"/>
  <c r="H203" i="14"/>
  <c r="C282" i="14"/>
  <c r="H282" i="14" s="1"/>
  <c r="H207" i="14"/>
  <c r="G268" i="14"/>
  <c r="G288" i="14" s="1"/>
  <c r="G213" i="14"/>
  <c r="U12" i="49" s="1"/>
  <c r="F56" i="49" s="1"/>
  <c r="G52" i="49"/>
  <c r="G91" i="49" s="1"/>
  <c r="I8" i="49"/>
  <c r="C9" i="48"/>
  <c r="H319" i="12"/>
  <c r="B55" i="49"/>
  <c r="B94" i="49" s="1"/>
  <c r="E160" i="44"/>
  <c r="G156" i="44"/>
  <c r="E156" i="44"/>
  <c r="F149" i="44"/>
  <c r="C146" i="44"/>
  <c r="C156" i="44"/>
  <c r="D142" i="44"/>
  <c r="C150" i="44"/>
  <c r="C153" i="44"/>
  <c r="C157" i="44"/>
  <c r="G146" i="44"/>
  <c r="G154" i="44"/>
  <c r="G158" i="44"/>
  <c r="G142" i="44"/>
  <c r="G157" i="44"/>
  <c r="C159" i="44"/>
  <c r="D159" i="44"/>
  <c r="G159" i="44"/>
  <c r="D144" i="44"/>
  <c r="E159" i="44"/>
  <c r="G150" i="44"/>
  <c r="C144" i="44"/>
  <c r="F157" i="44"/>
  <c r="E141" i="44"/>
  <c r="E147" i="44"/>
  <c r="E154" i="44"/>
  <c r="C141" i="44"/>
  <c r="E150" i="44"/>
  <c r="C143" i="44"/>
  <c r="F152" i="44"/>
  <c r="D141" i="44"/>
  <c r="G147" i="44"/>
  <c r="E152" i="44"/>
  <c r="D150" i="44"/>
  <c r="G151" i="44"/>
  <c r="G149" i="44"/>
  <c r="C152" i="44"/>
  <c r="D148" i="44"/>
  <c r="C160" i="44"/>
  <c r="C151" i="44"/>
  <c r="F141" i="44"/>
  <c r="G152" i="44"/>
  <c r="C154" i="44"/>
  <c r="H154" i="44" s="1"/>
  <c r="F148" i="44"/>
  <c r="E149" i="44"/>
  <c r="D146" i="44"/>
  <c r="E148" i="44"/>
  <c r="F151" i="44"/>
  <c r="D153" i="44"/>
  <c r="F160" i="44"/>
  <c r="D160" i="44"/>
  <c r="D147" i="44"/>
  <c r="F155" i="44"/>
  <c r="D154" i="44"/>
  <c r="E145" i="44"/>
  <c r="D158" i="44"/>
  <c r="E158" i="44"/>
  <c r="D145" i="44"/>
  <c r="E153" i="44"/>
  <c r="F156" i="44"/>
  <c r="D151" i="44"/>
  <c r="C155" i="44"/>
  <c r="E151" i="44"/>
  <c r="C149" i="44"/>
  <c r="G144" i="44"/>
  <c r="E143" i="44"/>
  <c r="C142" i="44"/>
  <c r="H142" i="44" s="1"/>
  <c r="G141" i="44"/>
  <c r="C148" i="44"/>
  <c r="H148" i="44" s="1"/>
  <c r="G145" i="44"/>
  <c r="G153" i="44"/>
  <c r="F145" i="44"/>
  <c r="D149" i="44"/>
  <c r="E142" i="44"/>
  <c r="F147" i="44"/>
  <c r="F153" i="44"/>
  <c r="E157" i="44"/>
  <c r="E146" i="44"/>
  <c r="F158" i="44"/>
  <c r="F146" i="44"/>
  <c r="D143" i="44"/>
  <c r="D155" i="44"/>
  <c r="D152" i="44"/>
  <c r="G148" i="44"/>
  <c r="F142" i="44"/>
  <c r="F144" i="44"/>
  <c r="C158" i="44"/>
  <c r="E144" i="44"/>
  <c r="C145" i="44"/>
  <c r="H145" i="44" s="1"/>
  <c r="D157" i="44"/>
  <c r="F143" i="44"/>
  <c r="G143" i="44"/>
  <c r="E155" i="44"/>
  <c r="D156" i="44"/>
  <c r="G155" i="44"/>
  <c r="C147" i="44"/>
  <c r="F159" i="44"/>
  <c r="F154" i="44"/>
  <c r="G160" i="44"/>
  <c r="F150" i="44"/>
  <c r="H362" i="33"/>
  <c r="H312" i="33"/>
  <c r="U32" i="48" s="1"/>
  <c r="C268" i="16"/>
  <c r="H193" i="16"/>
  <c r="C213" i="16"/>
  <c r="C287" i="16"/>
  <c r="H212" i="16"/>
  <c r="D268" i="16"/>
  <c r="D213" i="16"/>
  <c r="R14" i="49" s="1"/>
  <c r="C58" i="49" s="1"/>
  <c r="C97" i="49" s="1"/>
  <c r="C275" i="16"/>
  <c r="H275" i="16" s="1"/>
  <c r="H200" i="16"/>
  <c r="C271" i="16"/>
  <c r="H196" i="16"/>
  <c r="H348" i="23"/>
  <c r="H298" i="23"/>
  <c r="H203" i="44"/>
  <c r="H191" i="44"/>
  <c r="H200" i="44"/>
  <c r="H181" i="44"/>
  <c r="H196" i="44"/>
  <c r="H273" i="28"/>
  <c r="C298" i="28"/>
  <c r="C348" i="28" s="1"/>
  <c r="E343" i="23"/>
  <c r="E318" i="23"/>
  <c r="F363" i="35"/>
  <c r="F338" i="35"/>
  <c r="F363" i="26"/>
  <c r="F338" i="26"/>
  <c r="H296" i="38"/>
  <c r="H346" i="38"/>
  <c r="H293" i="33"/>
  <c r="B32" i="48" s="1"/>
  <c r="H343" i="33"/>
  <c r="E206" i="6"/>
  <c r="E281" i="6" s="1"/>
  <c r="E200" i="6"/>
  <c r="E275" i="6" s="1"/>
  <c r="D210" i="6"/>
  <c r="D285" i="6" s="1"/>
  <c r="G212" i="6"/>
  <c r="G287" i="6" s="1"/>
  <c r="E212" i="6"/>
  <c r="E287" i="6" s="1"/>
  <c r="E202" i="6"/>
  <c r="E277" i="6" s="1"/>
  <c r="C204" i="6"/>
  <c r="D206" i="6"/>
  <c r="D281" i="6" s="1"/>
  <c r="C212" i="6"/>
  <c r="G211" i="6"/>
  <c r="G286" i="6" s="1"/>
  <c r="E207" i="6"/>
  <c r="E282" i="6" s="1"/>
  <c r="F193" i="6"/>
  <c r="D199" i="6"/>
  <c r="D274" i="6" s="1"/>
  <c r="G194" i="6"/>
  <c r="G269" i="6" s="1"/>
  <c r="F196" i="6"/>
  <c r="F271" i="6" s="1"/>
  <c r="G198" i="6"/>
  <c r="G273" i="6" s="1"/>
  <c r="D196" i="6"/>
  <c r="D271" i="6" s="1"/>
  <c r="C195" i="6"/>
  <c r="G204" i="6"/>
  <c r="G279" i="6" s="1"/>
  <c r="F199" i="6"/>
  <c r="F274" i="6" s="1"/>
  <c r="D205" i="6"/>
  <c r="D280" i="6" s="1"/>
  <c r="D195" i="6"/>
  <c r="D270" i="6" s="1"/>
  <c r="G202" i="6"/>
  <c r="G277" i="6" s="1"/>
  <c r="F201" i="6"/>
  <c r="F276" i="6" s="1"/>
  <c r="C210" i="6"/>
  <c r="D203" i="6"/>
  <c r="D278" i="6" s="1"/>
  <c r="F198" i="6"/>
  <c r="F273" i="6" s="1"/>
  <c r="E203" i="6"/>
  <c r="E278" i="6" s="1"/>
  <c r="E210" i="6"/>
  <c r="E285" i="6" s="1"/>
  <c r="C197" i="6"/>
  <c r="F200" i="6"/>
  <c r="F275" i="6" s="1"/>
  <c r="C193" i="6"/>
  <c r="G208" i="6"/>
  <c r="G283" i="6" s="1"/>
  <c r="G193" i="6"/>
  <c r="F195" i="6"/>
  <c r="F270" i="6" s="1"/>
  <c r="E196" i="6"/>
  <c r="E271" i="6" s="1"/>
  <c r="D209" i="6"/>
  <c r="D284" i="6" s="1"/>
  <c r="C205" i="6"/>
  <c r="G200" i="6"/>
  <c r="G275" i="6" s="1"/>
  <c r="E193" i="6"/>
  <c r="D197" i="6"/>
  <c r="D272" i="6" s="1"/>
  <c r="D202" i="6"/>
  <c r="D277" i="6" s="1"/>
  <c r="G197" i="6"/>
  <c r="G272" i="6" s="1"/>
  <c r="D212" i="6"/>
  <c r="D287" i="6" s="1"/>
  <c r="F206" i="6"/>
  <c r="F281" i="6" s="1"/>
  <c r="E211" i="6"/>
  <c r="E286" i="6" s="1"/>
  <c r="D200" i="6"/>
  <c r="D275" i="6" s="1"/>
  <c r="D208" i="6"/>
  <c r="D283" i="6" s="1"/>
  <c r="E201" i="6"/>
  <c r="E276" i="6" s="1"/>
  <c r="G203" i="6"/>
  <c r="G278" i="6" s="1"/>
  <c r="C199" i="6"/>
  <c r="D204" i="6"/>
  <c r="D279" i="6" s="1"/>
  <c r="G206" i="6"/>
  <c r="G281" i="6" s="1"/>
  <c r="E195" i="6"/>
  <c r="E270" i="6" s="1"/>
  <c r="E208" i="6"/>
  <c r="E283" i="6" s="1"/>
  <c r="C207" i="6"/>
  <c r="C198" i="6"/>
  <c r="D198" i="6"/>
  <c r="D273" i="6" s="1"/>
  <c r="C201" i="6"/>
  <c r="D193" i="6"/>
  <c r="E199" i="6"/>
  <c r="E274" i="6" s="1"/>
  <c r="E197" i="6"/>
  <c r="E272" i="6" s="1"/>
  <c r="F194" i="6"/>
  <c r="F269" i="6" s="1"/>
  <c r="G210" i="6"/>
  <c r="G285" i="6" s="1"/>
  <c r="F204" i="6"/>
  <c r="F279" i="6" s="1"/>
  <c r="F207" i="6"/>
  <c r="F282" i="6" s="1"/>
  <c r="E209" i="6"/>
  <c r="E284" i="6" s="1"/>
  <c r="G196" i="6"/>
  <c r="G271" i="6" s="1"/>
  <c r="E205" i="6"/>
  <c r="E280" i="6" s="1"/>
  <c r="C208" i="6"/>
  <c r="G209" i="6"/>
  <c r="G284" i="6" s="1"/>
  <c r="E204" i="6"/>
  <c r="E279" i="6" s="1"/>
  <c r="F202" i="6"/>
  <c r="F277" i="6" s="1"/>
  <c r="C194" i="6"/>
  <c r="D201" i="6"/>
  <c r="D276" i="6" s="1"/>
  <c r="F208" i="6"/>
  <c r="F283" i="6" s="1"/>
  <c r="G201" i="6"/>
  <c r="G276" i="6" s="1"/>
  <c r="G207" i="6"/>
  <c r="G282" i="6" s="1"/>
  <c r="C209" i="6"/>
  <c r="C202" i="6"/>
  <c r="G199" i="6"/>
  <c r="G274" i="6" s="1"/>
  <c r="D207" i="6"/>
  <c r="D282" i="6" s="1"/>
  <c r="D211" i="6"/>
  <c r="D286" i="6" s="1"/>
  <c r="G205" i="6"/>
  <c r="G280" i="6" s="1"/>
  <c r="E198" i="6"/>
  <c r="E273" i="6" s="1"/>
  <c r="F210" i="6"/>
  <c r="F285" i="6" s="1"/>
  <c r="C203" i="6"/>
  <c r="F205" i="6"/>
  <c r="F280" i="6" s="1"/>
  <c r="D194" i="6"/>
  <c r="D269" i="6" s="1"/>
  <c r="C206" i="6"/>
  <c r="F212" i="6"/>
  <c r="F287" i="6" s="1"/>
  <c r="G195" i="6"/>
  <c r="G270" i="6" s="1"/>
  <c r="F203" i="6"/>
  <c r="F278" i="6" s="1"/>
  <c r="C211" i="6"/>
  <c r="F197" i="6"/>
  <c r="F272" i="6" s="1"/>
  <c r="C200" i="6"/>
  <c r="E194" i="6"/>
  <c r="E269" i="6" s="1"/>
  <c r="F209" i="6"/>
  <c r="F284" i="6" s="1"/>
  <c r="F211" i="6"/>
  <c r="F286" i="6" s="1"/>
  <c r="C196" i="6"/>
  <c r="H293" i="25"/>
  <c r="H343" i="25"/>
  <c r="H131" i="44"/>
  <c r="AC31" i="49"/>
  <c r="D75" i="49"/>
  <c r="D114" i="49" s="1"/>
  <c r="F361" i="32"/>
  <c r="F336" i="32"/>
  <c r="H194" i="15"/>
  <c r="C269" i="15"/>
  <c r="H209" i="15"/>
  <c r="C284" i="15"/>
  <c r="H284" i="15" s="1"/>
  <c r="H202" i="15"/>
  <c r="C277" i="15"/>
  <c r="AL42" i="49"/>
  <c r="AQ42" i="49" s="1"/>
  <c r="H188" i="41"/>
  <c r="H358" i="26"/>
  <c r="H308" i="26"/>
  <c r="C281" i="17"/>
  <c r="H206" i="17"/>
  <c r="C275" i="17"/>
  <c r="H275" i="17" s="1"/>
  <c r="H200" i="17"/>
  <c r="C279" i="17"/>
  <c r="H279" i="17" s="1"/>
  <c r="H204" i="17"/>
  <c r="E345" i="23"/>
  <c r="E320" i="23"/>
  <c r="H343" i="32"/>
  <c r="H293" i="32"/>
  <c r="C355" i="31"/>
  <c r="C330" i="31"/>
  <c r="H351" i="33"/>
  <c r="H301" i="33"/>
  <c r="J32" i="48" s="1"/>
  <c r="H358" i="20"/>
  <c r="H308" i="20"/>
  <c r="N15" i="48"/>
  <c r="H330" i="19"/>
  <c r="H352" i="25"/>
  <c r="H302" i="25"/>
  <c r="H345" i="33"/>
  <c r="H295" i="33"/>
  <c r="D32" i="48" s="1"/>
  <c r="H360" i="28"/>
  <c r="H310" i="28"/>
  <c r="S26" i="48" s="1"/>
  <c r="C275" i="18"/>
  <c r="H275" i="18" s="1"/>
  <c r="H200" i="18"/>
  <c r="C270" i="18"/>
  <c r="H195" i="18"/>
  <c r="H98" i="46"/>
  <c r="H293" i="26"/>
  <c r="H343" i="26"/>
  <c r="C277" i="34"/>
  <c r="H277" i="34" s="1"/>
  <c r="H202" i="34"/>
  <c r="H197" i="34"/>
  <c r="C272" i="34"/>
  <c r="H272" i="34" s="1"/>
  <c r="C268" i="34"/>
  <c r="H193" i="34"/>
  <c r="C213" i="34"/>
  <c r="H121" i="44"/>
  <c r="E363" i="35"/>
  <c r="E338" i="35"/>
  <c r="C351" i="25"/>
  <c r="C326" i="25"/>
  <c r="H198" i="57"/>
  <c r="C273" i="57"/>
  <c r="F213" i="57"/>
  <c r="T19" i="49" s="1"/>
  <c r="E63" i="49" s="1"/>
  <c r="F268" i="57"/>
  <c r="F288" i="57" s="1"/>
  <c r="G213" i="57"/>
  <c r="U19" i="49" s="1"/>
  <c r="F63" i="49" s="1"/>
  <c r="G268" i="57"/>
  <c r="G288" i="57" s="1"/>
  <c r="H210" i="57"/>
  <c r="C285" i="57"/>
  <c r="H285" i="57" s="1"/>
  <c r="H199" i="57"/>
  <c r="C274" i="57"/>
  <c r="H274" i="57" s="1"/>
  <c r="D358" i="19"/>
  <c r="D333" i="19"/>
  <c r="H357" i="9"/>
  <c r="H307" i="9"/>
  <c r="H204" i="22"/>
  <c r="C279" i="22"/>
  <c r="D268" i="22"/>
  <c r="D213" i="22"/>
  <c r="R22" i="49" s="1"/>
  <c r="C66" i="49" s="1"/>
  <c r="C105" i="49" s="1"/>
  <c r="C284" i="22"/>
  <c r="H284" i="22" s="1"/>
  <c r="H209" i="22"/>
  <c r="C128" i="44"/>
  <c r="H128" i="44" s="1"/>
  <c r="C349" i="26"/>
  <c r="C324" i="26"/>
  <c r="C311" i="29"/>
  <c r="C361" i="29" s="1"/>
  <c r="H286" i="29"/>
  <c r="AL30" i="49"/>
  <c r="AQ30" i="49" s="1"/>
  <c r="H188" i="30"/>
  <c r="C313" i="38"/>
  <c r="H288" i="38"/>
  <c r="AC32" i="49"/>
  <c r="D76" i="49"/>
  <c r="D115" i="49" s="1"/>
  <c r="O9" i="48"/>
  <c r="H331" i="12"/>
  <c r="C284" i="27"/>
  <c r="H284" i="27" s="1"/>
  <c r="H209" i="27"/>
  <c r="C280" i="27"/>
  <c r="H205" i="27"/>
  <c r="D268" i="27"/>
  <c r="D213" i="27"/>
  <c r="R27" i="49" s="1"/>
  <c r="C71" i="49" s="1"/>
  <c r="C110" i="49" s="1"/>
  <c r="C281" i="27"/>
  <c r="H206" i="27"/>
  <c r="H288" i="10"/>
  <c r="C313" i="10"/>
  <c r="H124" i="44"/>
  <c r="C274" i="21"/>
  <c r="H274" i="21" s="1"/>
  <c r="H199" i="21"/>
  <c r="H207" i="21"/>
  <c r="C282" i="21"/>
  <c r="H282" i="21" s="1"/>
  <c r="F213" i="21"/>
  <c r="T21" i="49" s="1"/>
  <c r="E65" i="49" s="1"/>
  <c r="E104" i="49" s="1"/>
  <c r="F268" i="21"/>
  <c r="G213" i="59"/>
  <c r="U33" i="49" s="1"/>
  <c r="F77" i="49" s="1"/>
  <c r="F116" i="49" s="1"/>
  <c r="G268" i="59"/>
  <c r="G288" i="59" s="1"/>
  <c r="G313" i="59" s="1"/>
  <c r="G363" i="59" s="1"/>
  <c r="H204" i="59"/>
  <c r="C279" i="59"/>
  <c r="H279" i="59" s="1"/>
  <c r="H203" i="59"/>
  <c r="C278" i="59"/>
  <c r="H278" i="59" s="1"/>
  <c r="H196" i="59"/>
  <c r="C271" i="59"/>
  <c r="H195" i="59"/>
  <c r="C270" i="59"/>
  <c r="G185" i="44"/>
  <c r="C270" i="41"/>
  <c r="H195" i="41"/>
  <c r="C285" i="41"/>
  <c r="H285" i="41" s="1"/>
  <c r="H210" i="41"/>
  <c r="C279" i="41"/>
  <c r="H204" i="41"/>
  <c r="C284" i="41"/>
  <c r="H284" i="41" s="1"/>
  <c r="H209" i="41"/>
  <c r="H198" i="62"/>
  <c r="C273" i="62"/>
  <c r="E286" i="62"/>
  <c r="F286" i="62"/>
  <c r="H206" i="62"/>
  <c r="C281" i="62"/>
  <c r="H203" i="62"/>
  <c r="C278" i="62"/>
  <c r="H278" i="62" s="1"/>
  <c r="D343" i="19"/>
  <c r="D318" i="19"/>
  <c r="C348" i="25"/>
  <c r="C323" i="25"/>
  <c r="H298" i="20"/>
  <c r="H348" i="20"/>
  <c r="C269" i="39"/>
  <c r="H194" i="39"/>
  <c r="C283" i="39"/>
  <c r="H208" i="39"/>
  <c r="H188" i="57"/>
  <c r="AL19" i="49"/>
  <c r="AQ19" i="49" s="1"/>
  <c r="E348" i="31"/>
  <c r="E323" i="31"/>
  <c r="H29" i="48"/>
  <c r="H324" i="31"/>
  <c r="G268" i="11"/>
  <c r="G288" i="11" s="1"/>
  <c r="G313" i="11" s="1"/>
  <c r="G363" i="11" s="1"/>
  <c r="G213" i="11"/>
  <c r="U10" i="49" s="1"/>
  <c r="F54" i="49" s="1"/>
  <c r="F93" i="49" s="1"/>
  <c r="H201" i="11"/>
  <c r="C276" i="11"/>
  <c r="C272" i="11"/>
  <c r="H197" i="11"/>
  <c r="C275" i="11"/>
  <c r="H275" i="11" s="1"/>
  <c r="H200" i="11"/>
  <c r="C293" i="28"/>
  <c r="C288" i="28"/>
  <c r="H268" i="28"/>
  <c r="H288" i="26"/>
  <c r="H345" i="12"/>
  <c r="H295" i="12"/>
  <c r="D363" i="38"/>
  <c r="D338" i="38"/>
  <c r="C284" i="34"/>
  <c r="H284" i="34" s="1"/>
  <c r="H209" i="34"/>
  <c r="H296" i="33"/>
  <c r="E32" i="48" s="1"/>
  <c r="H346" i="33"/>
  <c r="C272" i="62"/>
  <c r="H272" i="62" s="1"/>
  <c r="H197" i="62"/>
  <c r="H117" i="44"/>
  <c r="C284" i="11"/>
  <c r="H284" i="11" s="1"/>
  <c r="H209" i="11"/>
  <c r="C273" i="14"/>
  <c r="H198" i="14"/>
  <c r="F213" i="14"/>
  <c r="T12" i="49" s="1"/>
  <c r="E56" i="49" s="1"/>
  <c r="F268" i="14"/>
  <c r="F288" i="14" s="1"/>
  <c r="H354" i="24"/>
  <c r="H304" i="24"/>
  <c r="M24" i="48" s="1"/>
  <c r="F363" i="32"/>
  <c r="F338" i="32"/>
  <c r="C276" i="16"/>
  <c r="H276" i="16" s="1"/>
  <c r="H201" i="16"/>
  <c r="E268" i="16"/>
  <c r="E213" i="16"/>
  <c r="S14" i="49" s="1"/>
  <c r="D58" i="49" s="1"/>
  <c r="D97" i="49" s="1"/>
  <c r="F344" i="25"/>
  <c r="F319" i="25"/>
  <c r="C280" i="14"/>
  <c r="H205" i="14"/>
  <c r="C283" i="14"/>
  <c r="H208" i="14"/>
  <c r="C301" i="24"/>
  <c r="C351" i="24" s="1"/>
  <c r="H276" i="24"/>
  <c r="B52" i="49"/>
  <c r="B91" i="49" s="1"/>
  <c r="H198" i="16"/>
  <c r="C273" i="16"/>
  <c r="H206" i="16"/>
  <c r="C281" i="16"/>
  <c r="H343" i="12"/>
  <c r="H293" i="12"/>
  <c r="I11" i="49"/>
  <c r="E348" i="23"/>
  <c r="E323" i="23"/>
  <c r="H182" i="44"/>
  <c r="H205" i="44"/>
  <c r="H168" i="44"/>
  <c r="H206" i="44"/>
  <c r="H171" i="44"/>
  <c r="H297" i="33"/>
  <c r="F32" i="48" s="1"/>
  <c r="H347" i="33"/>
  <c r="H294" i="23"/>
  <c r="H344" i="23"/>
  <c r="H272" i="24"/>
  <c r="C297" i="24"/>
  <c r="C347" i="24" s="1"/>
  <c r="H360" i="38"/>
  <c r="H310" i="38"/>
  <c r="E346" i="38"/>
  <c r="E321" i="38"/>
  <c r="C119" i="44"/>
  <c r="H119" i="44" s="1"/>
  <c r="H170" i="6"/>
  <c r="G332" i="33"/>
  <c r="G327" i="33"/>
  <c r="E337" i="33"/>
  <c r="H332" i="33"/>
  <c r="D331" i="33"/>
  <c r="F331" i="33"/>
  <c r="C332" i="33"/>
  <c r="D325" i="33"/>
  <c r="C327" i="33"/>
  <c r="G331" i="33"/>
  <c r="D319" i="33"/>
  <c r="D329" i="33"/>
  <c r="F327" i="33"/>
  <c r="F338" i="33"/>
  <c r="E331" i="33"/>
  <c r="E335" i="33"/>
  <c r="F326" i="33"/>
  <c r="F328" i="33"/>
  <c r="G320" i="33"/>
  <c r="E332" i="33"/>
  <c r="D337" i="33"/>
  <c r="G323" i="33"/>
  <c r="C334" i="33"/>
  <c r="C326" i="33"/>
  <c r="E330" i="33"/>
  <c r="C331" i="33"/>
  <c r="E321" i="33"/>
  <c r="E322" i="33"/>
  <c r="F336" i="33"/>
  <c r="G333" i="33"/>
  <c r="C335" i="33"/>
  <c r="E328" i="33"/>
  <c r="E318" i="33"/>
  <c r="G319" i="33"/>
  <c r="F318" i="33"/>
  <c r="C337" i="33"/>
  <c r="C318" i="33"/>
  <c r="G335" i="33"/>
  <c r="E329" i="33"/>
  <c r="F325" i="33"/>
  <c r="D330" i="33"/>
  <c r="G325" i="33"/>
  <c r="C323" i="33"/>
  <c r="D322" i="33"/>
  <c r="G322" i="33"/>
  <c r="C336" i="33"/>
  <c r="F324" i="33"/>
  <c r="C343" i="33"/>
  <c r="H334" i="33"/>
  <c r="F319" i="33"/>
  <c r="G318" i="33"/>
  <c r="D326" i="33"/>
  <c r="E323" i="33"/>
  <c r="C333" i="33"/>
  <c r="H328" i="33"/>
  <c r="F320" i="33"/>
  <c r="D328" i="33"/>
  <c r="E324" i="33"/>
  <c r="G334" i="33"/>
  <c r="F322" i="33"/>
  <c r="D321" i="33"/>
  <c r="H336" i="33"/>
  <c r="H337" i="33"/>
  <c r="D323" i="33"/>
  <c r="E319" i="33"/>
  <c r="F334" i="33"/>
  <c r="C324" i="33"/>
  <c r="D334" i="33"/>
  <c r="G329" i="33"/>
  <c r="C321" i="33"/>
  <c r="D320" i="33"/>
  <c r="E326" i="33"/>
  <c r="G328" i="33"/>
  <c r="F332" i="33"/>
  <c r="D324" i="33"/>
  <c r="G324" i="33"/>
  <c r="C325" i="33"/>
  <c r="H324" i="33"/>
  <c r="G330" i="33"/>
  <c r="F337" i="33"/>
  <c r="C322" i="33"/>
  <c r="G326" i="33"/>
  <c r="F333" i="33"/>
  <c r="C330" i="33"/>
  <c r="C329" i="33"/>
  <c r="G338" i="33"/>
  <c r="F323" i="33"/>
  <c r="F321" i="33"/>
  <c r="D333" i="33"/>
  <c r="D318" i="33"/>
  <c r="G336" i="33"/>
  <c r="E338" i="33"/>
  <c r="E325" i="33"/>
  <c r="E336" i="33"/>
  <c r="E334" i="33"/>
  <c r="H335" i="33"/>
  <c r="C328" i="33"/>
  <c r="E327" i="33"/>
  <c r="D338" i="33"/>
  <c r="H329" i="33"/>
  <c r="D335" i="33"/>
  <c r="D327" i="33"/>
  <c r="H322" i="33"/>
  <c r="F335" i="33"/>
  <c r="D336" i="33"/>
  <c r="H327" i="33"/>
  <c r="C320" i="33"/>
  <c r="E333" i="33"/>
  <c r="G337" i="33"/>
  <c r="F329" i="33"/>
  <c r="H325" i="33"/>
  <c r="H321" i="33"/>
  <c r="F330" i="33"/>
  <c r="H318" i="33"/>
  <c r="E320" i="33"/>
  <c r="H320" i="33"/>
  <c r="D332" i="33"/>
  <c r="C319" i="33"/>
  <c r="G321" i="33"/>
  <c r="C338" i="33"/>
  <c r="C122" i="44"/>
  <c r="H122" i="44" s="1"/>
  <c r="O7" i="49"/>
  <c r="J43" i="49"/>
  <c r="E343" i="25"/>
  <c r="E318" i="25"/>
  <c r="C311" i="28"/>
  <c r="C361" i="28" s="1"/>
  <c r="H286" i="28"/>
  <c r="H311" i="32"/>
  <c r="H361" i="32"/>
  <c r="H198" i="15"/>
  <c r="C273" i="15"/>
  <c r="AL13" i="49"/>
  <c r="AQ13" i="49" s="1"/>
  <c r="H188" i="15"/>
  <c r="H348" i="33"/>
  <c r="H298" i="33"/>
  <c r="G32" i="48" s="1"/>
  <c r="E358" i="26"/>
  <c r="E333" i="26"/>
  <c r="C282" i="17"/>
  <c r="H282" i="17" s="1"/>
  <c r="H207" i="17"/>
  <c r="G268" i="17"/>
  <c r="G288" i="17" s="1"/>
  <c r="G313" i="17" s="1"/>
  <c r="G363" i="17" s="1"/>
  <c r="G213" i="17"/>
  <c r="U15" i="49" s="1"/>
  <c r="F59" i="49" s="1"/>
  <c r="F98" i="49" s="1"/>
  <c r="D268" i="17"/>
  <c r="D213" i="17"/>
  <c r="R15" i="49" s="1"/>
  <c r="C59" i="49" s="1"/>
  <c r="C98" i="49" s="1"/>
  <c r="H197" i="17"/>
  <c r="C272" i="17"/>
  <c r="H295" i="23"/>
  <c r="H345" i="23"/>
  <c r="E363" i="32"/>
  <c r="E338" i="32"/>
  <c r="C188" i="62"/>
  <c r="H168" i="62"/>
  <c r="E358" i="20"/>
  <c r="E333" i="20"/>
  <c r="D363" i="32"/>
  <c r="D338" i="32"/>
  <c r="E352" i="25"/>
  <c r="E327" i="25"/>
  <c r="C313" i="20"/>
  <c r="H288" i="20"/>
  <c r="C279" i="18"/>
  <c r="H204" i="18"/>
  <c r="C281" i="18"/>
  <c r="H206" i="18"/>
  <c r="D268" i="18"/>
  <c r="D213" i="18"/>
  <c r="R16" i="49" s="1"/>
  <c r="C60" i="49" s="1"/>
  <c r="C99" i="49" s="1"/>
  <c r="E363" i="26"/>
  <c r="E338" i="26"/>
  <c r="C293" i="24"/>
  <c r="C288" i="24"/>
  <c r="H268" i="24"/>
  <c r="H206" i="34"/>
  <c r="C281" i="34"/>
  <c r="H196" i="34"/>
  <c r="C271" i="34"/>
  <c r="C286" i="34"/>
  <c r="H211" i="34"/>
  <c r="F213" i="34"/>
  <c r="T35" i="49" s="1"/>
  <c r="E79" i="49" s="1"/>
  <c r="E118" i="49" s="1"/>
  <c r="F268" i="34"/>
  <c r="H343" i="35"/>
  <c r="H293" i="35"/>
  <c r="H271" i="29"/>
  <c r="C296" i="29"/>
  <c r="C346" i="29" s="1"/>
  <c r="H344" i="19"/>
  <c r="H294" i="19"/>
  <c r="H201" i="57"/>
  <c r="C276" i="57"/>
  <c r="H204" i="57"/>
  <c r="C279" i="57"/>
  <c r="H279" i="57" s="1"/>
  <c r="H197" i="57"/>
  <c r="C272" i="57"/>
  <c r="H272" i="57" s="1"/>
  <c r="H209" i="57"/>
  <c r="C284" i="57"/>
  <c r="H284" i="57" s="1"/>
  <c r="H358" i="19"/>
  <c r="H308" i="19"/>
  <c r="H198" i="22"/>
  <c r="C273" i="22"/>
  <c r="C313" i="35"/>
  <c r="H288" i="35"/>
  <c r="H362" i="38"/>
  <c r="H312" i="38"/>
  <c r="H358" i="33"/>
  <c r="H308" i="33"/>
  <c r="Q32" i="48" s="1"/>
  <c r="C285" i="27"/>
  <c r="H210" i="27"/>
  <c r="H346" i="10"/>
  <c r="H296" i="10"/>
  <c r="H358" i="31"/>
  <c r="H308" i="31"/>
  <c r="G204" i="37"/>
  <c r="G279" i="37" s="1"/>
  <c r="D203" i="37"/>
  <c r="D278" i="37" s="1"/>
  <c r="C199" i="37"/>
  <c r="D205" i="37"/>
  <c r="D280" i="37" s="1"/>
  <c r="C209" i="37"/>
  <c r="C200" i="37"/>
  <c r="F207" i="37"/>
  <c r="F282" i="37" s="1"/>
  <c r="C208" i="37"/>
  <c r="F197" i="37"/>
  <c r="F272" i="37" s="1"/>
  <c r="F297" i="37" s="1"/>
  <c r="F347" i="37" s="1"/>
  <c r="D202" i="37"/>
  <c r="D277" i="37" s="1"/>
  <c r="D302" i="37" s="1"/>
  <c r="D352" i="37" s="1"/>
  <c r="G207" i="37"/>
  <c r="G282" i="37" s="1"/>
  <c r="C205" i="37"/>
  <c r="E203" i="37"/>
  <c r="E278" i="37" s="1"/>
  <c r="D209" i="37"/>
  <c r="D284" i="37" s="1"/>
  <c r="F210" i="37"/>
  <c r="F285" i="37" s="1"/>
  <c r="G193" i="37"/>
  <c r="E197" i="37"/>
  <c r="E272" i="37" s="1"/>
  <c r="E297" i="37" s="1"/>
  <c r="E347" i="37" s="1"/>
  <c r="G202" i="37"/>
  <c r="G277" i="37" s="1"/>
  <c r="D201" i="37"/>
  <c r="D276" i="37" s="1"/>
  <c r="D301" i="37" s="1"/>
  <c r="D351" i="37" s="1"/>
  <c r="E195" i="37"/>
  <c r="E270" i="37" s="1"/>
  <c r="E295" i="37" s="1"/>
  <c r="E345" i="37" s="1"/>
  <c r="F205" i="37"/>
  <c r="F280" i="37" s="1"/>
  <c r="C201" i="37"/>
  <c r="F209" i="37"/>
  <c r="F284" i="37" s="1"/>
  <c r="D211" i="37"/>
  <c r="D286" i="37" s="1"/>
  <c r="D311" i="37" s="1"/>
  <c r="D361" i="37" s="1"/>
  <c r="E193" i="37"/>
  <c r="G196" i="37"/>
  <c r="G271" i="37" s="1"/>
  <c r="F204" i="37"/>
  <c r="F279" i="37" s="1"/>
  <c r="E212" i="37"/>
  <c r="E287" i="37" s="1"/>
  <c r="E312" i="37" s="1"/>
  <c r="E362" i="37" s="1"/>
  <c r="F195" i="37"/>
  <c r="F270" i="37" s="1"/>
  <c r="F295" i="37" s="1"/>
  <c r="F345" i="37" s="1"/>
  <c r="E194" i="37"/>
  <c r="E269" i="37" s="1"/>
  <c r="E294" i="37" s="1"/>
  <c r="E344" i="37" s="1"/>
  <c r="F208" i="37"/>
  <c r="F283" i="37" s="1"/>
  <c r="F308" i="37" s="1"/>
  <c r="F358" i="37" s="1"/>
  <c r="C206" i="37"/>
  <c r="E206" i="37"/>
  <c r="E281" i="37" s="1"/>
  <c r="E306" i="37" s="1"/>
  <c r="E356" i="37" s="1"/>
  <c r="E199" i="37"/>
  <c r="E274" i="37" s="1"/>
  <c r="E299" i="37" s="1"/>
  <c r="E349" i="37" s="1"/>
  <c r="D198" i="37"/>
  <c r="D273" i="37" s="1"/>
  <c r="D298" i="37" s="1"/>
  <c r="D348" i="37" s="1"/>
  <c r="G212" i="37"/>
  <c r="G287" i="37" s="1"/>
  <c r="E211" i="37"/>
  <c r="E286" i="37" s="1"/>
  <c r="E311" i="37" s="1"/>
  <c r="E361" i="37" s="1"/>
  <c r="G194" i="37"/>
  <c r="G269" i="37" s="1"/>
  <c r="D204" i="37"/>
  <c r="D279" i="37" s="1"/>
  <c r="F212" i="37"/>
  <c r="F287" i="37" s="1"/>
  <c r="F312" i="37" s="1"/>
  <c r="F362" i="37" s="1"/>
  <c r="C212" i="37"/>
  <c r="C207" i="37"/>
  <c r="C195" i="37"/>
  <c r="G205" i="37"/>
  <c r="G280" i="37" s="1"/>
  <c r="D212" i="37"/>
  <c r="D287" i="37" s="1"/>
  <c r="D312" i="37" s="1"/>
  <c r="D362" i="37" s="1"/>
  <c r="F211" i="37"/>
  <c r="F286" i="37" s="1"/>
  <c r="F196" i="37"/>
  <c r="F271" i="37" s="1"/>
  <c r="F296" i="37" s="1"/>
  <c r="F346" i="37" s="1"/>
  <c r="E201" i="37"/>
  <c r="E276" i="37" s="1"/>
  <c r="E301" i="37" s="1"/>
  <c r="E351" i="37" s="1"/>
  <c r="D193" i="37"/>
  <c r="E205" i="37"/>
  <c r="E280" i="37" s="1"/>
  <c r="D199" i="37"/>
  <c r="D274" i="37" s="1"/>
  <c r="D299" i="37" s="1"/>
  <c r="D349" i="37" s="1"/>
  <c r="F200" i="37"/>
  <c r="F275" i="37" s="1"/>
  <c r="E209" i="37"/>
  <c r="E284" i="37" s="1"/>
  <c r="F206" i="37"/>
  <c r="F281" i="37" s="1"/>
  <c r="F306" i="37" s="1"/>
  <c r="F356" i="37" s="1"/>
  <c r="D208" i="37"/>
  <c r="D283" i="37" s="1"/>
  <c r="D308" i="37" s="1"/>
  <c r="D358" i="37" s="1"/>
  <c r="E204" i="37"/>
  <c r="E279" i="37" s="1"/>
  <c r="D210" i="37"/>
  <c r="D285" i="37" s="1"/>
  <c r="D310" i="37" s="1"/>
  <c r="D360" i="37" s="1"/>
  <c r="C203" i="37"/>
  <c r="C202" i="37"/>
  <c r="G198" i="37"/>
  <c r="G273" i="37" s="1"/>
  <c r="E200" i="37"/>
  <c r="E275" i="37" s="1"/>
  <c r="F201" i="37"/>
  <c r="F276" i="37" s="1"/>
  <c r="D195" i="37"/>
  <c r="D270" i="37" s="1"/>
  <c r="D295" i="37" s="1"/>
  <c r="D345" i="37" s="1"/>
  <c r="D196" i="37"/>
  <c r="D271" i="37" s="1"/>
  <c r="D296" i="37" s="1"/>
  <c r="D346" i="37" s="1"/>
  <c r="C210" i="37"/>
  <c r="C193" i="37"/>
  <c r="E207" i="37"/>
  <c r="E282" i="37" s="1"/>
  <c r="G206" i="37"/>
  <c r="G281" i="37" s="1"/>
  <c r="G306" i="37" s="1"/>
  <c r="G356" i="37" s="1"/>
  <c r="E208" i="37"/>
  <c r="E283" i="37" s="1"/>
  <c r="E308" i="37" s="1"/>
  <c r="E358" i="37" s="1"/>
  <c r="D197" i="37"/>
  <c r="D272" i="37" s="1"/>
  <c r="D297" i="37" s="1"/>
  <c r="D347" i="37" s="1"/>
  <c r="D200" i="37"/>
  <c r="D275" i="37" s="1"/>
  <c r="G199" i="37"/>
  <c r="G274" i="37" s="1"/>
  <c r="G200" i="37"/>
  <c r="G275" i="37" s="1"/>
  <c r="G203" i="37"/>
  <c r="G278" i="37" s="1"/>
  <c r="F199" i="37"/>
  <c r="F274" i="37" s="1"/>
  <c r="F299" i="37" s="1"/>
  <c r="F349" i="37" s="1"/>
  <c r="C204" i="37"/>
  <c r="F193" i="37"/>
  <c r="G210" i="37"/>
  <c r="G285" i="37" s="1"/>
  <c r="F194" i="37"/>
  <c r="F269" i="37" s="1"/>
  <c r="F294" i="37" s="1"/>
  <c r="F344" i="37" s="1"/>
  <c r="F203" i="37"/>
  <c r="F278" i="37" s="1"/>
  <c r="C211" i="37"/>
  <c r="F198" i="37"/>
  <c r="F273" i="37" s="1"/>
  <c r="F298" i="37" s="1"/>
  <c r="F348" i="37" s="1"/>
  <c r="G211" i="37"/>
  <c r="G286" i="37" s="1"/>
  <c r="C194" i="37"/>
  <c r="D207" i="37"/>
  <c r="D282" i="37" s="1"/>
  <c r="G195" i="37"/>
  <c r="G270" i="37" s="1"/>
  <c r="G197" i="37"/>
  <c r="G272" i="37" s="1"/>
  <c r="E202" i="37"/>
  <c r="E277" i="37" s="1"/>
  <c r="E302" i="37" s="1"/>
  <c r="E352" i="37" s="1"/>
  <c r="G208" i="37"/>
  <c r="G283" i="37" s="1"/>
  <c r="C198" i="37"/>
  <c r="D194" i="37"/>
  <c r="D269" i="37" s="1"/>
  <c r="D294" i="37" s="1"/>
  <c r="D344" i="37" s="1"/>
  <c r="C196" i="37"/>
  <c r="G209" i="37"/>
  <c r="G284" i="37" s="1"/>
  <c r="E196" i="37"/>
  <c r="E271" i="37" s="1"/>
  <c r="E296" i="37" s="1"/>
  <c r="E346" i="37" s="1"/>
  <c r="C197" i="37"/>
  <c r="E210" i="37"/>
  <c r="E285" i="37" s="1"/>
  <c r="D206" i="37"/>
  <c r="D281" i="37" s="1"/>
  <c r="D306" i="37" s="1"/>
  <c r="D356" i="37" s="1"/>
  <c r="F202" i="37"/>
  <c r="F277" i="37" s="1"/>
  <c r="F302" i="37" s="1"/>
  <c r="F352" i="37" s="1"/>
  <c r="G201" i="37"/>
  <c r="G276" i="37" s="1"/>
  <c r="E198" i="37"/>
  <c r="E273" i="37" s="1"/>
  <c r="E298" i="37" s="1"/>
  <c r="E348" i="37" s="1"/>
  <c r="H194" i="21"/>
  <c r="C269" i="21"/>
  <c r="H361" i="35"/>
  <c r="H311" i="35"/>
  <c r="H193" i="59"/>
  <c r="C213" i="59"/>
  <c r="C268" i="59"/>
  <c r="E213" i="59"/>
  <c r="S33" i="49" s="1"/>
  <c r="D77" i="49" s="1"/>
  <c r="D116" i="49" s="1"/>
  <c r="E268" i="59"/>
  <c r="H210" i="59"/>
  <c r="C285" i="59"/>
  <c r="H285" i="59" s="1"/>
  <c r="E213" i="41"/>
  <c r="S42" i="49" s="1"/>
  <c r="E268" i="41"/>
  <c r="H201" i="41"/>
  <c r="C276" i="41"/>
  <c r="H276" i="41" s="1"/>
  <c r="C283" i="41"/>
  <c r="H208" i="41"/>
  <c r="H199" i="62"/>
  <c r="C274" i="62"/>
  <c r="H274" i="62" s="1"/>
  <c r="H201" i="62"/>
  <c r="C276" i="62"/>
  <c r="H276" i="62" s="1"/>
  <c r="H288" i="25"/>
  <c r="C313" i="25"/>
  <c r="E348" i="20"/>
  <c r="E323" i="20"/>
  <c r="H352" i="28"/>
  <c r="H302" i="28"/>
  <c r="K26" i="48" s="1"/>
  <c r="C284" i="39"/>
  <c r="H284" i="39" s="1"/>
  <c r="H209" i="39"/>
  <c r="C285" i="39"/>
  <c r="H285" i="39" s="1"/>
  <c r="H210" i="39"/>
  <c r="N37" i="48"/>
  <c r="H330" i="38"/>
  <c r="H285" i="24"/>
  <c r="C310" i="24"/>
  <c r="C360" i="24" s="1"/>
  <c r="C269" i="11"/>
  <c r="H194" i="11"/>
  <c r="F213" i="11"/>
  <c r="T10" i="49" s="1"/>
  <c r="E54" i="49" s="1"/>
  <c r="E93" i="49" s="1"/>
  <c r="F268" i="11"/>
  <c r="C287" i="11"/>
  <c r="H212" i="11"/>
  <c r="C213" i="30"/>
  <c r="H193" i="30"/>
  <c r="C268" i="30"/>
  <c r="H210" i="30"/>
  <c r="C285" i="30"/>
  <c r="H285" i="30" s="1"/>
  <c r="F363" i="12"/>
  <c r="F338" i="12"/>
  <c r="C363" i="26"/>
  <c r="C338" i="26"/>
  <c r="H288" i="31"/>
  <c r="H209" i="14"/>
  <c r="C284" i="14"/>
  <c r="H284" i="14" s="1"/>
  <c r="C34" i="48"/>
  <c r="H319" i="35"/>
  <c r="D362" i="31"/>
  <c r="D337" i="31"/>
  <c r="F18" i="48"/>
  <c r="H322" i="25"/>
  <c r="C269" i="18"/>
  <c r="H194" i="18"/>
  <c r="C282" i="27"/>
  <c r="H282" i="27" s="1"/>
  <c r="H207" i="27"/>
  <c r="C279" i="21"/>
  <c r="H279" i="21" s="1"/>
  <c r="H204" i="21"/>
  <c r="E346" i="35"/>
  <c r="E321" i="35"/>
  <c r="G268" i="39"/>
  <c r="G288" i="39" s="1"/>
  <c r="G213" i="39"/>
  <c r="U40" i="49" s="1"/>
  <c r="F84" i="49" s="1"/>
  <c r="H344" i="33"/>
  <c r="H294" i="33"/>
  <c r="C32" i="48" s="1"/>
  <c r="H311" i="12"/>
  <c r="H361" i="12"/>
  <c r="C286" i="14"/>
  <c r="H211" i="14"/>
  <c r="C272" i="14"/>
  <c r="H272" i="14" s="1"/>
  <c r="H197" i="14"/>
  <c r="C308" i="24"/>
  <c r="C358" i="24" s="1"/>
  <c r="H283" i="24"/>
  <c r="H345" i="26"/>
  <c r="H295" i="26"/>
  <c r="E213" i="14"/>
  <c r="S12" i="49" s="1"/>
  <c r="D56" i="49" s="1"/>
  <c r="D95" i="49" s="1"/>
  <c r="E268" i="14"/>
  <c r="C287" i="14"/>
  <c r="H212" i="14"/>
  <c r="C281" i="14"/>
  <c r="H206" i="14"/>
  <c r="C276" i="14"/>
  <c r="H201" i="14"/>
  <c r="AL16" i="49"/>
  <c r="AQ16" i="49" s="1"/>
  <c r="H188" i="18"/>
  <c r="D363" i="25"/>
  <c r="D338" i="25"/>
  <c r="AL10" i="49"/>
  <c r="AQ10" i="49" s="1"/>
  <c r="H188" i="11"/>
  <c r="H358" i="23"/>
  <c r="H308" i="23"/>
  <c r="F118" i="44"/>
  <c r="F137" i="44" s="1"/>
  <c r="F188" i="6"/>
  <c r="AO7" i="49" s="1"/>
  <c r="C272" i="16"/>
  <c r="H272" i="16" s="1"/>
  <c r="H197" i="16"/>
  <c r="C284" i="16"/>
  <c r="H284" i="16" s="1"/>
  <c r="H209" i="16"/>
  <c r="C285" i="16"/>
  <c r="H285" i="16" s="1"/>
  <c r="H210" i="16"/>
  <c r="C283" i="16"/>
  <c r="H208" i="16"/>
  <c r="C277" i="16"/>
  <c r="H202" i="16"/>
  <c r="E363" i="12"/>
  <c r="E338" i="12"/>
  <c r="H177" i="44"/>
  <c r="C185" i="44"/>
  <c r="H165" i="44"/>
  <c r="H170" i="44"/>
  <c r="H201" i="44"/>
  <c r="H167" i="44"/>
  <c r="H281" i="28"/>
  <c r="C306" i="28"/>
  <c r="C356" i="28" s="1"/>
  <c r="E344" i="23"/>
  <c r="E319" i="23"/>
  <c r="D363" i="35"/>
  <c r="D338" i="35"/>
  <c r="H348" i="19"/>
  <c r="H298" i="19"/>
  <c r="H323" i="26"/>
  <c r="G23" i="48"/>
  <c r="C324" i="40"/>
  <c r="C349" i="40"/>
  <c r="H129" i="44"/>
  <c r="AL14" i="49"/>
  <c r="AQ14" i="49" s="1"/>
  <c r="H188" i="16"/>
  <c r="T16" i="48"/>
  <c r="H336" i="20"/>
  <c r="D363" i="26"/>
  <c r="D338" i="26"/>
  <c r="D62" i="49"/>
  <c r="D101" i="49" s="1"/>
  <c r="AJ18" i="49"/>
  <c r="H196" i="15"/>
  <c r="C271" i="15"/>
  <c r="G213" i="15"/>
  <c r="U13" i="49" s="1"/>
  <c r="F57" i="49" s="1"/>
  <c r="G268" i="15"/>
  <c r="G288" i="15" s="1"/>
  <c r="H200" i="15"/>
  <c r="C275" i="15"/>
  <c r="H275" i="15" s="1"/>
  <c r="H268" i="29"/>
  <c r="C288" i="29"/>
  <c r="C293" i="29"/>
  <c r="H346" i="26"/>
  <c r="H296" i="26"/>
  <c r="C274" i="17"/>
  <c r="H199" i="17"/>
  <c r="F268" i="17"/>
  <c r="F213" i="17"/>
  <c r="T15" i="49" s="1"/>
  <c r="E59" i="49" s="1"/>
  <c r="E98" i="49" s="1"/>
  <c r="E268" i="17"/>
  <c r="E213" i="17"/>
  <c r="S15" i="49" s="1"/>
  <c r="D59" i="49" s="1"/>
  <c r="D98" i="49" s="1"/>
  <c r="C286" i="17"/>
  <c r="H211" i="17"/>
  <c r="C270" i="17"/>
  <c r="H195" i="17"/>
  <c r="H348" i="38"/>
  <c r="H298" i="38"/>
  <c r="E343" i="32"/>
  <c r="E318" i="32"/>
  <c r="D293" i="24"/>
  <c r="D343" i="24" s="1"/>
  <c r="D288" i="24"/>
  <c r="D313" i="24" s="1"/>
  <c r="D363" i="24" s="1"/>
  <c r="H345" i="38"/>
  <c r="H295" i="38"/>
  <c r="AL22" i="49"/>
  <c r="AQ22" i="49" s="1"/>
  <c r="H188" i="22"/>
  <c r="D188" i="62"/>
  <c r="AM23" i="49" s="1"/>
  <c r="H349" i="23"/>
  <c r="H299" i="23"/>
  <c r="D344" i="32"/>
  <c r="D319" i="32"/>
  <c r="I36" i="49"/>
  <c r="G80" i="49"/>
  <c r="G119" i="49" s="1"/>
  <c r="H275" i="23"/>
  <c r="C288" i="23"/>
  <c r="Q37" i="48"/>
  <c r="H333" i="38"/>
  <c r="H351" i="20"/>
  <c r="H301" i="20"/>
  <c r="C284" i="18"/>
  <c r="H284" i="18" s="1"/>
  <c r="H209" i="18"/>
  <c r="C285" i="18"/>
  <c r="H285" i="18" s="1"/>
  <c r="H210" i="18"/>
  <c r="C283" i="18"/>
  <c r="H208" i="18"/>
  <c r="H344" i="20"/>
  <c r="H294" i="20"/>
  <c r="E343" i="26"/>
  <c r="E318" i="26"/>
  <c r="C276" i="34"/>
  <c r="H201" i="34"/>
  <c r="C287" i="34"/>
  <c r="H287" i="34" s="1"/>
  <c r="H212" i="34"/>
  <c r="C282" i="34"/>
  <c r="H282" i="34" s="1"/>
  <c r="H207" i="34"/>
  <c r="C285" i="34"/>
  <c r="H285" i="34" s="1"/>
  <c r="H210" i="34"/>
  <c r="C280" i="34"/>
  <c r="H205" i="34"/>
  <c r="E343" i="35"/>
  <c r="E318" i="35"/>
  <c r="F363" i="19"/>
  <c r="F338" i="19"/>
  <c r="C277" i="57"/>
  <c r="H277" i="57" s="1"/>
  <c r="H202" i="57"/>
  <c r="D213" i="57"/>
  <c r="R19" i="49" s="1"/>
  <c r="C63" i="49" s="1"/>
  <c r="C102" i="49" s="1"/>
  <c r="D268" i="57"/>
  <c r="H349" i="12"/>
  <c r="H299" i="12"/>
  <c r="H349" i="19"/>
  <c r="H299" i="19"/>
  <c r="C277" i="22"/>
  <c r="H202" i="22"/>
  <c r="C348" i="35"/>
  <c r="C323" i="35"/>
  <c r="E362" i="38"/>
  <c r="E337" i="38"/>
  <c r="F185" i="44"/>
  <c r="C295" i="29"/>
  <c r="C345" i="29" s="1"/>
  <c r="H270" i="29"/>
  <c r="D293" i="28"/>
  <c r="D343" i="28" s="1"/>
  <c r="D288" i="28"/>
  <c r="D313" i="28" s="1"/>
  <c r="D363" i="28" s="1"/>
  <c r="H188" i="14"/>
  <c r="AL12" i="49"/>
  <c r="AQ12" i="49" s="1"/>
  <c r="C275" i="27"/>
  <c r="H275" i="27" s="1"/>
  <c r="H200" i="27"/>
  <c r="C274" i="27"/>
  <c r="H199" i="27"/>
  <c r="C346" i="10"/>
  <c r="C321" i="10"/>
  <c r="C358" i="31"/>
  <c r="C333" i="31"/>
  <c r="H205" i="21"/>
  <c r="C280" i="21"/>
  <c r="H208" i="21"/>
  <c r="C283" i="21"/>
  <c r="H200" i="21"/>
  <c r="C275" i="21"/>
  <c r="H275" i="21" s="1"/>
  <c r="C311" i="24"/>
  <c r="C361" i="24" s="1"/>
  <c r="H286" i="24"/>
  <c r="E361" i="35"/>
  <c r="E336" i="35"/>
  <c r="H199" i="59"/>
  <c r="C274" i="59"/>
  <c r="G268" i="41"/>
  <c r="G288" i="41" s="1"/>
  <c r="G213" i="41"/>
  <c r="U42" i="49" s="1"/>
  <c r="F86" i="49" s="1"/>
  <c r="C272" i="41"/>
  <c r="H197" i="41"/>
  <c r="C274" i="41"/>
  <c r="H199" i="41"/>
  <c r="C286" i="41"/>
  <c r="H211" i="41"/>
  <c r="D268" i="41"/>
  <c r="D213" i="41"/>
  <c r="R42" i="49" s="1"/>
  <c r="C86" i="49" s="1"/>
  <c r="C125" i="49" s="1"/>
  <c r="G268" i="62"/>
  <c r="G288" i="62" s="1"/>
  <c r="G213" i="62"/>
  <c r="U23" i="49" s="1"/>
  <c r="F67" i="49" s="1"/>
  <c r="H210" i="62"/>
  <c r="C285" i="62"/>
  <c r="H285" i="62" s="1"/>
  <c r="H355" i="33"/>
  <c r="H305" i="33"/>
  <c r="N32" i="48" s="1"/>
  <c r="H344" i="38"/>
  <c r="H294" i="38"/>
  <c r="C275" i="39"/>
  <c r="H275" i="39" s="1"/>
  <c r="H200" i="39"/>
  <c r="C279" i="39"/>
  <c r="H204" i="39"/>
  <c r="C273" i="39"/>
  <c r="H198" i="39"/>
  <c r="D268" i="39"/>
  <c r="D213" i="39"/>
  <c r="R40" i="49" s="1"/>
  <c r="C84" i="49" s="1"/>
  <c r="C123" i="49" s="1"/>
  <c r="H362" i="26"/>
  <c r="H312" i="26"/>
  <c r="S23" i="48"/>
  <c r="H335" i="26"/>
  <c r="E185" i="44"/>
  <c r="H344" i="32"/>
  <c r="H294" i="32"/>
  <c r="C285" i="11"/>
  <c r="H210" i="11"/>
  <c r="C277" i="11"/>
  <c r="H277" i="11" s="1"/>
  <c r="H202" i="11"/>
  <c r="C270" i="11"/>
  <c r="H195" i="11"/>
  <c r="C286" i="11"/>
  <c r="H211" i="11"/>
  <c r="H360" i="29"/>
  <c r="H310" i="29"/>
  <c r="S27" i="48" s="1"/>
  <c r="H194" i="30"/>
  <c r="C269" i="30"/>
  <c r="H197" i="30"/>
  <c r="C272" i="30"/>
  <c r="H272" i="30" s="1"/>
  <c r="H207" i="30"/>
  <c r="C282" i="30"/>
  <c r="H282" i="30" s="1"/>
  <c r="F268" i="30"/>
  <c r="F288" i="30" s="1"/>
  <c r="F213" i="30"/>
  <c r="T30" i="49" s="1"/>
  <c r="E74" i="49" s="1"/>
  <c r="G268" i="30"/>
  <c r="G288" i="30" s="1"/>
  <c r="G213" i="30"/>
  <c r="U30" i="49" s="1"/>
  <c r="F74" i="49" s="1"/>
  <c r="H203" i="30"/>
  <c r="C278" i="30"/>
  <c r="H278" i="30" s="1"/>
  <c r="H196" i="30"/>
  <c r="C271" i="30"/>
  <c r="H296" i="25"/>
  <c r="H346" i="25"/>
  <c r="H283" i="28"/>
  <c r="C308" i="28"/>
  <c r="C358" i="28" s="1"/>
  <c r="C363" i="31"/>
  <c r="C338" i="31"/>
  <c r="H188" i="34"/>
  <c r="AL35" i="49"/>
  <c r="AQ35" i="49" s="1"/>
  <c r="C298" i="24"/>
  <c r="C348" i="24" s="1"/>
  <c r="H273" i="24"/>
  <c r="C301" i="28"/>
  <c r="C351" i="28" s="1"/>
  <c r="H276" i="28"/>
  <c r="H361" i="38"/>
  <c r="H311" i="38"/>
  <c r="S9" i="48"/>
  <c r="H335" i="12"/>
  <c r="C297" i="28"/>
  <c r="C347" i="28" s="1"/>
  <c r="H272" i="28"/>
  <c r="H188" i="37"/>
  <c r="AL38" i="49"/>
  <c r="AQ38" i="49" s="1"/>
  <c r="G268" i="18"/>
  <c r="G288" i="18" s="1"/>
  <c r="G213" i="18"/>
  <c r="U16" i="49" s="1"/>
  <c r="F60" i="49" s="1"/>
  <c r="C272" i="18"/>
  <c r="H197" i="18"/>
  <c r="E268" i="34"/>
  <c r="E213" i="34"/>
  <c r="S35" i="49" s="1"/>
  <c r="D79" i="49" s="1"/>
  <c r="D118" i="49" s="1"/>
  <c r="C275" i="34"/>
  <c r="H275" i="34" s="1"/>
  <c r="H200" i="34"/>
  <c r="H356" i="33"/>
  <c r="H306" i="33"/>
  <c r="O32" i="48" s="1"/>
  <c r="G117" i="44"/>
  <c r="G137" i="44" s="1"/>
  <c r="H207" i="59"/>
  <c r="C282" i="59"/>
  <c r="H282" i="59" s="1"/>
  <c r="F213" i="59"/>
  <c r="T33" i="49" s="1"/>
  <c r="E77" i="49" s="1"/>
  <c r="F268" i="59"/>
  <c r="F288" i="59" s="1"/>
  <c r="C277" i="41"/>
  <c r="H277" i="41" s="1"/>
  <c r="H202" i="41"/>
  <c r="D213" i="62"/>
  <c r="R23" i="49" s="1"/>
  <c r="D268" i="62"/>
  <c r="H205" i="62"/>
  <c r="C280" i="62"/>
  <c r="C280" i="39"/>
  <c r="H205" i="39"/>
  <c r="C270" i="16"/>
  <c r="H195" i="16"/>
  <c r="H210" i="14"/>
  <c r="C285" i="14"/>
  <c r="H285" i="14" s="1"/>
  <c r="C269" i="14"/>
  <c r="H194" i="14"/>
  <c r="H296" i="19"/>
  <c r="H346" i="19"/>
  <c r="F358" i="23"/>
  <c r="F333" i="23"/>
  <c r="H362" i="20"/>
  <c r="H312" i="20"/>
  <c r="E118" i="44"/>
  <c r="E137" i="44" s="1"/>
  <c r="E188" i="6"/>
  <c r="AN7" i="49" s="1"/>
  <c r="C282" i="16"/>
  <c r="H282" i="16" s="1"/>
  <c r="H207" i="16"/>
  <c r="C286" i="16"/>
  <c r="H211" i="16"/>
  <c r="F268" i="16"/>
  <c r="F288" i="16" s="1"/>
  <c r="F313" i="16" s="1"/>
  <c r="F363" i="16" s="1"/>
  <c r="F213" i="16"/>
  <c r="T14" i="49" s="1"/>
  <c r="E58" i="49" s="1"/>
  <c r="E97" i="49" s="1"/>
  <c r="G268" i="16"/>
  <c r="G288" i="16" s="1"/>
  <c r="G213" i="16"/>
  <c r="U14" i="49" s="1"/>
  <c r="F58" i="49" s="1"/>
  <c r="C279" i="16"/>
  <c r="H279" i="16" s="1"/>
  <c r="H204" i="16"/>
  <c r="H345" i="19"/>
  <c r="H295" i="19"/>
  <c r="E343" i="12"/>
  <c r="E318" i="12"/>
  <c r="Y43" i="49"/>
  <c r="H189" i="44"/>
  <c r="C209" i="44"/>
  <c r="H180" i="44"/>
  <c r="H183" i="44"/>
  <c r="H190" i="44"/>
  <c r="H193" i="44"/>
  <c r="H312" i="28"/>
  <c r="U26" i="48" s="1"/>
  <c r="H362" i="28"/>
  <c r="C296" i="24"/>
  <c r="C346" i="24" s="1"/>
  <c r="H271" i="24"/>
  <c r="D348" i="19"/>
  <c r="D323" i="19"/>
  <c r="C301" i="29"/>
  <c r="C351" i="29" s="1"/>
  <c r="H276" i="29"/>
  <c r="E363" i="38"/>
  <c r="E338" i="38"/>
  <c r="C313" i="40"/>
  <c r="H288" i="40"/>
  <c r="H270" i="28"/>
  <c r="C295" i="28"/>
  <c r="C345" i="28" s="1"/>
  <c r="H288" i="12"/>
  <c r="H201" i="15"/>
  <c r="C276" i="15"/>
  <c r="H276" i="15" s="1"/>
  <c r="H204" i="15"/>
  <c r="C279" i="15"/>
  <c r="H279" i="15" s="1"/>
  <c r="H211" i="15"/>
  <c r="C286" i="15"/>
  <c r="H208" i="15"/>
  <c r="C283" i="15"/>
  <c r="AE29" i="49"/>
  <c r="H263" i="29"/>
  <c r="H349" i="35"/>
  <c r="H299" i="35"/>
  <c r="E346" i="26"/>
  <c r="E321" i="26"/>
  <c r="C273" i="17"/>
  <c r="H198" i="17"/>
  <c r="C284" i="17"/>
  <c r="H284" i="17" s="1"/>
  <c r="H209" i="17"/>
  <c r="C283" i="17"/>
  <c r="H208" i="17"/>
  <c r="C73" i="49"/>
  <c r="C112" i="49" s="1"/>
  <c r="E348" i="38"/>
  <c r="E323" i="38"/>
  <c r="C132" i="44"/>
  <c r="H132" i="44" s="1"/>
  <c r="H183" i="6"/>
  <c r="E345" i="38"/>
  <c r="E320" i="38"/>
  <c r="E349" i="23"/>
  <c r="E324" i="23"/>
  <c r="D188" i="36"/>
  <c r="AM37" i="49" s="1"/>
  <c r="H188" i="23"/>
  <c r="AL24" i="49"/>
  <c r="C351" i="20"/>
  <c r="C326" i="20"/>
  <c r="H345" i="35"/>
  <c r="H295" i="35"/>
  <c r="C273" i="18"/>
  <c r="H198" i="18"/>
  <c r="C278" i="18"/>
  <c r="H278" i="18" s="1"/>
  <c r="H203" i="18"/>
  <c r="C277" i="18"/>
  <c r="H202" i="18"/>
  <c r="C287" i="18"/>
  <c r="H287" i="18" s="1"/>
  <c r="H212" i="18"/>
  <c r="E363" i="20"/>
  <c r="E338" i="20"/>
  <c r="H335" i="23"/>
  <c r="S22" i="48"/>
  <c r="B85" i="49"/>
  <c r="B124" i="49" s="1"/>
  <c r="AQ41" i="49"/>
  <c r="C278" i="34"/>
  <c r="H278" i="34" s="1"/>
  <c r="H203" i="34"/>
  <c r="G268" i="34"/>
  <c r="G288" i="34" s="1"/>
  <c r="G313" i="34" s="1"/>
  <c r="G363" i="34" s="1"/>
  <c r="G213" i="34"/>
  <c r="U35" i="49" s="1"/>
  <c r="F79" i="49" s="1"/>
  <c r="F118" i="49" s="1"/>
  <c r="U18" i="48"/>
  <c r="H337" i="25"/>
  <c r="H306" i="35"/>
  <c r="H356" i="35"/>
  <c r="H203" i="57"/>
  <c r="C278" i="57"/>
  <c r="H278" i="57" s="1"/>
  <c r="H207" i="57"/>
  <c r="C282" i="57"/>
  <c r="H282" i="57" s="1"/>
  <c r="H208" i="57"/>
  <c r="C283" i="57"/>
  <c r="D349" i="12"/>
  <c r="D324" i="12"/>
  <c r="H352" i="32"/>
  <c r="H302" i="32"/>
  <c r="E349" i="19"/>
  <c r="E324" i="19"/>
  <c r="C280" i="22"/>
  <c r="H205" i="22"/>
  <c r="G213" i="22"/>
  <c r="U22" i="49" s="1"/>
  <c r="F66" i="49" s="1"/>
  <c r="G268" i="22"/>
  <c r="G288" i="22" s="1"/>
  <c r="C270" i="22"/>
  <c r="H195" i="22"/>
  <c r="H206" i="22"/>
  <c r="C281" i="22"/>
  <c r="C276" i="22"/>
  <c r="H201" i="22"/>
  <c r="H348" i="35"/>
  <c r="H298" i="35"/>
  <c r="H351" i="12"/>
  <c r="H301" i="12"/>
  <c r="H347" i="35"/>
  <c r="H297" i="35"/>
  <c r="S29" i="48"/>
  <c r="H335" i="31"/>
  <c r="M37" i="48"/>
  <c r="H329" i="38"/>
  <c r="C286" i="27"/>
  <c r="H211" i="27"/>
  <c r="C277" i="27"/>
  <c r="H277" i="27" s="1"/>
  <c r="H202" i="27"/>
  <c r="C273" i="27"/>
  <c r="H198" i="27"/>
  <c r="C277" i="21"/>
  <c r="H277" i="21" s="1"/>
  <c r="H202" i="21"/>
  <c r="AL27" i="49"/>
  <c r="AQ27" i="49" s="1"/>
  <c r="H188" i="27"/>
  <c r="C355" i="23"/>
  <c r="C330" i="23"/>
  <c r="H201" i="59"/>
  <c r="C276" i="59"/>
  <c r="H276" i="59" s="1"/>
  <c r="H211" i="59"/>
  <c r="C286" i="59"/>
  <c r="H200" i="59"/>
  <c r="C275" i="59"/>
  <c r="H275" i="59" s="1"/>
  <c r="C287" i="41"/>
  <c r="H287" i="41" s="1"/>
  <c r="H212" i="41"/>
  <c r="C275" i="41"/>
  <c r="H275" i="41" s="1"/>
  <c r="H200" i="41"/>
  <c r="C281" i="41"/>
  <c r="H206" i="41"/>
  <c r="H207" i="62"/>
  <c r="C282" i="62"/>
  <c r="H282" i="62" s="1"/>
  <c r="H194" i="62"/>
  <c r="C269" i="62"/>
  <c r="H208" i="62"/>
  <c r="C283" i="62"/>
  <c r="D286" i="62"/>
  <c r="D311" i="62" s="1"/>
  <c r="D361" i="62" s="1"/>
  <c r="H195" i="62"/>
  <c r="C270" i="62"/>
  <c r="I9" i="49"/>
  <c r="G53" i="49"/>
  <c r="G92" i="49" s="1"/>
  <c r="H177" i="36"/>
  <c r="E344" i="38"/>
  <c r="E319" i="38"/>
  <c r="C276" i="39"/>
  <c r="H276" i="39" s="1"/>
  <c r="H201" i="39"/>
  <c r="C268" i="39"/>
  <c r="H193" i="39"/>
  <c r="C213" i="39"/>
  <c r="C272" i="39"/>
  <c r="H197" i="39"/>
  <c r="D362" i="26"/>
  <c r="D337" i="26"/>
  <c r="O29" i="48"/>
  <c r="H331" i="31"/>
  <c r="C295" i="24"/>
  <c r="C345" i="24" s="1"/>
  <c r="H270" i="24"/>
  <c r="C313" i="32"/>
  <c r="H288" i="32"/>
  <c r="C280" i="11"/>
  <c r="H205" i="11"/>
  <c r="C283" i="11"/>
  <c r="H208" i="11"/>
  <c r="D268" i="11"/>
  <c r="D213" i="11"/>
  <c r="R10" i="49" s="1"/>
  <c r="C54" i="49" s="1"/>
  <c r="C93" i="49" s="1"/>
  <c r="C271" i="11"/>
  <c r="H196" i="11"/>
  <c r="B78" i="49"/>
  <c r="B117" i="49" s="1"/>
  <c r="AC34" i="49"/>
  <c r="I34" i="49" s="1"/>
  <c r="F363" i="38"/>
  <c r="F338" i="38"/>
  <c r="E346" i="25"/>
  <c r="E321" i="25"/>
  <c r="H344" i="26"/>
  <c r="H294" i="26"/>
  <c r="AE43" i="49" l="1"/>
  <c r="I20" i="49"/>
  <c r="AO43" i="49"/>
  <c r="X43" i="49"/>
  <c r="G83" i="49"/>
  <c r="G122" i="49" s="1"/>
  <c r="AN43" i="49"/>
  <c r="H300" i="59"/>
  <c r="I31" i="48" s="1"/>
  <c r="H350" i="59"/>
  <c r="H286" i="15"/>
  <c r="C311" i="15"/>
  <c r="C361" i="15" s="1"/>
  <c r="C306" i="14"/>
  <c r="C356" i="14" s="1"/>
  <c r="H281" i="14"/>
  <c r="H310" i="24"/>
  <c r="S24" i="48" s="1"/>
  <c r="H360" i="24"/>
  <c r="H207" i="37"/>
  <c r="C282" i="37"/>
  <c r="H282" i="37" s="1"/>
  <c r="G333" i="24"/>
  <c r="G322" i="24"/>
  <c r="E321" i="24"/>
  <c r="D318" i="24"/>
  <c r="G336" i="24"/>
  <c r="E337" i="24"/>
  <c r="D319" i="24"/>
  <c r="C336" i="24"/>
  <c r="D333" i="24"/>
  <c r="E318" i="24"/>
  <c r="F330" i="24"/>
  <c r="C320" i="24"/>
  <c r="E334" i="24"/>
  <c r="D321" i="24"/>
  <c r="G330" i="24"/>
  <c r="D325" i="24"/>
  <c r="G321" i="24"/>
  <c r="C325" i="24"/>
  <c r="E327" i="24"/>
  <c r="E328" i="24"/>
  <c r="D327" i="24"/>
  <c r="E335" i="24"/>
  <c r="G323" i="24"/>
  <c r="F335" i="24"/>
  <c r="C328" i="24"/>
  <c r="C343" i="24"/>
  <c r="G329" i="24"/>
  <c r="F318" i="24"/>
  <c r="C329" i="24"/>
  <c r="C330" i="24"/>
  <c r="F333" i="24"/>
  <c r="E330" i="24"/>
  <c r="G335" i="24"/>
  <c r="C322" i="24"/>
  <c r="E319" i="24"/>
  <c r="C332" i="24"/>
  <c r="G324" i="24"/>
  <c r="C321" i="24"/>
  <c r="F326" i="24"/>
  <c r="G338" i="24"/>
  <c r="E329" i="24"/>
  <c r="F337" i="24"/>
  <c r="G318" i="24"/>
  <c r="F319" i="24"/>
  <c r="G331" i="24"/>
  <c r="F324" i="24"/>
  <c r="H334" i="24"/>
  <c r="F334" i="24"/>
  <c r="G320" i="24"/>
  <c r="F338" i="24"/>
  <c r="D326" i="24"/>
  <c r="G334" i="24"/>
  <c r="F327" i="24"/>
  <c r="D338" i="24"/>
  <c r="H335" i="24"/>
  <c r="D329" i="24"/>
  <c r="C334" i="24"/>
  <c r="D334" i="24"/>
  <c r="D332" i="24"/>
  <c r="F328" i="24"/>
  <c r="C318" i="24"/>
  <c r="D336" i="24"/>
  <c r="G327" i="24"/>
  <c r="D330" i="24"/>
  <c r="D331" i="24"/>
  <c r="E326" i="24"/>
  <c r="F331" i="24"/>
  <c r="E331" i="24"/>
  <c r="E336" i="24"/>
  <c r="H325" i="24"/>
  <c r="F332" i="24"/>
  <c r="F329" i="24"/>
  <c r="G319" i="24"/>
  <c r="C319" i="24"/>
  <c r="E338" i="24"/>
  <c r="H328" i="24"/>
  <c r="D335" i="24"/>
  <c r="D324" i="24"/>
  <c r="G328" i="24"/>
  <c r="G337" i="24"/>
  <c r="E324" i="24"/>
  <c r="H323" i="24"/>
  <c r="F322" i="24"/>
  <c r="E320" i="24"/>
  <c r="G332" i="24"/>
  <c r="C335" i="24"/>
  <c r="C323" i="24"/>
  <c r="C338" i="24"/>
  <c r="H329" i="24"/>
  <c r="F336" i="24"/>
  <c r="F321" i="24"/>
  <c r="C333" i="24"/>
  <c r="D337" i="24"/>
  <c r="G325" i="24"/>
  <c r="H332" i="24"/>
  <c r="E323" i="24"/>
  <c r="D328" i="24"/>
  <c r="F323" i="24"/>
  <c r="H327" i="24"/>
  <c r="D320" i="24"/>
  <c r="E332" i="24"/>
  <c r="D322" i="24"/>
  <c r="C327" i="24"/>
  <c r="C337" i="24"/>
  <c r="F325" i="24"/>
  <c r="E333" i="24"/>
  <c r="E325" i="24"/>
  <c r="G326" i="24"/>
  <c r="E322" i="24"/>
  <c r="C324" i="24"/>
  <c r="C331" i="24"/>
  <c r="C326" i="24"/>
  <c r="F320" i="24"/>
  <c r="D323" i="24"/>
  <c r="C363" i="38"/>
  <c r="C338" i="38"/>
  <c r="H281" i="17"/>
  <c r="C306" i="17"/>
  <c r="C356" i="17" s="1"/>
  <c r="E295" i="6"/>
  <c r="E345" i="6" s="1"/>
  <c r="E215" i="44"/>
  <c r="E239" i="44" s="1"/>
  <c r="E287" i="44" s="1"/>
  <c r="E176" i="46"/>
  <c r="E56" i="46" s="1"/>
  <c r="E32" i="46" s="1"/>
  <c r="C298" i="21"/>
  <c r="C348" i="21" s="1"/>
  <c r="H273" i="21"/>
  <c r="H352" i="17"/>
  <c r="H302" i="17"/>
  <c r="K13" i="48" s="1"/>
  <c r="C311" i="59"/>
  <c r="C361" i="59" s="1"/>
  <c r="H286" i="59"/>
  <c r="G34" i="48"/>
  <c r="H323" i="35"/>
  <c r="C36" i="56"/>
  <c r="C39" i="47"/>
  <c r="B39" i="47" s="1"/>
  <c r="H363" i="40"/>
  <c r="D39" i="47" s="1"/>
  <c r="H313" i="40"/>
  <c r="C296" i="11"/>
  <c r="C346" i="11" s="1"/>
  <c r="H271" i="11"/>
  <c r="C363" i="32"/>
  <c r="C338" i="32"/>
  <c r="H345" i="24"/>
  <c r="H295" i="24"/>
  <c r="D24" i="48" s="1"/>
  <c r="Q40" i="49"/>
  <c r="H213" i="39"/>
  <c r="H312" i="41"/>
  <c r="U40" i="48" s="1"/>
  <c r="H362" i="41"/>
  <c r="C301" i="22"/>
  <c r="C351" i="22" s="1"/>
  <c r="H276" i="22"/>
  <c r="H280" i="22"/>
  <c r="C305" i="22"/>
  <c r="C355" i="22" s="1"/>
  <c r="C298" i="17"/>
  <c r="C348" i="17" s="1"/>
  <c r="H273" i="17"/>
  <c r="C6" i="56"/>
  <c r="C9" i="47"/>
  <c r="B9" i="47" s="1"/>
  <c r="H363" i="12"/>
  <c r="D9" i="47" s="1"/>
  <c r="H313" i="12"/>
  <c r="D15" i="48"/>
  <c r="H320" i="19"/>
  <c r="C67" i="49"/>
  <c r="C106" i="49" s="1"/>
  <c r="H347" i="28"/>
  <c r="H297" i="28"/>
  <c r="F26" i="48" s="1"/>
  <c r="H348" i="24"/>
  <c r="H298" i="24"/>
  <c r="G24" i="48" s="1"/>
  <c r="C297" i="41"/>
  <c r="C347" i="41" s="1"/>
  <c r="H272" i="41"/>
  <c r="D293" i="57"/>
  <c r="D343" i="57" s="1"/>
  <c r="D288" i="57"/>
  <c r="D313" i="57" s="1"/>
  <c r="D363" i="57" s="1"/>
  <c r="C313" i="23"/>
  <c r="H288" i="23"/>
  <c r="F332" i="29"/>
  <c r="E318" i="29"/>
  <c r="F333" i="29"/>
  <c r="G326" i="29"/>
  <c r="C329" i="29"/>
  <c r="D331" i="29"/>
  <c r="F326" i="29"/>
  <c r="C319" i="29"/>
  <c r="D330" i="29"/>
  <c r="G331" i="29"/>
  <c r="H329" i="29"/>
  <c r="D329" i="29"/>
  <c r="D335" i="29"/>
  <c r="D320" i="29"/>
  <c r="D325" i="29"/>
  <c r="H322" i="29"/>
  <c r="C322" i="29"/>
  <c r="E328" i="29"/>
  <c r="E331" i="29"/>
  <c r="C332" i="29"/>
  <c r="G338" i="29"/>
  <c r="F322" i="29"/>
  <c r="F320" i="29"/>
  <c r="C333" i="29"/>
  <c r="G325" i="29"/>
  <c r="E337" i="29"/>
  <c r="D321" i="29"/>
  <c r="D338" i="29"/>
  <c r="E325" i="29"/>
  <c r="D328" i="29"/>
  <c r="E326" i="29"/>
  <c r="H334" i="29"/>
  <c r="F325" i="29"/>
  <c r="D323" i="29"/>
  <c r="G328" i="29"/>
  <c r="E319" i="29"/>
  <c r="G321" i="29"/>
  <c r="G335" i="29"/>
  <c r="G322" i="29"/>
  <c r="C343" i="29"/>
  <c r="E333" i="29"/>
  <c r="C323" i="29"/>
  <c r="G334" i="29"/>
  <c r="F330" i="29"/>
  <c r="D319" i="29"/>
  <c r="F323" i="29"/>
  <c r="F324" i="29"/>
  <c r="E329" i="29"/>
  <c r="E323" i="29"/>
  <c r="G329" i="29"/>
  <c r="F329" i="29"/>
  <c r="H327" i="29"/>
  <c r="D318" i="29"/>
  <c r="E327" i="29"/>
  <c r="C321" i="29"/>
  <c r="G332" i="29"/>
  <c r="C330" i="29"/>
  <c r="E334" i="29"/>
  <c r="F337" i="29"/>
  <c r="C334" i="29"/>
  <c r="F334" i="29"/>
  <c r="F331" i="29"/>
  <c r="G327" i="29"/>
  <c r="D324" i="29"/>
  <c r="D334" i="29"/>
  <c r="G336" i="29"/>
  <c r="D326" i="29"/>
  <c r="D336" i="29"/>
  <c r="E338" i="29"/>
  <c r="D327" i="29"/>
  <c r="C324" i="29"/>
  <c r="E324" i="29"/>
  <c r="C331" i="29"/>
  <c r="E321" i="29"/>
  <c r="H337" i="29"/>
  <c r="G330" i="29"/>
  <c r="F327" i="29"/>
  <c r="F321" i="29"/>
  <c r="G337" i="29"/>
  <c r="C335" i="29"/>
  <c r="E335" i="29"/>
  <c r="C327" i="29"/>
  <c r="C325" i="29"/>
  <c r="C326" i="29"/>
  <c r="F338" i="29"/>
  <c r="C336" i="29"/>
  <c r="D322" i="29"/>
  <c r="C337" i="29"/>
  <c r="F319" i="29"/>
  <c r="G318" i="29"/>
  <c r="E332" i="29"/>
  <c r="C320" i="29"/>
  <c r="E336" i="29"/>
  <c r="H332" i="29"/>
  <c r="G320" i="29"/>
  <c r="D337" i="29"/>
  <c r="G324" i="29"/>
  <c r="H325" i="29"/>
  <c r="H335" i="29"/>
  <c r="G333" i="29"/>
  <c r="F328" i="29"/>
  <c r="E320" i="29"/>
  <c r="D332" i="29"/>
  <c r="E330" i="29"/>
  <c r="C328" i="29"/>
  <c r="E322" i="29"/>
  <c r="F335" i="29"/>
  <c r="G319" i="29"/>
  <c r="D333" i="29"/>
  <c r="F318" i="29"/>
  <c r="H328" i="29"/>
  <c r="F336" i="29"/>
  <c r="G323" i="29"/>
  <c r="H330" i="29"/>
  <c r="C318" i="29"/>
  <c r="H356" i="28"/>
  <c r="H306" i="28"/>
  <c r="O26" i="48" s="1"/>
  <c r="T9" i="48"/>
  <c r="H336" i="12"/>
  <c r="E288" i="41"/>
  <c r="E313" i="41" s="1"/>
  <c r="E363" i="41" s="1"/>
  <c r="E293" i="41"/>
  <c r="E343" i="41" s="1"/>
  <c r="H202" i="37"/>
  <c r="C277" i="37"/>
  <c r="H195" i="37"/>
  <c r="C270" i="37"/>
  <c r="H199" i="37"/>
  <c r="C274" i="37"/>
  <c r="H285" i="27"/>
  <c r="C310" i="27"/>
  <c r="C360" i="27" s="1"/>
  <c r="H313" i="35"/>
  <c r="H363" i="35"/>
  <c r="D34" i="47" s="1"/>
  <c r="C34" i="47"/>
  <c r="C31" i="56"/>
  <c r="C15" i="48"/>
  <c r="H319" i="19"/>
  <c r="H288" i="24"/>
  <c r="C313" i="24"/>
  <c r="C363" i="24" s="1"/>
  <c r="H311" i="28"/>
  <c r="T26" i="48" s="1"/>
  <c r="H361" i="28"/>
  <c r="H319" i="23"/>
  <c r="C22" i="48"/>
  <c r="C137" i="44"/>
  <c r="H137" i="44" s="1"/>
  <c r="C34" i="56"/>
  <c r="C37" i="47"/>
  <c r="H313" i="38"/>
  <c r="H363" i="38"/>
  <c r="D37" i="47" s="1"/>
  <c r="H333" i="20"/>
  <c r="Q16" i="48"/>
  <c r="F178" i="46"/>
  <c r="F58" i="46" s="1"/>
  <c r="F34" i="46" s="1"/>
  <c r="F217" i="44"/>
  <c r="F241" i="44" s="1"/>
  <c r="F289" i="44" s="1"/>
  <c r="C278" i="6"/>
  <c r="H203" i="6"/>
  <c r="C284" i="6"/>
  <c r="H209" i="6"/>
  <c r="G229" i="44"/>
  <c r="G253" i="44" s="1"/>
  <c r="G301" i="44" s="1"/>
  <c r="G190" i="46"/>
  <c r="G70" i="46" s="1"/>
  <c r="G46" i="46" s="1"/>
  <c r="F294" i="6"/>
  <c r="F344" i="6" s="1"/>
  <c r="F175" i="46"/>
  <c r="F55" i="46" s="1"/>
  <c r="F31" i="46" s="1"/>
  <c r="F214" i="44"/>
  <c r="F238" i="44" s="1"/>
  <c r="F286" i="44" s="1"/>
  <c r="E228" i="44"/>
  <c r="E252" i="44" s="1"/>
  <c r="E300" i="44" s="1"/>
  <c r="E308" i="6"/>
  <c r="E358" i="6" s="1"/>
  <c r="E189" i="46"/>
  <c r="E69" i="46" s="1"/>
  <c r="E45" i="46" s="1"/>
  <c r="D181" i="46"/>
  <c r="D61" i="46" s="1"/>
  <c r="D220" i="44"/>
  <c r="G181" i="46"/>
  <c r="G61" i="46" s="1"/>
  <c r="G37" i="46" s="1"/>
  <c r="G220" i="44"/>
  <c r="G244" i="44" s="1"/>
  <c r="G292" i="44" s="1"/>
  <c r="F181" i="46"/>
  <c r="F61" i="46" s="1"/>
  <c r="F220" i="44"/>
  <c r="G183" i="46"/>
  <c r="G63" i="46" s="1"/>
  <c r="G222" i="44"/>
  <c r="F296" i="6"/>
  <c r="F346" i="6" s="1"/>
  <c r="F216" i="44"/>
  <c r="F240" i="44" s="1"/>
  <c r="F288" i="44" s="1"/>
  <c r="F177" i="46"/>
  <c r="F57" i="46" s="1"/>
  <c r="F33" i="46" s="1"/>
  <c r="H204" i="6"/>
  <c r="C279" i="6"/>
  <c r="D293" i="16"/>
  <c r="D343" i="16" s="1"/>
  <c r="D288" i="16"/>
  <c r="D313" i="16" s="1"/>
  <c r="D363" i="16" s="1"/>
  <c r="G161" i="44"/>
  <c r="B15" i="48"/>
  <c r="H318" i="19"/>
  <c r="D293" i="21"/>
  <c r="D343" i="21" s="1"/>
  <c r="D288" i="21"/>
  <c r="D313" i="21" s="1"/>
  <c r="D363" i="21" s="1"/>
  <c r="C296" i="27"/>
  <c r="C346" i="27" s="1"/>
  <c r="H271" i="27"/>
  <c r="F293" i="22"/>
  <c r="F343" i="22" s="1"/>
  <c r="F288" i="22"/>
  <c r="F313" i="22" s="1"/>
  <c r="F363" i="22" s="1"/>
  <c r="H269" i="22"/>
  <c r="C294" i="22"/>
  <c r="C344" i="22" s="1"/>
  <c r="C296" i="57"/>
  <c r="C346" i="57" s="1"/>
  <c r="H271" i="57"/>
  <c r="C298" i="34"/>
  <c r="C348" i="34" s="1"/>
  <c r="H273" i="34"/>
  <c r="C296" i="17"/>
  <c r="C346" i="17" s="1"/>
  <c r="H271" i="17"/>
  <c r="H204" i="36"/>
  <c r="C279" i="36"/>
  <c r="H279" i="36" s="1"/>
  <c r="H198" i="36"/>
  <c r="C273" i="36"/>
  <c r="F213" i="36"/>
  <c r="T37" i="49" s="1"/>
  <c r="E81" i="49" s="1"/>
  <c r="F268" i="36"/>
  <c r="F288" i="36" s="1"/>
  <c r="H348" i="29"/>
  <c r="H298" i="29"/>
  <c r="G27" i="48" s="1"/>
  <c r="H312" i="30"/>
  <c r="U28" i="48" s="1"/>
  <c r="H362" i="30"/>
  <c r="C298" i="30"/>
  <c r="C348" i="30" s="1"/>
  <c r="H273" i="30"/>
  <c r="H307" i="11"/>
  <c r="P8" i="48" s="1"/>
  <c r="H357" i="11"/>
  <c r="C311" i="39"/>
  <c r="C361" i="39" s="1"/>
  <c r="H286" i="39"/>
  <c r="C294" i="41"/>
  <c r="C344" i="41" s="1"/>
  <c r="H269" i="41"/>
  <c r="C306" i="59"/>
  <c r="C356" i="59" s="1"/>
  <c r="H281" i="59"/>
  <c r="H270" i="57"/>
  <c r="C295" i="57"/>
  <c r="C345" i="57" s="1"/>
  <c r="C293" i="18"/>
  <c r="H268" i="18"/>
  <c r="C288" i="18"/>
  <c r="H344" i="24"/>
  <c r="H294" i="24"/>
  <c r="C24" i="48" s="1"/>
  <c r="H268" i="17"/>
  <c r="C293" i="17"/>
  <c r="C288" i="17"/>
  <c r="H271" i="14"/>
  <c r="C296" i="14"/>
  <c r="C346" i="14" s="1"/>
  <c r="C299" i="39"/>
  <c r="C349" i="39" s="1"/>
  <c r="H274" i="39"/>
  <c r="E22" i="48"/>
  <c r="H321" i="23"/>
  <c r="H213" i="21"/>
  <c r="Q21" i="49"/>
  <c r="H274" i="22"/>
  <c r="C299" i="22"/>
  <c r="C349" i="22" s="1"/>
  <c r="E293" i="57"/>
  <c r="E343" i="57" s="1"/>
  <c r="E288" i="57"/>
  <c r="E313" i="57" s="1"/>
  <c r="E363" i="57" s="1"/>
  <c r="U15" i="48"/>
  <c r="H337" i="19"/>
  <c r="C299" i="14"/>
  <c r="C349" i="14" s="1"/>
  <c r="H274" i="14"/>
  <c r="H118" i="44"/>
  <c r="C305" i="34"/>
  <c r="C355" i="34" s="1"/>
  <c r="H280" i="34"/>
  <c r="D86" i="49"/>
  <c r="D125" i="49" s="1"/>
  <c r="C213" i="37"/>
  <c r="H193" i="37"/>
  <c r="C268" i="37"/>
  <c r="C283" i="6"/>
  <c r="H208" i="6"/>
  <c r="G214" i="44"/>
  <c r="G175" i="46"/>
  <c r="G55" i="46" s="1"/>
  <c r="H141" i="44"/>
  <c r="C161" i="44"/>
  <c r="E293" i="30"/>
  <c r="E343" i="30" s="1"/>
  <c r="E288" i="30"/>
  <c r="E313" i="30" s="1"/>
  <c r="E363" i="30" s="1"/>
  <c r="H37" i="48"/>
  <c r="H324" i="38"/>
  <c r="C288" i="57"/>
  <c r="H268" i="57"/>
  <c r="C293" i="57"/>
  <c r="H270" i="34"/>
  <c r="C295" i="34"/>
  <c r="C345" i="34" s="1"/>
  <c r="C288" i="39"/>
  <c r="C293" i="39"/>
  <c r="H268" i="39"/>
  <c r="C295" i="62"/>
  <c r="C345" i="62" s="1"/>
  <c r="H270" i="62"/>
  <c r="H286" i="27"/>
  <c r="C311" i="27"/>
  <c r="C361" i="27" s="1"/>
  <c r="C298" i="18"/>
  <c r="C348" i="18" s="1"/>
  <c r="H273" i="18"/>
  <c r="H345" i="28"/>
  <c r="H295" i="28"/>
  <c r="D26" i="48" s="1"/>
  <c r="H270" i="16"/>
  <c r="C295" i="16"/>
  <c r="C345" i="16" s="1"/>
  <c r="H271" i="30"/>
  <c r="C296" i="30"/>
  <c r="C346" i="30" s="1"/>
  <c r="C30" i="48"/>
  <c r="H319" i="32"/>
  <c r="D288" i="39"/>
  <c r="D313" i="39" s="1"/>
  <c r="D363" i="39" s="1"/>
  <c r="D293" i="39"/>
  <c r="D343" i="39" s="1"/>
  <c r="D293" i="41"/>
  <c r="D343" i="41" s="1"/>
  <c r="D288" i="41"/>
  <c r="D313" i="41" s="1"/>
  <c r="D363" i="41" s="1"/>
  <c r="G37" i="48"/>
  <c r="H323" i="38"/>
  <c r="H343" i="29"/>
  <c r="H293" i="29"/>
  <c r="B27" i="48" s="1"/>
  <c r="H277" i="16"/>
  <c r="C302" i="16"/>
  <c r="C352" i="16" s="1"/>
  <c r="H357" i="27"/>
  <c r="H307" i="27"/>
  <c r="P25" i="48" s="1"/>
  <c r="H360" i="30"/>
  <c r="H310" i="30"/>
  <c r="S28" i="48" s="1"/>
  <c r="H349" i="62"/>
  <c r="H299" i="62"/>
  <c r="H21" i="48" s="1"/>
  <c r="H310" i="59"/>
  <c r="S31" i="48" s="1"/>
  <c r="H360" i="59"/>
  <c r="H211" i="37"/>
  <c r="C286" i="37"/>
  <c r="H210" i="37"/>
  <c r="C285" i="37"/>
  <c r="H285" i="37" s="1"/>
  <c r="D213" i="37"/>
  <c r="R38" i="49" s="1"/>
  <c r="C82" i="49" s="1"/>
  <c r="C121" i="49" s="1"/>
  <c r="D268" i="37"/>
  <c r="H212" i="37"/>
  <c r="C287" i="37"/>
  <c r="E213" i="37"/>
  <c r="S38" i="49" s="1"/>
  <c r="D82" i="49" s="1"/>
  <c r="D121" i="49" s="1"/>
  <c r="E268" i="37"/>
  <c r="H273" i="22"/>
  <c r="C298" i="22"/>
  <c r="C348" i="22" s="1"/>
  <c r="H271" i="34"/>
  <c r="C296" i="34"/>
  <c r="C346" i="34" s="1"/>
  <c r="H272" i="17"/>
  <c r="C297" i="17"/>
  <c r="C347" i="17" s="1"/>
  <c r="H273" i="15"/>
  <c r="C298" i="15"/>
  <c r="C348" i="15" s="1"/>
  <c r="H323" i="33"/>
  <c r="H331" i="33"/>
  <c r="H351" i="24"/>
  <c r="H301" i="24"/>
  <c r="J24" i="48" s="1"/>
  <c r="D9" i="48"/>
  <c r="H320" i="12"/>
  <c r="C306" i="62"/>
  <c r="C356" i="62" s="1"/>
  <c r="H281" i="62"/>
  <c r="C338" i="10"/>
  <c r="C363" i="10"/>
  <c r="H213" i="34"/>
  <c r="Q35" i="49"/>
  <c r="B23" i="48"/>
  <c r="H318" i="26"/>
  <c r="Q23" i="48"/>
  <c r="H333" i="26"/>
  <c r="H269" i="15"/>
  <c r="C294" i="15"/>
  <c r="C344" i="15" s="1"/>
  <c r="B18" i="48"/>
  <c r="H318" i="25"/>
  <c r="F184" i="46"/>
  <c r="F64" i="46" s="1"/>
  <c r="F223" i="44"/>
  <c r="E298" i="6"/>
  <c r="E348" i="6" s="1"/>
  <c r="E179" i="46"/>
  <c r="E59" i="46" s="1"/>
  <c r="E35" i="46" s="1"/>
  <c r="E218" i="44"/>
  <c r="E242" i="44" s="1"/>
  <c r="E290" i="44" s="1"/>
  <c r="G182" i="46"/>
  <c r="G62" i="46" s="1"/>
  <c r="G221" i="44"/>
  <c r="E186" i="46"/>
  <c r="E66" i="46" s="1"/>
  <c r="E225" i="44"/>
  <c r="E219" i="44"/>
  <c r="E243" i="44" s="1"/>
  <c r="E291" i="44" s="1"/>
  <c r="E180" i="46"/>
  <c r="E60" i="46" s="1"/>
  <c r="E36" i="46" s="1"/>
  <c r="G187" i="46"/>
  <c r="G67" i="46" s="1"/>
  <c r="G43" i="46" s="1"/>
  <c r="G226" i="44"/>
  <c r="G250" i="44" s="1"/>
  <c r="G298" i="44" s="1"/>
  <c r="F306" i="6"/>
  <c r="F356" i="6" s="1"/>
  <c r="F226" i="44"/>
  <c r="F250" i="44" s="1"/>
  <c r="F298" i="44" s="1"/>
  <c r="F187" i="46"/>
  <c r="F67" i="46" s="1"/>
  <c r="F43" i="46" s="1"/>
  <c r="D229" i="44"/>
  <c r="D190" i="46"/>
  <c r="D70" i="46" s="1"/>
  <c r="E230" i="44"/>
  <c r="E191" i="46"/>
  <c r="E71" i="46" s="1"/>
  <c r="D225" i="44"/>
  <c r="D249" i="44" s="1"/>
  <c r="D297" i="44" s="1"/>
  <c r="D186" i="46"/>
  <c r="D66" i="46" s="1"/>
  <c r="D42" i="46" s="1"/>
  <c r="D299" i="6"/>
  <c r="D349" i="6" s="1"/>
  <c r="D180" i="46"/>
  <c r="D60" i="46" s="1"/>
  <c r="D36" i="46" s="1"/>
  <c r="D219" i="44"/>
  <c r="D243" i="44" s="1"/>
  <c r="D291" i="44" s="1"/>
  <c r="E312" i="6"/>
  <c r="E362" i="6" s="1"/>
  <c r="E232" i="44"/>
  <c r="E256" i="44" s="1"/>
  <c r="E304" i="44" s="1"/>
  <c r="E193" i="46"/>
  <c r="E73" i="46" s="1"/>
  <c r="E49" i="46" s="1"/>
  <c r="E37" i="48"/>
  <c r="H321" i="38"/>
  <c r="H287" i="16"/>
  <c r="C312" i="16"/>
  <c r="C362" i="16" s="1"/>
  <c r="H157" i="44"/>
  <c r="H287" i="21"/>
  <c r="C312" i="21"/>
  <c r="C362" i="21" s="1"/>
  <c r="H356" i="29"/>
  <c r="H306" i="29"/>
  <c r="O27" i="48" s="1"/>
  <c r="G9" i="48"/>
  <c r="H323" i="12"/>
  <c r="H277" i="39"/>
  <c r="C302" i="39"/>
  <c r="C352" i="39" s="1"/>
  <c r="C288" i="41"/>
  <c r="H268" i="41"/>
  <c r="C293" i="41"/>
  <c r="E293" i="22"/>
  <c r="E343" i="22" s="1"/>
  <c r="E288" i="22"/>
  <c r="E313" i="22" s="1"/>
  <c r="E363" i="22" s="1"/>
  <c r="J18" i="48"/>
  <c r="H326" i="25"/>
  <c r="B70" i="49"/>
  <c r="B109" i="49" s="1"/>
  <c r="V26" i="49"/>
  <c r="H199" i="36"/>
  <c r="C274" i="36"/>
  <c r="C293" i="15"/>
  <c r="C288" i="15"/>
  <c r="H268" i="15"/>
  <c r="C308" i="30"/>
  <c r="C358" i="30" s="1"/>
  <c r="H283" i="30"/>
  <c r="H349" i="29"/>
  <c r="H299" i="29"/>
  <c r="H27" i="48" s="1"/>
  <c r="E293" i="39"/>
  <c r="E343" i="39" s="1"/>
  <c r="E288" i="39"/>
  <c r="E313" i="39" s="1"/>
  <c r="E363" i="39" s="1"/>
  <c r="H270" i="21"/>
  <c r="C295" i="21"/>
  <c r="C345" i="21" s="1"/>
  <c r="C296" i="22"/>
  <c r="C346" i="22" s="1"/>
  <c r="H271" i="22"/>
  <c r="C338" i="9"/>
  <c r="C363" i="9"/>
  <c r="C294" i="16"/>
  <c r="C344" i="16" s="1"/>
  <c r="H269" i="16"/>
  <c r="Q34" i="48"/>
  <c r="H333" i="35"/>
  <c r="H344" i="29"/>
  <c r="H294" i="29"/>
  <c r="C27" i="48" s="1"/>
  <c r="F293" i="39"/>
  <c r="F343" i="39" s="1"/>
  <c r="F288" i="39"/>
  <c r="F313" i="39" s="1"/>
  <c r="F363" i="39" s="1"/>
  <c r="F288" i="62"/>
  <c r="N22" i="48"/>
  <c r="H330" i="23"/>
  <c r="H346" i="28"/>
  <c r="H296" i="28"/>
  <c r="E26" i="48" s="1"/>
  <c r="C308" i="34"/>
  <c r="C358" i="34" s="1"/>
  <c r="H283" i="34"/>
  <c r="H188" i="36"/>
  <c r="AL37" i="49"/>
  <c r="AQ37" i="49" s="1"/>
  <c r="O30" i="48"/>
  <c r="H331" i="32"/>
  <c r="H321" i="25"/>
  <c r="E18" i="48"/>
  <c r="C37" i="48"/>
  <c r="H319" i="38"/>
  <c r="H203" i="37"/>
  <c r="C278" i="37"/>
  <c r="H278" i="37" s="1"/>
  <c r="D22" i="48"/>
  <c r="H320" i="23"/>
  <c r="H269" i="39"/>
  <c r="C294" i="39"/>
  <c r="C344" i="39" s="1"/>
  <c r="E311" i="6"/>
  <c r="E361" i="6" s="1"/>
  <c r="E231" i="44"/>
  <c r="E255" i="44" s="1"/>
  <c r="E303" i="44" s="1"/>
  <c r="E192" i="46"/>
  <c r="E72" i="46" s="1"/>
  <c r="E48" i="46" s="1"/>
  <c r="H354" i="15"/>
  <c r="H304" i="15"/>
  <c r="M11" i="48" s="1"/>
  <c r="C308" i="21"/>
  <c r="C358" i="21" s="1"/>
  <c r="H283" i="21"/>
  <c r="H360" i="34"/>
  <c r="H310" i="34"/>
  <c r="S33" i="48" s="1"/>
  <c r="F293" i="17"/>
  <c r="F343" i="17" s="1"/>
  <c r="F288" i="17"/>
  <c r="F313" i="17" s="1"/>
  <c r="F363" i="17" s="1"/>
  <c r="C312" i="14"/>
  <c r="C362" i="14" s="1"/>
  <c r="H287" i="14"/>
  <c r="C312" i="11"/>
  <c r="C362" i="11" s="1"/>
  <c r="H287" i="11"/>
  <c r="H206" i="37"/>
  <c r="C281" i="37"/>
  <c r="G213" i="37"/>
  <c r="U38" i="49" s="1"/>
  <c r="F82" i="49" s="1"/>
  <c r="F121" i="49" s="1"/>
  <c r="G268" i="37"/>
  <c r="G288" i="37" s="1"/>
  <c r="G313" i="37" s="1"/>
  <c r="G363" i="37" s="1"/>
  <c r="H208" i="37"/>
  <c r="C283" i="37"/>
  <c r="Q29" i="48"/>
  <c r="H333" i="31"/>
  <c r="H346" i="29"/>
  <c r="H296" i="29"/>
  <c r="E27" i="48" s="1"/>
  <c r="H279" i="18"/>
  <c r="C304" i="18"/>
  <c r="C354" i="18" s="1"/>
  <c r="H319" i="33"/>
  <c r="H333" i="33"/>
  <c r="H335" i="38"/>
  <c r="S37" i="48"/>
  <c r="B9" i="48"/>
  <c r="H318" i="12"/>
  <c r="E293" i="16"/>
  <c r="E343" i="16" s="1"/>
  <c r="E288" i="16"/>
  <c r="E313" i="16" s="1"/>
  <c r="E363" i="16" s="1"/>
  <c r="C297" i="11"/>
  <c r="C347" i="11" s="1"/>
  <c r="H272" i="11"/>
  <c r="H323" i="20"/>
  <c r="G16" i="48"/>
  <c r="H279" i="41"/>
  <c r="C304" i="41"/>
  <c r="C354" i="41" s="1"/>
  <c r="H271" i="59"/>
  <c r="C296" i="59"/>
  <c r="C346" i="59" s="1"/>
  <c r="F293" i="21"/>
  <c r="F343" i="21" s="1"/>
  <c r="F288" i="21"/>
  <c r="F313" i="21" s="1"/>
  <c r="F363" i="21" s="1"/>
  <c r="H313" i="10"/>
  <c r="H363" i="10"/>
  <c r="D7" i="47" s="1"/>
  <c r="C7" i="47"/>
  <c r="C4" i="56"/>
  <c r="H309" i="27"/>
  <c r="R25" i="48" s="1"/>
  <c r="H359" i="27"/>
  <c r="H349" i="57"/>
  <c r="H299" i="57"/>
  <c r="H17" i="48" s="1"/>
  <c r="H273" i="57"/>
  <c r="C298" i="57"/>
  <c r="C348" i="57" s="1"/>
  <c r="H196" i="6"/>
  <c r="C271" i="6"/>
  <c r="G215" i="44"/>
  <c r="G176" i="46"/>
  <c r="G56" i="46" s="1"/>
  <c r="G186" i="46"/>
  <c r="G66" i="46" s="1"/>
  <c r="G225" i="44"/>
  <c r="F308" i="6"/>
  <c r="F358" i="6" s="1"/>
  <c r="F228" i="44"/>
  <c r="F252" i="44" s="1"/>
  <c r="F300" i="44" s="1"/>
  <c r="F189" i="46"/>
  <c r="F69" i="46" s="1"/>
  <c r="F45" i="46" s="1"/>
  <c r="G216" i="44"/>
  <c r="G177" i="46"/>
  <c r="G57" i="46" s="1"/>
  <c r="D268" i="6"/>
  <c r="D213" i="6"/>
  <c r="R7" i="49" s="1"/>
  <c r="D224" i="44"/>
  <c r="D248" i="44" s="1"/>
  <c r="D296" i="44" s="1"/>
  <c r="D185" i="46"/>
  <c r="D65" i="46" s="1"/>
  <c r="D41" i="46" s="1"/>
  <c r="D312" i="6"/>
  <c r="D362" i="6" s="1"/>
  <c r="D193" i="46"/>
  <c r="D73" i="46" s="1"/>
  <c r="D49" i="46" s="1"/>
  <c r="D232" i="44"/>
  <c r="D256" i="44" s="1"/>
  <c r="D304" i="44" s="1"/>
  <c r="E296" i="6"/>
  <c r="E346" i="6" s="1"/>
  <c r="E216" i="44"/>
  <c r="E240" i="44" s="1"/>
  <c r="E288" i="44" s="1"/>
  <c r="E177" i="46"/>
  <c r="E57" i="46" s="1"/>
  <c r="E33" i="46" s="1"/>
  <c r="E223" i="44"/>
  <c r="E184" i="46"/>
  <c r="E64" i="46" s="1"/>
  <c r="F180" i="46"/>
  <c r="F60" i="46" s="1"/>
  <c r="F36" i="46" s="1"/>
  <c r="F219" i="44"/>
  <c r="F243" i="44" s="1"/>
  <c r="F291" i="44" s="1"/>
  <c r="F213" i="6"/>
  <c r="T7" i="49" s="1"/>
  <c r="F268" i="6"/>
  <c r="G232" i="44"/>
  <c r="G193" i="46"/>
  <c r="G73" i="46" s="1"/>
  <c r="H348" i="28"/>
  <c r="H298" i="28"/>
  <c r="G26" i="48" s="1"/>
  <c r="Q14" i="49"/>
  <c r="H213" i="16"/>
  <c r="F161" i="44"/>
  <c r="H153" i="44"/>
  <c r="C296" i="62"/>
  <c r="C346" i="62" s="1"/>
  <c r="H271" i="62"/>
  <c r="E293" i="11"/>
  <c r="E343" i="11" s="1"/>
  <c r="E288" i="11"/>
  <c r="E313" i="11" s="1"/>
  <c r="E363" i="11" s="1"/>
  <c r="Q27" i="49"/>
  <c r="H213" i="27"/>
  <c r="O16" i="48"/>
  <c r="H331" i="20"/>
  <c r="H208" i="36"/>
  <c r="C283" i="36"/>
  <c r="E213" i="36"/>
  <c r="S37" i="49" s="1"/>
  <c r="D81" i="49" s="1"/>
  <c r="D120" i="49" s="1"/>
  <c r="E268" i="36"/>
  <c r="H193" i="36"/>
  <c r="C213" i="36"/>
  <c r="C268" i="36"/>
  <c r="H197" i="36"/>
  <c r="C272" i="36"/>
  <c r="C18" i="48"/>
  <c r="H319" i="25"/>
  <c r="V28" i="49"/>
  <c r="B72" i="49"/>
  <c r="B111" i="49" s="1"/>
  <c r="U9" i="48"/>
  <c r="H337" i="12"/>
  <c r="C12" i="56"/>
  <c r="H363" i="19"/>
  <c r="D15" i="47" s="1"/>
  <c r="C15" i="47"/>
  <c r="B15" i="47" s="1"/>
  <c r="H313" i="19"/>
  <c r="H276" i="27"/>
  <c r="C301" i="27"/>
  <c r="C351" i="27" s="1"/>
  <c r="I32" i="49"/>
  <c r="H283" i="22"/>
  <c r="C308" i="22"/>
  <c r="C358" i="22" s="1"/>
  <c r="G30" i="48"/>
  <c r="H323" i="32"/>
  <c r="H353" i="17"/>
  <c r="H303" i="17"/>
  <c r="L13" i="48" s="1"/>
  <c r="D288" i="30"/>
  <c r="D313" i="30" s="1"/>
  <c r="D363" i="30" s="1"/>
  <c r="D293" i="30"/>
  <c r="D343" i="30" s="1"/>
  <c r="E293" i="27"/>
  <c r="E343" i="27" s="1"/>
  <c r="E288" i="27"/>
  <c r="E313" i="27" s="1"/>
  <c r="E363" i="27" s="1"/>
  <c r="H280" i="17"/>
  <c r="C305" i="17"/>
  <c r="C355" i="17" s="1"/>
  <c r="H321" i="35"/>
  <c r="E34" i="48"/>
  <c r="H280" i="41"/>
  <c r="C305" i="41"/>
  <c r="C355" i="41" s="1"/>
  <c r="K37" i="48"/>
  <c r="H327" i="38"/>
  <c r="H213" i="57"/>
  <c r="Q19" i="49"/>
  <c r="H285" i="17"/>
  <c r="C310" i="17"/>
  <c r="C360" i="17" s="1"/>
  <c r="H280" i="16"/>
  <c r="C305" i="16"/>
  <c r="C355" i="16" s="1"/>
  <c r="D293" i="11"/>
  <c r="D343" i="11" s="1"/>
  <c r="D288" i="11"/>
  <c r="D313" i="11" s="1"/>
  <c r="D363" i="11" s="1"/>
  <c r="C301" i="34"/>
  <c r="C351" i="34" s="1"/>
  <c r="H276" i="34"/>
  <c r="C313" i="29"/>
  <c r="C363" i="29" s="1"/>
  <c r="H288" i="29"/>
  <c r="H198" i="37"/>
  <c r="C273" i="37"/>
  <c r="H286" i="34"/>
  <c r="C311" i="34"/>
  <c r="C361" i="34" s="1"/>
  <c r="D295" i="6"/>
  <c r="D345" i="6" s="1"/>
  <c r="D176" i="46"/>
  <c r="D56" i="46" s="1"/>
  <c r="D32" i="46" s="1"/>
  <c r="D215" i="44"/>
  <c r="D239" i="44" s="1"/>
  <c r="D287" i="44" s="1"/>
  <c r="Q42" i="49"/>
  <c r="B86" i="49" s="1"/>
  <c r="B125" i="49" s="1"/>
  <c r="H213" i="41"/>
  <c r="H280" i="18"/>
  <c r="C305" i="18"/>
  <c r="C355" i="18" s="1"/>
  <c r="H201" i="36"/>
  <c r="C276" i="36"/>
  <c r="H271" i="21"/>
  <c r="C296" i="21"/>
  <c r="C346" i="21" s="1"/>
  <c r="H269" i="57"/>
  <c r="C294" i="57"/>
  <c r="C344" i="57" s="1"/>
  <c r="Q22" i="49"/>
  <c r="H213" i="22"/>
  <c r="H34" i="48"/>
  <c r="H324" i="35"/>
  <c r="H283" i="17"/>
  <c r="C308" i="17"/>
  <c r="C358" i="17" s="1"/>
  <c r="C363" i="40"/>
  <c r="C338" i="40"/>
  <c r="H280" i="39"/>
  <c r="C305" i="39"/>
  <c r="C355" i="39" s="1"/>
  <c r="T37" i="48"/>
  <c r="H336" i="38"/>
  <c r="C298" i="39"/>
  <c r="C348" i="39" s="1"/>
  <c r="H273" i="39"/>
  <c r="C311" i="41"/>
  <c r="C361" i="41" s="1"/>
  <c r="H286" i="41"/>
  <c r="C299" i="27"/>
  <c r="C349" i="27" s="1"/>
  <c r="H274" i="27"/>
  <c r="H15" i="48"/>
  <c r="H324" i="19"/>
  <c r="C16" i="48"/>
  <c r="H319" i="20"/>
  <c r="J16" i="48"/>
  <c r="H326" i="20"/>
  <c r="D37" i="48"/>
  <c r="H320" i="38"/>
  <c r="H283" i="16"/>
  <c r="C308" i="16"/>
  <c r="C358" i="16" s="1"/>
  <c r="E293" i="14"/>
  <c r="E343" i="14" s="1"/>
  <c r="E288" i="14"/>
  <c r="E313" i="14" s="1"/>
  <c r="E363" i="14" s="1"/>
  <c r="C294" i="18"/>
  <c r="C344" i="18" s="1"/>
  <c r="H269" i="18"/>
  <c r="C293" i="30"/>
  <c r="H268" i="30"/>
  <c r="C288" i="30"/>
  <c r="F288" i="11"/>
  <c r="F313" i="11" s="1"/>
  <c r="F363" i="11" s="1"/>
  <c r="F293" i="11"/>
  <c r="F343" i="11" s="1"/>
  <c r="E288" i="59"/>
  <c r="E313" i="59" s="1"/>
  <c r="E363" i="59" s="1"/>
  <c r="E293" i="59"/>
  <c r="E343" i="59" s="1"/>
  <c r="H197" i="37"/>
  <c r="C272" i="37"/>
  <c r="B34" i="48"/>
  <c r="H318" i="35"/>
  <c r="H281" i="34"/>
  <c r="C306" i="34"/>
  <c r="C356" i="34" s="1"/>
  <c r="C13" i="56"/>
  <c r="H313" i="20"/>
  <c r="C16" i="47"/>
  <c r="H363" i="20"/>
  <c r="D16" i="47" s="1"/>
  <c r="H363" i="26"/>
  <c r="D23" i="47" s="1"/>
  <c r="C23" i="47"/>
  <c r="C21" i="56"/>
  <c r="H313" i="26"/>
  <c r="H276" i="11"/>
  <c r="C301" i="11"/>
  <c r="C351" i="11" s="1"/>
  <c r="H361" i="29"/>
  <c r="H311" i="29"/>
  <c r="T27" i="48" s="1"/>
  <c r="D293" i="22"/>
  <c r="D343" i="22" s="1"/>
  <c r="D288" i="22"/>
  <c r="D313" i="22" s="1"/>
  <c r="D363" i="22" s="1"/>
  <c r="C293" i="34"/>
  <c r="H268" i="34"/>
  <c r="C288" i="34"/>
  <c r="K18" i="48"/>
  <c r="H327" i="25"/>
  <c r="F231" i="44"/>
  <c r="F255" i="44" s="1"/>
  <c r="F303" i="44" s="1"/>
  <c r="F192" i="46"/>
  <c r="F72" i="46" s="1"/>
  <c r="F48" i="46" s="1"/>
  <c r="F312" i="6"/>
  <c r="F362" i="6" s="1"/>
  <c r="F232" i="44"/>
  <c r="F256" i="44" s="1"/>
  <c r="F304" i="44" s="1"/>
  <c r="F193" i="46"/>
  <c r="F73" i="46" s="1"/>
  <c r="F49" i="46" s="1"/>
  <c r="D311" i="6"/>
  <c r="D361" i="6" s="1"/>
  <c r="D231" i="44"/>
  <c r="D255" i="44" s="1"/>
  <c r="D303" i="44" s="1"/>
  <c r="D192" i="46"/>
  <c r="D72" i="46" s="1"/>
  <c r="D48" i="46" s="1"/>
  <c r="D301" i="6"/>
  <c r="D351" i="6" s="1"/>
  <c r="D221" i="44"/>
  <c r="D245" i="44" s="1"/>
  <c r="D293" i="44" s="1"/>
  <c r="D182" i="46"/>
  <c r="D62" i="46" s="1"/>
  <c r="D38" i="46" s="1"/>
  <c r="E229" i="44"/>
  <c r="E190" i="46"/>
  <c r="E70" i="46" s="1"/>
  <c r="H201" i="6"/>
  <c r="C276" i="6"/>
  <c r="C274" i="6"/>
  <c r="H199" i="6"/>
  <c r="G217" i="44"/>
  <c r="G178" i="46"/>
  <c r="G58" i="46" s="1"/>
  <c r="F215" i="44"/>
  <c r="F239" i="44" s="1"/>
  <c r="F287" i="44" s="1"/>
  <c r="F176" i="46"/>
  <c r="F56" i="46" s="1"/>
  <c r="F32" i="46" s="1"/>
  <c r="F298" i="6"/>
  <c r="F348" i="6" s="1"/>
  <c r="F218" i="44"/>
  <c r="F242" i="44" s="1"/>
  <c r="F290" i="44" s="1"/>
  <c r="F179" i="46"/>
  <c r="F59" i="46" s="1"/>
  <c r="F35" i="46" s="1"/>
  <c r="G224" i="44"/>
  <c r="G185" i="46"/>
  <c r="G65" i="46" s="1"/>
  <c r="E188" i="46"/>
  <c r="E68" i="46" s="1"/>
  <c r="E44" i="46" s="1"/>
  <c r="E227" i="44"/>
  <c r="E251" i="44" s="1"/>
  <c r="E299" i="44" s="1"/>
  <c r="D310" i="6"/>
  <c r="D360" i="6" s="1"/>
  <c r="D230" i="44"/>
  <c r="D254" i="44" s="1"/>
  <c r="D302" i="44" s="1"/>
  <c r="D191" i="46"/>
  <c r="D71" i="46" s="1"/>
  <c r="D47" i="46" s="1"/>
  <c r="C296" i="16"/>
  <c r="C346" i="16" s="1"/>
  <c r="H271" i="16"/>
  <c r="H147" i="44"/>
  <c r="H149" i="44"/>
  <c r="H151" i="44"/>
  <c r="E161" i="44"/>
  <c r="H159" i="44"/>
  <c r="H150" i="44"/>
  <c r="C298" i="41"/>
  <c r="C348" i="41" s="1"/>
  <c r="H273" i="41"/>
  <c r="C295" i="27"/>
  <c r="C345" i="27" s="1"/>
  <c r="H270" i="27"/>
  <c r="C294" i="34"/>
  <c r="C344" i="34" s="1"/>
  <c r="H269" i="34"/>
  <c r="H322" i="20"/>
  <c r="F16" i="48"/>
  <c r="H287" i="39"/>
  <c r="C312" i="39"/>
  <c r="C362" i="39" s="1"/>
  <c r="C296" i="41"/>
  <c r="C346" i="41" s="1"/>
  <c r="H271" i="41"/>
  <c r="C310" i="22"/>
  <c r="C360" i="22" s="1"/>
  <c r="H285" i="22"/>
  <c r="D213" i="36"/>
  <c r="R37" i="49" s="1"/>
  <c r="C81" i="49" s="1"/>
  <c r="C120" i="49" s="1"/>
  <c r="D268" i="36"/>
  <c r="H196" i="36"/>
  <c r="C271" i="36"/>
  <c r="H202" i="36"/>
  <c r="C277" i="36"/>
  <c r="H277" i="36" s="1"/>
  <c r="Q13" i="49"/>
  <c r="H213" i="15"/>
  <c r="E293" i="21"/>
  <c r="E343" i="21" s="1"/>
  <c r="E288" i="21"/>
  <c r="E313" i="21" s="1"/>
  <c r="E363" i="21" s="1"/>
  <c r="C299" i="30"/>
  <c r="C349" i="30" s="1"/>
  <c r="H274" i="30"/>
  <c r="C311" i="30"/>
  <c r="C361" i="30" s="1"/>
  <c r="H286" i="30"/>
  <c r="C296" i="39"/>
  <c r="C346" i="39" s="1"/>
  <c r="H271" i="39"/>
  <c r="D338" i="19"/>
  <c r="D363" i="19"/>
  <c r="D288" i="59"/>
  <c r="D313" i="59" s="1"/>
  <c r="D363" i="59" s="1"/>
  <c r="D293" i="59"/>
  <c r="D343" i="59" s="1"/>
  <c r="H286" i="57"/>
  <c r="C311" i="57"/>
  <c r="C361" i="57" s="1"/>
  <c r="B22" i="48"/>
  <c r="H318" i="23"/>
  <c r="H274" i="16"/>
  <c r="C299" i="16"/>
  <c r="C349" i="16" s="1"/>
  <c r="F293" i="15"/>
  <c r="F343" i="15" s="1"/>
  <c r="F288" i="15"/>
  <c r="F313" i="15" s="1"/>
  <c r="F363" i="15" s="1"/>
  <c r="H270" i="39"/>
  <c r="C295" i="39"/>
  <c r="C345" i="39" s="1"/>
  <c r="E293" i="62"/>
  <c r="E343" i="62" s="1"/>
  <c r="E288" i="62"/>
  <c r="E313" i="62" s="1"/>
  <c r="E363" i="62" s="1"/>
  <c r="C297" i="21"/>
  <c r="C347" i="21" s="1"/>
  <c r="H272" i="21"/>
  <c r="C294" i="27"/>
  <c r="C344" i="27" s="1"/>
  <c r="H269" i="27"/>
  <c r="E9" i="48"/>
  <c r="H321" i="12"/>
  <c r="G62" i="49"/>
  <c r="G101" i="49" s="1"/>
  <c r="E293" i="18"/>
  <c r="E343" i="18" s="1"/>
  <c r="E288" i="18"/>
  <c r="E313" i="18" s="1"/>
  <c r="E363" i="18" s="1"/>
  <c r="H18" i="48"/>
  <c r="H324" i="25"/>
  <c r="H269" i="17"/>
  <c r="C294" i="17"/>
  <c r="C344" i="17" s="1"/>
  <c r="H39" i="48"/>
  <c r="H324" i="40"/>
  <c r="O37" i="48"/>
  <c r="H331" i="38"/>
  <c r="Q12" i="49"/>
  <c r="H213" i="14"/>
  <c r="H358" i="29"/>
  <c r="H308" i="29"/>
  <c r="Q27" i="48" s="1"/>
  <c r="C311" i="16"/>
  <c r="C361" i="16" s="1"/>
  <c r="H286" i="16"/>
  <c r="C310" i="11"/>
  <c r="C360" i="11" s="1"/>
  <c r="H285" i="11"/>
  <c r="E293" i="17"/>
  <c r="E343" i="17" s="1"/>
  <c r="E288" i="17"/>
  <c r="E313" i="17" s="1"/>
  <c r="E363" i="17" s="1"/>
  <c r="C306" i="18"/>
  <c r="C356" i="18" s="1"/>
  <c r="H281" i="18"/>
  <c r="C295" i="59"/>
  <c r="C345" i="59" s="1"/>
  <c r="H270" i="59"/>
  <c r="G188" i="46"/>
  <c r="G68" i="46" s="1"/>
  <c r="G44" i="46" s="1"/>
  <c r="G227" i="44"/>
  <c r="G251" i="44" s="1"/>
  <c r="G299" i="44" s="1"/>
  <c r="E183" i="46"/>
  <c r="E63" i="46" s="1"/>
  <c r="E39" i="46" s="1"/>
  <c r="E222" i="44"/>
  <c r="E246" i="44" s="1"/>
  <c r="E294" i="44" s="1"/>
  <c r="F293" i="27"/>
  <c r="F343" i="27" s="1"/>
  <c r="F288" i="27"/>
  <c r="F313" i="27" s="1"/>
  <c r="F363" i="27" s="1"/>
  <c r="H209" i="36"/>
  <c r="C284" i="36"/>
  <c r="H284" i="36" s="1"/>
  <c r="K30" i="48"/>
  <c r="H327" i="32"/>
  <c r="C311" i="11"/>
  <c r="C361" i="11" s="1"/>
  <c r="H286" i="11"/>
  <c r="H345" i="29"/>
  <c r="H295" i="29"/>
  <c r="D27" i="48" s="1"/>
  <c r="C306" i="41"/>
  <c r="C356" i="41" s="1"/>
  <c r="H281" i="41"/>
  <c r="H351" i="15"/>
  <c r="H301" i="15"/>
  <c r="J11" i="48" s="1"/>
  <c r="C294" i="14"/>
  <c r="C344" i="14" s="1"/>
  <c r="H269" i="14"/>
  <c r="H280" i="62"/>
  <c r="C305" i="62"/>
  <c r="C355" i="62" s="1"/>
  <c r="E293" i="34"/>
  <c r="E343" i="34" s="1"/>
  <c r="E288" i="34"/>
  <c r="E313" i="34" s="1"/>
  <c r="E363" i="34" s="1"/>
  <c r="C295" i="11"/>
  <c r="C345" i="11" s="1"/>
  <c r="H270" i="11"/>
  <c r="H360" i="62"/>
  <c r="H310" i="62"/>
  <c r="S21" i="48" s="1"/>
  <c r="C305" i="21"/>
  <c r="C355" i="21" s="1"/>
  <c r="H280" i="21"/>
  <c r="H357" i="34"/>
  <c r="H307" i="34"/>
  <c r="P33" i="48" s="1"/>
  <c r="H270" i="17"/>
  <c r="C295" i="17"/>
  <c r="C345" i="17" s="1"/>
  <c r="C299" i="17"/>
  <c r="C349" i="17" s="1"/>
  <c r="H274" i="17"/>
  <c r="H185" i="44"/>
  <c r="H333" i="23"/>
  <c r="Q22" i="48"/>
  <c r="C26" i="56"/>
  <c r="C29" i="47"/>
  <c r="B29" i="47" s="1"/>
  <c r="H363" i="31"/>
  <c r="D29" i="47" s="1"/>
  <c r="H313" i="31"/>
  <c r="H360" i="39"/>
  <c r="H310" i="39"/>
  <c r="S38" i="48" s="1"/>
  <c r="C308" i="41"/>
  <c r="C358" i="41" s="1"/>
  <c r="H283" i="41"/>
  <c r="H269" i="21"/>
  <c r="C294" i="21"/>
  <c r="C344" i="21" s="1"/>
  <c r="H201" i="37"/>
  <c r="C276" i="37"/>
  <c r="H200" i="37"/>
  <c r="C275" i="37"/>
  <c r="H275" i="37" s="1"/>
  <c r="H321" i="10"/>
  <c r="E7" i="48"/>
  <c r="H337" i="38"/>
  <c r="U37" i="48"/>
  <c r="C338" i="20"/>
  <c r="C363" i="20"/>
  <c r="AL23" i="49"/>
  <c r="AQ23" i="49" s="1"/>
  <c r="H188" i="62"/>
  <c r="D293" i="17"/>
  <c r="D343" i="17" s="1"/>
  <c r="D288" i="17"/>
  <c r="D313" i="17" s="1"/>
  <c r="D363" i="17" s="1"/>
  <c r="T30" i="48"/>
  <c r="H336" i="32"/>
  <c r="C306" i="16"/>
  <c r="C356" i="16" s="1"/>
  <c r="H281" i="16"/>
  <c r="C308" i="14"/>
  <c r="C358" i="14" s="1"/>
  <c r="H283" i="14"/>
  <c r="C298" i="14"/>
  <c r="C348" i="14" s="1"/>
  <c r="H273" i="14"/>
  <c r="H343" i="28"/>
  <c r="H293" i="28"/>
  <c r="B26" i="48" s="1"/>
  <c r="H360" i="41"/>
  <c r="H310" i="41"/>
  <c r="S40" i="48" s="1"/>
  <c r="C306" i="27"/>
  <c r="C356" i="27" s="1"/>
  <c r="H281" i="27"/>
  <c r="H279" i="22"/>
  <c r="C304" i="22"/>
  <c r="C354" i="22" s="1"/>
  <c r="H310" i="57"/>
  <c r="S17" i="48" s="1"/>
  <c r="H360" i="57"/>
  <c r="C295" i="18"/>
  <c r="C345" i="18" s="1"/>
  <c r="H270" i="18"/>
  <c r="F190" i="46"/>
  <c r="F70" i="46" s="1"/>
  <c r="F229" i="44"/>
  <c r="H206" i="6"/>
  <c r="C281" i="6"/>
  <c r="D227" i="44"/>
  <c r="D251" i="44" s="1"/>
  <c r="D299" i="44" s="1"/>
  <c r="D188" i="46"/>
  <c r="D68" i="46" s="1"/>
  <c r="D44" i="46" s="1"/>
  <c r="H194" i="6"/>
  <c r="C269" i="6"/>
  <c r="F227" i="44"/>
  <c r="F251" i="44" s="1"/>
  <c r="F299" i="44" s="1"/>
  <c r="F188" i="46"/>
  <c r="F68" i="46" s="1"/>
  <c r="F44" i="46" s="1"/>
  <c r="D298" i="6"/>
  <c r="D348" i="6" s="1"/>
  <c r="D218" i="44"/>
  <c r="D242" i="44" s="1"/>
  <c r="D290" i="44" s="1"/>
  <c r="D179" i="46"/>
  <c r="D59" i="46" s="1"/>
  <c r="D35" i="46" s="1"/>
  <c r="G223" i="44"/>
  <c r="G247" i="44" s="1"/>
  <c r="G295" i="44" s="1"/>
  <c r="G184" i="46"/>
  <c r="G64" i="46" s="1"/>
  <c r="G40" i="46" s="1"/>
  <c r="D302" i="6"/>
  <c r="D352" i="6" s="1"/>
  <c r="D222" i="44"/>
  <c r="D246" i="44" s="1"/>
  <c r="D294" i="44" s="1"/>
  <c r="D183" i="46"/>
  <c r="D63" i="46" s="1"/>
  <c r="D39" i="46" s="1"/>
  <c r="G213" i="6"/>
  <c r="U7" i="49" s="1"/>
  <c r="G268" i="6"/>
  <c r="D184" i="46"/>
  <c r="D64" i="46" s="1"/>
  <c r="D223" i="44"/>
  <c r="C270" i="6"/>
  <c r="H195" i="6"/>
  <c r="G231" i="44"/>
  <c r="G192" i="46"/>
  <c r="G72" i="46" s="1"/>
  <c r="E181" i="46"/>
  <c r="E61" i="46" s="1"/>
  <c r="E220" i="44"/>
  <c r="C293" i="16"/>
  <c r="H268" i="16"/>
  <c r="C288" i="16"/>
  <c r="H158" i="44"/>
  <c r="H160" i="44"/>
  <c r="D161" i="44"/>
  <c r="G29" i="48"/>
  <c r="H323" i="31"/>
  <c r="C293" i="27"/>
  <c r="H268" i="27"/>
  <c r="C288" i="27"/>
  <c r="H23" i="48"/>
  <c r="H324" i="26"/>
  <c r="H286" i="22"/>
  <c r="C311" i="22"/>
  <c r="C361" i="22" s="1"/>
  <c r="G268" i="36"/>
  <c r="G288" i="36" s="1"/>
  <c r="G313" i="36" s="1"/>
  <c r="G363" i="36" s="1"/>
  <c r="G213" i="36"/>
  <c r="U37" i="49" s="1"/>
  <c r="F81" i="49" s="1"/>
  <c r="F120" i="49" s="1"/>
  <c r="H194" i="36"/>
  <c r="C269" i="36"/>
  <c r="H206" i="36"/>
  <c r="C281" i="36"/>
  <c r="H205" i="36"/>
  <c r="C280" i="36"/>
  <c r="C295" i="15"/>
  <c r="C345" i="15" s="1"/>
  <c r="H270" i="15"/>
  <c r="H363" i="33"/>
  <c r="D32" i="47" s="1"/>
  <c r="C32" i="47"/>
  <c r="C29" i="56"/>
  <c r="H313" i="33"/>
  <c r="Q10" i="49"/>
  <c r="H213" i="11"/>
  <c r="H362" i="24"/>
  <c r="H312" i="24"/>
  <c r="U24" i="48" s="1"/>
  <c r="C306" i="21"/>
  <c r="C356" i="21" s="1"/>
  <c r="H281" i="21"/>
  <c r="H283" i="27"/>
  <c r="C308" i="27"/>
  <c r="C358" i="27" s="1"/>
  <c r="H349" i="24"/>
  <c r="H299" i="24"/>
  <c r="H24" i="48" s="1"/>
  <c r="C297" i="22"/>
  <c r="C347" i="22" s="1"/>
  <c r="H272" i="22"/>
  <c r="H306" i="57"/>
  <c r="O17" i="48" s="1"/>
  <c r="H356" i="57"/>
  <c r="C29" i="48"/>
  <c r="H319" i="31"/>
  <c r="H281" i="15"/>
  <c r="C306" i="15"/>
  <c r="C356" i="15" s="1"/>
  <c r="D288" i="15"/>
  <c r="D313" i="15" s="1"/>
  <c r="D363" i="15" s="1"/>
  <c r="D293" i="15"/>
  <c r="D343" i="15" s="1"/>
  <c r="F9" i="48"/>
  <c r="H322" i="12"/>
  <c r="H279" i="34"/>
  <c r="C304" i="34"/>
  <c r="C354" i="34" s="1"/>
  <c r="C298" i="11"/>
  <c r="C348" i="11" s="1"/>
  <c r="H273" i="11"/>
  <c r="C288" i="62"/>
  <c r="C293" i="62"/>
  <c r="H268" i="62"/>
  <c r="H356" i="24"/>
  <c r="H306" i="24"/>
  <c r="O24" i="48" s="1"/>
  <c r="Z43" i="49"/>
  <c r="AC7" i="49"/>
  <c r="I18" i="49"/>
  <c r="H280" i="15"/>
  <c r="C305" i="15"/>
  <c r="C355" i="15" s="1"/>
  <c r="C306" i="22"/>
  <c r="C356" i="22" s="1"/>
  <c r="H281" i="22"/>
  <c r="H358" i="24"/>
  <c r="H308" i="24"/>
  <c r="Q24" i="48" s="1"/>
  <c r="C305" i="27"/>
  <c r="C355" i="27" s="1"/>
  <c r="H280" i="27"/>
  <c r="C286" i="6"/>
  <c r="H211" i="6"/>
  <c r="E178" i="46"/>
  <c r="E58" i="46" s="1"/>
  <c r="E34" i="46" s="1"/>
  <c r="E217" i="44"/>
  <c r="E241" i="44" s="1"/>
  <c r="E289" i="44" s="1"/>
  <c r="C280" i="6"/>
  <c r="H205" i="6"/>
  <c r="G22" i="48"/>
  <c r="H323" i="23"/>
  <c r="H269" i="59"/>
  <c r="C294" i="59"/>
  <c r="C344" i="59" s="1"/>
  <c r="H363" i="9"/>
  <c r="D6" i="47" s="1"/>
  <c r="H313" i="9"/>
  <c r="C6" i="47"/>
  <c r="B6" i="47" s="1"/>
  <c r="C3" i="56"/>
  <c r="D34" i="48"/>
  <c r="H320" i="35"/>
  <c r="H346" i="24"/>
  <c r="H296" i="24"/>
  <c r="E24" i="48" s="1"/>
  <c r="H350" i="34"/>
  <c r="H300" i="34"/>
  <c r="I33" i="48" s="1"/>
  <c r="H274" i="59"/>
  <c r="C299" i="59"/>
  <c r="C349" i="59" s="1"/>
  <c r="H270" i="22"/>
  <c r="C295" i="22"/>
  <c r="C345" i="22" s="1"/>
  <c r="C305" i="11"/>
  <c r="C355" i="11" s="1"/>
  <c r="H280" i="11"/>
  <c r="H283" i="62"/>
  <c r="C308" i="62"/>
  <c r="C358" i="62" s="1"/>
  <c r="H319" i="26"/>
  <c r="C23" i="48"/>
  <c r="C27" i="56"/>
  <c r="H313" i="32"/>
  <c r="H363" i="32"/>
  <c r="D30" i="47" s="1"/>
  <c r="C30" i="47"/>
  <c r="B30" i="47" s="1"/>
  <c r="C298" i="27"/>
  <c r="C348" i="27" s="1"/>
  <c r="H273" i="27"/>
  <c r="G78" i="49"/>
  <c r="G117" i="49" s="1"/>
  <c r="O34" i="48"/>
  <c r="H331" i="35"/>
  <c r="C302" i="18"/>
  <c r="C352" i="18" s="1"/>
  <c r="H277" i="18"/>
  <c r="B73" i="49"/>
  <c r="B112" i="49" s="1"/>
  <c r="AJ29" i="49"/>
  <c r="U16" i="48"/>
  <c r="H337" i="20"/>
  <c r="H360" i="14"/>
  <c r="H310" i="14"/>
  <c r="S10" i="48" s="1"/>
  <c r="H351" i="28"/>
  <c r="H301" i="28"/>
  <c r="J26" i="48" s="1"/>
  <c r="C294" i="30"/>
  <c r="C344" i="30" s="1"/>
  <c r="H269" i="30"/>
  <c r="C304" i="39"/>
  <c r="C354" i="39" s="1"/>
  <c r="H279" i="39"/>
  <c r="H274" i="41"/>
  <c r="C299" i="41"/>
  <c r="C349" i="41" s="1"/>
  <c r="H350" i="27"/>
  <c r="H300" i="27"/>
  <c r="I25" i="48" s="1"/>
  <c r="H324" i="12"/>
  <c r="H9" i="48"/>
  <c r="E23" i="48"/>
  <c r="H321" i="26"/>
  <c r="G15" i="48"/>
  <c r="H323" i="19"/>
  <c r="H310" i="16"/>
  <c r="S12" i="48" s="1"/>
  <c r="H360" i="16"/>
  <c r="H320" i="26"/>
  <c r="D23" i="48"/>
  <c r="C311" i="14"/>
  <c r="C361" i="14" s="1"/>
  <c r="H286" i="14"/>
  <c r="H213" i="30"/>
  <c r="Q30" i="49"/>
  <c r="C363" i="25"/>
  <c r="C338" i="25"/>
  <c r="H268" i="59"/>
  <c r="C293" i="59"/>
  <c r="C288" i="59"/>
  <c r="F213" i="37"/>
  <c r="T38" i="49" s="1"/>
  <c r="E82" i="49" s="1"/>
  <c r="E121" i="49" s="1"/>
  <c r="F268" i="37"/>
  <c r="H209" i="37"/>
  <c r="C284" i="37"/>
  <c r="H284" i="37" s="1"/>
  <c r="Q15" i="48"/>
  <c r="H333" i="19"/>
  <c r="H276" i="57"/>
  <c r="C301" i="57"/>
  <c r="C351" i="57" s="1"/>
  <c r="F293" i="34"/>
  <c r="F343" i="34" s="1"/>
  <c r="F288" i="34"/>
  <c r="F313" i="34" s="1"/>
  <c r="F363" i="34" s="1"/>
  <c r="I41" i="49"/>
  <c r="O43" i="49"/>
  <c r="P7" i="49" s="1"/>
  <c r="H326" i="33"/>
  <c r="H297" i="24"/>
  <c r="F24" i="48" s="1"/>
  <c r="H347" i="24"/>
  <c r="C313" i="28"/>
  <c r="C363" i="28" s="1"/>
  <c r="H288" i="28"/>
  <c r="C298" i="62"/>
  <c r="C348" i="62" s="1"/>
  <c r="H273" i="62"/>
  <c r="C302" i="15"/>
  <c r="C352" i="15" s="1"/>
  <c r="H277" i="15"/>
  <c r="E294" i="6"/>
  <c r="E344" i="6" s="1"/>
  <c r="E175" i="46"/>
  <c r="E55" i="46" s="1"/>
  <c r="E31" i="46" s="1"/>
  <c r="E214" i="44"/>
  <c r="E238" i="44" s="1"/>
  <c r="E286" i="44" s="1"/>
  <c r="D294" i="6"/>
  <c r="D344" i="6" s="1"/>
  <c r="D175" i="46"/>
  <c r="D55" i="46" s="1"/>
  <c r="D31" i="46" s="1"/>
  <c r="D214" i="44"/>
  <c r="D238" i="44" s="1"/>
  <c r="D286" i="44" s="1"/>
  <c r="G219" i="44"/>
  <c r="G180" i="46"/>
  <c r="G60" i="46" s="1"/>
  <c r="F222" i="44"/>
  <c r="F246" i="44" s="1"/>
  <c r="F294" i="44" s="1"/>
  <c r="F183" i="46"/>
  <c r="F63" i="46" s="1"/>
  <c r="F39" i="46" s="1"/>
  <c r="F224" i="44"/>
  <c r="F185" i="46"/>
  <c r="F65" i="46" s="1"/>
  <c r="C273" i="6"/>
  <c r="H198" i="6"/>
  <c r="E301" i="6"/>
  <c r="E351" i="6" s="1"/>
  <c r="E221" i="44"/>
  <c r="E245" i="44" s="1"/>
  <c r="E293" i="44" s="1"/>
  <c r="E182" i="46"/>
  <c r="E62" i="46" s="1"/>
  <c r="E38" i="46" s="1"/>
  <c r="D217" i="44"/>
  <c r="D241" i="44" s="1"/>
  <c r="D289" i="44" s="1"/>
  <c r="D178" i="46"/>
  <c r="D58" i="46" s="1"/>
  <c r="D34" i="46" s="1"/>
  <c r="G189" i="46"/>
  <c r="G69" i="46" s="1"/>
  <c r="G228" i="44"/>
  <c r="H210" i="6"/>
  <c r="C285" i="6"/>
  <c r="D296" i="6"/>
  <c r="D346" i="6" s="1"/>
  <c r="D216" i="44"/>
  <c r="D240" i="44" s="1"/>
  <c r="D288" i="44" s="1"/>
  <c r="D177" i="46"/>
  <c r="D57" i="46" s="1"/>
  <c r="D33" i="46" s="1"/>
  <c r="H212" i="6"/>
  <c r="C287" i="6"/>
  <c r="E306" i="6"/>
  <c r="E356" i="6" s="1"/>
  <c r="E226" i="44"/>
  <c r="E250" i="44" s="1"/>
  <c r="E298" i="44" s="1"/>
  <c r="E187" i="46"/>
  <c r="E67" i="46" s="1"/>
  <c r="E43" i="46" s="1"/>
  <c r="H155" i="44"/>
  <c r="H144" i="44"/>
  <c r="H156" i="44"/>
  <c r="H273" i="59"/>
  <c r="C298" i="59"/>
  <c r="C348" i="59" s="1"/>
  <c r="H281" i="11"/>
  <c r="C306" i="11"/>
  <c r="C356" i="11" s="1"/>
  <c r="H323" i="25"/>
  <c r="G18" i="48"/>
  <c r="H360" i="21"/>
  <c r="H310" i="21"/>
  <c r="S19" i="48" s="1"/>
  <c r="C304" i="27"/>
  <c r="C354" i="27" s="1"/>
  <c r="H279" i="27"/>
  <c r="D288" i="34"/>
  <c r="D313" i="34" s="1"/>
  <c r="D363" i="34" s="1"/>
  <c r="D293" i="34"/>
  <c r="D343" i="34" s="1"/>
  <c r="K34" i="48"/>
  <c r="H327" i="35"/>
  <c r="H210" i="36"/>
  <c r="C285" i="36"/>
  <c r="H285" i="36" s="1"/>
  <c r="H207" i="36"/>
  <c r="C282" i="36"/>
  <c r="H282" i="36" s="1"/>
  <c r="H211" i="36"/>
  <c r="C286" i="36"/>
  <c r="H281" i="30"/>
  <c r="C306" i="30"/>
  <c r="C356" i="30" s="1"/>
  <c r="C288" i="11"/>
  <c r="C293" i="11"/>
  <c r="H268" i="11"/>
  <c r="H286" i="21"/>
  <c r="C311" i="21"/>
  <c r="C361" i="21" s="1"/>
  <c r="H274" i="34"/>
  <c r="C299" i="34"/>
  <c r="C349" i="34" s="1"/>
  <c r="Q16" i="49"/>
  <c r="H213" i="18"/>
  <c r="Q15" i="49"/>
  <c r="H213" i="17"/>
  <c r="D293" i="14"/>
  <c r="D343" i="14" s="1"/>
  <c r="D288" i="14"/>
  <c r="D313" i="14" s="1"/>
  <c r="D363" i="14" s="1"/>
  <c r="H270" i="30"/>
  <c r="C295" i="30"/>
  <c r="C345" i="30" s="1"/>
  <c r="J34" i="48"/>
  <c r="H326" i="35"/>
  <c r="H281" i="39"/>
  <c r="C306" i="39"/>
  <c r="C356" i="39" s="1"/>
  <c r="C293" i="21"/>
  <c r="H268" i="21"/>
  <c r="C288" i="21"/>
  <c r="C312" i="27"/>
  <c r="C362" i="27" s="1"/>
  <c r="H287" i="27"/>
  <c r="H287" i="57"/>
  <c r="C312" i="57"/>
  <c r="C362" i="57" s="1"/>
  <c r="C311" i="18"/>
  <c r="C361" i="18" s="1"/>
  <c r="H286" i="18"/>
  <c r="H318" i="38"/>
  <c r="B37" i="48"/>
  <c r="H337" i="31"/>
  <c r="U29" i="48"/>
  <c r="C293" i="14"/>
  <c r="H268" i="14"/>
  <c r="C288" i="14"/>
  <c r="C297" i="15"/>
  <c r="C347" i="15" s="1"/>
  <c r="H272" i="15"/>
  <c r="J9" i="48"/>
  <c r="H326" i="12"/>
  <c r="T34" i="48"/>
  <c r="H336" i="35"/>
  <c r="C338" i="35"/>
  <c r="C363" i="35"/>
  <c r="F230" i="44"/>
  <c r="F191" i="46"/>
  <c r="F71" i="46" s="1"/>
  <c r="C272" i="6"/>
  <c r="H197" i="6"/>
  <c r="H203" i="36"/>
  <c r="C278" i="36"/>
  <c r="H278" i="36" s="1"/>
  <c r="H195" i="36"/>
  <c r="C270" i="36"/>
  <c r="C308" i="11"/>
  <c r="C358" i="11" s="1"/>
  <c r="H283" i="11"/>
  <c r="H209" i="44"/>
  <c r="H321" i="19"/>
  <c r="E15" i="48"/>
  <c r="C302" i="22"/>
  <c r="C352" i="22" s="1"/>
  <c r="H277" i="22"/>
  <c r="H272" i="39"/>
  <c r="C297" i="39"/>
  <c r="C347" i="39" s="1"/>
  <c r="H269" i="62"/>
  <c r="C294" i="62"/>
  <c r="C344" i="62" s="1"/>
  <c r="H322" i="35"/>
  <c r="F34" i="48"/>
  <c r="H283" i="57"/>
  <c r="C308" i="57"/>
  <c r="C358" i="57" s="1"/>
  <c r="B68" i="49"/>
  <c r="B107" i="49" s="1"/>
  <c r="AQ24" i="49"/>
  <c r="C308" i="15"/>
  <c r="C358" i="15" s="1"/>
  <c r="H283" i="15"/>
  <c r="H351" i="29"/>
  <c r="H301" i="29"/>
  <c r="J27" i="48" s="1"/>
  <c r="D288" i="62"/>
  <c r="D313" i="62" s="1"/>
  <c r="D363" i="62" s="1"/>
  <c r="D293" i="62"/>
  <c r="D343" i="62" s="1"/>
  <c r="C297" i="18"/>
  <c r="C347" i="18" s="1"/>
  <c r="H272" i="18"/>
  <c r="H358" i="28"/>
  <c r="H308" i="28"/>
  <c r="Q26" i="48" s="1"/>
  <c r="U23" i="48"/>
  <c r="H337" i="26"/>
  <c r="H311" i="24"/>
  <c r="T24" i="48" s="1"/>
  <c r="H361" i="24"/>
  <c r="H283" i="18"/>
  <c r="C308" i="18"/>
  <c r="C358" i="18" s="1"/>
  <c r="H22" i="48"/>
  <c r="H324" i="23"/>
  <c r="C311" i="17"/>
  <c r="C361" i="17" s="1"/>
  <c r="H286" i="17"/>
  <c r="H271" i="15"/>
  <c r="C296" i="15"/>
  <c r="C346" i="15" s="1"/>
  <c r="C301" i="14"/>
  <c r="C351" i="14" s="1"/>
  <c r="H276" i="14"/>
  <c r="H269" i="11"/>
  <c r="C294" i="11"/>
  <c r="C344" i="11" s="1"/>
  <c r="C20" i="56"/>
  <c r="C18" i="47"/>
  <c r="B18" i="47" s="1"/>
  <c r="H363" i="25"/>
  <c r="D18" i="47" s="1"/>
  <c r="H313" i="25"/>
  <c r="H213" i="59"/>
  <c r="Q33" i="49"/>
  <c r="H196" i="37"/>
  <c r="C271" i="37"/>
  <c r="H194" i="37"/>
  <c r="C269" i="37"/>
  <c r="H204" i="37"/>
  <c r="C279" i="37"/>
  <c r="H279" i="37" s="1"/>
  <c r="H205" i="37"/>
  <c r="C280" i="37"/>
  <c r="H280" i="37" s="1"/>
  <c r="H343" i="24"/>
  <c r="H293" i="24"/>
  <c r="B24" i="48" s="1"/>
  <c r="D293" i="18"/>
  <c r="D343" i="18" s="1"/>
  <c r="D288" i="18"/>
  <c r="D313" i="18" s="1"/>
  <c r="D363" i="18" s="1"/>
  <c r="G85" i="49"/>
  <c r="G124" i="49" s="1"/>
  <c r="H330" i="33"/>
  <c r="C298" i="16"/>
  <c r="C348" i="16" s="1"/>
  <c r="H273" i="16"/>
  <c r="C305" i="14"/>
  <c r="C355" i="14" s="1"/>
  <c r="H280" i="14"/>
  <c r="E333" i="28"/>
  <c r="E326" i="28"/>
  <c r="C330" i="28"/>
  <c r="C335" i="28"/>
  <c r="F331" i="28"/>
  <c r="D323" i="28"/>
  <c r="C327" i="28"/>
  <c r="C324" i="28"/>
  <c r="E330" i="28"/>
  <c r="G319" i="28"/>
  <c r="G338" i="28"/>
  <c r="F332" i="28"/>
  <c r="E328" i="28"/>
  <c r="D326" i="28"/>
  <c r="G326" i="28"/>
  <c r="E321" i="28"/>
  <c r="G334" i="28"/>
  <c r="E331" i="28"/>
  <c r="F324" i="28"/>
  <c r="D320" i="28"/>
  <c r="F337" i="28"/>
  <c r="G321" i="28"/>
  <c r="F334" i="28"/>
  <c r="F336" i="28"/>
  <c r="E324" i="28"/>
  <c r="G331" i="28"/>
  <c r="G322" i="28"/>
  <c r="E336" i="28"/>
  <c r="G332" i="28"/>
  <c r="C328" i="28"/>
  <c r="F319" i="28"/>
  <c r="F329" i="28"/>
  <c r="G330" i="28"/>
  <c r="D331" i="28"/>
  <c r="D325" i="28"/>
  <c r="G328" i="28"/>
  <c r="D330" i="28"/>
  <c r="D321" i="28"/>
  <c r="E332" i="28"/>
  <c r="D329" i="28"/>
  <c r="D322" i="28"/>
  <c r="F322" i="28"/>
  <c r="G336" i="28"/>
  <c r="E325" i="28"/>
  <c r="F330" i="28"/>
  <c r="D319" i="28"/>
  <c r="F323" i="28"/>
  <c r="F325" i="28"/>
  <c r="D334" i="28"/>
  <c r="E337" i="28"/>
  <c r="F333" i="28"/>
  <c r="G327" i="28"/>
  <c r="F318" i="28"/>
  <c r="D335" i="28"/>
  <c r="D324" i="28"/>
  <c r="D318" i="28"/>
  <c r="E323" i="28"/>
  <c r="F327" i="28"/>
  <c r="F335" i="28"/>
  <c r="C332" i="28"/>
  <c r="H329" i="28"/>
  <c r="C318" i="28"/>
  <c r="F320" i="28"/>
  <c r="G324" i="28"/>
  <c r="D336" i="28"/>
  <c r="C329" i="28"/>
  <c r="E335" i="28"/>
  <c r="C336" i="28"/>
  <c r="D332" i="28"/>
  <c r="C319" i="28"/>
  <c r="D337" i="28"/>
  <c r="D327" i="28"/>
  <c r="G318" i="28"/>
  <c r="C325" i="28"/>
  <c r="C337" i="28"/>
  <c r="F326" i="28"/>
  <c r="G337" i="28"/>
  <c r="E320" i="28"/>
  <c r="G329" i="28"/>
  <c r="D328" i="28"/>
  <c r="E318" i="28"/>
  <c r="C343" i="28"/>
  <c r="F321" i="28"/>
  <c r="C333" i="28"/>
  <c r="H332" i="28"/>
  <c r="E322" i="28"/>
  <c r="C320" i="28"/>
  <c r="H323" i="28"/>
  <c r="E338" i="28"/>
  <c r="C321" i="28"/>
  <c r="G320" i="28"/>
  <c r="C322" i="28"/>
  <c r="D338" i="28"/>
  <c r="G323" i="28"/>
  <c r="C323" i="28"/>
  <c r="F338" i="28"/>
  <c r="H333" i="28"/>
  <c r="D333" i="28"/>
  <c r="F328" i="28"/>
  <c r="C334" i="28"/>
  <c r="H328" i="28"/>
  <c r="H324" i="28"/>
  <c r="H330" i="28"/>
  <c r="H322" i="28"/>
  <c r="H320" i="28"/>
  <c r="E327" i="28"/>
  <c r="H336" i="28"/>
  <c r="G333" i="28"/>
  <c r="E329" i="28"/>
  <c r="E319" i="28"/>
  <c r="H335" i="28"/>
  <c r="H327" i="28"/>
  <c r="E334" i="28"/>
  <c r="H325" i="28"/>
  <c r="H334" i="28"/>
  <c r="G335" i="28"/>
  <c r="G325" i="28"/>
  <c r="C331" i="28"/>
  <c r="H337" i="28"/>
  <c r="C326" i="28"/>
  <c r="H331" i="28"/>
  <c r="H326" i="28"/>
  <c r="C308" i="39"/>
  <c r="C358" i="39" s="1"/>
  <c r="H283" i="39"/>
  <c r="H270" i="41"/>
  <c r="C295" i="41"/>
  <c r="C345" i="41" s="1"/>
  <c r="D293" i="27"/>
  <c r="D343" i="27" s="1"/>
  <c r="D288" i="27"/>
  <c r="D313" i="27" s="1"/>
  <c r="D363" i="27" s="1"/>
  <c r="G76" i="49"/>
  <c r="G115" i="49" s="1"/>
  <c r="H332" i="9"/>
  <c r="J332" i="9" s="1"/>
  <c r="P6" i="48"/>
  <c r="J307" i="9"/>
  <c r="B30" i="48"/>
  <c r="H318" i="32"/>
  <c r="H350" i="17"/>
  <c r="H300" i="17"/>
  <c r="I13" i="48" s="1"/>
  <c r="G75" i="49"/>
  <c r="G114" i="49" s="1"/>
  <c r="I31" i="49"/>
  <c r="H200" i="6"/>
  <c r="C275" i="6"/>
  <c r="F186" i="46"/>
  <c r="F66" i="46" s="1"/>
  <c r="F225" i="44"/>
  <c r="C277" i="6"/>
  <c r="H202" i="6"/>
  <c r="E224" i="44"/>
  <c r="E185" i="46"/>
  <c r="E65" i="46" s="1"/>
  <c r="G230" i="44"/>
  <c r="G191" i="46"/>
  <c r="G71" i="46" s="1"/>
  <c r="H207" i="6"/>
  <c r="C282" i="6"/>
  <c r="D308" i="6"/>
  <c r="D358" i="6" s="1"/>
  <c r="D189" i="46"/>
  <c r="D69" i="46" s="1"/>
  <c r="D45" i="46" s="1"/>
  <c r="D228" i="44"/>
  <c r="D252" i="44" s="1"/>
  <c r="D300" i="44" s="1"/>
  <c r="E213" i="6"/>
  <c r="S7" i="49" s="1"/>
  <c r="E268" i="6"/>
  <c r="H193" i="6"/>
  <c r="C268" i="6"/>
  <c r="C213" i="6"/>
  <c r="F301" i="6"/>
  <c r="F351" i="6" s="1"/>
  <c r="F182" i="46"/>
  <c r="F62" i="46" s="1"/>
  <c r="F38" i="46" s="1"/>
  <c r="F221" i="44"/>
  <c r="F245" i="44" s="1"/>
  <c r="F293" i="44" s="1"/>
  <c r="G218" i="44"/>
  <c r="G179" i="46"/>
  <c r="G59" i="46" s="1"/>
  <c r="D306" i="6"/>
  <c r="D356" i="6" s="1"/>
  <c r="D187" i="46"/>
  <c r="D67" i="46" s="1"/>
  <c r="D43" i="46" s="1"/>
  <c r="D226" i="44"/>
  <c r="D250" i="44" s="1"/>
  <c r="D298" i="44" s="1"/>
  <c r="H152" i="44"/>
  <c r="H143" i="44"/>
  <c r="H146" i="44"/>
  <c r="C311" i="62"/>
  <c r="C361" i="62" s="1"/>
  <c r="H286" i="62"/>
  <c r="H283" i="59"/>
  <c r="C308" i="59"/>
  <c r="C358" i="59" s="1"/>
  <c r="T7" i="48"/>
  <c r="H336" i="10"/>
  <c r="H305" i="24"/>
  <c r="N24" i="48" s="1"/>
  <c r="H355" i="24"/>
  <c r="N29" i="48"/>
  <c r="H330" i="31"/>
  <c r="H212" i="36"/>
  <c r="C287" i="36"/>
  <c r="H200" i="36"/>
  <c r="C275" i="36"/>
  <c r="H275" i="36" s="1"/>
  <c r="H360" i="15"/>
  <c r="H310" i="15"/>
  <c r="S11" i="48" s="1"/>
  <c r="H276" i="21"/>
  <c r="C301" i="21"/>
  <c r="C351" i="21" s="1"/>
  <c r="H349" i="28"/>
  <c r="H299" i="28"/>
  <c r="H26" i="48" s="1"/>
  <c r="Q9" i="48"/>
  <c r="H333" i="12"/>
  <c r="E288" i="15"/>
  <c r="E313" i="15" s="1"/>
  <c r="E363" i="15" s="1"/>
  <c r="E293" i="15"/>
  <c r="E343" i="15" s="1"/>
  <c r="H274" i="15"/>
  <c r="C299" i="15"/>
  <c r="C349" i="15" s="1"/>
  <c r="AM43" i="49"/>
  <c r="H268" i="22"/>
  <c r="C288" i="22"/>
  <c r="C293" i="22"/>
  <c r="H270" i="14"/>
  <c r="C295" i="14"/>
  <c r="C345" i="14" s="1"/>
  <c r="H213" i="62"/>
  <c r="Q23" i="49"/>
  <c r="H344" i="28"/>
  <c r="H294" i="28"/>
  <c r="C26" i="48" s="1"/>
  <c r="AG43" i="49"/>
  <c r="AJ7" i="49"/>
  <c r="AL7" i="49"/>
  <c r="H188" i="6"/>
  <c r="H355" i="27" l="1"/>
  <c r="H305" i="27"/>
  <c r="N25" i="48" s="1"/>
  <c r="H343" i="30"/>
  <c r="H293" i="30"/>
  <c r="B28" i="48" s="1"/>
  <c r="AL43" i="49"/>
  <c r="AQ43" i="49" s="1"/>
  <c r="AQ7" i="49"/>
  <c r="AR7" i="49" s="1"/>
  <c r="H345" i="14"/>
  <c r="H295" i="14"/>
  <c r="D10" i="48" s="1"/>
  <c r="AJ43" i="49"/>
  <c r="AK7" i="49" s="1"/>
  <c r="C321" i="22"/>
  <c r="F330" i="22"/>
  <c r="C332" i="22"/>
  <c r="G337" i="22"/>
  <c r="G327" i="22"/>
  <c r="C325" i="22"/>
  <c r="D328" i="22"/>
  <c r="E327" i="22"/>
  <c r="F335" i="22"/>
  <c r="E328" i="22"/>
  <c r="C318" i="22"/>
  <c r="E331" i="22"/>
  <c r="D326" i="22"/>
  <c r="C329" i="22"/>
  <c r="C334" i="22"/>
  <c r="F334" i="22"/>
  <c r="F319" i="22"/>
  <c r="C335" i="22"/>
  <c r="G328" i="22"/>
  <c r="F327" i="22"/>
  <c r="D324" i="22"/>
  <c r="F324" i="22"/>
  <c r="F325" i="22"/>
  <c r="D335" i="22"/>
  <c r="E319" i="22"/>
  <c r="D333" i="22"/>
  <c r="E338" i="22"/>
  <c r="D318" i="22"/>
  <c r="G332" i="22"/>
  <c r="D327" i="22"/>
  <c r="F331" i="22"/>
  <c r="H328" i="22"/>
  <c r="C324" i="22"/>
  <c r="E334" i="22"/>
  <c r="G326" i="22"/>
  <c r="G333" i="22"/>
  <c r="F337" i="22"/>
  <c r="D331" i="22"/>
  <c r="D322" i="22"/>
  <c r="F336" i="22"/>
  <c r="D330" i="22"/>
  <c r="H325" i="22"/>
  <c r="C327" i="22"/>
  <c r="G336" i="22"/>
  <c r="G324" i="22"/>
  <c r="C328" i="22"/>
  <c r="F328" i="22"/>
  <c r="F323" i="22"/>
  <c r="G338" i="22"/>
  <c r="E333" i="22"/>
  <c r="E322" i="22"/>
  <c r="D321" i="22"/>
  <c r="F321" i="22"/>
  <c r="D337" i="22"/>
  <c r="G335" i="22"/>
  <c r="F318" i="22"/>
  <c r="C331" i="22"/>
  <c r="D323" i="22"/>
  <c r="F320" i="22"/>
  <c r="C323" i="22"/>
  <c r="G329" i="22"/>
  <c r="G334" i="22"/>
  <c r="E318" i="22"/>
  <c r="G323" i="22"/>
  <c r="D329" i="22"/>
  <c r="C326" i="22"/>
  <c r="F338" i="22"/>
  <c r="C330" i="22"/>
  <c r="E320" i="22"/>
  <c r="C343" i="22"/>
  <c r="G321" i="22"/>
  <c r="C336" i="22"/>
  <c r="D338" i="22"/>
  <c r="E324" i="22"/>
  <c r="G322" i="22"/>
  <c r="C337" i="22"/>
  <c r="E337" i="22"/>
  <c r="D319" i="22"/>
  <c r="G330" i="22"/>
  <c r="E326" i="22"/>
  <c r="H334" i="22"/>
  <c r="H332" i="22"/>
  <c r="D334" i="22"/>
  <c r="F332" i="22"/>
  <c r="C319" i="22"/>
  <c r="D332" i="22"/>
  <c r="D320" i="22"/>
  <c r="E321" i="22"/>
  <c r="G318" i="22"/>
  <c r="G325" i="22"/>
  <c r="E330" i="22"/>
  <c r="C320" i="22"/>
  <c r="F322" i="22"/>
  <c r="F333" i="22"/>
  <c r="E325" i="22"/>
  <c r="E329" i="22"/>
  <c r="D325" i="22"/>
  <c r="E332" i="22"/>
  <c r="F329" i="22"/>
  <c r="G319" i="22"/>
  <c r="G331" i="22"/>
  <c r="H337" i="22"/>
  <c r="F326" i="22"/>
  <c r="E336" i="22"/>
  <c r="H331" i="22"/>
  <c r="E335" i="22"/>
  <c r="D336" i="22"/>
  <c r="E323" i="22"/>
  <c r="G320" i="22"/>
  <c r="C322" i="22"/>
  <c r="C333" i="22"/>
  <c r="H319" i="28"/>
  <c r="H321" i="28"/>
  <c r="C296" i="37"/>
  <c r="C346" i="37" s="1"/>
  <c r="H271" i="37"/>
  <c r="B60" i="49"/>
  <c r="B99" i="49" s="1"/>
  <c r="V16" i="49"/>
  <c r="C313" i="11"/>
  <c r="C363" i="11" s="1"/>
  <c r="H288" i="11"/>
  <c r="C313" i="59"/>
  <c r="C363" i="59" s="1"/>
  <c r="H288" i="59"/>
  <c r="H298" i="27"/>
  <c r="G25" i="48" s="1"/>
  <c r="H348" i="27"/>
  <c r="H299" i="59"/>
  <c r="H31" i="48" s="1"/>
  <c r="H349" i="59"/>
  <c r="P37" i="49"/>
  <c r="C305" i="36"/>
  <c r="C355" i="36" s="1"/>
  <c r="H280" i="36"/>
  <c r="U43" i="49"/>
  <c r="F51" i="49"/>
  <c r="H348" i="14"/>
  <c r="H298" i="14"/>
  <c r="G10" i="48" s="1"/>
  <c r="H358" i="41"/>
  <c r="H308" i="41"/>
  <c r="Q40" i="48" s="1"/>
  <c r="H360" i="11"/>
  <c r="H310" i="11"/>
  <c r="S8" i="48" s="1"/>
  <c r="H349" i="16"/>
  <c r="H299" i="16"/>
  <c r="H12" i="48" s="1"/>
  <c r="C313" i="34"/>
  <c r="C363" i="34" s="1"/>
  <c r="H288" i="34"/>
  <c r="B16" i="47"/>
  <c r="H344" i="18"/>
  <c r="H294" i="18"/>
  <c r="C14" i="48" s="1"/>
  <c r="H361" i="41"/>
  <c r="H311" i="41"/>
  <c r="T40" i="48" s="1"/>
  <c r="H305" i="16"/>
  <c r="N12" i="48" s="1"/>
  <c r="H355" i="16"/>
  <c r="H305" i="41"/>
  <c r="N40" i="48" s="1"/>
  <c r="H355" i="41"/>
  <c r="H358" i="22"/>
  <c r="H308" i="22"/>
  <c r="Q20" i="48" s="1"/>
  <c r="F288" i="6"/>
  <c r="F313" i="6" s="1"/>
  <c r="F363" i="6" s="1"/>
  <c r="F293" i="6"/>
  <c r="F343" i="6" s="1"/>
  <c r="F174" i="46"/>
  <c r="F213" i="44"/>
  <c r="H343" i="15"/>
  <c r="H293" i="15"/>
  <c r="B11" i="48" s="1"/>
  <c r="H352" i="39"/>
  <c r="H302" i="39"/>
  <c r="K38" i="48" s="1"/>
  <c r="V35" i="49"/>
  <c r="B79" i="49"/>
  <c r="B118" i="49" s="1"/>
  <c r="D288" i="37"/>
  <c r="D313" i="37" s="1"/>
  <c r="D363" i="37" s="1"/>
  <c r="D293" i="37"/>
  <c r="D343" i="37" s="1"/>
  <c r="C313" i="57"/>
  <c r="C363" i="57" s="1"/>
  <c r="H288" i="57"/>
  <c r="H349" i="39"/>
  <c r="H299" i="39"/>
  <c r="H38" i="48" s="1"/>
  <c r="H344" i="41"/>
  <c r="H294" i="41"/>
  <c r="C40" i="48" s="1"/>
  <c r="B34" i="47"/>
  <c r="H323" i="29"/>
  <c r="H336" i="29"/>
  <c r="C338" i="29"/>
  <c r="H336" i="24"/>
  <c r="H320" i="24"/>
  <c r="H319" i="24"/>
  <c r="H361" i="34"/>
  <c r="H311" i="34"/>
  <c r="T33" i="48" s="1"/>
  <c r="H358" i="15"/>
  <c r="H308" i="15"/>
  <c r="Q11" i="48" s="1"/>
  <c r="H352" i="15"/>
  <c r="H302" i="15"/>
  <c r="K11" i="48" s="1"/>
  <c r="H294" i="30"/>
  <c r="C28" i="48" s="1"/>
  <c r="H344" i="30"/>
  <c r="H354" i="34"/>
  <c r="H304" i="34"/>
  <c r="M33" i="48" s="1"/>
  <c r="V10" i="49"/>
  <c r="B54" i="49"/>
  <c r="B93" i="49" s="1"/>
  <c r="H361" i="22"/>
  <c r="H311" i="22"/>
  <c r="T20" i="48" s="1"/>
  <c r="H354" i="22"/>
  <c r="H304" i="22"/>
  <c r="M20" i="48" s="1"/>
  <c r="H356" i="41"/>
  <c r="H306" i="41"/>
  <c r="O40" i="48" s="1"/>
  <c r="H346" i="39"/>
  <c r="H296" i="39"/>
  <c r="E38" i="48" s="1"/>
  <c r="H310" i="22"/>
  <c r="S20" i="48" s="1"/>
  <c r="H360" i="22"/>
  <c r="H344" i="34"/>
  <c r="H294" i="34"/>
  <c r="C33" i="48" s="1"/>
  <c r="H293" i="34"/>
  <c r="B33" i="48" s="1"/>
  <c r="H343" i="34"/>
  <c r="H351" i="11"/>
  <c r="H301" i="11"/>
  <c r="J8" i="48" s="1"/>
  <c r="V16" i="48"/>
  <c r="H338" i="20"/>
  <c r="H344" i="57"/>
  <c r="H294" i="57"/>
  <c r="C17" i="48" s="1"/>
  <c r="C27" i="47"/>
  <c r="B27" i="47" s="1"/>
  <c r="H363" i="29"/>
  <c r="D27" i="47" s="1"/>
  <c r="H313" i="29"/>
  <c r="C24" i="56"/>
  <c r="C288" i="36"/>
  <c r="C293" i="36"/>
  <c r="H268" i="36"/>
  <c r="T43" i="49"/>
  <c r="E51" i="49"/>
  <c r="E90" i="49" s="1"/>
  <c r="H271" i="6"/>
  <c r="C296" i="6"/>
  <c r="C346" i="6" s="1"/>
  <c r="C177" i="46"/>
  <c r="C216" i="44"/>
  <c r="H344" i="16"/>
  <c r="H294" i="16"/>
  <c r="C12" i="48" s="1"/>
  <c r="H345" i="21"/>
  <c r="H295" i="21"/>
  <c r="D19" i="48" s="1"/>
  <c r="C313" i="15"/>
  <c r="C363" i="15" s="1"/>
  <c r="H288" i="15"/>
  <c r="H362" i="16"/>
  <c r="H312" i="16"/>
  <c r="U12" i="48" s="1"/>
  <c r="H346" i="34"/>
  <c r="H296" i="34"/>
  <c r="E33" i="48" s="1"/>
  <c r="H293" i="39"/>
  <c r="B38" i="48" s="1"/>
  <c r="H343" i="39"/>
  <c r="H355" i="34"/>
  <c r="H305" i="34"/>
  <c r="N33" i="48" s="1"/>
  <c r="C313" i="18"/>
  <c r="C363" i="18" s="1"/>
  <c r="H288" i="18"/>
  <c r="H344" i="22"/>
  <c r="H294" i="22"/>
  <c r="C20" i="48" s="1"/>
  <c r="H277" i="37"/>
  <c r="C302" i="37"/>
  <c r="C352" i="37" s="1"/>
  <c r="H326" i="29"/>
  <c r="H320" i="29"/>
  <c r="H333" i="29"/>
  <c r="H321" i="29"/>
  <c r="H346" i="11"/>
  <c r="H296" i="11"/>
  <c r="E8" i="48" s="1"/>
  <c r="H361" i="59"/>
  <c r="H311" i="59"/>
  <c r="T31" i="48" s="1"/>
  <c r="H321" i="24"/>
  <c r="H356" i="14"/>
  <c r="H306" i="14"/>
  <c r="O10" i="48" s="1"/>
  <c r="P43" i="48"/>
  <c r="P44" i="48" a="1"/>
  <c r="P44" i="48" s="1"/>
  <c r="P45" i="48" a="1"/>
  <c r="P45" i="48" s="1"/>
  <c r="P42" i="48" a="1"/>
  <c r="P42" i="48" s="1"/>
  <c r="H345" i="11"/>
  <c r="H295" i="11"/>
  <c r="D8" i="48" s="1"/>
  <c r="H299" i="27"/>
  <c r="H25" i="48" s="1"/>
  <c r="H349" i="27"/>
  <c r="H296" i="62"/>
  <c r="E21" i="48" s="1"/>
  <c r="H346" i="62"/>
  <c r="H306" i="59"/>
  <c r="O31" i="48" s="1"/>
  <c r="H356" i="59"/>
  <c r="H346" i="57"/>
  <c r="H296" i="57"/>
  <c r="E17" i="48" s="1"/>
  <c r="I42" i="48" a="1"/>
  <c r="I42" i="48" s="1"/>
  <c r="I43" i="48"/>
  <c r="I44" i="48" a="1"/>
  <c r="I44" i="48" s="1"/>
  <c r="I45" i="48" a="1"/>
  <c r="I45" i="48" s="1"/>
  <c r="C320" i="59"/>
  <c r="E321" i="59"/>
  <c r="C334" i="59"/>
  <c r="E322" i="59"/>
  <c r="E323" i="59"/>
  <c r="E329" i="59"/>
  <c r="G324" i="59"/>
  <c r="D331" i="59"/>
  <c r="F337" i="59"/>
  <c r="F324" i="59"/>
  <c r="F330" i="59"/>
  <c r="H329" i="59"/>
  <c r="D338" i="59"/>
  <c r="C328" i="59"/>
  <c r="E327" i="59"/>
  <c r="F335" i="59"/>
  <c r="E324" i="59"/>
  <c r="E318" i="59"/>
  <c r="D319" i="59"/>
  <c r="C318" i="59"/>
  <c r="F325" i="59"/>
  <c r="C332" i="59"/>
  <c r="G338" i="59"/>
  <c r="E325" i="59"/>
  <c r="G331" i="59"/>
  <c r="F326" i="59"/>
  <c r="E326" i="59"/>
  <c r="H328" i="59"/>
  <c r="G330" i="59"/>
  <c r="D325" i="59"/>
  <c r="E332" i="59"/>
  <c r="G318" i="59"/>
  <c r="C326" i="59"/>
  <c r="G332" i="59"/>
  <c r="E319" i="59"/>
  <c r="D326" i="59"/>
  <c r="F332" i="59"/>
  <c r="H326" i="59"/>
  <c r="D327" i="59"/>
  <c r="D337" i="59"/>
  <c r="F331" i="59"/>
  <c r="C319" i="59"/>
  <c r="F319" i="59"/>
  <c r="G326" i="59"/>
  <c r="F333" i="59"/>
  <c r="D320" i="59"/>
  <c r="C327" i="59"/>
  <c r="E333" i="59"/>
  <c r="C330" i="59"/>
  <c r="G333" i="59"/>
  <c r="G328" i="59"/>
  <c r="F321" i="59"/>
  <c r="D324" i="59"/>
  <c r="C325" i="59"/>
  <c r="G325" i="59"/>
  <c r="E320" i="59"/>
  <c r="F327" i="59"/>
  <c r="E334" i="59"/>
  <c r="C321" i="59"/>
  <c r="G327" i="59"/>
  <c r="D334" i="59"/>
  <c r="H327" i="59"/>
  <c r="F318" i="59"/>
  <c r="F334" i="59"/>
  <c r="G319" i="59"/>
  <c r="D322" i="59"/>
  <c r="G334" i="59"/>
  <c r="F329" i="59"/>
  <c r="D330" i="59"/>
  <c r="E331" i="59"/>
  <c r="D332" i="59"/>
  <c r="D321" i="59"/>
  <c r="E328" i="59"/>
  <c r="D335" i="59"/>
  <c r="G321" i="59"/>
  <c r="F328" i="59"/>
  <c r="E335" i="59"/>
  <c r="C333" i="59"/>
  <c r="C323" i="59"/>
  <c r="G337" i="59"/>
  <c r="H336" i="59"/>
  <c r="F320" i="59"/>
  <c r="C335" i="59"/>
  <c r="D328" i="59"/>
  <c r="G335" i="59"/>
  <c r="F336" i="59"/>
  <c r="E337" i="59"/>
  <c r="C343" i="59"/>
  <c r="G322" i="59"/>
  <c r="D329" i="59"/>
  <c r="C336" i="59"/>
  <c r="F322" i="59"/>
  <c r="C329" i="59"/>
  <c r="D336" i="59"/>
  <c r="H335" i="59"/>
  <c r="F338" i="59"/>
  <c r="D333" i="59"/>
  <c r="G320" i="59"/>
  <c r="D323" i="59"/>
  <c r="E336" i="59"/>
  <c r="F323" i="59"/>
  <c r="E330" i="59"/>
  <c r="G336" i="59"/>
  <c r="G323" i="59"/>
  <c r="G329" i="59"/>
  <c r="C337" i="59"/>
  <c r="D318" i="59"/>
  <c r="C324" i="59"/>
  <c r="H330" i="59"/>
  <c r="H322" i="59"/>
  <c r="H337" i="59"/>
  <c r="H325" i="59"/>
  <c r="C322" i="59"/>
  <c r="H318" i="59"/>
  <c r="H334" i="59"/>
  <c r="E338" i="59"/>
  <c r="C331" i="59"/>
  <c r="H332" i="59"/>
  <c r="C338" i="59"/>
  <c r="H324" i="59"/>
  <c r="H343" i="22"/>
  <c r="H293" i="22"/>
  <c r="B20" i="48" s="1"/>
  <c r="H287" i="36"/>
  <c r="C312" i="36"/>
  <c r="C362" i="36" s="1"/>
  <c r="Q7" i="49"/>
  <c r="H213" i="6"/>
  <c r="H282" i="6"/>
  <c r="C188" i="46"/>
  <c r="C227" i="44"/>
  <c r="V33" i="49"/>
  <c r="B77" i="49"/>
  <c r="B116" i="49" s="1"/>
  <c r="H351" i="14"/>
  <c r="H301" i="14"/>
  <c r="J10" i="48" s="1"/>
  <c r="H294" i="62"/>
  <c r="C21" i="48" s="1"/>
  <c r="H344" i="62"/>
  <c r="H358" i="11"/>
  <c r="H308" i="11"/>
  <c r="Q8" i="48" s="1"/>
  <c r="H297" i="15"/>
  <c r="F11" i="48" s="1"/>
  <c r="H347" i="15"/>
  <c r="H293" i="21"/>
  <c r="B19" i="48" s="1"/>
  <c r="H343" i="21"/>
  <c r="H349" i="34"/>
  <c r="H299" i="34"/>
  <c r="H33" i="48" s="1"/>
  <c r="H306" i="30"/>
  <c r="O28" i="48" s="1"/>
  <c r="H356" i="30"/>
  <c r="H285" i="6"/>
  <c r="C230" i="44"/>
  <c r="C191" i="46"/>
  <c r="H293" i="59"/>
  <c r="B31" i="48" s="1"/>
  <c r="H343" i="59"/>
  <c r="H355" i="11"/>
  <c r="H305" i="11"/>
  <c r="N8" i="48" s="1"/>
  <c r="H338" i="9"/>
  <c r="J338" i="9" s="1"/>
  <c r="V6" i="48"/>
  <c r="J313" i="9"/>
  <c r="H356" i="22"/>
  <c r="H306" i="22"/>
  <c r="O20" i="48" s="1"/>
  <c r="V32" i="48"/>
  <c r="H338" i="33"/>
  <c r="H281" i="36"/>
  <c r="C306" i="36"/>
  <c r="C356" i="36" s="1"/>
  <c r="H356" i="27"/>
  <c r="H306" i="27"/>
  <c r="O25" i="48" s="1"/>
  <c r="H358" i="14"/>
  <c r="H308" i="14"/>
  <c r="Q10" i="48" s="1"/>
  <c r="H355" i="21"/>
  <c r="H305" i="21"/>
  <c r="N19" i="48" s="1"/>
  <c r="H295" i="59"/>
  <c r="D31" i="48" s="1"/>
  <c r="H345" i="59"/>
  <c r="H361" i="16"/>
  <c r="H311" i="16"/>
  <c r="T12" i="48" s="1"/>
  <c r="B57" i="49"/>
  <c r="B96" i="49" s="1"/>
  <c r="V13" i="49"/>
  <c r="C321" i="34"/>
  <c r="H335" i="34"/>
  <c r="G329" i="34"/>
  <c r="G336" i="34"/>
  <c r="G331" i="34"/>
  <c r="C337" i="34"/>
  <c r="F320" i="34"/>
  <c r="F328" i="34"/>
  <c r="F330" i="34"/>
  <c r="C329" i="34"/>
  <c r="D321" i="34"/>
  <c r="E333" i="34"/>
  <c r="G325" i="34"/>
  <c r="C326" i="34"/>
  <c r="D318" i="34"/>
  <c r="C328" i="34"/>
  <c r="G320" i="34"/>
  <c r="F335" i="34"/>
  <c r="C334" i="34"/>
  <c r="F327" i="34"/>
  <c r="F329" i="34"/>
  <c r="G334" i="34"/>
  <c r="E320" i="34"/>
  <c r="F334" i="34"/>
  <c r="D336" i="34"/>
  <c r="E324" i="34"/>
  <c r="G333" i="34"/>
  <c r="D319" i="34"/>
  <c r="H327" i="34"/>
  <c r="H322" i="34"/>
  <c r="C319" i="34"/>
  <c r="G326" i="34"/>
  <c r="G324" i="34"/>
  <c r="G318" i="34"/>
  <c r="G322" i="34"/>
  <c r="F325" i="34"/>
  <c r="D323" i="34"/>
  <c r="G327" i="34"/>
  <c r="E323" i="34"/>
  <c r="D330" i="34"/>
  <c r="D326" i="34"/>
  <c r="F338" i="34"/>
  <c r="E329" i="34"/>
  <c r="C330" i="34"/>
  <c r="D334" i="34"/>
  <c r="E335" i="34"/>
  <c r="C335" i="34"/>
  <c r="E337" i="34"/>
  <c r="C318" i="34"/>
  <c r="D335" i="34"/>
  <c r="G321" i="34"/>
  <c r="F324" i="34"/>
  <c r="D333" i="34"/>
  <c r="F332" i="34"/>
  <c r="E332" i="34"/>
  <c r="D327" i="34"/>
  <c r="G323" i="34"/>
  <c r="C343" i="34"/>
  <c r="E330" i="34"/>
  <c r="F326" i="34"/>
  <c r="G335" i="34"/>
  <c r="G337" i="34"/>
  <c r="E318" i="34"/>
  <c r="C336" i="34"/>
  <c r="E319" i="34"/>
  <c r="G332" i="34"/>
  <c r="D332" i="34"/>
  <c r="F331" i="34"/>
  <c r="E334" i="34"/>
  <c r="C331" i="34"/>
  <c r="G319" i="34"/>
  <c r="C333" i="34"/>
  <c r="D324" i="34"/>
  <c r="H324" i="34"/>
  <c r="F337" i="34"/>
  <c r="E327" i="34"/>
  <c r="D328" i="34"/>
  <c r="F323" i="34"/>
  <c r="E331" i="34"/>
  <c r="H330" i="34"/>
  <c r="D337" i="34"/>
  <c r="C327" i="34"/>
  <c r="D325" i="34"/>
  <c r="G328" i="34"/>
  <c r="E336" i="34"/>
  <c r="C338" i="34"/>
  <c r="F336" i="34"/>
  <c r="D322" i="34"/>
  <c r="C325" i="34"/>
  <c r="C322" i="34"/>
  <c r="D338" i="34"/>
  <c r="H319" i="34"/>
  <c r="G330" i="34"/>
  <c r="E326" i="34"/>
  <c r="F321" i="34"/>
  <c r="D331" i="34"/>
  <c r="D329" i="34"/>
  <c r="H321" i="34"/>
  <c r="H328" i="34"/>
  <c r="F333" i="34"/>
  <c r="C320" i="34"/>
  <c r="G338" i="34"/>
  <c r="E321" i="34"/>
  <c r="H337" i="34"/>
  <c r="H318" i="34"/>
  <c r="H332" i="34"/>
  <c r="E325" i="34"/>
  <c r="E322" i="34"/>
  <c r="C323" i="34"/>
  <c r="C324" i="34"/>
  <c r="C332" i="34"/>
  <c r="H325" i="34"/>
  <c r="F318" i="34"/>
  <c r="F319" i="34"/>
  <c r="E328" i="34"/>
  <c r="E338" i="34"/>
  <c r="F322" i="34"/>
  <c r="D320" i="34"/>
  <c r="H334" i="34"/>
  <c r="H329" i="34"/>
  <c r="H336" i="34"/>
  <c r="V23" i="48"/>
  <c r="H338" i="26"/>
  <c r="H348" i="39"/>
  <c r="H298" i="39"/>
  <c r="G38" i="48" s="1"/>
  <c r="H360" i="17"/>
  <c r="H310" i="17"/>
  <c r="S13" i="48" s="1"/>
  <c r="H213" i="36"/>
  <c r="Q37" i="49"/>
  <c r="R44" i="48" a="1"/>
  <c r="R44" i="48" s="1"/>
  <c r="R43" i="48"/>
  <c r="R45" i="48" a="1"/>
  <c r="R45" i="48" s="1"/>
  <c r="R42" i="48" a="1"/>
  <c r="R42" i="48" s="1"/>
  <c r="H346" i="59"/>
  <c r="H296" i="59"/>
  <c r="E31" i="48" s="1"/>
  <c r="H354" i="18"/>
  <c r="H304" i="18"/>
  <c r="M14" i="48" s="1"/>
  <c r="M43" i="48" s="1"/>
  <c r="AR37" i="49"/>
  <c r="E334" i="15"/>
  <c r="G335" i="15"/>
  <c r="G322" i="15"/>
  <c r="C334" i="15"/>
  <c r="D334" i="15"/>
  <c r="F322" i="15"/>
  <c r="G318" i="15"/>
  <c r="F333" i="15"/>
  <c r="G319" i="15"/>
  <c r="C322" i="15"/>
  <c r="D326" i="15"/>
  <c r="E335" i="15"/>
  <c r="E319" i="15"/>
  <c r="H322" i="15"/>
  <c r="H326" i="15"/>
  <c r="C338" i="15"/>
  <c r="F318" i="15"/>
  <c r="G320" i="15"/>
  <c r="F328" i="15"/>
  <c r="C337" i="15"/>
  <c r="D321" i="15"/>
  <c r="E320" i="15"/>
  <c r="F327" i="15"/>
  <c r="E329" i="15"/>
  <c r="E328" i="15"/>
  <c r="G331" i="15"/>
  <c r="D335" i="15"/>
  <c r="D329" i="15"/>
  <c r="F320" i="15"/>
  <c r="H332" i="15"/>
  <c r="H327" i="15"/>
  <c r="E322" i="15"/>
  <c r="F338" i="15"/>
  <c r="C321" i="15"/>
  <c r="D332" i="15"/>
  <c r="E330" i="15"/>
  <c r="C327" i="15"/>
  <c r="C343" i="15"/>
  <c r="F335" i="15"/>
  <c r="D318" i="15"/>
  <c r="D323" i="15"/>
  <c r="D330" i="15"/>
  <c r="F330" i="15"/>
  <c r="C323" i="15"/>
  <c r="H337" i="15"/>
  <c r="D338" i="15"/>
  <c r="F323" i="15"/>
  <c r="F324" i="15"/>
  <c r="G323" i="15"/>
  <c r="C324" i="15"/>
  <c r="D320" i="15"/>
  <c r="E332" i="15"/>
  <c r="F319" i="15"/>
  <c r="D336" i="15"/>
  <c r="D324" i="15"/>
  <c r="G325" i="15"/>
  <c r="G332" i="15"/>
  <c r="G334" i="15"/>
  <c r="H325" i="15"/>
  <c r="E323" i="15"/>
  <c r="C318" i="15"/>
  <c r="E337" i="15"/>
  <c r="F334" i="15"/>
  <c r="D327" i="15"/>
  <c r="C319" i="15"/>
  <c r="F332" i="15"/>
  <c r="G336" i="15"/>
  <c r="E336" i="15"/>
  <c r="G327" i="15"/>
  <c r="E324" i="15"/>
  <c r="C333" i="15"/>
  <c r="C328" i="15"/>
  <c r="C335" i="15"/>
  <c r="D325" i="15"/>
  <c r="C329" i="15"/>
  <c r="D333" i="15"/>
  <c r="C330" i="15"/>
  <c r="D319" i="15"/>
  <c r="G330" i="15"/>
  <c r="D328" i="15"/>
  <c r="E321" i="15"/>
  <c r="C332" i="15"/>
  <c r="H334" i="15"/>
  <c r="D337" i="15"/>
  <c r="C326" i="15"/>
  <c r="H328" i="15"/>
  <c r="F325" i="15"/>
  <c r="H318" i="15"/>
  <c r="D331" i="15"/>
  <c r="E327" i="15"/>
  <c r="G326" i="15"/>
  <c r="G329" i="15"/>
  <c r="E333" i="15"/>
  <c r="G328" i="15"/>
  <c r="E318" i="15"/>
  <c r="D322" i="15"/>
  <c r="G337" i="15"/>
  <c r="F326" i="15"/>
  <c r="E331" i="15"/>
  <c r="C331" i="15"/>
  <c r="E338" i="15"/>
  <c r="F337" i="15"/>
  <c r="H335" i="15"/>
  <c r="F336" i="15"/>
  <c r="G324" i="15"/>
  <c r="F321" i="15"/>
  <c r="E325" i="15"/>
  <c r="G338" i="15"/>
  <c r="G321" i="15"/>
  <c r="E326" i="15"/>
  <c r="F329" i="15"/>
  <c r="C336" i="15"/>
  <c r="G333" i="15"/>
  <c r="F331" i="15"/>
  <c r="C320" i="15"/>
  <c r="C325" i="15"/>
  <c r="H329" i="15"/>
  <c r="H360" i="37"/>
  <c r="H310" i="37"/>
  <c r="S36" i="48" s="1"/>
  <c r="H348" i="18"/>
  <c r="H298" i="18"/>
  <c r="G14" i="48" s="1"/>
  <c r="E333" i="39"/>
  <c r="F332" i="39"/>
  <c r="G332" i="39"/>
  <c r="G325" i="39"/>
  <c r="F336" i="39"/>
  <c r="F322" i="39"/>
  <c r="E327" i="39"/>
  <c r="F325" i="39"/>
  <c r="G320" i="39"/>
  <c r="C337" i="39"/>
  <c r="C328" i="39"/>
  <c r="C321" i="39"/>
  <c r="F323" i="39"/>
  <c r="D333" i="39"/>
  <c r="C324" i="39"/>
  <c r="E329" i="39"/>
  <c r="D328" i="39"/>
  <c r="G319" i="39"/>
  <c r="C322" i="39"/>
  <c r="E321" i="39"/>
  <c r="E334" i="39"/>
  <c r="E326" i="39"/>
  <c r="F329" i="39"/>
  <c r="G338" i="39"/>
  <c r="D318" i="39"/>
  <c r="E324" i="39"/>
  <c r="D329" i="39"/>
  <c r="F338" i="39"/>
  <c r="C327" i="39"/>
  <c r="E325" i="39"/>
  <c r="F330" i="39"/>
  <c r="G329" i="39"/>
  <c r="F318" i="39"/>
  <c r="E319" i="39"/>
  <c r="G318" i="39"/>
  <c r="G322" i="39"/>
  <c r="G336" i="39"/>
  <c r="F320" i="39"/>
  <c r="D335" i="39"/>
  <c r="E331" i="39"/>
  <c r="H333" i="39"/>
  <c r="G331" i="39"/>
  <c r="G334" i="39"/>
  <c r="D334" i="39"/>
  <c r="G326" i="39"/>
  <c r="C330" i="39"/>
  <c r="F337" i="39"/>
  <c r="D330" i="39"/>
  <c r="G327" i="39"/>
  <c r="D326" i="39"/>
  <c r="E328" i="39"/>
  <c r="D331" i="39"/>
  <c r="E322" i="39"/>
  <c r="E338" i="39"/>
  <c r="F319" i="39"/>
  <c r="G335" i="39"/>
  <c r="H332" i="39"/>
  <c r="D325" i="39"/>
  <c r="H334" i="39"/>
  <c r="D322" i="39"/>
  <c r="E332" i="39"/>
  <c r="F324" i="39"/>
  <c r="C326" i="39"/>
  <c r="G333" i="39"/>
  <c r="C331" i="39"/>
  <c r="E336" i="39"/>
  <c r="E320" i="39"/>
  <c r="G323" i="39"/>
  <c r="F335" i="39"/>
  <c r="D324" i="39"/>
  <c r="H328" i="39"/>
  <c r="D327" i="39"/>
  <c r="C325" i="39"/>
  <c r="E330" i="39"/>
  <c r="F331" i="39"/>
  <c r="G330" i="39"/>
  <c r="E323" i="39"/>
  <c r="C333" i="39"/>
  <c r="H326" i="39"/>
  <c r="C334" i="39"/>
  <c r="D332" i="39"/>
  <c r="C318" i="39"/>
  <c r="C332" i="39"/>
  <c r="F321" i="39"/>
  <c r="F327" i="39"/>
  <c r="F334" i="39"/>
  <c r="F328" i="39"/>
  <c r="E335" i="39"/>
  <c r="D336" i="39"/>
  <c r="C343" i="39"/>
  <c r="C335" i="39"/>
  <c r="D320" i="39"/>
  <c r="C329" i="39"/>
  <c r="D321" i="39"/>
  <c r="F333" i="39"/>
  <c r="H327" i="39"/>
  <c r="C319" i="39"/>
  <c r="C336" i="39"/>
  <c r="D338" i="39"/>
  <c r="H321" i="39"/>
  <c r="C323" i="39"/>
  <c r="D319" i="39"/>
  <c r="H336" i="39"/>
  <c r="E318" i="39"/>
  <c r="D323" i="39"/>
  <c r="G321" i="39"/>
  <c r="E337" i="39"/>
  <c r="G324" i="39"/>
  <c r="F326" i="39"/>
  <c r="G337" i="39"/>
  <c r="G328" i="39"/>
  <c r="H318" i="39"/>
  <c r="H335" i="39"/>
  <c r="H324" i="39"/>
  <c r="H325" i="39"/>
  <c r="C320" i="39"/>
  <c r="D337" i="39"/>
  <c r="H283" i="6"/>
  <c r="C308" i="6"/>
  <c r="C358" i="6" s="1"/>
  <c r="C189" i="46"/>
  <c r="C228" i="44"/>
  <c r="H293" i="18"/>
  <c r="B14" i="48" s="1"/>
  <c r="H343" i="18"/>
  <c r="H361" i="39"/>
  <c r="H311" i="39"/>
  <c r="T38" i="48" s="1"/>
  <c r="H346" i="17"/>
  <c r="H296" i="17"/>
  <c r="E13" i="48" s="1"/>
  <c r="V34" i="48"/>
  <c r="H338" i="35"/>
  <c r="H324" i="29"/>
  <c r="H319" i="29"/>
  <c r="C18" i="56"/>
  <c r="C22" i="47"/>
  <c r="H313" i="23"/>
  <c r="H363" i="23"/>
  <c r="D22" i="47" s="1"/>
  <c r="H324" i="24"/>
  <c r="H337" i="24"/>
  <c r="E335" i="14"/>
  <c r="G320" i="14"/>
  <c r="D330" i="14"/>
  <c r="F326" i="14"/>
  <c r="G327" i="14"/>
  <c r="G321" i="14"/>
  <c r="F322" i="14"/>
  <c r="C321" i="14"/>
  <c r="G337" i="14"/>
  <c r="E334" i="14"/>
  <c r="D334" i="14"/>
  <c r="D328" i="14"/>
  <c r="D324" i="14"/>
  <c r="D335" i="14"/>
  <c r="D336" i="14"/>
  <c r="C319" i="14"/>
  <c r="G326" i="14"/>
  <c r="G324" i="14"/>
  <c r="C322" i="14"/>
  <c r="F319" i="14"/>
  <c r="C323" i="14"/>
  <c r="G334" i="14"/>
  <c r="G331" i="14"/>
  <c r="C325" i="14"/>
  <c r="G333" i="14"/>
  <c r="E319" i="14"/>
  <c r="D329" i="14"/>
  <c r="D326" i="14"/>
  <c r="D325" i="14"/>
  <c r="G332" i="14"/>
  <c r="F336" i="14"/>
  <c r="D321" i="14"/>
  <c r="F329" i="14"/>
  <c r="F327" i="14"/>
  <c r="E328" i="14"/>
  <c r="E333" i="14"/>
  <c r="D320" i="14"/>
  <c r="C336" i="14"/>
  <c r="H334" i="14"/>
  <c r="D338" i="14"/>
  <c r="H335" i="14"/>
  <c r="H333" i="14"/>
  <c r="G319" i="14"/>
  <c r="G335" i="14"/>
  <c r="C334" i="14"/>
  <c r="F318" i="14"/>
  <c r="E337" i="14"/>
  <c r="E326" i="14"/>
  <c r="G325" i="14"/>
  <c r="E336" i="14"/>
  <c r="C327" i="14"/>
  <c r="F338" i="14"/>
  <c r="H322" i="14"/>
  <c r="C332" i="14"/>
  <c r="F328" i="14"/>
  <c r="G328" i="14"/>
  <c r="C331" i="14"/>
  <c r="E329" i="14"/>
  <c r="F332" i="14"/>
  <c r="F337" i="14"/>
  <c r="D331" i="14"/>
  <c r="D327" i="14"/>
  <c r="E325" i="14"/>
  <c r="F333" i="14"/>
  <c r="C320" i="14"/>
  <c r="D332" i="14"/>
  <c r="H325" i="14"/>
  <c r="G336" i="14"/>
  <c r="F331" i="14"/>
  <c r="E323" i="14"/>
  <c r="C326" i="14"/>
  <c r="E327" i="14"/>
  <c r="H328" i="14"/>
  <c r="F320" i="14"/>
  <c r="E324" i="14"/>
  <c r="C333" i="14"/>
  <c r="G323" i="14"/>
  <c r="F335" i="14"/>
  <c r="C318" i="14"/>
  <c r="E321" i="14"/>
  <c r="D323" i="14"/>
  <c r="G338" i="14"/>
  <c r="H323" i="14"/>
  <c r="C328" i="14"/>
  <c r="F323" i="14"/>
  <c r="D319" i="14"/>
  <c r="E332" i="14"/>
  <c r="C343" i="14"/>
  <c r="C324" i="14"/>
  <c r="D318" i="14"/>
  <c r="G329" i="14"/>
  <c r="F324" i="14"/>
  <c r="E331" i="14"/>
  <c r="H326" i="14"/>
  <c r="H332" i="14"/>
  <c r="H331" i="14"/>
  <c r="H320" i="14"/>
  <c r="C337" i="14"/>
  <c r="C330" i="14"/>
  <c r="F321" i="14"/>
  <c r="D333" i="14"/>
  <c r="F334" i="14"/>
  <c r="C329" i="14"/>
  <c r="G330" i="14"/>
  <c r="E318" i="14"/>
  <c r="E330" i="14"/>
  <c r="G318" i="14"/>
  <c r="F325" i="14"/>
  <c r="G322" i="14"/>
  <c r="E338" i="14"/>
  <c r="H329" i="14"/>
  <c r="H337" i="14"/>
  <c r="E322" i="14"/>
  <c r="D322" i="14"/>
  <c r="D337" i="14"/>
  <c r="F330" i="14"/>
  <c r="E320" i="14"/>
  <c r="C335" i="14"/>
  <c r="H327" i="14"/>
  <c r="H362" i="39"/>
  <c r="H312" i="39"/>
  <c r="U38" i="48" s="1"/>
  <c r="C299" i="6"/>
  <c r="C349" i="6" s="1"/>
  <c r="H274" i="6"/>
  <c r="C180" i="46"/>
  <c r="C219" i="44"/>
  <c r="R43" i="49"/>
  <c r="C51" i="49"/>
  <c r="C90" i="49" s="1"/>
  <c r="C298" i="36"/>
  <c r="C348" i="36" s="1"/>
  <c r="H273" i="36"/>
  <c r="C313" i="22"/>
  <c r="C363" i="22" s="1"/>
  <c r="H288" i="22"/>
  <c r="H272" i="6"/>
  <c r="C178" i="46"/>
  <c r="C217" i="44"/>
  <c r="H345" i="30"/>
  <c r="H295" i="30"/>
  <c r="D28" i="48" s="1"/>
  <c r="H301" i="57"/>
  <c r="J17" i="48" s="1"/>
  <c r="H351" i="57"/>
  <c r="H358" i="62"/>
  <c r="H308" i="62"/>
  <c r="Q21" i="48" s="1"/>
  <c r="C288" i="6"/>
  <c r="C293" i="6"/>
  <c r="H268" i="6"/>
  <c r="C213" i="44"/>
  <c r="C174" i="46"/>
  <c r="H318" i="28"/>
  <c r="C338" i="28"/>
  <c r="H358" i="18"/>
  <c r="H308" i="18"/>
  <c r="Q14" i="48" s="1"/>
  <c r="H347" i="18"/>
  <c r="H297" i="18"/>
  <c r="F14" i="48" s="1"/>
  <c r="AR24" i="49"/>
  <c r="G68" i="49"/>
  <c r="G107" i="49" s="1"/>
  <c r="I24" i="49"/>
  <c r="H361" i="18"/>
  <c r="H311" i="18"/>
  <c r="T14" i="48" s="1"/>
  <c r="G336" i="21"/>
  <c r="C326" i="21"/>
  <c r="F330" i="21"/>
  <c r="D319" i="21"/>
  <c r="F323" i="21"/>
  <c r="C332" i="21"/>
  <c r="E331" i="21"/>
  <c r="G325" i="21"/>
  <c r="G321" i="21"/>
  <c r="G338" i="21"/>
  <c r="E333" i="21"/>
  <c r="H328" i="21"/>
  <c r="C321" i="21"/>
  <c r="E329" i="21"/>
  <c r="E325" i="21"/>
  <c r="G324" i="21"/>
  <c r="F333" i="21"/>
  <c r="D320" i="21"/>
  <c r="D324" i="21"/>
  <c r="D333" i="21"/>
  <c r="G318" i="21"/>
  <c r="H334" i="21"/>
  <c r="C335" i="21"/>
  <c r="F336" i="21"/>
  <c r="G331" i="21"/>
  <c r="F318" i="21"/>
  <c r="H329" i="21"/>
  <c r="D327" i="21"/>
  <c r="D323" i="21"/>
  <c r="C329" i="21"/>
  <c r="G320" i="21"/>
  <c r="D331" i="21"/>
  <c r="E322" i="21"/>
  <c r="G323" i="21"/>
  <c r="F321" i="21"/>
  <c r="E334" i="21"/>
  <c r="D330" i="21"/>
  <c r="C323" i="21"/>
  <c r="C319" i="21"/>
  <c r="D337" i="21"/>
  <c r="H325" i="21"/>
  <c r="C320" i="21"/>
  <c r="F332" i="21"/>
  <c r="G327" i="21"/>
  <c r="D322" i="21"/>
  <c r="D326" i="21"/>
  <c r="E335" i="21"/>
  <c r="C327" i="21"/>
  <c r="G330" i="21"/>
  <c r="E337" i="21"/>
  <c r="G337" i="21"/>
  <c r="E328" i="21"/>
  <c r="F329" i="21"/>
  <c r="F325" i="21"/>
  <c r="F338" i="21"/>
  <c r="C337" i="21"/>
  <c r="G329" i="21"/>
  <c r="C336" i="21"/>
  <c r="D328" i="21"/>
  <c r="E321" i="21"/>
  <c r="F335" i="21"/>
  <c r="C325" i="21"/>
  <c r="F322" i="21"/>
  <c r="E318" i="21"/>
  <c r="G335" i="21"/>
  <c r="C330" i="21"/>
  <c r="F327" i="21"/>
  <c r="E336" i="21"/>
  <c r="F334" i="21"/>
  <c r="H327" i="21"/>
  <c r="G334" i="21"/>
  <c r="C333" i="21"/>
  <c r="E319" i="21"/>
  <c r="G333" i="21"/>
  <c r="C328" i="21"/>
  <c r="H330" i="21"/>
  <c r="H335" i="21"/>
  <c r="H326" i="21"/>
  <c r="G322" i="21"/>
  <c r="D318" i="21"/>
  <c r="G332" i="21"/>
  <c r="F320" i="21"/>
  <c r="D338" i="21"/>
  <c r="E327" i="21"/>
  <c r="F337" i="21"/>
  <c r="C343" i="21"/>
  <c r="C331" i="21"/>
  <c r="E332" i="21"/>
  <c r="H320" i="21"/>
  <c r="D325" i="21"/>
  <c r="D321" i="21"/>
  <c r="C318" i="21"/>
  <c r="E330" i="21"/>
  <c r="D335" i="21"/>
  <c r="H324" i="21"/>
  <c r="H332" i="21"/>
  <c r="C324" i="21"/>
  <c r="E338" i="21"/>
  <c r="C334" i="21"/>
  <c r="G328" i="21"/>
  <c r="E323" i="21"/>
  <c r="G319" i="21"/>
  <c r="F326" i="21"/>
  <c r="C322" i="21"/>
  <c r="F324" i="21"/>
  <c r="E326" i="21"/>
  <c r="E324" i="21"/>
  <c r="F328" i="21"/>
  <c r="D334" i="21"/>
  <c r="D336" i="21"/>
  <c r="F331" i="21"/>
  <c r="H318" i="21"/>
  <c r="F319" i="21"/>
  <c r="G326" i="21"/>
  <c r="D332" i="21"/>
  <c r="E320" i="21"/>
  <c r="D329" i="21"/>
  <c r="H286" i="36"/>
  <c r="C311" i="36"/>
  <c r="C361" i="36" s="1"/>
  <c r="H348" i="62"/>
  <c r="H298" i="62"/>
  <c r="G21" i="48" s="1"/>
  <c r="H352" i="18"/>
  <c r="H302" i="18"/>
  <c r="K14" i="48" s="1"/>
  <c r="H293" i="62"/>
  <c r="B21" i="48" s="1"/>
  <c r="H343" i="62"/>
  <c r="H358" i="27"/>
  <c r="H308" i="27"/>
  <c r="Q25" i="48" s="1"/>
  <c r="C294" i="6"/>
  <c r="C344" i="6" s="1"/>
  <c r="H269" i="6"/>
  <c r="C175" i="46"/>
  <c r="C214" i="44"/>
  <c r="AR23" i="49"/>
  <c r="H355" i="62"/>
  <c r="H305" i="62"/>
  <c r="N21" i="48" s="1"/>
  <c r="H361" i="30"/>
  <c r="H311" i="30"/>
  <c r="T28" i="48" s="1"/>
  <c r="H346" i="41"/>
  <c r="H296" i="41"/>
  <c r="E40" i="48" s="1"/>
  <c r="H295" i="27"/>
  <c r="D25" i="48" s="1"/>
  <c r="H345" i="27"/>
  <c r="H308" i="17"/>
  <c r="Q13" i="48" s="1"/>
  <c r="H358" i="17"/>
  <c r="H346" i="21"/>
  <c r="H296" i="21"/>
  <c r="E19" i="48" s="1"/>
  <c r="H301" i="34"/>
  <c r="J33" i="48" s="1"/>
  <c r="H351" i="34"/>
  <c r="B63" i="49"/>
  <c r="B102" i="49" s="1"/>
  <c r="V19" i="49"/>
  <c r="L43" i="48"/>
  <c r="L45" i="48" a="1"/>
  <c r="L45" i="48" s="1"/>
  <c r="L42" i="48" a="1"/>
  <c r="L42" i="48" s="1"/>
  <c r="L44" i="48" a="1"/>
  <c r="L44" i="48" s="1"/>
  <c r="V27" i="49"/>
  <c r="B71" i="49"/>
  <c r="B110" i="49" s="1"/>
  <c r="V14" i="49"/>
  <c r="B58" i="49"/>
  <c r="B97" i="49" s="1"/>
  <c r="C306" i="37"/>
  <c r="C356" i="37" s="1"/>
  <c r="H281" i="37"/>
  <c r="C299" i="36"/>
  <c r="C349" i="36" s="1"/>
  <c r="H274" i="36"/>
  <c r="H294" i="15"/>
  <c r="C11" i="48" s="1"/>
  <c r="H344" i="15"/>
  <c r="H348" i="22"/>
  <c r="H298" i="22"/>
  <c r="G20" i="48" s="1"/>
  <c r="H346" i="30"/>
  <c r="H296" i="30"/>
  <c r="E28" i="48" s="1"/>
  <c r="C313" i="39"/>
  <c r="C363" i="39" s="1"/>
  <c r="H288" i="39"/>
  <c r="C288" i="37"/>
  <c r="H268" i="37"/>
  <c r="C293" i="37"/>
  <c r="H349" i="22"/>
  <c r="H299" i="22"/>
  <c r="H20" i="48" s="1"/>
  <c r="H346" i="14"/>
  <c r="H296" i="14"/>
  <c r="E10" i="48" s="1"/>
  <c r="H336" i="18"/>
  <c r="E323" i="18"/>
  <c r="G335" i="18"/>
  <c r="D318" i="18"/>
  <c r="E320" i="18"/>
  <c r="F318" i="18"/>
  <c r="D326" i="18"/>
  <c r="G325" i="18"/>
  <c r="E332" i="18"/>
  <c r="E330" i="18"/>
  <c r="D327" i="18"/>
  <c r="D329" i="18"/>
  <c r="C329" i="18"/>
  <c r="D338" i="18"/>
  <c r="H335" i="18"/>
  <c r="C323" i="18"/>
  <c r="F334" i="18"/>
  <c r="C318" i="18"/>
  <c r="E318" i="18"/>
  <c r="F325" i="18"/>
  <c r="E331" i="18"/>
  <c r="G321" i="18"/>
  <c r="E337" i="18"/>
  <c r="C330" i="18"/>
  <c r="E321" i="18"/>
  <c r="D337" i="18"/>
  <c r="C326" i="18"/>
  <c r="E327" i="18"/>
  <c r="C322" i="18"/>
  <c r="C338" i="18"/>
  <c r="F329" i="18"/>
  <c r="E335" i="18"/>
  <c r="F320" i="18"/>
  <c r="H328" i="18"/>
  <c r="G327" i="18"/>
  <c r="F323" i="18"/>
  <c r="H325" i="18"/>
  <c r="G328" i="18"/>
  <c r="C333" i="18"/>
  <c r="H334" i="18"/>
  <c r="F321" i="18"/>
  <c r="D335" i="18"/>
  <c r="C325" i="18"/>
  <c r="F338" i="18"/>
  <c r="H322" i="18"/>
  <c r="G331" i="18"/>
  <c r="F333" i="18"/>
  <c r="E324" i="18"/>
  <c r="F335" i="18"/>
  <c r="E334" i="18"/>
  <c r="C327" i="18"/>
  <c r="C321" i="18"/>
  <c r="E319" i="18"/>
  <c r="G326" i="18"/>
  <c r="G318" i="18"/>
  <c r="E328" i="18"/>
  <c r="G336" i="18"/>
  <c r="G333" i="18"/>
  <c r="H321" i="18"/>
  <c r="H326" i="18"/>
  <c r="C335" i="18"/>
  <c r="G332" i="18"/>
  <c r="F330" i="18"/>
  <c r="F337" i="18"/>
  <c r="G338" i="18"/>
  <c r="C337" i="18"/>
  <c r="E326" i="18"/>
  <c r="C324" i="18"/>
  <c r="G322" i="18"/>
  <c r="G320" i="18"/>
  <c r="F328" i="18"/>
  <c r="C331" i="18"/>
  <c r="E322" i="18"/>
  <c r="H324" i="18"/>
  <c r="H318" i="18"/>
  <c r="C328" i="18"/>
  <c r="D331" i="18"/>
  <c r="G329" i="18"/>
  <c r="D323" i="18"/>
  <c r="H327" i="18"/>
  <c r="H320" i="18"/>
  <c r="D320" i="18"/>
  <c r="G324" i="18"/>
  <c r="C334" i="18"/>
  <c r="E336" i="18"/>
  <c r="F326" i="18"/>
  <c r="E338" i="18"/>
  <c r="H332" i="18"/>
  <c r="C332" i="18"/>
  <c r="C343" i="18"/>
  <c r="F319" i="18"/>
  <c r="G334" i="18"/>
  <c r="D319" i="18"/>
  <c r="F331" i="18"/>
  <c r="D328" i="18"/>
  <c r="F324" i="18"/>
  <c r="G330" i="18"/>
  <c r="E329" i="18"/>
  <c r="F336" i="18"/>
  <c r="D330" i="18"/>
  <c r="C320" i="18"/>
  <c r="D325" i="18"/>
  <c r="G337" i="18"/>
  <c r="H337" i="18"/>
  <c r="C336" i="18"/>
  <c r="D332" i="18"/>
  <c r="F327" i="18"/>
  <c r="G323" i="18"/>
  <c r="D334" i="18"/>
  <c r="D336" i="18"/>
  <c r="F322" i="18"/>
  <c r="F332" i="18"/>
  <c r="D324" i="18"/>
  <c r="D322" i="18"/>
  <c r="E333" i="18"/>
  <c r="C319" i="18"/>
  <c r="E325" i="18"/>
  <c r="D321" i="18"/>
  <c r="G319" i="18"/>
  <c r="H319" i="18"/>
  <c r="D333" i="18"/>
  <c r="H329" i="18"/>
  <c r="H323" i="18"/>
  <c r="H284" i="6"/>
  <c r="C190" i="46"/>
  <c r="C229" i="44"/>
  <c r="H229" i="44" s="1"/>
  <c r="V37" i="48"/>
  <c r="H338" i="38"/>
  <c r="C363" i="23"/>
  <c r="C338" i="23"/>
  <c r="H298" i="17"/>
  <c r="G13" i="48" s="1"/>
  <c r="H348" i="17"/>
  <c r="V39" i="48"/>
  <c r="H338" i="40"/>
  <c r="H356" i="17"/>
  <c r="H306" i="17"/>
  <c r="O13" i="48" s="1"/>
  <c r="H343" i="11"/>
  <c r="H293" i="11"/>
  <c r="B8" i="48" s="1"/>
  <c r="F293" i="37"/>
  <c r="F343" i="37" s="1"/>
  <c r="F288" i="37"/>
  <c r="F313" i="37" s="1"/>
  <c r="F363" i="37" s="1"/>
  <c r="H349" i="41"/>
  <c r="H299" i="41"/>
  <c r="H40" i="48" s="1"/>
  <c r="H295" i="15"/>
  <c r="D11" i="48" s="1"/>
  <c r="H345" i="15"/>
  <c r="H283" i="36"/>
  <c r="C308" i="36"/>
  <c r="C358" i="36" s="1"/>
  <c r="H358" i="30"/>
  <c r="H308" i="30"/>
  <c r="Q28" i="48" s="1"/>
  <c r="C312" i="37"/>
  <c r="C362" i="37" s="1"/>
  <c r="H287" i="37"/>
  <c r="H298" i="30"/>
  <c r="G28" i="48" s="1"/>
  <c r="H348" i="30"/>
  <c r="C302" i="6"/>
  <c r="C352" i="6" s="1"/>
  <c r="H277" i="6"/>
  <c r="C222" i="44"/>
  <c r="C183" i="46"/>
  <c r="H348" i="16"/>
  <c r="H298" i="16"/>
  <c r="G12" i="48" s="1"/>
  <c r="H344" i="11"/>
  <c r="H294" i="11"/>
  <c r="C8" i="48" s="1"/>
  <c r="C313" i="21"/>
  <c r="C363" i="21" s="1"/>
  <c r="H288" i="21"/>
  <c r="AK29" i="49"/>
  <c r="I29" i="49"/>
  <c r="G73" i="49"/>
  <c r="G112" i="49" s="1"/>
  <c r="C305" i="6"/>
  <c r="C355" i="6" s="1"/>
  <c r="H280" i="6"/>
  <c r="C225" i="44"/>
  <c r="C186" i="46"/>
  <c r="B67" i="49"/>
  <c r="B106" i="49" s="1"/>
  <c r="V23" i="49"/>
  <c r="H358" i="59"/>
  <c r="H308" i="59"/>
  <c r="Q31" i="48" s="1"/>
  <c r="H275" i="6"/>
  <c r="C220" i="44"/>
  <c r="H220" i="44" s="1"/>
  <c r="C181" i="46"/>
  <c r="H338" i="25"/>
  <c r="V18" i="48"/>
  <c r="H347" i="39"/>
  <c r="H297" i="39"/>
  <c r="F38" i="48" s="1"/>
  <c r="C295" i="36"/>
  <c r="C345" i="36" s="1"/>
  <c r="H270" i="36"/>
  <c r="H288" i="14"/>
  <c r="C313" i="14"/>
  <c r="C363" i="14" s="1"/>
  <c r="H356" i="11"/>
  <c r="H306" i="11"/>
  <c r="O8" i="48" s="1"/>
  <c r="H273" i="6"/>
  <c r="C298" i="6"/>
  <c r="C348" i="6" s="1"/>
  <c r="C179" i="46"/>
  <c r="C218" i="44"/>
  <c r="P27" i="49"/>
  <c r="P26" i="49"/>
  <c r="P43" i="49"/>
  <c r="P34" i="49"/>
  <c r="P38" i="49"/>
  <c r="P28" i="49"/>
  <c r="P20" i="49"/>
  <c r="P13" i="49"/>
  <c r="P17" i="49"/>
  <c r="P25" i="49"/>
  <c r="P14" i="49"/>
  <c r="P11" i="49"/>
  <c r="P33" i="49"/>
  <c r="P21" i="49"/>
  <c r="P12" i="49"/>
  <c r="P30" i="49"/>
  <c r="P23" i="49"/>
  <c r="P41" i="49"/>
  <c r="P36" i="49"/>
  <c r="P19" i="49"/>
  <c r="P18" i="49"/>
  <c r="P8" i="49"/>
  <c r="P9" i="49"/>
  <c r="P10" i="49"/>
  <c r="P22" i="49"/>
  <c r="P31" i="49"/>
  <c r="P39" i="49"/>
  <c r="P29" i="49"/>
  <c r="P15" i="49"/>
  <c r="P40" i="49"/>
  <c r="P24" i="49"/>
  <c r="P32" i="49"/>
  <c r="P16" i="49"/>
  <c r="P42" i="49"/>
  <c r="P35" i="49"/>
  <c r="V30" i="48"/>
  <c r="H338" i="32"/>
  <c r="F333" i="62"/>
  <c r="D323" i="62"/>
  <c r="C331" i="62"/>
  <c r="F318" i="62"/>
  <c r="E327" i="62"/>
  <c r="F337" i="62"/>
  <c r="C319" i="62"/>
  <c r="G320" i="62"/>
  <c r="D320" i="62"/>
  <c r="D338" i="62"/>
  <c r="D337" i="62"/>
  <c r="G324" i="62"/>
  <c r="E330" i="62"/>
  <c r="D325" i="62"/>
  <c r="H325" i="62"/>
  <c r="E332" i="62"/>
  <c r="C322" i="62"/>
  <c r="H328" i="62"/>
  <c r="G337" i="62"/>
  <c r="D326" i="62"/>
  <c r="C336" i="62"/>
  <c r="E337" i="62"/>
  <c r="F338" i="62"/>
  <c r="E338" i="62"/>
  <c r="D333" i="62"/>
  <c r="G332" i="62"/>
  <c r="F321" i="62"/>
  <c r="H326" i="62"/>
  <c r="G336" i="62"/>
  <c r="H334" i="62"/>
  <c r="H324" i="62"/>
  <c r="D331" i="62"/>
  <c r="G318" i="62"/>
  <c r="G327" i="62"/>
  <c r="F336" i="62"/>
  <c r="C325" i="62"/>
  <c r="C334" i="62"/>
  <c r="C332" i="62"/>
  <c r="C337" i="62"/>
  <c r="D336" i="62"/>
  <c r="D328" i="62"/>
  <c r="H329" i="62"/>
  <c r="F335" i="62"/>
  <c r="C320" i="62"/>
  <c r="E336" i="62"/>
  <c r="H337" i="62"/>
  <c r="H319" i="62"/>
  <c r="C330" i="62"/>
  <c r="C343" i="62"/>
  <c r="F326" i="62"/>
  <c r="E335" i="62"/>
  <c r="H322" i="62"/>
  <c r="F332" i="62"/>
  <c r="F330" i="62"/>
  <c r="D335" i="62"/>
  <c r="E331" i="62"/>
  <c r="G323" i="62"/>
  <c r="C327" i="62"/>
  <c r="F331" i="62"/>
  <c r="E334" i="62"/>
  <c r="E329" i="62"/>
  <c r="H323" i="62"/>
  <c r="H321" i="62"/>
  <c r="H336" i="62"/>
  <c r="H327" i="62"/>
  <c r="G335" i="62"/>
  <c r="E325" i="62"/>
  <c r="D334" i="62"/>
  <c r="G321" i="62"/>
  <c r="G330" i="62"/>
  <c r="C329" i="62"/>
  <c r="G333" i="62"/>
  <c r="E328" i="62"/>
  <c r="D321" i="62"/>
  <c r="G322" i="62"/>
  <c r="F324" i="62"/>
  <c r="E326" i="62"/>
  <c r="F322" i="62"/>
  <c r="G326" i="62"/>
  <c r="F334" i="62"/>
  <c r="D324" i="62"/>
  <c r="C333" i="62"/>
  <c r="F320" i="62"/>
  <c r="D329" i="62"/>
  <c r="D327" i="62"/>
  <c r="D330" i="62"/>
  <c r="C326" i="62"/>
  <c r="C335" i="62"/>
  <c r="E320" i="62"/>
  <c r="C321" i="62"/>
  <c r="E323" i="62"/>
  <c r="H333" i="62"/>
  <c r="H318" i="62"/>
  <c r="G334" i="62"/>
  <c r="E324" i="62"/>
  <c r="D332" i="62"/>
  <c r="G319" i="62"/>
  <c r="F328" i="62"/>
  <c r="D318" i="62"/>
  <c r="E322" i="62"/>
  <c r="D322" i="62"/>
  <c r="F323" i="62"/>
  <c r="D319" i="62"/>
  <c r="C318" i="62"/>
  <c r="C328" i="62"/>
  <c r="G338" i="62"/>
  <c r="F319" i="62"/>
  <c r="H330" i="62"/>
  <c r="H335" i="62"/>
  <c r="G328" i="62"/>
  <c r="E318" i="62"/>
  <c r="F325" i="62"/>
  <c r="E321" i="62"/>
  <c r="E333" i="62"/>
  <c r="H332" i="62"/>
  <c r="C323" i="62"/>
  <c r="G331" i="62"/>
  <c r="G329" i="62"/>
  <c r="C324" i="62"/>
  <c r="E319" i="62"/>
  <c r="F329" i="62"/>
  <c r="G325" i="62"/>
  <c r="F327" i="62"/>
  <c r="H356" i="21"/>
  <c r="H306" i="21"/>
  <c r="O19" i="48" s="1"/>
  <c r="B32" i="47"/>
  <c r="C294" i="36"/>
  <c r="C344" i="36" s="1"/>
  <c r="H269" i="36"/>
  <c r="C313" i="27"/>
  <c r="C363" i="27" s="1"/>
  <c r="H288" i="27"/>
  <c r="C313" i="16"/>
  <c r="C363" i="16" s="1"/>
  <c r="H288" i="16"/>
  <c r="C295" i="6"/>
  <c r="C345" i="6" s="1"/>
  <c r="H270" i="6"/>
  <c r="C215" i="44"/>
  <c r="C176" i="46"/>
  <c r="H345" i="18"/>
  <c r="H295" i="18"/>
  <c r="D14" i="48" s="1"/>
  <c r="H356" i="16"/>
  <c r="H306" i="16"/>
  <c r="O12" i="48" s="1"/>
  <c r="H276" i="37"/>
  <c r="C301" i="37"/>
  <c r="C351" i="37" s="1"/>
  <c r="V29" i="48"/>
  <c r="H338" i="31"/>
  <c r="H349" i="17"/>
  <c r="H299" i="17"/>
  <c r="H13" i="48" s="1"/>
  <c r="H294" i="14"/>
  <c r="C10" i="48" s="1"/>
  <c r="H344" i="14"/>
  <c r="H356" i="18"/>
  <c r="H306" i="18"/>
  <c r="O14" i="48" s="1"/>
  <c r="H345" i="39"/>
  <c r="H295" i="39"/>
  <c r="D38" i="48" s="1"/>
  <c r="H361" i="57"/>
  <c r="H311" i="57"/>
  <c r="T17" i="48" s="1"/>
  <c r="B23" i="47"/>
  <c r="H356" i="34"/>
  <c r="H306" i="34"/>
  <c r="O33" i="48" s="1"/>
  <c r="H276" i="36"/>
  <c r="C301" i="36"/>
  <c r="C351" i="36" s="1"/>
  <c r="H355" i="17"/>
  <c r="H305" i="17"/>
  <c r="N13" i="48" s="1"/>
  <c r="H351" i="27"/>
  <c r="H301" i="27"/>
  <c r="J25" i="48" s="1"/>
  <c r="I28" i="49"/>
  <c r="G72" i="49"/>
  <c r="G111" i="49" s="1"/>
  <c r="E293" i="36"/>
  <c r="E343" i="36" s="1"/>
  <c r="E288" i="36"/>
  <c r="E313" i="36" s="1"/>
  <c r="E363" i="36" s="1"/>
  <c r="B7" i="47"/>
  <c r="H354" i="41"/>
  <c r="H304" i="41"/>
  <c r="M40" i="48" s="1"/>
  <c r="H358" i="34"/>
  <c r="H308" i="34"/>
  <c r="Q33" i="48" s="1"/>
  <c r="D321" i="41"/>
  <c r="F328" i="41"/>
  <c r="D328" i="41"/>
  <c r="F334" i="41"/>
  <c r="G334" i="41"/>
  <c r="E337" i="41"/>
  <c r="G331" i="41"/>
  <c r="H334" i="41"/>
  <c r="C335" i="41"/>
  <c r="E335" i="41"/>
  <c r="D329" i="41"/>
  <c r="C343" i="41"/>
  <c r="H332" i="41"/>
  <c r="E321" i="41"/>
  <c r="C331" i="41"/>
  <c r="C332" i="41"/>
  <c r="E332" i="41"/>
  <c r="G323" i="41"/>
  <c r="F323" i="41"/>
  <c r="D324" i="41"/>
  <c r="F335" i="41"/>
  <c r="E326" i="41"/>
  <c r="G329" i="41"/>
  <c r="D322" i="41"/>
  <c r="F336" i="41"/>
  <c r="C327" i="41"/>
  <c r="E330" i="41"/>
  <c r="D333" i="41"/>
  <c r="C321" i="41"/>
  <c r="H328" i="41"/>
  <c r="C333" i="41"/>
  <c r="D319" i="41"/>
  <c r="F324" i="41"/>
  <c r="E329" i="41"/>
  <c r="D323" i="41"/>
  <c r="G321" i="41"/>
  <c r="E324" i="41"/>
  <c r="F325" i="41"/>
  <c r="D330" i="41"/>
  <c r="F320" i="41"/>
  <c r="G322" i="41"/>
  <c r="E319" i="41"/>
  <c r="D336" i="41"/>
  <c r="C330" i="41"/>
  <c r="C320" i="41"/>
  <c r="E323" i="41"/>
  <c r="G325" i="41"/>
  <c r="G328" i="41"/>
  <c r="D325" i="41"/>
  <c r="G326" i="41"/>
  <c r="H325" i="41"/>
  <c r="F327" i="41"/>
  <c r="E325" i="41"/>
  <c r="E322" i="41"/>
  <c r="C324" i="41"/>
  <c r="E333" i="41"/>
  <c r="F331" i="41"/>
  <c r="E320" i="41"/>
  <c r="E327" i="41"/>
  <c r="D320" i="41"/>
  <c r="C318" i="41"/>
  <c r="F326" i="41"/>
  <c r="C326" i="41"/>
  <c r="H329" i="41"/>
  <c r="H324" i="41"/>
  <c r="G335" i="41"/>
  <c r="D337" i="41"/>
  <c r="D318" i="41"/>
  <c r="C328" i="41"/>
  <c r="C334" i="41"/>
  <c r="D335" i="41"/>
  <c r="F333" i="41"/>
  <c r="F330" i="41"/>
  <c r="G333" i="41"/>
  <c r="C329" i="41"/>
  <c r="E331" i="41"/>
  <c r="D326" i="41"/>
  <c r="C322" i="41"/>
  <c r="G319" i="41"/>
  <c r="F337" i="41"/>
  <c r="F318" i="41"/>
  <c r="E336" i="41"/>
  <c r="C337" i="41"/>
  <c r="D338" i="41"/>
  <c r="F322" i="41"/>
  <c r="E334" i="41"/>
  <c r="G324" i="41"/>
  <c r="D334" i="41"/>
  <c r="F329" i="41"/>
  <c r="G337" i="41"/>
  <c r="H327" i="41"/>
  <c r="H337" i="41"/>
  <c r="E328" i="41"/>
  <c r="C325" i="41"/>
  <c r="F332" i="41"/>
  <c r="G330" i="41"/>
  <c r="H333" i="41"/>
  <c r="G318" i="41"/>
  <c r="F319" i="41"/>
  <c r="H321" i="41"/>
  <c r="H322" i="41"/>
  <c r="H319" i="41"/>
  <c r="H336" i="41"/>
  <c r="G320" i="41"/>
  <c r="G327" i="41"/>
  <c r="G338" i="41"/>
  <c r="E318" i="41"/>
  <c r="G336" i="41"/>
  <c r="D331" i="41"/>
  <c r="H323" i="41"/>
  <c r="H330" i="41"/>
  <c r="H326" i="41"/>
  <c r="C323" i="41"/>
  <c r="G332" i="41"/>
  <c r="C319" i="41"/>
  <c r="C336" i="41"/>
  <c r="D332" i="41"/>
  <c r="D327" i="41"/>
  <c r="F338" i="41"/>
  <c r="H335" i="41"/>
  <c r="H331" i="41"/>
  <c r="E338" i="41"/>
  <c r="F321" i="41"/>
  <c r="H306" i="62"/>
  <c r="O21" i="48" s="1"/>
  <c r="H356" i="62"/>
  <c r="E293" i="37"/>
  <c r="E343" i="37" s="1"/>
  <c r="E288" i="37"/>
  <c r="E313" i="37" s="1"/>
  <c r="E363" i="37" s="1"/>
  <c r="C311" i="37"/>
  <c r="C361" i="37" s="1"/>
  <c r="H286" i="37"/>
  <c r="H349" i="14"/>
  <c r="H299" i="14"/>
  <c r="H10" i="48" s="1"/>
  <c r="B65" i="49"/>
  <c r="B104" i="49" s="1"/>
  <c r="V21" i="49"/>
  <c r="C313" i="17"/>
  <c r="C363" i="17" s="1"/>
  <c r="H288" i="17"/>
  <c r="H348" i="34"/>
  <c r="H298" i="34"/>
  <c r="G33" i="48" s="1"/>
  <c r="H296" i="27"/>
  <c r="E25" i="48" s="1"/>
  <c r="H346" i="27"/>
  <c r="B37" i="47"/>
  <c r="C19" i="56"/>
  <c r="H313" i="24"/>
  <c r="H363" i="24"/>
  <c r="D24" i="47" s="1"/>
  <c r="C24" i="47"/>
  <c r="B24" i="47" s="1"/>
  <c r="H360" i="27"/>
  <c r="H310" i="27"/>
  <c r="S25" i="48" s="1"/>
  <c r="B84" i="49"/>
  <c r="B123" i="49" s="1"/>
  <c r="V40" i="49"/>
  <c r="H326" i="24"/>
  <c r="H322" i="24"/>
  <c r="H361" i="15"/>
  <c r="H311" i="15"/>
  <c r="T11" i="48" s="1"/>
  <c r="S43" i="49"/>
  <c r="D51" i="49"/>
  <c r="D90" i="49" s="1"/>
  <c r="H361" i="17"/>
  <c r="H311" i="17"/>
  <c r="T13" i="48" s="1"/>
  <c r="H358" i="57"/>
  <c r="H308" i="57"/>
  <c r="Q17" i="48" s="1"/>
  <c r="H362" i="57"/>
  <c r="H312" i="57"/>
  <c r="U17" i="48" s="1"/>
  <c r="C338" i="16"/>
  <c r="F327" i="16"/>
  <c r="F318" i="16"/>
  <c r="C329" i="16"/>
  <c r="D327" i="16"/>
  <c r="D328" i="16"/>
  <c r="C333" i="16"/>
  <c r="F336" i="16"/>
  <c r="F323" i="16"/>
  <c r="C321" i="16"/>
  <c r="D325" i="16"/>
  <c r="C328" i="16"/>
  <c r="E320" i="16"/>
  <c r="D331" i="16"/>
  <c r="G338" i="16"/>
  <c r="D334" i="16"/>
  <c r="G326" i="16"/>
  <c r="G336" i="16"/>
  <c r="G329" i="16"/>
  <c r="D329" i="16"/>
  <c r="G327" i="16"/>
  <c r="F329" i="16"/>
  <c r="C327" i="16"/>
  <c r="D322" i="16"/>
  <c r="G319" i="16"/>
  <c r="E334" i="16"/>
  <c r="E333" i="16"/>
  <c r="E324" i="16"/>
  <c r="H334" i="16"/>
  <c r="F338" i="16"/>
  <c r="H335" i="16"/>
  <c r="E327" i="16"/>
  <c r="F321" i="16"/>
  <c r="F331" i="16"/>
  <c r="F324" i="16"/>
  <c r="E322" i="16"/>
  <c r="F322" i="16"/>
  <c r="E329" i="16"/>
  <c r="F333" i="16"/>
  <c r="F328" i="16"/>
  <c r="G328" i="16"/>
  <c r="D320" i="16"/>
  <c r="D333" i="16"/>
  <c r="E319" i="16"/>
  <c r="H330" i="16"/>
  <c r="H336" i="16"/>
  <c r="E328" i="16"/>
  <c r="D326" i="16"/>
  <c r="C326" i="16"/>
  <c r="C336" i="16"/>
  <c r="C331" i="16"/>
  <c r="F335" i="16"/>
  <c r="E332" i="16"/>
  <c r="G322" i="16"/>
  <c r="G334" i="16"/>
  <c r="E335" i="16"/>
  <c r="D335" i="16"/>
  <c r="E337" i="16"/>
  <c r="D323" i="16"/>
  <c r="D338" i="16"/>
  <c r="G332" i="16"/>
  <c r="G325" i="16"/>
  <c r="G335" i="16"/>
  <c r="E325" i="16"/>
  <c r="F319" i="16"/>
  <c r="D321" i="16"/>
  <c r="D330" i="16"/>
  <c r="C334" i="16"/>
  <c r="E321" i="16"/>
  <c r="H322" i="16"/>
  <c r="F320" i="16"/>
  <c r="D336" i="16"/>
  <c r="E323" i="16"/>
  <c r="H329" i="16"/>
  <c r="C319" i="16"/>
  <c r="E318" i="16"/>
  <c r="F334" i="16"/>
  <c r="E338" i="16"/>
  <c r="H319" i="16"/>
  <c r="H325" i="16"/>
  <c r="F330" i="16"/>
  <c r="G323" i="16"/>
  <c r="C323" i="16"/>
  <c r="D324" i="16"/>
  <c r="H332" i="16"/>
  <c r="H326" i="16"/>
  <c r="C325" i="16"/>
  <c r="G320" i="16"/>
  <c r="G333" i="16"/>
  <c r="E326" i="16"/>
  <c r="C337" i="16"/>
  <c r="C322" i="16"/>
  <c r="D332" i="16"/>
  <c r="C330" i="16"/>
  <c r="G324" i="16"/>
  <c r="C335" i="16"/>
  <c r="C343" i="16"/>
  <c r="G337" i="16"/>
  <c r="G318" i="16"/>
  <c r="C324" i="16"/>
  <c r="D337" i="16"/>
  <c r="H328" i="16"/>
  <c r="H324" i="16"/>
  <c r="G331" i="16"/>
  <c r="G330" i="16"/>
  <c r="G321" i="16"/>
  <c r="C318" i="16"/>
  <c r="E331" i="16"/>
  <c r="H321" i="16"/>
  <c r="F332" i="16"/>
  <c r="E330" i="16"/>
  <c r="C332" i="16"/>
  <c r="D319" i="16"/>
  <c r="E336" i="16"/>
  <c r="F337" i="16"/>
  <c r="H323" i="16"/>
  <c r="F325" i="16"/>
  <c r="D318" i="16"/>
  <c r="C320" i="16"/>
  <c r="F326" i="16"/>
  <c r="H337" i="16"/>
  <c r="H346" i="22"/>
  <c r="H296" i="22"/>
  <c r="E20" i="48" s="1"/>
  <c r="H362" i="21"/>
  <c r="H312" i="21"/>
  <c r="U19" i="48" s="1"/>
  <c r="H343" i="17"/>
  <c r="H293" i="17"/>
  <c r="B13" i="48" s="1"/>
  <c r="H347" i="41"/>
  <c r="H297" i="41"/>
  <c r="F40" i="48" s="1"/>
  <c r="H299" i="15"/>
  <c r="H11" i="48" s="1"/>
  <c r="H349" i="15"/>
  <c r="H351" i="21"/>
  <c r="H301" i="21"/>
  <c r="J19" i="48" s="1"/>
  <c r="H361" i="62"/>
  <c r="H311" i="62"/>
  <c r="T21" i="48" s="1"/>
  <c r="E293" i="6"/>
  <c r="E343" i="6" s="1"/>
  <c r="E213" i="44"/>
  <c r="E288" i="6"/>
  <c r="E313" i="6" s="1"/>
  <c r="E363" i="6" s="1"/>
  <c r="E174" i="46"/>
  <c r="H345" i="41"/>
  <c r="H295" i="41"/>
  <c r="D40" i="48" s="1"/>
  <c r="H346" i="15"/>
  <c r="H296" i="15"/>
  <c r="E11" i="48" s="1"/>
  <c r="H352" i="22"/>
  <c r="H302" i="22"/>
  <c r="K20" i="48" s="1"/>
  <c r="H343" i="14"/>
  <c r="H293" i="14"/>
  <c r="B10" i="48" s="1"/>
  <c r="H356" i="39"/>
  <c r="H306" i="39"/>
  <c r="O38" i="48" s="1"/>
  <c r="B59" i="49"/>
  <c r="B98" i="49" s="1"/>
  <c r="V15" i="49"/>
  <c r="H311" i="21"/>
  <c r="T19" i="48" s="1"/>
  <c r="H361" i="21"/>
  <c r="H354" i="27"/>
  <c r="H304" i="27"/>
  <c r="M25" i="48" s="1"/>
  <c r="C312" i="6"/>
  <c r="C362" i="6" s="1"/>
  <c r="H287" i="6"/>
  <c r="C193" i="46"/>
  <c r="C232" i="44"/>
  <c r="C26" i="47"/>
  <c r="B26" i="47" s="1"/>
  <c r="H363" i="28"/>
  <c r="D26" i="47" s="1"/>
  <c r="H313" i="28"/>
  <c r="C23" i="56"/>
  <c r="V30" i="49"/>
  <c r="B74" i="49"/>
  <c r="B113" i="49" s="1"/>
  <c r="H345" i="22"/>
  <c r="H295" i="22"/>
  <c r="D20" i="48" s="1"/>
  <c r="H294" i="59"/>
  <c r="C31" i="48" s="1"/>
  <c r="H344" i="59"/>
  <c r="H286" i="6"/>
  <c r="C231" i="44"/>
  <c r="C311" i="6"/>
  <c r="C361" i="6" s="1"/>
  <c r="C192" i="46"/>
  <c r="H355" i="15"/>
  <c r="H305" i="15"/>
  <c r="N11" i="48" s="1"/>
  <c r="C313" i="62"/>
  <c r="C363" i="62" s="1"/>
  <c r="H288" i="62"/>
  <c r="H343" i="27"/>
  <c r="H293" i="27"/>
  <c r="B25" i="48" s="1"/>
  <c r="H343" i="16"/>
  <c r="H293" i="16"/>
  <c r="B12" i="48" s="1"/>
  <c r="H361" i="11"/>
  <c r="H311" i="11"/>
  <c r="T8" i="48" s="1"/>
  <c r="H344" i="17"/>
  <c r="H294" i="17"/>
  <c r="C13" i="48" s="1"/>
  <c r="H344" i="27"/>
  <c r="H294" i="27"/>
  <c r="C25" i="48" s="1"/>
  <c r="H349" i="30"/>
  <c r="H299" i="30"/>
  <c r="H28" i="48" s="1"/>
  <c r="C296" i="36"/>
  <c r="C346" i="36" s="1"/>
  <c r="H271" i="36"/>
  <c r="H348" i="41"/>
  <c r="H298" i="41"/>
  <c r="G40" i="48" s="1"/>
  <c r="H346" i="16"/>
  <c r="H296" i="16"/>
  <c r="E12" i="48" s="1"/>
  <c r="H288" i="30"/>
  <c r="C313" i="30"/>
  <c r="C363" i="30" s="1"/>
  <c r="H358" i="16"/>
  <c r="H308" i="16"/>
  <c r="Q12" i="48" s="1"/>
  <c r="V15" i="48"/>
  <c r="H338" i="19"/>
  <c r="H298" i="57"/>
  <c r="G17" i="48" s="1"/>
  <c r="H348" i="57"/>
  <c r="H362" i="11"/>
  <c r="H312" i="11"/>
  <c r="U8" i="48" s="1"/>
  <c r="G70" i="49"/>
  <c r="G109" i="49" s="1"/>
  <c r="I26" i="49"/>
  <c r="H343" i="41"/>
  <c r="H293" i="41"/>
  <c r="B40" i="48" s="1"/>
  <c r="H348" i="15"/>
  <c r="H298" i="15"/>
  <c r="G11" i="48" s="1"/>
  <c r="H361" i="27"/>
  <c r="H311" i="27"/>
  <c r="T25" i="48" s="1"/>
  <c r="H345" i="34"/>
  <c r="H295" i="34"/>
  <c r="D33" i="48" s="1"/>
  <c r="H161" i="44"/>
  <c r="H213" i="37"/>
  <c r="Q38" i="49"/>
  <c r="F336" i="17"/>
  <c r="F335" i="17"/>
  <c r="C343" i="17"/>
  <c r="F337" i="17"/>
  <c r="G328" i="17"/>
  <c r="D323" i="17"/>
  <c r="G336" i="17"/>
  <c r="C321" i="17"/>
  <c r="G324" i="17"/>
  <c r="F334" i="17"/>
  <c r="C324" i="17"/>
  <c r="F321" i="17"/>
  <c r="D336" i="17"/>
  <c r="C327" i="17"/>
  <c r="E324" i="17"/>
  <c r="F328" i="17"/>
  <c r="F329" i="17"/>
  <c r="F323" i="17"/>
  <c r="D318" i="17"/>
  <c r="C333" i="17"/>
  <c r="C323" i="17"/>
  <c r="F327" i="17"/>
  <c r="E322" i="17"/>
  <c r="D321" i="17"/>
  <c r="G323" i="17"/>
  <c r="G334" i="17"/>
  <c r="G326" i="17"/>
  <c r="D325" i="17"/>
  <c r="E319" i="17"/>
  <c r="F319" i="17"/>
  <c r="G325" i="17"/>
  <c r="G319" i="17"/>
  <c r="G318" i="17"/>
  <c r="C320" i="17"/>
  <c r="E333" i="17"/>
  <c r="D331" i="17"/>
  <c r="C335" i="17"/>
  <c r="D329" i="17"/>
  <c r="C331" i="17"/>
  <c r="C332" i="17"/>
  <c r="G322" i="17"/>
  <c r="E336" i="17"/>
  <c r="D322" i="17"/>
  <c r="G337" i="17"/>
  <c r="E335" i="17"/>
  <c r="F320" i="17"/>
  <c r="E326" i="17"/>
  <c r="E334" i="17"/>
  <c r="E337" i="17"/>
  <c r="E323" i="17"/>
  <c r="H325" i="17"/>
  <c r="D332" i="17"/>
  <c r="G321" i="17"/>
  <c r="F333" i="17"/>
  <c r="C318" i="17"/>
  <c r="C328" i="17"/>
  <c r="E328" i="17"/>
  <c r="D335" i="17"/>
  <c r="C319" i="17"/>
  <c r="E330" i="17"/>
  <c r="C330" i="17"/>
  <c r="G338" i="17"/>
  <c r="D328" i="17"/>
  <c r="E329" i="17"/>
  <c r="G330" i="17"/>
  <c r="D319" i="17"/>
  <c r="D338" i="17"/>
  <c r="H337" i="17"/>
  <c r="C326" i="17"/>
  <c r="C334" i="17"/>
  <c r="G320" i="17"/>
  <c r="D333" i="17"/>
  <c r="E325" i="17"/>
  <c r="G327" i="17"/>
  <c r="F330" i="17"/>
  <c r="D320" i="17"/>
  <c r="F332" i="17"/>
  <c r="C329" i="17"/>
  <c r="F331" i="17"/>
  <c r="E332" i="17"/>
  <c r="E327" i="17"/>
  <c r="E318" i="17"/>
  <c r="E320" i="17"/>
  <c r="F338" i="17"/>
  <c r="E338" i="17"/>
  <c r="H327" i="17"/>
  <c r="D334" i="17"/>
  <c r="D330" i="17"/>
  <c r="F325" i="17"/>
  <c r="H326" i="17"/>
  <c r="H335" i="17"/>
  <c r="G335" i="17"/>
  <c r="C325" i="17"/>
  <c r="G329" i="17"/>
  <c r="H331" i="17"/>
  <c r="D327" i="17"/>
  <c r="G331" i="17"/>
  <c r="F322" i="17"/>
  <c r="H336" i="17"/>
  <c r="H319" i="17"/>
  <c r="H324" i="17"/>
  <c r="H330" i="17"/>
  <c r="D326" i="17"/>
  <c r="G333" i="17"/>
  <c r="D324" i="17"/>
  <c r="H329" i="17"/>
  <c r="F324" i="17"/>
  <c r="F318" i="17"/>
  <c r="H334" i="17"/>
  <c r="H328" i="17"/>
  <c r="G332" i="17"/>
  <c r="F326" i="17"/>
  <c r="C322" i="17"/>
  <c r="H318" i="17"/>
  <c r="H323" i="17"/>
  <c r="E331" i="17"/>
  <c r="E321" i="17"/>
  <c r="C336" i="17"/>
  <c r="D337" i="17"/>
  <c r="H332" i="17"/>
  <c r="C338" i="17"/>
  <c r="C337" i="17"/>
  <c r="H333" i="17"/>
  <c r="H345" i="57"/>
  <c r="H295" i="57"/>
  <c r="D17" i="48" s="1"/>
  <c r="H279" i="6"/>
  <c r="C224" i="44"/>
  <c r="C185" i="46"/>
  <c r="H278" i="6"/>
  <c r="C184" i="46"/>
  <c r="C223" i="44"/>
  <c r="H223" i="44" s="1"/>
  <c r="C299" i="37"/>
  <c r="C349" i="37" s="1"/>
  <c r="H274" i="37"/>
  <c r="H331" i="29"/>
  <c r="H348" i="21"/>
  <c r="H298" i="21"/>
  <c r="G19" i="48" s="1"/>
  <c r="H318" i="24"/>
  <c r="H358" i="39"/>
  <c r="H308" i="39"/>
  <c r="Q38" i="48" s="1"/>
  <c r="H269" i="37"/>
  <c r="C294" i="37"/>
  <c r="C344" i="37" s="1"/>
  <c r="H298" i="59"/>
  <c r="G31" i="48" s="1"/>
  <c r="H348" i="59"/>
  <c r="H348" i="11"/>
  <c r="H298" i="11"/>
  <c r="G8" i="48" s="1"/>
  <c r="H347" i="22"/>
  <c r="H297" i="22"/>
  <c r="F20" i="48" s="1"/>
  <c r="E321" i="27"/>
  <c r="E330" i="27"/>
  <c r="E333" i="27"/>
  <c r="F323" i="27"/>
  <c r="C318" i="27"/>
  <c r="D321" i="27"/>
  <c r="E320" i="27"/>
  <c r="D322" i="27"/>
  <c r="E323" i="27"/>
  <c r="G335" i="27"/>
  <c r="E329" i="27"/>
  <c r="F332" i="27"/>
  <c r="G336" i="27"/>
  <c r="D329" i="27"/>
  <c r="G325" i="27"/>
  <c r="D334" i="27"/>
  <c r="D325" i="27"/>
  <c r="C335" i="27"/>
  <c r="C328" i="27"/>
  <c r="F329" i="27"/>
  <c r="D330" i="27"/>
  <c r="G337" i="27"/>
  <c r="C324" i="27"/>
  <c r="D324" i="27"/>
  <c r="C334" i="27"/>
  <c r="D319" i="27"/>
  <c r="E331" i="27"/>
  <c r="C329" i="27"/>
  <c r="E322" i="27"/>
  <c r="C336" i="27"/>
  <c r="G323" i="27"/>
  <c r="C325" i="27"/>
  <c r="E336" i="27"/>
  <c r="D337" i="27"/>
  <c r="F319" i="27"/>
  <c r="F326" i="27"/>
  <c r="H328" i="27"/>
  <c r="C330" i="27"/>
  <c r="E324" i="27"/>
  <c r="E328" i="27"/>
  <c r="E338" i="27"/>
  <c r="F331" i="27"/>
  <c r="F333" i="27"/>
  <c r="E318" i="27"/>
  <c r="F336" i="27"/>
  <c r="F328" i="27"/>
  <c r="C326" i="27"/>
  <c r="F325" i="27"/>
  <c r="F330" i="27"/>
  <c r="F335" i="27"/>
  <c r="G330" i="27"/>
  <c r="C337" i="27"/>
  <c r="C323" i="27"/>
  <c r="C322" i="27"/>
  <c r="D338" i="27"/>
  <c r="G332" i="27"/>
  <c r="E332" i="27"/>
  <c r="F337" i="27"/>
  <c r="D328" i="27"/>
  <c r="D323" i="27"/>
  <c r="E335" i="27"/>
  <c r="H327" i="27"/>
  <c r="C319" i="27"/>
  <c r="G328" i="27"/>
  <c r="G331" i="27"/>
  <c r="C327" i="27"/>
  <c r="G327" i="27"/>
  <c r="C321" i="27"/>
  <c r="E334" i="27"/>
  <c r="H329" i="27"/>
  <c r="F338" i="27"/>
  <c r="H330" i="27"/>
  <c r="F318" i="27"/>
  <c r="C320" i="27"/>
  <c r="D320" i="27"/>
  <c r="C331" i="27"/>
  <c r="D318" i="27"/>
  <c r="F320" i="27"/>
  <c r="G338" i="27"/>
  <c r="C338" i="27"/>
  <c r="H324" i="27"/>
  <c r="E325" i="27"/>
  <c r="D327" i="27"/>
  <c r="C343" i="27"/>
  <c r="D335" i="27"/>
  <c r="F324" i="27"/>
  <c r="D336" i="27"/>
  <c r="G320" i="27"/>
  <c r="F321" i="27"/>
  <c r="D326" i="27"/>
  <c r="G322" i="27"/>
  <c r="G319" i="27"/>
  <c r="F322" i="27"/>
  <c r="H325" i="27"/>
  <c r="H335" i="27"/>
  <c r="D333" i="27"/>
  <c r="C333" i="27"/>
  <c r="H326" i="27"/>
  <c r="H333" i="27"/>
  <c r="D332" i="27"/>
  <c r="E319" i="27"/>
  <c r="F327" i="27"/>
  <c r="C332" i="27"/>
  <c r="H334" i="27"/>
  <c r="E326" i="27"/>
  <c r="G333" i="27"/>
  <c r="E327" i="27"/>
  <c r="H337" i="27"/>
  <c r="H331" i="27"/>
  <c r="G321" i="27"/>
  <c r="H322" i="27"/>
  <c r="G318" i="27"/>
  <c r="G329" i="27"/>
  <c r="G326" i="27"/>
  <c r="F334" i="27"/>
  <c r="H332" i="27"/>
  <c r="H320" i="27"/>
  <c r="H319" i="27"/>
  <c r="G334" i="27"/>
  <c r="H323" i="27"/>
  <c r="E337" i="27"/>
  <c r="G324" i="27"/>
  <c r="H318" i="27"/>
  <c r="D331" i="27"/>
  <c r="H321" i="27"/>
  <c r="V7" i="48"/>
  <c r="H338" i="10"/>
  <c r="C313" i="41"/>
  <c r="C363" i="41" s="1"/>
  <c r="H288" i="41"/>
  <c r="D336" i="57"/>
  <c r="E333" i="57"/>
  <c r="H330" i="57"/>
  <c r="D328" i="57"/>
  <c r="C325" i="57"/>
  <c r="D322" i="57"/>
  <c r="C319" i="57"/>
  <c r="E336" i="57"/>
  <c r="F333" i="57"/>
  <c r="E330" i="57"/>
  <c r="D327" i="57"/>
  <c r="E324" i="57"/>
  <c r="F321" i="57"/>
  <c r="E318" i="57"/>
  <c r="G335" i="57"/>
  <c r="C333" i="57"/>
  <c r="F330" i="57"/>
  <c r="G327" i="57"/>
  <c r="F324" i="57"/>
  <c r="G321" i="57"/>
  <c r="F318" i="57"/>
  <c r="C336" i="57"/>
  <c r="D333" i="57"/>
  <c r="C330" i="57"/>
  <c r="G326" i="57"/>
  <c r="C324" i="57"/>
  <c r="D321" i="57"/>
  <c r="C318" i="57"/>
  <c r="C343" i="57"/>
  <c r="E335" i="57"/>
  <c r="H332" i="57"/>
  <c r="D330" i="57"/>
  <c r="E327" i="57"/>
  <c r="D324" i="57"/>
  <c r="E321" i="57"/>
  <c r="D318" i="57"/>
  <c r="H335" i="57"/>
  <c r="G332" i="57"/>
  <c r="F329" i="57"/>
  <c r="E326" i="57"/>
  <c r="H323" i="57"/>
  <c r="G320" i="57"/>
  <c r="F338" i="57"/>
  <c r="C335" i="57"/>
  <c r="F332" i="57"/>
  <c r="G329" i="57"/>
  <c r="C327" i="57"/>
  <c r="G323" i="57"/>
  <c r="C321" i="57"/>
  <c r="G338" i="57"/>
  <c r="F335" i="57"/>
  <c r="E332" i="57"/>
  <c r="D329" i="57"/>
  <c r="C326" i="57"/>
  <c r="F323" i="57"/>
  <c r="E320" i="57"/>
  <c r="G337" i="57"/>
  <c r="H334" i="57"/>
  <c r="D332" i="57"/>
  <c r="E329" i="57"/>
  <c r="F326" i="57"/>
  <c r="E323" i="57"/>
  <c r="F320" i="57"/>
  <c r="E338" i="57"/>
  <c r="D335" i="57"/>
  <c r="C332" i="57"/>
  <c r="G328" i="57"/>
  <c r="H325" i="57"/>
  <c r="D323" i="57"/>
  <c r="C320" i="57"/>
  <c r="E337" i="57"/>
  <c r="F334" i="57"/>
  <c r="G331" i="57"/>
  <c r="C329" i="57"/>
  <c r="D326" i="57"/>
  <c r="C323" i="57"/>
  <c r="D320" i="57"/>
  <c r="F337" i="57"/>
  <c r="G334" i="57"/>
  <c r="F331" i="57"/>
  <c r="E328" i="57"/>
  <c r="F325" i="57"/>
  <c r="G322" i="57"/>
  <c r="F319" i="57"/>
  <c r="C337" i="57"/>
  <c r="D334" i="57"/>
  <c r="E331" i="57"/>
  <c r="H328" i="57"/>
  <c r="G325" i="57"/>
  <c r="H322" i="57"/>
  <c r="G319" i="57"/>
  <c r="D337" i="57"/>
  <c r="E334" i="57"/>
  <c r="D331" i="57"/>
  <c r="C328" i="57"/>
  <c r="D325" i="57"/>
  <c r="E322" i="57"/>
  <c r="D319" i="57"/>
  <c r="F336" i="57"/>
  <c r="G333" i="57"/>
  <c r="C331" i="57"/>
  <c r="F328" i="57"/>
  <c r="E325" i="57"/>
  <c r="F322" i="57"/>
  <c r="E319" i="57"/>
  <c r="G336" i="57"/>
  <c r="C334" i="57"/>
  <c r="G330" i="57"/>
  <c r="F327" i="57"/>
  <c r="G324" i="57"/>
  <c r="C322" i="57"/>
  <c r="G318" i="57"/>
  <c r="H326" i="57"/>
  <c r="H320" i="57"/>
  <c r="H321" i="57"/>
  <c r="D338" i="57"/>
  <c r="H327" i="57"/>
  <c r="H324" i="57"/>
  <c r="H329" i="57"/>
  <c r="H319" i="57"/>
  <c r="H331" i="57"/>
  <c r="H336" i="57"/>
  <c r="H337" i="57"/>
  <c r="C338" i="57"/>
  <c r="H355" i="22"/>
  <c r="H305" i="22"/>
  <c r="N20" i="48" s="1"/>
  <c r="H355" i="14"/>
  <c r="H305" i="14"/>
  <c r="N10" i="48" s="1"/>
  <c r="H312" i="27"/>
  <c r="U25" i="48" s="1"/>
  <c r="H362" i="27"/>
  <c r="E329" i="11"/>
  <c r="D320" i="11"/>
  <c r="E335" i="11"/>
  <c r="F325" i="11"/>
  <c r="G330" i="11"/>
  <c r="F331" i="11"/>
  <c r="E326" i="11"/>
  <c r="C326" i="11"/>
  <c r="D337" i="11"/>
  <c r="G320" i="11"/>
  <c r="H332" i="11"/>
  <c r="E337" i="11"/>
  <c r="D336" i="11"/>
  <c r="C319" i="11"/>
  <c r="G334" i="11"/>
  <c r="C325" i="11"/>
  <c r="E324" i="11"/>
  <c r="D328" i="11"/>
  <c r="E334" i="11"/>
  <c r="F334" i="11"/>
  <c r="D323" i="11"/>
  <c r="F327" i="11"/>
  <c r="G333" i="11"/>
  <c r="D318" i="11"/>
  <c r="E328" i="11"/>
  <c r="E323" i="11"/>
  <c r="E319" i="11"/>
  <c r="D330" i="11"/>
  <c r="D325" i="11"/>
  <c r="H334" i="11"/>
  <c r="G322" i="11"/>
  <c r="G324" i="11"/>
  <c r="G323" i="11"/>
  <c r="D327" i="11"/>
  <c r="D322" i="11"/>
  <c r="G318" i="11"/>
  <c r="D334" i="11"/>
  <c r="E325" i="11"/>
  <c r="C337" i="11"/>
  <c r="E331" i="11"/>
  <c r="E338" i="11"/>
  <c r="F320" i="11"/>
  <c r="C343" i="11"/>
  <c r="H328" i="11"/>
  <c r="C333" i="11"/>
  <c r="D321" i="11"/>
  <c r="C332" i="11"/>
  <c r="E322" i="11"/>
  <c r="E320" i="11"/>
  <c r="D319" i="11"/>
  <c r="C334" i="11"/>
  <c r="F323" i="11"/>
  <c r="E333" i="11"/>
  <c r="F328" i="11"/>
  <c r="F329" i="11"/>
  <c r="F332" i="11"/>
  <c r="G325" i="11"/>
  <c r="D331" i="11"/>
  <c r="H325" i="11"/>
  <c r="G337" i="11"/>
  <c r="C323" i="11"/>
  <c r="C327" i="11"/>
  <c r="E332" i="11"/>
  <c r="G332" i="11"/>
  <c r="C329" i="11"/>
  <c r="G321" i="11"/>
  <c r="C331" i="11"/>
  <c r="H327" i="11"/>
  <c r="D326" i="11"/>
  <c r="D329" i="11"/>
  <c r="F326" i="11"/>
  <c r="D324" i="11"/>
  <c r="C328" i="11"/>
  <c r="F324" i="11"/>
  <c r="E330" i="11"/>
  <c r="D335" i="11"/>
  <c r="C324" i="11"/>
  <c r="E318" i="11"/>
  <c r="G327" i="11"/>
  <c r="G336" i="11"/>
  <c r="F335" i="11"/>
  <c r="C330" i="11"/>
  <c r="G335" i="11"/>
  <c r="F333" i="11"/>
  <c r="D338" i="11"/>
  <c r="H322" i="11"/>
  <c r="F322" i="11"/>
  <c r="G338" i="11"/>
  <c r="C318" i="11"/>
  <c r="G328" i="11"/>
  <c r="G326" i="11"/>
  <c r="D333" i="11"/>
  <c r="H335" i="11"/>
  <c r="H321" i="11"/>
  <c r="D332" i="11"/>
  <c r="H329" i="11"/>
  <c r="E321" i="11"/>
  <c r="H320" i="11"/>
  <c r="G331" i="11"/>
  <c r="F330" i="11"/>
  <c r="E336" i="11"/>
  <c r="H324" i="11"/>
  <c r="H319" i="11"/>
  <c r="H330" i="11"/>
  <c r="C322" i="11"/>
  <c r="F336" i="11"/>
  <c r="F338" i="11"/>
  <c r="C338" i="11"/>
  <c r="E327" i="11"/>
  <c r="F337" i="11"/>
  <c r="F319" i="11"/>
  <c r="H318" i="11"/>
  <c r="C320" i="11"/>
  <c r="F318" i="11"/>
  <c r="H326" i="11"/>
  <c r="G329" i="11"/>
  <c r="F321" i="11"/>
  <c r="H336" i="11"/>
  <c r="C336" i="11"/>
  <c r="C335" i="11"/>
  <c r="H331" i="11"/>
  <c r="G319" i="11"/>
  <c r="C321" i="11"/>
  <c r="H310" i="36"/>
  <c r="S35" i="48" s="1"/>
  <c r="H360" i="36"/>
  <c r="H361" i="14"/>
  <c r="H311" i="14"/>
  <c r="T10" i="48" s="1"/>
  <c r="H304" i="39"/>
  <c r="M38" i="48" s="1"/>
  <c r="H354" i="39"/>
  <c r="AC43" i="49"/>
  <c r="AD7" i="49" s="1"/>
  <c r="H356" i="15"/>
  <c r="H306" i="15"/>
  <c r="O11" i="48" s="1"/>
  <c r="G288" i="6"/>
  <c r="G213" i="44"/>
  <c r="G233" i="44" s="1"/>
  <c r="G257" i="44" s="1"/>
  <c r="G305" i="44" s="1"/>
  <c r="G174" i="46"/>
  <c r="H281" i="6"/>
  <c r="C306" i="6"/>
  <c r="C356" i="6" s="1"/>
  <c r="C226" i="44"/>
  <c r="C187" i="46"/>
  <c r="H344" i="21"/>
  <c r="H294" i="21"/>
  <c r="C19" i="48" s="1"/>
  <c r="H345" i="17"/>
  <c r="H295" i="17"/>
  <c r="D13" i="48" s="1"/>
  <c r="V12" i="49"/>
  <c r="B56" i="49"/>
  <c r="B95" i="49" s="1"/>
  <c r="H347" i="21"/>
  <c r="H297" i="21"/>
  <c r="F19" i="48" s="1"/>
  <c r="D288" i="36"/>
  <c r="D313" i="36" s="1"/>
  <c r="D363" i="36" s="1"/>
  <c r="D293" i="36"/>
  <c r="D343" i="36" s="1"/>
  <c r="C301" i="6"/>
  <c r="C351" i="6" s="1"/>
  <c r="H276" i="6"/>
  <c r="C182" i="46"/>
  <c r="C221" i="44"/>
  <c r="C297" i="37"/>
  <c r="C347" i="37" s="1"/>
  <c r="H272" i="37"/>
  <c r="H325" i="30"/>
  <c r="E337" i="30"/>
  <c r="C318" i="30"/>
  <c r="C343" i="30"/>
  <c r="D329" i="30"/>
  <c r="G332" i="30"/>
  <c r="F338" i="30"/>
  <c r="D337" i="30"/>
  <c r="G322" i="30"/>
  <c r="G330" i="30"/>
  <c r="D335" i="30"/>
  <c r="D330" i="30"/>
  <c r="G323" i="30"/>
  <c r="G328" i="30"/>
  <c r="F324" i="30"/>
  <c r="H322" i="30"/>
  <c r="H321" i="30"/>
  <c r="D333" i="30"/>
  <c r="F335" i="30"/>
  <c r="F322" i="30"/>
  <c r="C324" i="30"/>
  <c r="E334" i="30"/>
  <c r="D328" i="30"/>
  <c r="E325" i="30"/>
  <c r="E333" i="30"/>
  <c r="F326" i="30"/>
  <c r="F334" i="30"/>
  <c r="C322" i="30"/>
  <c r="H332" i="30"/>
  <c r="F321" i="30"/>
  <c r="D325" i="30"/>
  <c r="H323" i="30"/>
  <c r="C325" i="30"/>
  <c r="D320" i="30"/>
  <c r="G320" i="30"/>
  <c r="E331" i="30"/>
  <c r="F328" i="30"/>
  <c r="C335" i="30"/>
  <c r="C329" i="30"/>
  <c r="C337" i="30"/>
  <c r="G324" i="30"/>
  <c r="F331" i="30"/>
  <c r="D336" i="30"/>
  <c r="E320" i="30"/>
  <c r="E321" i="30"/>
  <c r="F318" i="30"/>
  <c r="H330" i="30"/>
  <c r="F323" i="30"/>
  <c r="D338" i="30"/>
  <c r="D318" i="30"/>
  <c r="G337" i="30"/>
  <c r="G326" i="30"/>
  <c r="F333" i="30"/>
  <c r="F327" i="30"/>
  <c r="C334" i="30"/>
  <c r="D323" i="30"/>
  <c r="E335" i="30"/>
  <c r="E332" i="30"/>
  <c r="F337" i="30"/>
  <c r="G327" i="30"/>
  <c r="D319" i="30"/>
  <c r="H327" i="30"/>
  <c r="H331" i="30"/>
  <c r="H318" i="30"/>
  <c r="D326" i="30"/>
  <c r="D334" i="30"/>
  <c r="C331" i="30"/>
  <c r="C336" i="30"/>
  <c r="H328" i="30"/>
  <c r="D321" i="30"/>
  <c r="D324" i="30"/>
  <c r="E319" i="30"/>
  <c r="E323" i="30"/>
  <c r="E324" i="30"/>
  <c r="C327" i="30"/>
  <c r="C321" i="30"/>
  <c r="C326" i="30"/>
  <c r="H326" i="30"/>
  <c r="G333" i="30"/>
  <c r="E322" i="30"/>
  <c r="F329" i="30"/>
  <c r="H329" i="30"/>
  <c r="G331" i="30"/>
  <c r="G336" i="30"/>
  <c r="E338" i="30"/>
  <c r="D327" i="30"/>
  <c r="E336" i="30"/>
  <c r="F320" i="30"/>
  <c r="F325" i="30"/>
  <c r="G318" i="30"/>
  <c r="E329" i="30"/>
  <c r="H320" i="30"/>
  <c r="H337" i="30"/>
  <c r="C319" i="30"/>
  <c r="E330" i="30"/>
  <c r="C320" i="30"/>
  <c r="H319" i="30"/>
  <c r="G338" i="30"/>
  <c r="G325" i="30"/>
  <c r="D331" i="30"/>
  <c r="D332" i="30"/>
  <c r="D322" i="30"/>
  <c r="E327" i="30"/>
  <c r="G335" i="30"/>
  <c r="F332" i="30"/>
  <c r="F330" i="30"/>
  <c r="E326" i="30"/>
  <c r="C323" i="30"/>
  <c r="E318" i="30"/>
  <c r="H335" i="30"/>
  <c r="G321" i="30"/>
  <c r="G319" i="30"/>
  <c r="F319" i="30"/>
  <c r="E328" i="30"/>
  <c r="C332" i="30"/>
  <c r="C330" i="30"/>
  <c r="G329" i="30"/>
  <c r="F336" i="30"/>
  <c r="C338" i="30"/>
  <c r="H334" i="30"/>
  <c r="C333" i="30"/>
  <c r="C328" i="30"/>
  <c r="G334" i="30"/>
  <c r="H355" i="39"/>
  <c r="H305" i="39"/>
  <c r="N38" i="48" s="1"/>
  <c r="V22" i="49"/>
  <c r="B66" i="49"/>
  <c r="B105" i="49" s="1"/>
  <c r="H355" i="18"/>
  <c r="H305" i="18"/>
  <c r="N14" i="48" s="1"/>
  <c r="H273" i="37"/>
  <c r="C298" i="37"/>
  <c r="C348" i="37" s="1"/>
  <c r="H272" i="36"/>
  <c r="C297" i="36"/>
  <c r="C347" i="36" s="1"/>
  <c r="D293" i="6"/>
  <c r="D343" i="6" s="1"/>
  <c r="D174" i="46"/>
  <c r="D213" i="44"/>
  <c r="D288" i="6"/>
  <c r="D313" i="6" s="1"/>
  <c r="D363" i="6" s="1"/>
  <c r="H347" i="11"/>
  <c r="H297" i="11"/>
  <c r="F8" i="48" s="1"/>
  <c r="H283" i="37"/>
  <c r="C308" i="37"/>
  <c r="C358" i="37" s="1"/>
  <c r="H362" i="14"/>
  <c r="H312" i="14"/>
  <c r="U10" i="48" s="1"/>
  <c r="H358" i="21"/>
  <c r="H308" i="21"/>
  <c r="Q19" i="48" s="1"/>
  <c r="H344" i="39"/>
  <c r="H294" i="39"/>
  <c r="C38" i="48" s="1"/>
  <c r="H347" i="17"/>
  <c r="H297" i="17"/>
  <c r="F13" i="48" s="1"/>
  <c r="H352" i="16"/>
  <c r="H302" i="16"/>
  <c r="K12" i="48" s="1"/>
  <c r="H345" i="16"/>
  <c r="H295" i="16"/>
  <c r="D12" i="48" s="1"/>
  <c r="H345" i="62"/>
  <c r="H295" i="62"/>
  <c r="D21" i="48" s="1"/>
  <c r="H293" i="57"/>
  <c r="B17" i="48" s="1"/>
  <c r="H343" i="57"/>
  <c r="V42" i="49"/>
  <c r="H270" i="37"/>
  <c r="C295" i="37"/>
  <c r="C345" i="37" s="1"/>
  <c r="H318" i="29"/>
  <c r="H338" i="12"/>
  <c r="V9" i="48"/>
  <c r="H351" i="22"/>
  <c r="H301" i="22"/>
  <c r="J20" i="48" s="1"/>
  <c r="H330" i="24"/>
  <c r="H331" i="24"/>
  <c r="H333" i="24"/>
  <c r="D233" i="44" l="1"/>
  <c r="D257" i="44" s="1"/>
  <c r="D305" i="44" s="1"/>
  <c r="D237" i="44"/>
  <c r="D285" i="44" s="1"/>
  <c r="C35" i="56"/>
  <c r="H363" i="39"/>
  <c r="D38" i="47" s="1"/>
  <c r="C38" i="47"/>
  <c r="H313" i="39"/>
  <c r="C72" i="46"/>
  <c r="H192" i="46"/>
  <c r="H358" i="37"/>
  <c r="H308" i="37"/>
  <c r="Q36" i="48" s="1"/>
  <c r="H347" i="36"/>
  <c r="H297" i="36"/>
  <c r="F35" i="48" s="1"/>
  <c r="H347" i="37"/>
  <c r="H297" i="37"/>
  <c r="F36" i="48" s="1"/>
  <c r="F44" i="48" s="1" a="1"/>
  <c r="F44" i="48" s="1"/>
  <c r="F45" i="48" a="1"/>
  <c r="F45" i="48" s="1"/>
  <c r="C250" i="44"/>
  <c r="C298" i="44" s="1"/>
  <c r="H226" i="44"/>
  <c r="C64" i="46"/>
  <c r="H64" i="46" s="1"/>
  <c r="H40" i="46" s="1"/>
  <c r="H184" i="46"/>
  <c r="H322" i="17"/>
  <c r="C21" i="47"/>
  <c r="B21" i="47" s="1"/>
  <c r="C17" i="56"/>
  <c r="H363" i="62"/>
  <c r="D21" i="47" s="1"/>
  <c r="H313" i="62"/>
  <c r="E237" i="44"/>
  <c r="E285" i="44" s="1"/>
  <c r="E233" i="44"/>
  <c r="E257" i="44" s="1"/>
  <c r="E305" i="44" s="1"/>
  <c r="H318" i="16"/>
  <c r="H320" i="16"/>
  <c r="C10" i="56"/>
  <c r="H363" i="17"/>
  <c r="D13" i="47" s="1"/>
  <c r="C13" i="47"/>
  <c r="H313" i="17"/>
  <c r="C56" i="46"/>
  <c r="H176" i="46"/>
  <c r="H344" i="36"/>
  <c r="H294" i="36"/>
  <c r="C35" i="48" s="1"/>
  <c r="H181" i="46"/>
  <c r="C61" i="46"/>
  <c r="H61" i="46" s="1"/>
  <c r="H37" i="46" s="1"/>
  <c r="H225" i="44"/>
  <c r="C249" i="44"/>
  <c r="C297" i="44" s="1"/>
  <c r="H333" i="18"/>
  <c r="D322" i="37"/>
  <c r="G333" i="37"/>
  <c r="E318" i="37"/>
  <c r="E330" i="37"/>
  <c r="G318" i="37"/>
  <c r="G331" i="37"/>
  <c r="D320" i="37"/>
  <c r="G330" i="37"/>
  <c r="G321" i="37"/>
  <c r="D334" i="37"/>
  <c r="C324" i="37"/>
  <c r="E334" i="37"/>
  <c r="C323" i="37"/>
  <c r="E333" i="37"/>
  <c r="E323" i="37"/>
  <c r="H334" i="37"/>
  <c r="C321" i="37"/>
  <c r="F331" i="37"/>
  <c r="E321" i="37"/>
  <c r="H332" i="37"/>
  <c r="F321" i="37"/>
  <c r="C334" i="37"/>
  <c r="C325" i="37"/>
  <c r="E335" i="37"/>
  <c r="D325" i="37"/>
  <c r="F335" i="37"/>
  <c r="D324" i="37"/>
  <c r="F334" i="37"/>
  <c r="C320" i="37"/>
  <c r="F324" i="37"/>
  <c r="C337" i="37"/>
  <c r="E322" i="37"/>
  <c r="G332" i="37"/>
  <c r="F322" i="37"/>
  <c r="C335" i="37"/>
  <c r="G322" i="37"/>
  <c r="D335" i="37"/>
  <c r="D326" i="37"/>
  <c r="F336" i="37"/>
  <c r="E326" i="37"/>
  <c r="G336" i="37"/>
  <c r="E325" i="37"/>
  <c r="G335" i="37"/>
  <c r="D321" i="37"/>
  <c r="G325" i="37"/>
  <c r="D338" i="37"/>
  <c r="F323" i="37"/>
  <c r="C336" i="37"/>
  <c r="G323" i="37"/>
  <c r="D336" i="37"/>
  <c r="E336" i="37"/>
  <c r="E327" i="37"/>
  <c r="G337" i="37"/>
  <c r="F327" i="37"/>
  <c r="C318" i="37"/>
  <c r="F326" i="37"/>
  <c r="F318" i="37"/>
  <c r="C329" i="37"/>
  <c r="E319" i="37"/>
  <c r="G324" i="37"/>
  <c r="D337" i="37"/>
  <c r="C327" i="37"/>
  <c r="E337" i="37"/>
  <c r="C326" i="37"/>
  <c r="F337" i="37"/>
  <c r="F328" i="37"/>
  <c r="F325" i="37"/>
  <c r="G328" i="37"/>
  <c r="G326" i="37"/>
  <c r="G327" i="37"/>
  <c r="C343" i="37"/>
  <c r="G319" i="37"/>
  <c r="D330" i="37"/>
  <c r="E324" i="37"/>
  <c r="H325" i="37"/>
  <c r="E338" i="37"/>
  <c r="D328" i="37"/>
  <c r="F338" i="37"/>
  <c r="D327" i="37"/>
  <c r="G338" i="37"/>
  <c r="G329" i="37"/>
  <c r="F333" i="37"/>
  <c r="H329" i="37"/>
  <c r="H335" i="37"/>
  <c r="H328" i="37"/>
  <c r="C330" i="37"/>
  <c r="C338" i="37"/>
  <c r="D318" i="37"/>
  <c r="E331" i="37"/>
  <c r="H327" i="37"/>
  <c r="C328" i="37"/>
  <c r="D323" i="37"/>
  <c r="E329" i="37"/>
  <c r="C322" i="37"/>
  <c r="E328" i="37"/>
  <c r="E332" i="37"/>
  <c r="H330" i="37"/>
  <c r="C319" i="37"/>
  <c r="C332" i="37"/>
  <c r="D319" i="37"/>
  <c r="C331" i="37"/>
  <c r="F319" i="37"/>
  <c r="F332" i="37"/>
  <c r="G334" i="37"/>
  <c r="D329" i="37"/>
  <c r="D331" i="37"/>
  <c r="F330" i="37"/>
  <c r="F329" i="37"/>
  <c r="E320" i="37"/>
  <c r="C333" i="37"/>
  <c r="F320" i="37"/>
  <c r="D333" i="37"/>
  <c r="G320" i="37"/>
  <c r="D332" i="37"/>
  <c r="G58" i="49"/>
  <c r="G97" i="49" s="1"/>
  <c r="I14" i="49"/>
  <c r="H214" i="44"/>
  <c r="C238" i="44"/>
  <c r="C286" i="44" s="1"/>
  <c r="H333" i="21"/>
  <c r="C194" i="46"/>
  <c r="H174" i="46"/>
  <c r="C54" i="46"/>
  <c r="H348" i="36"/>
  <c r="H298" i="36"/>
  <c r="G35" i="48" s="1"/>
  <c r="H321" i="14"/>
  <c r="H318" i="14"/>
  <c r="H331" i="39"/>
  <c r="C338" i="39"/>
  <c r="H320" i="15"/>
  <c r="H330" i="15"/>
  <c r="H323" i="15"/>
  <c r="V37" i="49"/>
  <c r="B81" i="49"/>
  <c r="B120" i="49" s="1"/>
  <c r="H323" i="34"/>
  <c r="C71" i="46"/>
  <c r="H191" i="46"/>
  <c r="H331" i="59"/>
  <c r="H216" i="44"/>
  <c r="C240" i="44"/>
  <c r="C288" i="44" s="1"/>
  <c r="H288" i="36"/>
  <c r="C313" i="36"/>
  <c r="C363" i="36" s="1"/>
  <c r="H363" i="57"/>
  <c r="D17" i="47" s="1"/>
  <c r="C17" i="47"/>
  <c r="B17" i="47" s="1"/>
  <c r="H313" i="57"/>
  <c r="C14" i="56"/>
  <c r="G60" i="49"/>
  <c r="G99" i="49" s="1"/>
  <c r="I16" i="49"/>
  <c r="H336" i="22"/>
  <c r="H321" i="22"/>
  <c r="H351" i="6"/>
  <c r="H301" i="6"/>
  <c r="J5" i="48" s="1"/>
  <c r="H224" i="44"/>
  <c r="C248" i="44"/>
  <c r="C296" i="44" s="1"/>
  <c r="H351" i="37"/>
  <c r="H301" i="37"/>
  <c r="J36" i="48" s="1"/>
  <c r="C245" i="44"/>
  <c r="C293" i="44" s="1"/>
  <c r="H221" i="44"/>
  <c r="AD24" i="49"/>
  <c r="AD22" i="49"/>
  <c r="AD28" i="49"/>
  <c r="AD14" i="49"/>
  <c r="AD43" i="49"/>
  <c r="AD9" i="49"/>
  <c r="AD35" i="49"/>
  <c r="AD18" i="49"/>
  <c r="AD20" i="49"/>
  <c r="AD23" i="49"/>
  <c r="AD10" i="49"/>
  <c r="AD36" i="49"/>
  <c r="AD26" i="49"/>
  <c r="AD11" i="49"/>
  <c r="AD15" i="49"/>
  <c r="AD16" i="49"/>
  <c r="AD29" i="49"/>
  <c r="AD42" i="49"/>
  <c r="AD41" i="49"/>
  <c r="AD40" i="49"/>
  <c r="AD33" i="49"/>
  <c r="AD21" i="49"/>
  <c r="AD8" i="49"/>
  <c r="AD38" i="49"/>
  <c r="AD30" i="49"/>
  <c r="AD17" i="49"/>
  <c r="AD27" i="49"/>
  <c r="AD13" i="49"/>
  <c r="AD12" i="49"/>
  <c r="AD25" i="49"/>
  <c r="AD19" i="49"/>
  <c r="AD39" i="49"/>
  <c r="AD34" i="49"/>
  <c r="AD37" i="49"/>
  <c r="AD32" i="49"/>
  <c r="AD31" i="49"/>
  <c r="H333" i="11"/>
  <c r="H336" i="27"/>
  <c r="H320" i="17"/>
  <c r="H327" i="16"/>
  <c r="V24" i="48"/>
  <c r="H338" i="24"/>
  <c r="H215" i="44"/>
  <c r="C239" i="44"/>
  <c r="C287" i="44" s="1"/>
  <c r="C7" i="56"/>
  <c r="C10" i="47"/>
  <c r="H363" i="14"/>
  <c r="D10" i="47" s="1"/>
  <c r="H313" i="14"/>
  <c r="H292" i="44"/>
  <c r="H244" i="44"/>
  <c r="I41" i="48" s="1"/>
  <c r="H355" i="6"/>
  <c r="H305" i="6"/>
  <c r="N5" i="48" s="1"/>
  <c r="H293" i="37"/>
  <c r="B36" i="48" s="1"/>
  <c r="H343" i="37"/>
  <c r="H175" i="46"/>
  <c r="C55" i="46"/>
  <c r="H319" i="21"/>
  <c r="H213" i="44"/>
  <c r="C237" i="44"/>
  <c r="C233" i="44"/>
  <c r="H228" i="44"/>
  <c r="C252" i="44"/>
  <c r="C300" i="44" s="1"/>
  <c r="H320" i="39"/>
  <c r="H333" i="34"/>
  <c r="H230" i="44"/>
  <c r="C254" i="44"/>
  <c r="C302" i="44" s="1"/>
  <c r="H362" i="36"/>
  <c r="H312" i="36"/>
  <c r="U35" i="48" s="1"/>
  <c r="H302" i="37"/>
  <c r="K36" i="48" s="1"/>
  <c r="H352" i="37"/>
  <c r="C57" i="46"/>
  <c r="H177" i="46"/>
  <c r="H313" i="34"/>
  <c r="C30" i="56"/>
  <c r="C33" i="47"/>
  <c r="B33" i="47" s="1"/>
  <c r="H363" i="34"/>
  <c r="D33" i="47" s="1"/>
  <c r="H348" i="37"/>
  <c r="H298" i="37"/>
  <c r="G36" i="48" s="1"/>
  <c r="C62" i="46"/>
  <c r="H182" i="46"/>
  <c r="G56" i="49"/>
  <c r="G95" i="49" s="1"/>
  <c r="I12" i="49"/>
  <c r="H356" i="6"/>
  <c r="H306" i="6"/>
  <c r="O5" i="48" s="1"/>
  <c r="H318" i="57"/>
  <c r="H185" i="46"/>
  <c r="C65" i="46"/>
  <c r="H346" i="36"/>
  <c r="H296" i="36"/>
  <c r="E35" i="48" s="1"/>
  <c r="H232" i="44"/>
  <c r="C256" i="44"/>
  <c r="C304" i="44" s="1"/>
  <c r="G59" i="49"/>
  <c r="G98" i="49" s="1"/>
  <c r="I15" i="49"/>
  <c r="G65" i="49"/>
  <c r="G104" i="49" s="1"/>
  <c r="I21" i="49"/>
  <c r="H351" i="36"/>
  <c r="H301" i="36"/>
  <c r="J35" i="48" s="1"/>
  <c r="H345" i="6"/>
  <c r="H295" i="6"/>
  <c r="D5" i="48" s="1"/>
  <c r="H218" i="44"/>
  <c r="C242" i="44"/>
  <c r="C290" i="44" s="1"/>
  <c r="H345" i="36"/>
  <c r="H295" i="36"/>
  <c r="D35" i="48" s="1"/>
  <c r="H362" i="37"/>
  <c r="H312" i="37"/>
  <c r="U36" i="48" s="1"/>
  <c r="H301" i="44"/>
  <c r="H253" i="44"/>
  <c r="R41" i="48" s="1"/>
  <c r="H330" i="18"/>
  <c r="H288" i="37"/>
  <c r="C313" i="37"/>
  <c r="C363" i="37" s="1"/>
  <c r="I27" i="49"/>
  <c r="G71" i="49"/>
  <c r="G110" i="49" s="1"/>
  <c r="H344" i="6"/>
  <c r="H294" i="6"/>
  <c r="C5" i="48" s="1"/>
  <c r="H336" i="21"/>
  <c r="H343" i="6"/>
  <c r="H293" i="6"/>
  <c r="B5" i="48" s="1"/>
  <c r="C338" i="14"/>
  <c r="H336" i="14"/>
  <c r="C69" i="46"/>
  <c r="H189" i="46"/>
  <c r="H320" i="34"/>
  <c r="H360" i="6"/>
  <c r="H310" i="6"/>
  <c r="S5" i="48" s="1"/>
  <c r="I33" i="49"/>
  <c r="G77" i="49"/>
  <c r="G116" i="49" s="1"/>
  <c r="H319" i="59"/>
  <c r="V27" i="48"/>
  <c r="H338" i="29"/>
  <c r="I10" i="49"/>
  <c r="G54" i="49"/>
  <c r="G93" i="49" s="1"/>
  <c r="F237" i="44"/>
  <c r="F285" i="44" s="1"/>
  <c r="F233" i="44"/>
  <c r="F257" i="44" s="1"/>
  <c r="F305" i="44" s="1"/>
  <c r="H296" i="37"/>
  <c r="E36" i="48" s="1"/>
  <c r="H346" i="37"/>
  <c r="H330" i="22"/>
  <c r="H335" i="22"/>
  <c r="AR17" i="49"/>
  <c r="AR26" i="49"/>
  <c r="AR31" i="49"/>
  <c r="AR43" i="49"/>
  <c r="AR34" i="49"/>
  <c r="AR40" i="49"/>
  <c r="AR18" i="49"/>
  <c r="AR25" i="49"/>
  <c r="AR9" i="49"/>
  <c r="AR28" i="49"/>
  <c r="AR36" i="49"/>
  <c r="AR39" i="49"/>
  <c r="AR33" i="49"/>
  <c r="AR29" i="49"/>
  <c r="AR8" i="49"/>
  <c r="AR11" i="49"/>
  <c r="AR10" i="49"/>
  <c r="AR19" i="49"/>
  <c r="AR21" i="49"/>
  <c r="AR38" i="49"/>
  <c r="AR13" i="49"/>
  <c r="AR35" i="49"/>
  <c r="AR22" i="49"/>
  <c r="AR12" i="49"/>
  <c r="AR15" i="49"/>
  <c r="AR20" i="49"/>
  <c r="AR42" i="49"/>
  <c r="AR14" i="49"/>
  <c r="AR32" i="49"/>
  <c r="AR30" i="49"/>
  <c r="AR41" i="49"/>
  <c r="AR16" i="49"/>
  <c r="AR27" i="49"/>
  <c r="H346" i="6"/>
  <c r="H296" i="6"/>
  <c r="E5" i="48" s="1"/>
  <c r="F54" i="46"/>
  <c r="F194" i="46"/>
  <c r="F50" i="46" s="1"/>
  <c r="H327" i="22"/>
  <c r="D54" i="46"/>
  <c r="D194" i="46"/>
  <c r="D50" i="46" s="1"/>
  <c r="H183" i="46"/>
  <c r="C63" i="46"/>
  <c r="H331" i="21"/>
  <c r="C313" i="6"/>
  <c r="C363" i="6" s="1"/>
  <c r="H288" i="6"/>
  <c r="H178" i="46"/>
  <c r="C58" i="46"/>
  <c r="C243" i="44"/>
  <c r="C291" i="44" s="1"/>
  <c r="H219" i="44"/>
  <c r="V22" i="48"/>
  <c r="H338" i="23"/>
  <c r="H358" i="6"/>
  <c r="H308" i="6"/>
  <c r="Q5" i="48" s="1"/>
  <c r="H330" i="39"/>
  <c r="H329" i="39"/>
  <c r="H306" i="36"/>
  <c r="O35" i="48" s="1"/>
  <c r="H356" i="36"/>
  <c r="C68" i="46"/>
  <c r="H188" i="46"/>
  <c r="H320" i="59"/>
  <c r="H313" i="18"/>
  <c r="H363" i="18"/>
  <c r="D14" i="47" s="1"/>
  <c r="C11" i="56"/>
  <c r="C14" i="47"/>
  <c r="B14" i="47" s="1"/>
  <c r="M42" i="48" a="1"/>
  <c r="M42" i="48" s="1"/>
  <c r="F46" i="49"/>
  <c r="F48" i="49" s="1"/>
  <c r="F87" i="49"/>
  <c r="F126" i="49" s="1"/>
  <c r="C28" i="56"/>
  <c r="C31" i="47"/>
  <c r="H313" i="59"/>
  <c r="H363" i="59"/>
  <c r="D31" i="47" s="1"/>
  <c r="H323" i="22"/>
  <c r="H329" i="22"/>
  <c r="C73" i="46"/>
  <c r="H193" i="46"/>
  <c r="G84" i="49"/>
  <c r="G123" i="49" s="1"/>
  <c r="I40" i="49"/>
  <c r="C59" i="46"/>
  <c r="H179" i="46"/>
  <c r="H217" i="44"/>
  <c r="C241" i="44"/>
  <c r="C289" i="44" s="1"/>
  <c r="C251" i="44"/>
  <c r="C299" i="44" s="1"/>
  <c r="H227" i="44"/>
  <c r="G86" i="49"/>
  <c r="G125" i="49" s="1"/>
  <c r="I42" i="49"/>
  <c r="I22" i="49"/>
  <c r="G66" i="49"/>
  <c r="G105" i="49" s="1"/>
  <c r="H324" i="30"/>
  <c r="H333" i="30"/>
  <c r="H323" i="11"/>
  <c r="H337" i="11"/>
  <c r="H333" i="57"/>
  <c r="H299" i="37"/>
  <c r="H36" i="48" s="1"/>
  <c r="H349" i="37"/>
  <c r="H321" i="17"/>
  <c r="C25" i="56"/>
  <c r="H313" i="30"/>
  <c r="C28" i="47"/>
  <c r="H363" i="30"/>
  <c r="D28" i="47" s="1"/>
  <c r="I30" i="49"/>
  <c r="G74" i="49"/>
  <c r="G113" i="49" s="1"/>
  <c r="C338" i="41"/>
  <c r="H320" i="62"/>
  <c r="C338" i="62"/>
  <c r="H348" i="6"/>
  <c r="H298" i="6"/>
  <c r="G5" i="48" s="1"/>
  <c r="I23" i="49"/>
  <c r="G67" i="49"/>
  <c r="G106" i="49" s="1"/>
  <c r="C246" i="44"/>
  <c r="C294" i="44" s="1"/>
  <c r="H222" i="44"/>
  <c r="H306" i="37"/>
  <c r="O36" i="48" s="1"/>
  <c r="H356" i="37"/>
  <c r="H361" i="36"/>
  <c r="H311" i="36"/>
  <c r="T35" i="48" s="1"/>
  <c r="H323" i="21"/>
  <c r="H321" i="21"/>
  <c r="H337" i="21"/>
  <c r="C338" i="21"/>
  <c r="C60" i="46"/>
  <c r="H180" i="46"/>
  <c r="H319" i="14"/>
  <c r="B22" i="47"/>
  <c r="H319" i="39"/>
  <c r="H319" i="15"/>
  <c r="H331" i="34"/>
  <c r="H333" i="59"/>
  <c r="M45" i="48" a="1"/>
  <c r="M45" i="48" s="1"/>
  <c r="E87" i="49"/>
  <c r="E126" i="49" s="1"/>
  <c r="E46" i="49"/>
  <c r="E48" i="49" s="1"/>
  <c r="G79" i="49"/>
  <c r="G118" i="49" s="1"/>
  <c r="I35" i="49"/>
  <c r="H305" i="36"/>
  <c r="N35" i="48" s="1"/>
  <c r="H355" i="36"/>
  <c r="H326" i="22"/>
  <c r="H320" i="22"/>
  <c r="C338" i="22"/>
  <c r="G54" i="46"/>
  <c r="G74" i="46" s="1"/>
  <c r="G194" i="46"/>
  <c r="G50" i="46" s="1"/>
  <c r="H349" i="36"/>
  <c r="H299" i="36"/>
  <c r="H35" i="48" s="1"/>
  <c r="C336" i="6"/>
  <c r="G320" i="6"/>
  <c r="C323" i="6"/>
  <c r="G329" i="6"/>
  <c r="D327" i="6"/>
  <c r="F320" i="6"/>
  <c r="E321" i="6"/>
  <c r="C343" i="6"/>
  <c r="G324" i="6"/>
  <c r="C328" i="6"/>
  <c r="C320" i="6"/>
  <c r="H328" i="6"/>
  <c r="C332" i="6"/>
  <c r="D338" i="6"/>
  <c r="H336" i="6"/>
  <c r="C331" i="6"/>
  <c r="E320" i="6"/>
  <c r="F322" i="6"/>
  <c r="G322" i="6"/>
  <c r="C324" i="6"/>
  <c r="E325" i="6"/>
  <c r="D323" i="6"/>
  <c r="F326" i="6"/>
  <c r="F321" i="6"/>
  <c r="C325" i="6"/>
  <c r="G326" i="6"/>
  <c r="E329" i="6"/>
  <c r="G318" i="6"/>
  <c r="H329" i="6"/>
  <c r="H333" i="6"/>
  <c r="H323" i="6"/>
  <c r="H320" i="6"/>
  <c r="F338" i="6"/>
  <c r="C326" i="6"/>
  <c r="D318" i="6"/>
  <c r="E330" i="6"/>
  <c r="E319" i="6"/>
  <c r="E332" i="6"/>
  <c r="D326" i="6"/>
  <c r="C318" i="6"/>
  <c r="E318" i="6"/>
  <c r="C335" i="6"/>
  <c r="E334" i="6"/>
  <c r="D332" i="6"/>
  <c r="F337" i="6"/>
  <c r="H327" i="6"/>
  <c r="D336" i="6"/>
  <c r="D333" i="6"/>
  <c r="C322" i="6"/>
  <c r="C337" i="6"/>
  <c r="C334" i="6"/>
  <c r="C329" i="6"/>
  <c r="D330" i="6"/>
  <c r="E333" i="6"/>
  <c r="E324" i="6"/>
  <c r="G334" i="6"/>
  <c r="H332" i="6"/>
  <c r="C327" i="6"/>
  <c r="C321" i="6"/>
  <c r="H325" i="6"/>
  <c r="H331" i="6"/>
  <c r="H318" i="6"/>
  <c r="H330" i="6"/>
  <c r="F328" i="6"/>
  <c r="G335" i="6"/>
  <c r="G325" i="6"/>
  <c r="C330" i="6"/>
  <c r="G331" i="6"/>
  <c r="F334" i="6"/>
  <c r="D337" i="6"/>
  <c r="G327" i="6"/>
  <c r="F329" i="6"/>
  <c r="H322" i="6"/>
  <c r="G336" i="6"/>
  <c r="E335" i="6"/>
  <c r="F333" i="6"/>
  <c r="E336" i="6"/>
  <c r="D335" i="6"/>
  <c r="D322" i="6"/>
  <c r="F324" i="6"/>
  <c r="D321" i="6"/>
  <c r="F330" i="6"/>
  <c r="G332" i="6"/>
  <c r="D331" i="6"/>
  <c r="C333" i="6"/>
  <c r="F331" i="6"/>
  <c r="C319" i="6"/>
  <c r="G333" i="6"/>
  <c r="G330" i="6"/>
  <c r="D320" i="6"/>
  <c r="H334" i="6"/>
  <c r="C338" i="6"/>
  <c r="H324" i="6"/>
  <c r="H319" i="6"/>
  <c r="G338" i="6"/>
  <c r="E327" i="6"/>
  <c r="F323" i="6"/>
  <c r="H321" i="6"/>
  <c r="E338" i="6"/>
  <c r="G337" i="6"/>
  <c r="D334" i="6"/>
  <c r="G323" i="6"/>
  <c r="E331" i="6"/>
  <c r="F318" i="6"/>
  <c r="E328" i="6"/>
  <c r="D328" i="6"/>
  <c r="D324" i="6"/>
  <c r="G319" i="6"/>
  <c r="F336" i="6"/>
  <c r="D319" i="6"/>
  <c r="G321" i="6"/>
  <c r="F325" i="6"/>
  <c r="E326" i="6"/>
  <c r="F319" i="6"/>
  <c r="F332" i="6"/>
  <c r="E337" i="6"/>
  <c r="D325" i="6"/>
  <c r="F335" i="6"/>
  <c r="E323" i="6"/>
  <c r="F327" i="6"/>
  <c r="H326" i="6"/>
  <c r="D329" i="6"/>
  <c r="E322" i="6"/>
  <c r="G328" i="6"/>
  <c r="H362" i="6"/>
  <c r="H312" i="6"/>
  <c r="U5" i="48" s="1"/>
  <c r="H336" i="30"/>
  <c r="H344" i="37"/>
  <c r="H294" i="37"/>
  <c r="C36" i="48" s="1"/>
  <c r="V38" i="49"/>
  <c r="B82" i="49"/>
  <c r="B121" i="49" s="1"/>
  <c r="H231" i="44"/>
  <c r="C255" i="44"/>
  <c r="C303" i="44" s="1"/>
  <c r="E194" i="46"/>
  <c r="E50" i="46" s="1"/>
  <c r="E54" i="46"/>
  <c r="D46" i="49"/>
  <c r="D48" i="49" s="1"/>
  <c r="D87" i="49"/>
  <c r="D126" i="49" s="1"/>
  <c r="H361" i="37"/>
  <c r="H311" i="37"/>
  <c r="T36" i="48" s="1"/>
  <c r="C25" i="47"/>
  <c r="B25" i="47" s="1"/>
  <c r="C22" i="56"/>
  <c r="H363" i="27"/>
  <c r="D25" i="47" s="1"/>
  <c r="H313" i="27"/>
  <c r="H331" i="62"/>
  <c r="C15" i="56"/>
  <c r="H313" i="21"/>
  <c r="H363" i="21"/>
  <c r="D19" i="47" s="1"/>
  <c r="C19" i="47"/>
  <c r="B19" i="47" s="1"/>
  <c r="H302" i="6"/>
  <c r="K5" i="48" s="1"/>
  <c r="H352" i="6"/>
  <c r="H331" i="18"/>
  <c r="H322" i="21"/>
  <c r="H313" i="22"/>
  <c r="C16" i="56"/>
  <c r="C20" i="47"/>
  <c r="H363" i="22"/>
  <c r="D20" i="47" s="1"/>
  <c r="H349" i="6"/>
  <c r="H299" i="6"/>
  <c r="H5" i="48" s="1"/>
  <c r="H323" i="39"/>
  <c r="H322" i="39"/>
  <c r="H337" i="39"/>
  <c r="H336" i="15"/>
  <c r="H331" i="15"/>
  <c r="H321" i="59"/>
  <c r="C8" i="56"/>
  <c r="H363" i="15"/>
  <c r="D11" i="47" s="1"/>
  <c r="H313" i="15"/>
  <c r="C11" i="47"/>
  <c r="M44" i="48" a="1"/>
  <c r="M44" i="48" s="1"/>
  <c r="H293" i="36"/>
  <c r="B35" i="48" s="1"/>
  <c r="H343" i="36"/>
  <c r="H363" i="11"/>
  <c r="D8" i="47" s="1"/>
  <c r="C5" i="56"/>
  <c r="C8" i="47"/>
  <c r="H313" i="11"/>
  <c r="H333" i="22"/>
  <c r="H324" i="22"/>
  <c r="AK10" i="49"/>
  <c r="AK22" i="49"/>
  <c r="AK34" i="49"/>
  <c r="AK21" i="49"/>
  <c r="AK23" i="49"/>
  <c r="AK30" i="49"/>
  <c r="AK35" i="49"/>
  <c r="AK31" i="49"/>
  <c r="AK16" i="49"/>
  <c r="AK41" i="49"/>
  <c r="AK17" i="49"/>
  <c r="AK43" i="49"/>
  <c r="AK13" i="49"/>
  <c r="AK25" i="49"/>
  <c r="AK8" i="49"/>
  <c r="AK24" i="49"/>
  <c r="AK40" i="49"/>
  <c r="AK26" i="49"/>
  <c r="AK32" i="49"/>
  <c r="AK15" i="49"/>
  <c r="AK12" i="49"/>
  <c r="AK38" i="49"/>
  <c r="AK14" i="49"/>
  <c r="AK19" i="49"/>
  <c r="AK9" i="49"/>
  <c r="AK33" i="49"/>
  <c r="AK28" i="49"/>
  <c r="AK20" i="49"/>
  <c r="AK27" i="49"/>
  <c r="AK42" i="49"/>
  <c r="AK11" i="49"/>
  <c r="AK39" i="49"/>
  <c r="AK36" i="49"/>
  <c r="AK37" i="49"/>
  <c r="AK18" i="49"/>
  <c r="C70" i="46"/>
  <c r="H70" i="46" s="1"/>
  <c r="H46" i="46" s="1"/>
  <c r="H190" i="46"/>
  <c r="C46" i="49"/>
  <c r="C48" i="49" s="1"/>
  <c r="C87" i="49"/>
  <c r="C126" i="49" s="1"/>
  <c r="H345" i="37"/>
  <c r="H295" i="37"/>
  <c r="D36" i="48" s="1"/>
  <c r="C37" i="56"/>
  <c r="H363" i="41"/>
  <c r="D40" i="47" s="1"/>
  <c r="H313" i="41"/>
  <c r="C40" i="47"/>
  <c r="C12" i="47"/>
  <c r="H313" i="16"/>
  <c r="H363" i="16"/>
  <c r="D12" i="47" s="1"/>
  <c r="C9" i="56"/>
  <c r="C67" i="46"/>
  <c r="H187" i="46"/>
  <c r="H295" i="44"/>
  <c r="H247" i="44"/>
  <c r="L41" i="48" s="1"/>
  <c r="H361" i="6"/>
  <c r="H311" i="6"/>
  <c r="T5" i="48" s="1"/>
  <c r="V26" i="48"/>
  <c r="H338" i="28"/>
  <c r="H331" i="16"/>
  <c r="H333" i="16"/>
  <c r="H318" i="41"/>
  <c r="H320" i="41"/>
  <c r="C66" i="46"/>
  <c r="H186" i="46"/>
  <c r="H308" i="36"/>
  <c r="Q35" i="48" s="1"/>
  <c r="H358" i="36"/>
  <c r="I19" i="49"/>
  <c r="G63" i="49"/>
  <c r="G102" i="49" s="1"/>
  <c r="H330" i="14"/>
  <c r="H324" i="14"/>
  <c r="H321" i="15"/>
  <c r="H324" i="15"/>
  <c r="H333" i="15"/>
  <c r="H326" i="34"/>
  <c r="G57" i="49"/>
  <c r="G96" i="49" s="1"/>
  <c r="I13" i="49"/>
  <c r="V7" i="49"/>
  <c r="Q43" i="49"/>
  <c r="B51" i="49"/>
  <c r="B90" i="49" s="1"/>
  <c r="H323" i="59"/>
  <c r="H326" i="36"/>
  <c r="H322" i="36"/>
  <c r="H327" i="36"/>
  <c r="E319" i="36"/>
  <c r="D322" i="36"/>
  <c r="G320" i="36"/>
  <c r="H324" i="36"/>
  <c r="G327" i="36"/>
  <c r="F330" i="36"/>
  <c r="E333" i="36"/>
  <c r="D336" i="36"/>
  <c r="E318" i="36"/>
  <c r="G324" i="36"/>
  <c r="C328" i="36"/>
  <c r="G330" i="36"/>
  <c r="F333" i="36"/>
  <c r="G336" i="36"/>
  <c r="H333" i="36"/>
  <c r="H318" i="36"/>
  <c r="G319" i="36"/>
  <c r="F322" i="36"/>
  <c r="D321" i="36"/>
  <c r="C325" i="36"/>
  <c r="D328" i="36"/>
  <c r="C331" i="36"/>
  <c r="G333" i="36"/>
  <c r="F336" i="36"/>
  <c r="F319" i="36"/>
  <c r="D325" i="36"/>
  <c r="E328" i="36"/>
  <c r="D331" i="36"/>
  <c r="C334" i="36"/>
  <c r="D337" i="36"/>
  <c r="H337" i="36"/>
  <c r="D320" i="36"/>
  <c r="C323" i="36"/>
  <c r="C322" i="36"/>
  <c r="E325" i="36"/>
  <c r="F328" i="36"/>
  <c r="E331" i="36"/>
  <c r="D334" i="36"/>
  <c r="C337" i="36"/>
  <c r="E320" i="36"/>
  <c r="F325" i="36"/>
  <c r="G328" i="36"/>
  <c r="F331" i="36"/>
  <c r="E334" i="36"/>
  <c r="F337" i="36"/>
  <c r="H336" i="36"/>
  <c r="F320" i="36"/>
  <c r="E323" i="36"/>
  <c r="G322" i="36"/>
  <c r="G325" i="36"/>
  <c r="H328" i="36"/>
  <c r="G331" i="36"/>
  <c r="F334" i="36"/>
  <c r="E337" i="36"/>
  <c r="F321" i="36"/>
  <c r="C326" i="36"/>
  <c r="D329" i="36"/>
  <c r="G334" i="36"/>
  <c r="G338" i="36"/>
  <c r="H335" i="36"/>
  <c r="H330" i="36"/>
  <c r="H320" i="36"/>
  <c r="C318" i="36"/>
  <c r="D323" i="36"/>
  <c r="D326" i="36"/>
  <c r="C329" i="36"/>
  <c r="D332" i="36"/>
  <c r="H334" i="36"/>
  <c r="G337" i="36"/>
  <c r="E322" i="36"/>
  <c r="E326" i="36"/>
  <c r="F329" i="36"/>
  <c r="C332" i="36"/>
  <c r="D335" i="36"/>
  <c r="D318" i="36"/>
  <c r="C321" i="36"/>
  <c r="G318" i="36"/>
  <c r="G323" i="36"/>
  <c r="F326" i="36"/>
  <c r="E329" i="36"/>
  <c r="F332" i="36"/>
  <c r="C335" i="36"/>
  <c r="D338" i="36"/>
  <c r="F323" i="36"/>
  <c r="G326" i="36"/>
  <c r="H329" i="36"/>
  <c r="E332" i="36"/>
  <c r="F335" i="36"/>
  <c r="H321" i="36"/>
  <c r="C319" i="36"/>
  <c r="G321" i="36"/>
  <c r="C320" i="36"/>
  <c r="F324" i="36"/>
  <c r="E327" i="36"/>
  <c r="D330" i="36"/>
  <c r="C333" i="36"/>
  <c r="G335" i="36"/>
  <c r="C343" i="36"/>
  <c r="E324" i="36"/>
  <c r="F327" i="36"/>
  <c r="E330" i="36"/>
  <c r="D333" i="36"/>
  <c r="E336" i="36"/>
  <c r="E335" i="36"/>
  <c r="E338" i="36"/>
  <c r="F318" i="36"/>
  <c r="F338" i="36"/>
  <c r="E321" i="36"/>
  <c r="C324" i="36"/>
  <c r="D319" i="36"/>
  <c r="D327" i="36"/>
  <c r="H325" i="36"/>
  <c r="D324" i="36"/>
  <c r="C330" i="36"/>
  <c r="C327" i="36"/>
  <c r="G332" i="36"/>
  <c r="G329" i="36"/>
  <c r="C336" i="36"/>
  <c r="H332" i="36"/>
  <c r="H319" i="22"/>
  <c r="H318" i="22"/>
  <c r="H322" i="22"/>
  <c r="C41" i="46" l="1"/>
  <c r="H65" i="46"/>
  <c r="H41" i="46" s="1"/>
  <c r="C31" i="46"/>
  <c r="H55" i="46"/>
  <c r="H31" i="46" s="1"/>
  <c r="H286" i="44"/>
  <c r="H238" i="44"/>
  <c r="C41" i="48" s="1"/>
  <c r="C43" i="46"/>
  <c r="H67" i="46"/>
  <c r="H43" i="46" s="1"/>
  <c r="H290" i="44"/>
  <c r="H242" i="44"/>
  <c r="G41" i="48" s="1"/>
  <c r="H323" i="36"/>
  <c r="V40" i="48"/>
  <c r="H338" i="41"/>
  <c r="K45" i="48" a="1"/>
  <c r="K45" i="48" s="1"/>
  <c r="K42" i="48" a="1"/>
  <c r="K42" i="48" s="1"/>
  <c r="K43" i="48"/>
  <c r="K44" i="48" a="1"/>
  <c r="K44" i="48" s="1"/>
  <c r="H337" i="6"/>
  <c r="H73" i="46"/>
  <c r="H49" i="46" s="1"/>
  <c r="C49" i="46"/>
  <c r="C44" i="46"/>
  <c r="H68" i="46"/>
  <c r="H44" i="46" s="1"/>
  <c r="H63" i="46"/>
  <c r="H39" i="46" s="1"/>
  <c r="C39" i="46"/>
  <c r="B45" i="48" a="1"/>
  <c r="B45" i="48" s="1"/>
  <c r="B42" i="48" a="1"/>
  <c r="B42" i="48" s="1"/>
  <c r="B43" i="48"/>
  <c r="B44" i="48" a="1"/>
  <c r="B44" i="48" s="1"/>
  <c r="V33" i="48"/>
  <c r="H338" i="34"/>
  <c r="H302" i="44"/>
  <c r="H254" i="44"/>
  <c r="S41" i="48" s="1"/>
  <c r="F42" i="48" a="1"/>
  <c r="F42" i="48" s="1"/>
  <c r="S42" i="48" a="1"/>
  <c r="S42" i="48" s="1"/>
  <c r="S43" i="48"/>
  <c r="S44" i="48" a="1"/>
  <c r="S44" i="48" s="1"/>
  <c r="S45" i="48" a="1"/>
  <c r="S45" i="48" s="1"/>
  <c r="C48" i="46"/>
  <c r="H72" i="46"/>
  <c r="H48" i="46" s="1"/>
  <c r="C38" i="46"/>
  <c r="H62" i="46"/>
  <c r="H38" i="46" s="1"/>
  <c r="I37" i="49"/>
  <c r="G81" i="49"/>
  <c r="G120" i="49" s="1"/>
  <c r="V38" i="48"/>
  <c r="H338" i="39"/>
  <c r="V19" i="48"/>
  <c r="H338" i="21"/>
  <c r="I38" i="49"/>
  <c r="G82" i="49"/>
  <c r="G121" i="49" s="1"/>
  <c r="H335" i="6"/>
  <c r="H59" i="46"/>
  <c r="H35" i="46" s="1"/>
  <c r="C35" i="46"/>
  <c r="H58" i="46"/>
  <c r="H34" i="46" s="1"/>
  <c r="C34" i="46"/>
  <c r="D30" i="46"/>
  <c r="D74" i="46"/>
  <c r="C43" i="48"/>
  <c r="C45" i="48" a="1"/>
  <c r="C45" i="48" s="1"/>
  <c r="C42" i="48" a="1"/>
  <c r="C42" i="48" s="1"/>
  <c r="C44" i="48" a="1"/>
  <c r="C44" i="48" s="1"/>
  <c r="D42" i="48" a="1"/>
  <c r="D42" i="48" s="1"/>
  <c r="D43" i="48"/>
  <c r="D44" i="48" a="1"/>
  <c r="D44" i="48" s="1"/>
  <c r="D45" i="48" a="1"/>
  <c r="D45" i="48" s="1"/>
  <c r="B10" i="47"/>
  <c r="H337" i="37"/>
  <c r="H321" i="37"/>
  <c r="B38" i="47"/>
  <c r="G42" i="48" a="1"/>
  <c r="G42" i="48" s="1"/>
  <c r="G44" i="48" a="1"/>
  <c r="G44" i="48" s="1"/>
  <c r="G45" i="48" a="1"/>
  <c r="G45" i="48" s="1"/>
  <c r="G43" i="48"/>
  <c r="V31" i="48"/>
  <c r="H338" i="59"/>
  <c r="O45" i="48" a="1"/>
  <c r="O45" i="48" s="1"/>
  <c r="O44" i="48" a="1"/>
  <c r="O44" i="48" s="1"/>
  <c r="O42" i="48" a="1"/>
  <c r="O42" i="48" s="1"/>
  <c r="O43" i="48"/>
  <c r="H300" i="44"/>
  <c r="H252" i="44"/>
  <c r="Q41" i="48" s="1"/>
  <c r="H288" i="44"/>
  <c r="H240" i="44"/>
  <c r="E41" i="48" s="1"/>
  <c r="H54" i="46"/>
  <c r="H30" i="46" s="1"/>
  <c r="C30" i="46"/>
  <c r="C74" i="46"/>
  <c r="H74" i="46" s="1"/>
  <c r="H50" i="46" s="1"/>
  <c r="H318" i="37"/>
  <c r="H320" i="37"/>
  <c r="C32" i="46"/>
  <c r="H56" i="46"/>
  <c r="H32" i="46" s="1"/>
  <c r="H298" i="44"/>
  <c r="H250" i="44"/>
  <c r="O41" i="48" s="1"/>
  <c r="H303" i="44"/>
  <c r="H255" i="44"/>
  <c r="T41" i="48" s="1"/>
  <c r="H241" i="44"/>
  <c r="F41" i="48" s="1"/>
  <c r="H289" i="44"/>
  <c r="V10" i="48"/>
  <c r="H338" i="14"/>
  <c r="V20" i="48"/>
  <c r="H338" i="22"/>
  <c r="B46" i="49"/>
  <c r="B87" i="49"/>
  <c r="B126" i="49" s="1"/>
  <c r="T45" i="48" a="1"/>
  <c r="T45" i="48" s="1"/>
  <c r="T44" i="48" a="1"/>
  <c r="T44" i="48" s="1"/>
  <c r="T43" i="48"/>
  <c r="T42" i="48" a="1"/>
  <c r="T42" i="48" s="1"/>
  <c r="V12" i="48"/>
  <c r="H338" i="16"/>
  <c r="B11" i="47"/>
  <c r="B28" i="47"/>
  <c r="B31" i="47"/>
  <c r="V14" i="48"/>
  <c r="H338" i="18"/>
  <c r="Q42" i="48" a="1"/>
  <c r="Q42" i="48" s="1"/>
  <c r="Q45" i="48" a="1"/>
  <c r="Q45" i="48" s="1"/>
  <c r="Q44" i="48" a="1"/>
  <c r="Q44" i="48" s="1"/>
  <c r="Q43" i="48"/>
  <c r="C2" i="56"/>
  <c r="C5" i="47"/>
  <c r="H363" i="6"/>
  <c r="D5" i="47" s="1"/>
  <c r="H313" i="6"/>
  <c r="C45" i="46"/>
  <c r="H69" i="46"/>
  <c r="H45" i="46" s="1"/>
  <c r="H233" i="44"/>
  <c r="C257" i="44"/>
  <c r="C305" i="44" s="1"/>
  <c r="N44" i="48" a="1"/>
  <c r="N44" i="48" s="1"/>
  <c r="N42" i="48" a="1"/>
  <c r="N42" i="48" s="1"/>
  <c r="N43" i="48"/>
  <c r="N45" i="48" a="1"/>
  <c r="N45" i="48" s="1"/>
  <c r="H324" i="37"/>
  <c r="H333" i="37"/>
  <c r="H326" i="37"/>
  <c r="H319" i="37"/>
  <c r="V13" i="48"/>
  <c r="H338" i="17"/>
  <c r="V21" i="48"/>
  <c r="H338" i="62"/>
  <c r="H57" i="46"/>
  <c r="H33" i="46" s="1"/>
  <c r="C33" i="46"/>
  <c r="H331" i="36"/>
  <c r="V43" i="49"/>
  <c r="W7" i="49" s="1"/>
  <c r="I7" i="49"/>
  <c r="G51" i="49"/>
  <c r="G90" i="49" s="1"/>
  <c r="H66" i="46"/>
  <c r="H42" i="46" s="1"/>
  <c r="C42" i="46"/>
  <c r="B12" i="47"/>
  <c r="V8" i="48"/>
  <c r="H338" i="11"/>
  <c r="V11" i="48"/>
  <c r="H338" i="15"/>
  <c r="V25" i="48"/>
  <c r="H338" i="27"/>
  <c r="E30" i="46"/>
  <c r="E74" i="46"/>
  <c r="H60" i="46"/>
  <c r="H36" i="46" s="1"/>
  <c r="C36" i="46"/>
  <c r="V28" i="48"/>
  <c r="H338" i="30"/>
  <c r="H251" i="44"/>
  <c r="P41" i="48" s="1"/>
  <c r="H299" i="44"/>
  <c r="F74" i="46"/>
  <c r="F30" i="46"/>
  <c r="H304" i="44"/>
  <c r="H256" i="44"/>
  <c r="U41" i="48" s="1"/>
  <c r="G280" i="44"/>
  <c r="G273" i="44"/>
  <c r="C275" i="44"/>
  <c r="C265" i="44"/>
  <c r="C266" i="44"/>
  <c r="D261" i="44"/>
  <c r="F278" i="44"/>
  <c r="E272" i="44"/>
  <c r="C279" i="44"/>
  <c r="E280" i="44"/>
  <c r="F267" i="44"/>
  <c r="D265" i="44"/>
  <c r="C262" i="44"/>
  <c r="F279" i="44"/>
  <c r="H278" i="44"/>
  <c r="H266" i="44"/>
  <c r="H275" i="44"/>
  <c r="D264" i="44"/>
  <c r="E277" i="44"/>
  <c r="E263" i="44"/>
  <c r="F273" i="44"/>
  <c r="D269" i="44"/>
  <c r="D276" i="44"/>
  <c r="D275" i="44"/>
  <c r="C272" i="44"/>
  <c r="G279" i="44"/>
  <c r="F268" i="44"/>
  <c r="D268" i="44"/>
  <c r="G269" i="44"/>
  <c r="G267" i="44"/>
  <c r="H276" i="44"/>
  <c r="H265" i="44"/>
  <c r="E266" i="44"/>
  <c r="E275" i="44"/>
  <c r="G261" i="44"/>
  <c r="G272" i="44"/>
  <c r="E264" i="44"/>
  <c r="E274" i="44"/>
  <c r="D281" i="44"/>
  <c r="F269" i="44"/>
  <c r="F274" i="44"/>
  <c r="D270" i="44"/>
  <c r="F265" i="44"/>
  <c r="F277" i="44"/>
  <c r="F281" i="44"/>
  <c r="C277" i="44"/>
  <c r="F276" i="44"/>
  <c r="G271" i="44"/>
  <c r="E279" i="44"/>
  <c r="C271" i="44"/>
  <c r="D271" i="44"/>
  <c r="G264" i="44"/>
  <c r="F263" i="44"/>
  <c r="E273" i="44"/>
  <c r="E278" i="44"/>
  <c r="E271" i="44"/>
  <c r="D273" i="44"/>
  <c r="C264" i="44"/>
  <c r="C280" i="44"/>
  <c r="H273" i="44"/>
  <c r="G281" i="44"/>
  <c r="G266" i="44"/>
  <c r="E276" i="44"/>
  <c r="C278" i="44"/>
  <c r="D272" i="44"/>
  <c r="D262" i="44"/>
  <c r="G275" i="44"/>
  <c r="E269" i="44"/>
  <c r="F275" i="44"/>
  <c r="D280" i="44"/>
  <c r="D279" i="44"/>
  <c r="C270" i="44"/>
  <c r="H262" i="44"/>
  <c r="C263" i="44"/>
  <c r="G268" i="44"/>
  <c r="D274" i="44"/>
  <c r="F272" i="44"/>
  <c r="G262" i="44"/>
  <c r="F261" i="44"/>
  <c r="E270" i="44"/>
  <c r="G265" i="44"/>
  <c r="C268" i="44"/>
  <c r="E267" i="44"/>
  <c r="E281" i="44"/>
  <c r="E262" i="44"/>
  <c r="C261" i="44"/>
  <c r="G270" i="44"/>
  <c r="H274" i="44"/>
  <c r="G278" i="44"/>
  <c r="C269" i="44"/>
  <c r="C267" i="44"/>
  <c r="F266" i="44"/>
  <c r="E261" i="44"/>
  <c r="D266" i="44"/>
  <c r="C285" i="44"/>
  <c r="D278" i="44"/>
  <c r="H268" i="44"/>
  <c r="D267" i="44"/>
  <c r="F264" i="44"/>
  <c r="D263" i="44"/>
  <c r="H277" i="44"/>
  <c r="G276" i="44"/>
  <c r="G277" i="44"/>
  <c r="E268" i="44"/>
  <c r="H271" i="44"/>
  <c r="F270" i="44"/>
  <c r="G274" i="44"/>
  <c r="E265" i="44"/>
  <c r="C274" i="44"/>
  <c r="C273" i="44"/>
  <c r="F262" i="44"/>
  <c r="F280" i="44"/>
  <c r="D277" i="44"/>
  <c r="F271" i="44"/>
  <c r="G263" i="44"/>
  <c r="H269" i="44"/>
  <c r="C276" i="44"/>
  <c r="H264" i="44"/>
  <c r="H287" i="44"/>
  <c r="H239" i="44"/>
  <c r="D41" i="48" s="1"/>
  <c r="H296" i="44"/>
  <c r="H248" i="44"/>
  <c r="M41" i="48" s="1"/>
  <c r="V17" i="48"/>
  <c r="H338" i="57"/>
  <c r="H194" i="46"/>
  <c r="C50" i="46"/>
  <c r="H322" i="37"/>
  <c r="H323" i="37"/>
  <c r="H331" i="37"/>
  <c r="H297" i="44"/>
  <c r="H249" i="44"/>
  <c r="N41" i="48" s="1"/>
  <c r="B13" i="47"/>
  <c r="F43" i="48"/>
  <c r="H291" i="44"/>
  <c r="H243" i="44"/>
  <c r="H41" i="48" s="1"/>
  <c r="C36" i="47"/>
  <c r="B36" i="47" s="1"/>
  <c r="C33" i="56"/>
  <c r="H363" i="37"/>
  <c r="D36" i="47" s="1"/>
  <c r="H313" i="37"/>
  <c r="H293" i="44"/>
  <c r="H245" i="44"/>
  <c r="J41" i="48" s="1"/>
  <c r="B20" i="47"/>
  <c r="C35" i="47"/>
  <c r="H363" i="36"/>
  <c r="D35" i="47" s="1"/>
  <c r="C32" i="56"/>
  <c r="H313" i="36"/>
  <c r="C338" i="36"/>
  <c r="H319" i="36"/>
  <c r="B40" i="47"/>
  <c r="B8" i="47"/>
  <c r="H44" i="48" a="1"/>
  <c r="H44" i="48" s="1"/>
  <c r="H43" i="48"/>
  <c r="H45" i="48" a="1"/>
  <c r="H45" i="48" s="1"/>
  <c r="H42" i="48" a="1"/>
  <c r="H42" i="48" s="1"/>
  <c r="U43" i="48"/>
  <c r="U42" i="48" a="1"/>
  <c r="U42" i="48" s="1"/>
  <c r="U45" i="48" a="1"/>
  <c r="U45" i="48" s="1"/>
  <c r="U44" i="48" a="1"/>
  <c r="U44" i="48" s="1"/>
  <c r="H294" i="44"/>
  <c r="H246" i="44"/>
  <c r="K41" i="48" s="1"/>
  <c r="E42" i="48" a="1"/>
  <c r="E42" i="48" s="1"/>
  <c r="E45" i="48" a="1"/>
  <c r="E45" i="48" s="1"/>
  <c r="E43" i="48"/>
  <c r="E44" i="48" a="1"/>
  <c r="E44" i="48" s="1"/>
  <c r="H237" i="44"/>
  <c r="B41" i="48" s="1"/>
  <c r="H285" i="44"/>
  <c r="J43" i="48"/>
  <c r="J42" i="48" a="1"/>
  <c r="J42" i="48" s="1"/>
  <c r="J44" i="48" a="1"/>
  <c r="J44" i="48" s="1"/>
  <c r="J45" i="48" a="1"/>
  <c r="J45" i="48" s="1"/>
  <c r="C47" i="46"/>
  <c r="H71" i="46"/>
  <c r="H47" i="46" s="1"/>
  <c r="H336" i="37"/>
  <c r="C40" i="56" l="1"/>
  <c r="C39" i="56"/>
  <c r="V35" i="48"/>
  <c r="H338" i="36"/>
  <c r="H263" i="44"/>
  <c r="H279" i="44"/>
  <c r="C41" i="47"/>
  <c r="B5" i="47"/>
  <c r="W16" i="49"/>
  <c r="W31" i="49"/>
  <c r="W25" i="49"/>
  <c r="W36" i="49"/>
  <c r="W24" i="49"/>
  <c r="W9" i="49"/>
  <c r="W11" i="49"/>
  <c r="W41" i="49"/>
  <c r="W17" i="49"/>
  <c r="W34" i="49"/>
  <c r="W20" i="49"/>
  <c r="W29" i="49"/>
  <c r="W32" i="49"/>
  <c r="W8" i="49"/>
  <c r="W43" i="49"/>
  <c r="W18" i="49"/>
  <c r="W39" i="49"/>
  <c r="I43" i="49"/>
  <c r="W28" i="49"/>
  <c r="G87" i="49"/>
  <c r="G126" i="49" s="1"/>
  <c r="W26" i="49"/>
  <c r="W27" i="49"/>
  <c r="W22" i="49"/>
  <c r="W35" i="49"/>
  <c r="W42" i="49"/>
  <c r="W30" i="49"/>
  <c r="W14" i="49"/>
  <c r="W15" i="49"/>
  <c r="W40" i="49"/>
  <c r="W10" i="49"/>
  <c r="W23" i="49"/>
  <c r="W21" i="49"/>
  <c r="W12" i="49"/>
  <c r="W33" i="49"/>
  <c r="W19" i="49"/>
  <c r="W13" i="49"/>
  <c r="B48" i="49"/>
  <c r="G46" i="49"/>
  <c r="G48" i="49" s="1"/>
  <c r="F24" i="46"/>
  <c r="R88" i="60" s="1"/>
  <c r="AK88" i="60" s="1"/>
  <c r="C18" i="46"/>
  <c r="R16" i="60" s="1"/>
  <c r="AK16" i="60" s="1"/>
  <c r="D17" i="46"/>
  <c r="R37" i="60" s="1"/>
  <c r="AK37" i="60" s="1"/>
  <c r="E13" i="46"/>
  <c r="R55" i="60" s="1"/>
  <c r="AK55" i="60" s="1"/>
  <c r="H22" i="46"/>
  <c r="E6" i="46"/>
  <c r="R48" i="60" s="1"/>
  <c r="AK48" i="60" s="1"/>
  <c r="H8" i="46"/>
  <c r="F10" i="46"/>
  <c r="R74" i="60" s="1"/>
  <c r="AK74" i="60" s="1"/>
  <c r="E8" i="46"/>
  <c r="R50" i="60" s="1"/>
  <c r="AK50" i="60" s="1"/>
  <c r="F20" i="46"/>
  <c r="R84" i="60" s="1"/>
  <c r="AK84" i="60" s="1"/>
  <c r="G10" i="46"/>
  <c r="R96" i="60" s="1"/>
  <c r="AK96" i="60" s="1"/>
  <c r="E7" i="46"/>
  <c r="R49" i="60" s="1"/>
  <c r="AK49" i="60" s="1"/>
  <c r="F23" i="46"/>
  <c r="R87" i="60" s="1"/>
  <c r="AK87" i="60" s="1"/>
  <c r="E12" i="46"/>
  <c r="R54" i="60" s="1"/>
  <c r="AK54" i="60" s="1"/>
  <c r="D21" i="46"/>
  <c r="R41" i="60" s="1"/>
  <c r="AK41" i="60" s="1"/>
  <c r="C19" i="46"/>
  <c r="R17" i="60" s="1"/>
  <c r="AK17" i="60" s="1"/>
  <c r="D11" i="46"/>
  <c r="R31" i="60" s="1"/>
  <c r="AK31" i="60" s="1"/>
  <c r="C25" i="46"/>
  <c r="R23" i="60" s="1"/>
  <c r="AK23" i="60" s="1"/>
  <c r="H13" i="46"/>
  <c r="C8" i="46"/>
  <c r="R6" i="60" s="1"/>
  <c r="AK6" i="60" s="1"/>
  <c r="C7" i="46"/>
  <c r="R5" i="60" s="1"/>
  <c r="F12" i="46"/>
  <c r="R76" i="60" s="1"/>
  <c r="AK76" i="60" s="1"/>
  <c r="G25" i="46"/>
  <c r="R111" i="60" s="1"/>
  <c r="AK111" i="60" s="1"/>
  <c r="F15" i="46"/>
  <c r="R79" i="60" s="1"/>
  <c r="AK79" i="60" s="1"/>
  <c r="F22" i="46"/>
  <c r="R86" i="60" s="1"/>
  <c r="AK86" i="60" s="1"/>
  <c r="C22" i="46"/>
  <c r="R20" i="60" s="1"/>
  <c r="AK20" i="60" s="1"/>
  <c r="G20" i="46"/>
  <c r="R106" i="60" s="1"/>
  <c r="AK106" i="60" s="1"/>
  <c r="D20" i="46"/>
  <c r="R40" i="60" s="1"/>
  <c r="AK40" i="60" s="1"/>
  <c r="E15" i="46"/>
  <c r="R57" i="60" s="1"/>
  <c r="AK57" i="60" s="1"/>
  <c r="E9" i="46"/>
  <c r="R51" i="60" s="1"/>
  <c r="AK51" i="60" s="1"/>
  <c r="E16" i="46"/>
  <c r="R58" i="60" s="1"/>
  <c r="AK58" i="60" s="1"/>
  <c r="G6" i="46"/>
  <c r="R92" i="60" s="1"/>
  <c r="AK92" i="60" s="1"/>
  <c r="H19" i="46"/>
  <c r="H17" i="46"/>
  <c r="E14" i="46"/>
  <c r="R56" i="60" s="1"/>
  <c r="AK56" i="60" s="1"/>
  <c r="C16" i="46"/>
  <c r="R14" i="60" s="1"/>
  <c r="AK14" i="60" s="1"/>
  <c r="F6" i="46"/>
  <c r="R70" i="60" s="1"/>
  <c r="AK70" i="60" s="1"/>
  <c r="F26" i="46"/>
  <c r="G17" i="46"/>
  <c r="R103" i="60" s="1"/>
  <c r="AK103" i="60" s="1"/>
  <c r="F17" i="46"/>
  <c r="R81" i="60" s="1"/>
  <c r="AK81" i="60" s="1"/>
  <c r="D22" i="46"/>
  <c r="R42" i="60" s="1"/>
  <c r="AK42" i="60" s="1"/>
  <c r="G15" i="46"/>
  <c r="R101" i="60" s="1"/>
  <c r="AK101" i="60" s="1"/>
  <c r="G14" i="46"/>
  <c r="R100" i="60" s="1"/>
  <c r="AK100" i="60" s="1"/>
  <c r="E10" i="46"/>
  <c r="R52" i="60" s="1"/>
  <c r="AK52" i="60" s="1"/>
  <c r="C26" i="46"/>
  <c r="G22" i="46"/>
  <c r="R108" i="60" s="1"/>
  <c r="AK108" i="60" s="1"/>
  <c r="F18" i="46"/>
  <c r="R82" i="60" s="1"/>
  <c r="AK82" i="60" s="1"/>
  <c r="G11" i="46"/>
  <c r="R97" i="60" s="1"/>
  <c r="AK97" i="60" s="1"/>
  <c r="H18" i="46"/>
  <c r="G16" i="46"/>
  <c r="R102" i="60" s="1"/>
  <c r="AK102" i="60" s="1"/>
  <c r="F16" i="46"/>
  <c r="R80" i="60" s="1"/>
  <c r="AK80" i="60" s="1"/>
  <c r="D19" i="46"/>
  <c r="R39" i="60" s="1"/>
  <c r="AK39" i="60" s="1"/>
  <c r="D12" i="46"/>
  <c r="R32" i="60" s="1"/>
  <c r="AK32" i="60" s="1"/>
  <c r="H15" i="46"/>
  <c r="D6" i="46"/>
  <c r="R26" i="60" s="1"/>
  <c r="AK26" i="60" s="1"/>
  <c r="D23" i="46"/>
  <c r="R43" i="60" s="1"/>
  <c r="AK43" i="60" s="1"/>
  <c r="E24" i="46"/>
  <c r="R66" i="60" s="1"/>
  <c r="AK66" i="60" s="1"/>
  <c r="E25" i="46"/>
  <c r="R67" i="60" s="1"/>
  <c r="AK67" i="60" s="1"/>
  <c r="G9" i="46"/>
  <c r="R95" i="60" s="1"/>
  <c r="AK95" i="60" s="1"/>
  <c r="C23" i="46"/>
  <c r="R21" i="60" s="1"/>
  <c r="AK21" i="60" s="1"/>
  <c r="C17" i="46"/>
  <c r="R15" i="60" s="1"/>
  <c r="AK15" i="60" s="1"/>
  <c r="D15" i="46"/>
  <c r="R35" i="60" s="1"/>
  <c r="AK35" i="60" s="1"/>
  <c r="G19" i="46"/>
  <c r="R105" i="60" s="1"/>
  <c r="AK105" i="60" s="1"/>
  <c r="C20" i="46"/>
  <c r="R18" i="60" s="1"/>
  <c r="AK18" i="60" s="1"/>
  <c r="F7" i="46"/>
  <c r="R71" i="60" s="1"/>
  <c r="AK71" i="60" s="1"/>
  <c r="H24" i="46"/>
  <c r="D13" i="46"/>
  <c r="R33" i="60" s="1"/>
  <c r="AK33" i="60" s="1"/>
  <c r="H11" i="46"/>
  <c r="H16" i="46"/>
  <c r="H23" i="46"/>
  <c r="F8" i="46"/>
  <c r="R72" i="60" s="1"/>
  <c r="AK72" i="60" s="1"/>
  <c r="C12" i="46"/>
  <c r="R10" i="60" s="1"/>
  <c r="AK10" i="60" s="1"/>
  <c r="D24" i="46"/>
  <c r="R44" i="60" s="1"/>
  <c r="AK44" i="60" s="1"/>
  <c r="E21" i="46"/>
  <c r="R63" i="60" s="1"/>
  <c r="AK63" i="60" s="1"/>
  <c r="D26" i="46"/>
  <c r="E26" i="46"/>
  <c r="G18" i="46"/>
  <c r="R104" i="60" s="1"/>
  <c r="AK104" i="60" s="1"/>
  <c r="F9" i="46"/>
  <c r="R73" i="60" s="1"/>
  <c r="AK73" i="60" s="1"/>
  <c r="C13" i="46"/>
  <c r="R11" i="60" s="1"/>
  <c r="AK11" i="60" s="1"/>
  <c r="G24" i="46"/>
  <c r="R110" i="60" s="1"/>
  <c r="AK110" i="60" s="1"/>
  <c r="D18" i="46"/>
  <c r="R38" i="60" s="1"/>
  <c r="AK38" i="60" s="1"/>
  <c r="G8" i="46"/>
  <c r="R94" i="60" s="1"/>
  <c r="AK94" i="60" s="1"/>
  <c r="D16" i="46"/>
  <c r="R36" i="60" s="1"/>
  <c r="AK36" i="60" s="1"/>
  <c r="F25" i="46"/>
  <c r="R89" i="60" s="1"/>
  <c r="AK89" i="60" s="1"/>
  <c r="H21" i="46"/>
  <c r="D10" i="46"/>
  <c r="R30" i="60" s="1"/>
  <c r="AK30" i="60" s="1"/>
  <c r="E11" i="46"/>
  <c r="R53" i="60" s="1"/>
  <c r="AK53" i="60" s="1"/>
  <c r="C6" i="46"/>
  <c r="E22" i="46"/>
  <c r="R64" i="60" s="1"/>
  <c r="AK64" i="60" s="1"/>
  <c r="E17" i="46"/>
  <c r="R59" i="60" s="1"/>
  <c r="AK59" i="60" s="1"/>
  <c r="G12" i="46"/>
  <c r="R98" i="60" s="1"/>
  <c r="AK98" i="60" s="1"/>
  <c r="H14" i="46"/>
  <c r="G13" i="46"/>
  <c r="R99" i="60" s="1"/>
  <c r="AK99" i="60" s="1"/>
  <c r="H6" i="46"/>
  <c r="F11" i="46"/>
  <c r="R75" i="60" s="1"/>
  <c r="AK75" i="60" s="1"/>
  <c r="H7" i="46"/>
  <c r="H12" i="46"/>
  <c r="D14" i="46"/>
  <c r="R34" i="60" s="1"/>
  <c r="AK34" i="60" s="1"/>
  <c r="E19" i="46"/>
  <c r="R61" i="60" s="1"/>
  <c r="AK61" i="60" s="1"/>
  <c r="D8" i="46"/>
  <c r="R28" i="60" s="1"/>
  <c r="AK28" i="60" s="1"/>
  <c r="D25" i="46"/>
  <c r="R45" i="60" s="1"/>
  <c r="AK45" i="60" s="1"/>
  <c r="G21" i="46"/>
  <c r="R107" i="60" s="1"/>
  <c r="AK107" i="60" s="1"/>
  <c r="G7" i="46"/>
  <c r="R93" i="60" s="1"/>
  <c r="AK93" i="60" s="1"/>
  <c r="C21" i="46"/>
  <c r="R19" i="60" s="1"/>
  <c r="AK19" i="60" s="1"/>
  <c r="C10" i="46"/>
  <c r="R8" i="60" s="1"/>
  <c r="AK8" i="60" s="1"/>
  <c r="H20" i="46"/>
  <c r="F21" i="46"/>
  <c r="R85" i="60" s="1"/>
  <c r="AK85" i="60" s="1"/>
  <c r="E20" i="46"/>
  <c r="R62" i="60" s="1"/>
  <c r="AK62" i="60" s="1"/>
  <c r="H9" i="46"/>
  <c r="F13" i="46"/>
  <c r="R77" i="60" s="1"/>
  <c r="AK77" i="60" s="1"/>
  <c r="F14" i="46"/>
  <c r="R78" i="60" s="1"/>
  <c r="AK78" i="60" s="1"/>
  <c r="F19" i="46"/>
  <c r="R83" i="60" s="1"/>
  <c r="AK83" i="60" s="1"/>
  <c r="D7" i="46"/>
  <c r="R27" i="60" s="1"/>
  <c r="AK27" i="60" s="1"/>
  <c r="C24" i="46"/>
  <c r="R22" i="60" s="1"/>
  <c r="AK22" i="60" s="1"/>
  <c r="H25" i="46"/>
  <c r="C9" i="46"/>
  <c r="R7" i="60" s="1"/>
  <c r="AK7" i="60" s="1"/>
  <c r="H10" i="46"/>
  <c r="C11" i="46"/>
  <c r="R9" i="60" s="1"/>
  <c r="AK9" i="60" s="1"/>
  <c r="E23" i="46"/>
  <c r="R65" i="60" s="1"/>
  <c r="AK65" i="60" s="1"/>
  <c r="H26" i="46"/>
  <c r="D9" i="46"/>
  <c r="R29" i="60" s="1"/>
  <c r="AK29" i="60" s="1"/>
  <c r="C15" i="46"/>
  <c r="R13" i="60" s="1"/>
  <c r="AK13" i="60" s="1"/>
  <c r="C14" i="46"/>
  <c r="R12" i="60" s="1"/>
  <c r="AK12" i="60" s="1"/>
  <c r="E18" i="46"/>
  <c r="R60" i="60" s="1"/>
  <c r="AK60" i="60" s="1"/>
  <c r="G26" i="46"/>
  <c r="G23" i="46"/>
  <c r="R109" i="60" s="1"/>
  <c r="AK109" i="60" s="1"/>
  <c r="H280" i="44"/>
  <c r="H234" i="44"/>
  <c r="H305" i="44"/>
  <c r="H257" i="44"/>
  <c r="H261" i="44"/>
  <c r="B35" i="47"/>
  <c r="H270" i="44"/>
  <c r="V36" i="48"/>
  <c r="H338" i="37"/>
  <c r="C281" i="44"/>
  <c r="H267" i="44"/>
  <c r="V5" i="48"/>
  <c r="H338" i="6"/>
  <c r="W37" i="49"/>
  <c r="H272" i="44"/>
  <c r="W38" i="49"/>
  <c r="V43" i="48" l="1"/>
  <c r="V42" i="48" a="1"/>
  <c r="V42" i="48" s="1"/>
  <c r="V45" i="48" a="1"/>
  <c r="V45" i="48" s="1"/>
  <c r="V44" i="48" a="1"/>
  <c r="V44" i="48" s="1"/>
  <c r="V41" i="48"/>
  <c r="H281" i="44"/>
  <c r="B41" i="47"/>
  <c r="R116" i="60" a="1"/>
  <c r="R116" i="60" s="1"/>
  <c r="AK116" i="60" s="1"/>
  <c r="R114" i="60"/>
  <c r="AK114" i="60" s="1"/>
  <c r="R115" i="60" a="1"/>
  <c r="R115" i="60" s="1"/>
  <c r="AK115" i="60" s="1"/>
  <c r="AK5" i="60"/>
  <c r="D41" i="47"/>
</calcChain>
</file>

<file path=xl/sharedStrings.xml><?xml version="1.0" encoding="utf-8"?>
<sst xmlns="http://schemas.openxmlformats.org/spreadsheetml/2006/main" count="8309" uniqueCount="953">
  <si>
    <t>Nursing</t>
  </si>
  <si>
    <t>Total</t>
  </si>
  <si>
    <t>Faculty Salaries</t>
  </si>
  <si>
    <t>Semester Credit Hours</t>
  </si>
  <si>
    <t>Departmental Operating Expense (all fund sources):</t>
  </si>
  <si>
    <t>Teaching Assistant Salaries</t>
  </si>
  <si>
    <t>All Other DOE Expenses</t>
  </si>
  <si>
    <r>
      <rPr>
        <b/>
        <sz val="11"/>
        <color indexed="9"/>
        <rFont val="Tahoma"/>
        <family val="2"/>
      </rPr>
      <t xml:space="preserve">All Other DOE Expense Methodology: </t>
    </r>
    <r>
      <rPr>
        <sz val="11"/>
        <color indexed="9"/>
        <rFont val="Tahoma"/>
        <family val="2"/>
      </rPr>
      <t xml:space="preserve">
</t>
    </r>
    <r>
      <rPr>
        <sz val="9"/>
        <color indexed="9"/>
        <rFont val="Tahoma"/>
        <family val="2"/>
      </rPr>
      <t>Expenses will be allocated to a level of instruction by either Faculty Salaries or Semester Credit Hours.  Update the percent of All Other DOE expenses to be allocated by Faculty Salaries.  The Semester Credit Hour Percentage is a calculated field.</t>
    </r>
  </si>
  <si>
    <t>Department Operating Expense</t>
  </si>
  <si>
    <t>The model distributes Instruction and Research expenses by subtracting the Faculty Salaries and Teaching Assistant Salaries.  The difference is allocated as Department Operating Expenses.</t>
  </si>
  <si>
    <t xml:space="preserve">Semester Credit Hours Reported on the CBM004 Report - For your reference only - No data entry required.  </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</si>
  <si>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</si>
  <si>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</si>
  <si>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</si>
  <si>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</si>
  <si>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</si>
  <si>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</si>
  <si>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</si>
  <si>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</si>
  <si>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</si>
  <si>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</si>
  <si>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</si>
  <si>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</si>
  <si>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</si>
  <si>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</si>
  <si>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</si>
  <si>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</si>
  <si>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</si>
  <si>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</si>
  <si>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</si>
  <si>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</si>
  <si>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</si>
  <si>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</si>
  <si>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</si>
  <si>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</si>
  <si>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</si>
  <si>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</si>
  <si>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</si>
  <si>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</si>
  <si>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</si>
  <si>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CBM001 Point of Contact</t>
  </si>
  <si>
    <t>CBM004 Point of Contact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</si>
  <si>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</si>
  <si>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</si>
  <si>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</si>
  <si>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</si>
  <si>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</si>
  <si>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</si>
  <si>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</si>
  <si>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</si>
  <si>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</si>
  <si>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</si>
  <si>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</si>
  <si>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</si>
  <si>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</si>
  <si>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</si>
  <si>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</si>
  <si>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</si>
  <si>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</si>
  <si>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</si>
  <si>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</si>
  <si>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</si>
  <si>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</si>
  <si>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</si>
  <si>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</si>
  <si>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</si>
  <si>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</si>
  <si>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The information below is derived from the Sources and Uses Fund Group Detail. Update the table by including any Intercollegiate Athletic Expenses reported in the institution's AFR.</t>
  </si>
  <si>
    <t>Student Enrollment Headcount on the CBM001 Report - No data entry required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</si>
  <si>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</si>
  <si>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</si>
  <si>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</si>
  <si>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</si>
  <si>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</si>
  <si>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</si>
  <si>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</si>
  <si>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</si>
  <si>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</si>
  <si>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</si>
  <si>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</si>
  <si>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</si>
  <si>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</si>
  <si>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</si>
  <si>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</si>
  <si>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</si>
  <si>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</si>
  <si>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</si>
  <si>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</si>
  <si>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</si>
  <si>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</si>
  <si>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</si>
  <si>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</si>
  <si>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</si>
  <si>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</si>
  <si>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</si>
  <si>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</si>
  <si>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</si>
  <si>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</si>
  <si>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</si>
  <si>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</si>
  <si>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</si>
  <si>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</si>
  <si>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</si>
  <si>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</si>
  <si>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</si>
  <si>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</si>
  <si>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</si>
  <si>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</si>
  <si>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</si>
  <si>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</si>
  <si>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</si>
  <si>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</si>
  <si>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</si>
  <si>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</si>
  <si>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</si>
  <si>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</si>
  <si>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</si>
  <si>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</si>
  <si>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</si>
  <si>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</si>
  <si>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</si>
  <si>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</si>
  <si>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</si>
  <si>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</si>
  <si>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</si>
  <si>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</si>
  <si>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</si>
  <si>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</si>
  <si>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</si>
  <si>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</si>
  <si>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</si>
  <si>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</si>
  <si>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</si>
  <si>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</si>
  <si>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</si>
  <si>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</si>
  <si>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</si>
  <si>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</si>
  <si>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</si>
  <si>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</si>
  <si>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</si>
  <si>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</si>
  <si>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</si>
  <si>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</si>
  <si>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</si>
  <si>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</si>
  <si>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</si>
  <si>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</si>
  <si>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</si>
  <si>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</si>
  <si>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</si>
  <si>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</si>
  <si>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</si>
  <si>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</si>
  <si>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</si>
  <si>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</si>
  <si>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</si>
  <si>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</si>
  <si>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</si>
  <si>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</si>
  <si>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</si>
  <si>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</si>
  <si>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</si>
  <si>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</si>
  <si>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</si>
  <si>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</si>
  <si>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</si>
  <si>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</si>
  <si>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</si>
  <si>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</si>
  <si>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</si>
  <si>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</si>
  <si>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</si>
  <si>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</si>
  <si>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</si>
  <si>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</si>
  <si>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</si>
  <si>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</si>
  <si>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</si>
  <si>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</si>
  <si>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</si>
  <si>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</si>
  <si>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</si>
  <si>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</si>
  <si>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</si>
  <si>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</si>
  <si>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</si>
  <si>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</si>
  <si>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</si>
  <si>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</si>
  <si>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</si>
  <si>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</si>
  <si>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</si>
  <si>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</si>
  <si>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</si>
  <si>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</si>
  <si>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</si>
  <si>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</si>
  <si>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</si>
  <si>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</si>
  <si>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</si>
  <si>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</si>
  <si>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</si>
  <si>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</si>
  <si>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</si>
  <si>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</si>
  <si>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</si>
  <si>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</si>
  <si>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</si>
  <si>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</si>
  <si>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</si>
  <si>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</si>
  <si>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</si>
  <si>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</si>
  <si>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</si>
  <si>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</si>
  <si>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</si>
  <si>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</si>
  <si>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</si>
  <si>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</si>
  <si>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</si>
  <si>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</si>
  <si>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</si>
  <si>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</si>
  <si>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</si>
  <si>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</si>
  <si>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</si>
  <si>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</si>
  <si>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</si>
  <si>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</si>
  <si>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</si>
  <si>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</si>
  <si>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</si>
  <si>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</si>
  <si>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</si>
  <si>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Semester Credit Hours.  Your institution can opt to have a portion or all these expenses allocated by Faculty Salary distribution by updating the cells below.
3. Enter Developmental Education Expenses as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</si>
  <si>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</si>
  <si>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</si>
  <si>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</si>
  <si>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</si>
  <si>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</si>
  <si>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</si>
  <si>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</si>
  <si>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</si>
  <si>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</si>
  <si>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</si>
  <si>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</si>
  <si>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</si>
  <si>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</si>
  <si>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</si>
  <si>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</si>
  <si>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</si>
  <si>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</si>
  <si>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</si>
  <si>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</si>
  <si>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</si>
  <si>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</si>
  <si>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</si>
  <si>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</si>
  <si>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</si>
  <si>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</si>
  <si>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</si>
  <si>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</si>
  <si>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</si>
  <si>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</si>
  <si>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</si>
  <si>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</si>
  <si>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</si>
  <si>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</si>
  <si>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</si>
  <si>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</si>
  <si>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</si>
  <si>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</si>
  <si>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</si>
  <si>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</si>
  <si>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</si>
  <si>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</si>
  <si>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</si>
  <si>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</si>
  <si>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</si>
  <si>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</si>
  <si>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</si>
  <si>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</si>
  <si>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</si>
  <si>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</si>
  <si>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</si>
  <si>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</si>
  <si>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</si>
  <si>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</si>
  <si>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</si>
  <si>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</si>
  <si>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</si>
  <si>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</si>
  <si>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</si>
  <si>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</si>
  <si>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</si>
  <si>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</si>
  <si>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</si>
  <si>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</si>
  <si>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</si>
  <si>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</si>
  <si>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</si>
  <si>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</si>
  <si>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</si>
  <si>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</si>
  <si>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</si>
  <si>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</si>
  <si>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</si>
  <si>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</si>
  <si>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</si>
  <si>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</si>
  <si>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</si>
  <si>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</si>
  <si>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</si>
  <si>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</si>
  <si>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</si>
  <si>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</si>
  <si>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</si>
  <si>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</si>
  <si>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</si>
  <si>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</si>
  <si>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</si>
  <si>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</si>
  <si>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</si>
  <si>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</si>
  <si>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</si>
  <si>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</si>
  <si>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</si>
  <si>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</si>
  <si>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</si>
  <si>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</si>
  <si>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</si>
  <si>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</si>
  <si>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</si>
  <si>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</si>
  <si>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</si>
  <si>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</si>
  <si>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</si>
  <si>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</si>
  <si>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</si>
  <si>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</si>
  <si>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</si>
  <si>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</si>
  <si>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</si>
  <si>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</si>
  <si>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</si>
  <si>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</si>
  <si>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</si>
  <si>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</si>
  <si>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</si>
  <si>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</si>
  <si>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</si>
  <si>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</si>
  <si>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</si>
  <si>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</si>
  <si>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</si>
  <si>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</si>
  <si>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</si>
  <si>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</si>
  <si>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</si>
  <si>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</si>
  <si>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</si>
  <si>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</si>
  <si>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</si>
  <si>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</si>
  <si>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</si>
  <si>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</si>
  <si>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</si>
  <si>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</si>
  <si>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</si>
  <si>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</si>
  <si>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</si>
  <si>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</si>
  <si>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</si>
  <si>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</si>
  <si>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</si>
  <si>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</si>
  <si>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</si>
  <si>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</si>
  <si>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</si>
  <si>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</si>
  <si>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</si>
  <si>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</si>
  <si>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</si>
  <si>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</si>
  <si>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</si>
  <si>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</si>
  <si>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</si>
  <si>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</si>
  <si>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</si>
  <si>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</si>
  <si>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</si>
  <si>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</si>
  <si>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</si>
  <si>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</si>
  <si>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</si>
  <si>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</si>
  <si>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</si>
  <si>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</si>
  <si>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</si>
  <si>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</si>
  <si>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</si>
  <si>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</si>
  <si>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</si>
  <si>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</si>
  <si>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</si>
  <si>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</si>
  <si>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</si>
  <si>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</si>
  <si>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</si>
  <si>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</si>
  <si>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</si>
  <si>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</si>
  <si>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</si>
  <si>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</si>
  <si>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</si>
  <si>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</si>
  <si>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</si>
  <si>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</si>
  <si>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</si>
  <si>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</si>
  <si>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</si>
  <si>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</si>
  <si>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</si>
  <si>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</si>
  <si>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</si>
  <si>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</si>
  <si>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</si>
  <si>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</si>
  <si>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</si>
  <si>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</si>
  <si>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</si>
  <si>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</si>
  <si>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</si>
  <si>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</si>
  <si>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</si>
  <si>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</si>
  <si>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</si>
  <si>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</si>
  <si>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</si>
  <si>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</si>
  <si>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</si>
  <si>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</si>
  <si>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</si>
  <si>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</si>
  <si>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</si>
  <si>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</si>
  <si>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</si>
  <si>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</si>
  <si>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</si>
  <si>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</si>
  <si>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</si>
  <si>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</si>
  <si>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</si>
  <si>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</si>
  <si>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</si>
  <si>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</si>
  <si>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</si>
  <si>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</si>
  <si>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</si>
  <si>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</si>
  <si>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</si>
  <si>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</si>
  <si>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</si>
  <si>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</si>
  <si>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</si>
  <si>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</si>
  <si>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</si>
  <si>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</si>
  <si>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</si>
  <si>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</si>
  <si>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</si>
  <si>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</si>
  <si>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</si>
  <si>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</si>
  <si>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</si>
  <si>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</si>
  <si>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</si>
  <si>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</si>
  <si>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</si>
  <si>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</si>
  <si>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</si>
  <si>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</si>
  <si>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</si>
  <si>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</si>
  <si>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</si>
  <si>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</si>
  <si>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</si>
  <si>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</si>
  <si>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</si>
  <si>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</si>
  <si>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</si>
  <si>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</si>
  <si>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</si>
  <si>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</si>
  <si>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</si>
  <si>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</si>
  <si>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</si>
  <si>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</si>
  <si>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</si>
  <si>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</si>
  <si>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</si>
  <si>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</si>
  <si>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</si>
  <si>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</si>
  <si>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</si>
  <si>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</si>
  <si>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</si>
  <si>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</si>
  <si>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</si>
  <si>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</si>
  <si>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</si>
  <si>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</si>
  <si>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</si>
  <si>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</si>
  <si>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</si>
  <si>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</si>
  <si>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</si>
  <si>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</si>
  <si>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</si>
  <si>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</si>
  <si>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</si>
  <si>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</si>
  <si>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</si>
  <si>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</si>
  <si>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</si>
  <si>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</si>
  <si>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</si>
  <si>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</si>
  <si>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</si>
  <si>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</si>
  <si>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</si>
  <si>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</si>
  <si>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</si>
  <si>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</si>
  <si>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</si>
  <si>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</si>
  <si>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</si>
  <si>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</si>
  <si>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</si>
  <si>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</si>
  <si>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</si>
  <si>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</si>
  <si>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</si>
  <si>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</si>
  <si>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</si>
  <si>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</si>
  <si>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</si>
  <si>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</si>
  <si>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</si>
  <si>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</si>
  <si>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</si>
  <si>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</si>
  <si>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</si>
  <si>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</si>
  <si>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</si>
  <si>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</si>
  <si>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</si>
  <si>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</si>
  <si>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</si>
  <si>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</si>
  <si>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</si>
  <si>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</si>
  <si>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</si>
  <si>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</si>
  <si>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</si>
  <si>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</si>
  <si>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</si>
  <si>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</si>
  <si>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</si>
  <si>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</si>
  <si>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</si>
  <si>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</si>
  <si>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</si>
  <si>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</si>
  <si>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</si>
  <si>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</si>
  <si>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</si>
  <si>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</si>
  <si>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</si>
  <si>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</si>
  <si>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</si>
  <si>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</si>
  <si>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</si>
  <si>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</si>
  <si>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</si>
  <si>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</si>
  <si>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</si>
  <si>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</si>
  <si>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</si>
  <si>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</si>
  <si>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</si>
  <si>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</si>
  <si>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</si>
  <si>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</si>
  <si>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</si>
  <si>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</si>
  <si>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</si>
  <si>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</si>
  <si>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</si>
  <si>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</si>
  <si>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</si>
  <si>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</si>
  <si>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</si>
  <si>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</si>
  <si>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</si>
  <si>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</si>
  <si>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</si>
  <si>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</si>
  <si>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</si>
  <si>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</si>
  <si>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</si>
  <si>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</si>
  <si>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</si>
  <si>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</si>
  <si>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</si>
  <si>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</si>
  <si>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</si>
  <si>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</si>
  <si>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</si>
  <si>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</si>
  <si>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</si>
  <si>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</si>
  <si>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</si>
  <si>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</si>
  <si>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</si>
  <si>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</si>
  <si>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</si>
  <si>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</si>
  <si>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</si>
  <si>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</si>
  <si>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</si>
  <si>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</si>
  <si>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</si>
  <si>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</si>
  <si>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</si>
  <si>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</si>
  <si>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</si>
  <si>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</si>
  <si>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</si>
  <si>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</si>
  <si>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</si>
  <si>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</si>
  <si>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</si>
  <si>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</si>
  <si>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</si>
  <si>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</si>
  <si>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</si>
  <si>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</si>
  <si>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</si>
  <si>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</si>
  <si>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</si>
  <si>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</si>
  <si>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</si>
  <si>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</si>
  <si>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</si>
  <si>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</si>
  <si>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</si>
  <si>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</si>
  <si>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</si>
  <si>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</si>
  <si>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</si>
  <si>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</si>
  <si>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</si>
  <si>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</si>
  <si>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</si>
  <si>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</si>
  <si>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</si>
  <si>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</si>
  <si>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</si>
  <si>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</si>
  <si>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</si>
  <si>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</si>
  <si>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</si>
  <si>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</si>
  <si>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</si>
  <si>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</si>
  <si>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</si>
  <si>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</si>
  <si>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</si>
  <si>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</si>
  <si>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</si>
  <si>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</si>
  <si>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</si>
  <si>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</si>
  <si>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</si>
  <si>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</si>
  <si>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</si>
  <si>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</si>
  <si>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</si>
  <si>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</si>
  <si>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</si>
  <si>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</si>
  <si>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</si>
  <si>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</si>
  <si>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</si>
  <si>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</si>
  <si>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</si>
  <si>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</si>
  <si>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</si>
  <si>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</si>
  <si>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</si>
  <si>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</si>
  <si>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</si>
  <si>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</si>
  <si>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</si>
  <si>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</si>
  <si>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</si>
  <si>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</si>
  <si>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</si>
  <si>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</si>
  <si>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</si>
  <si>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</si>
  <si>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</si>
  <si>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</si>
  <si>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</si>
  <si>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</si>
  <si>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</si>
  <si>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</si>
  <si>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</si>
  <si>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</si>
  <si>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</si>
  <si>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</si>
  <si>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</si>
  <si>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</si>
  <si>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</si>
  <si>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</si>
  <si>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</si>
  <si>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</si>
  <si>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</si>
  <si>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</si>
  <si>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</si>
  <si>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</si>
  <si>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Janet Nascimbeni</t>
  </si>
  <si>
    <t>817-272-7105</t>
  </si>
  <si>
    <t>janetg@uta.edu</t>
  </si>
  <si>
    <t>Marcy Lowther</t>
  </si>
  <si>
    <t>512-471-2808</t>
  </si>
  <si>
    <t>mlowther@austin.utexas.edu</t>
  </si>
  <si>
    <t>Cindy Milligan</t>
  </si>
  <si>
    <t>(972) 883-2632</t>
  </si>
  <si>
    <t>cxm133830@utdallas.edu</t>
  </si>
  <si>
    <t>210-458-6914</t>
  </si>
  <si>
    <t>903-566-7222</t>
  </si>
  <si>
    <t>Monica Poehl</t>
  </si>
  <si>
    <t>979-458-6090</t>
  </si>
  <si>
    <t>mpoehl@tamus.edu</t>
  </si>
  <si>
    <t>David Ellis</t>
  </si>
  <si>
    <t>713-743-8754</t>
  </si>
  <si>
    <t>DELLIS@UH.EDU</t>
  </si>
  <si>
    <t>Lila Murray</t>
  </si>
  <si>
    <t>713-221-8098</t>
  </si>
  <si>
    <t>murrayd@uhd.edu</t>
  </si>
  <si>
    <t>June Nelson</t>
  </si>
  <si>
    <t>(361) 570-4873</t>
  </si>
  <si>
    <t>nelsonj@uhv.edu</t>
  </si>
  <si>
    <t>Chris Stovall</t>
  </si>
  <si>
    <t>(940) 397-4273</t>
  </si>
  <si>
    <t>chris.stovall@mwsu.edu</t>
  </si>
  <si>
    <t>Dannette Sales</t>
  </si>
  <si>
    <t>936-468-2354</t>
  </si>
  <si>
    <t>salesdl@sfasu.edu</t>
  </si>
  <si>
    <t>Lavonda M. Horn</t>
  </si>
  <si>
    <t>(713)- 313-4222</t>
  </si>
  <si>
    <t>hornlm@TSU.EDU</t>
  </si>
  <si>
    <t>Janet Coleman</t>
  </si>
  <si>
    <t>325-942-2014</t>
  </si>
  <si>
    <t>janet.coleman@angelo.edu</t>
  </si>
  <si>
    <t>940-898-3522</t>
  </si>
  <si>
    <t>Lisa Braun</t>
  </si>
  <si>
    <t>(512)245-2770</t>
  </si>
  <si>
    <t>lb22@txstate.edu</t>
  </si>
  <si>
    <t>John Young</t>
  </si>
  <si>
    <t>432-837-8180</t>
  </si>
  <si>
    <t>jyoung@sulross.edu</t>
  </si>
  <si>
    <t>Redlinger, Lawrence</t>
  </si>
  <si>
    <t>(972) 883-6188</t>
  </si>
  <si>
    <t>redling@utdallas.edu</t>
  </si>
  <si>
    <t>Lester, Cathe</t>
  </si>
  <si>
    <t>(915) 747-5117</t>
  </si>
  <si>
    <t>clester@utep.edu</t>
  </si>
  <si>
    <t>Paredes, Marcelo</t>
  </si>
  <si>
    <t>Haneda, Miki</t>
  </si>
  <si>
    <t>(432) 552-2116</t>
  </si>
  <si>
    <t>haneda_m@utpb.edu</t>
  </si>
  <si>
    <t>Wilkerson, Steve</t>
  </si>
  <si>
    <t>(210) 458-4939</t>
  </si>
  <si>
    <t>Steve.Wilkerson@utsa.edu</t>
  </si>
  <si>
    <t>Koukl, Shari</t>
  </si>
  <si>
    <t>(903) 566-7439</t>
  </si>
  <si>
    <t>skoukl@uttyler.edu</t>
  </si>
  <si>
    <t>Dutschke, Cindy</t>
  </si>
  <si>
    <t>(979) 845-7838</t>
  </si>
  <si>
    <t>cfd@tamu.edu</t>
  </si>
  <si>
    <t>Lang, Donna</t>
  </si>
  <si>
    <t>(409) 740-4419</t>
  </si>
  <si>
    <t>langd@tamug.edu</t>
  </si>
  <si>
    <t>Williamson, Dean</t>
  </si>
  <si>
    <t>(936) 261-2187</t>
  </si>
  <si>
    <t>CDwilliamson@pvamu.edu</t>
  </si>
  <si>
    <t>Luna, Linda</t>
  </si>
  <si>
    <t>(254) 968-9598</t>
  </si>
  <si>
    <t>luna@tarleton.edu</t>
  </si>
  <si>
    <t>Weir, George W.</t>
  </si>
  <si>
    <t>(361) 593-2315</t>
  </si>
  <si>
    <t>kagww00@tamuk.edu</t>
  </si>
  <si>
    <t>Trevino, Mary</t>
  </si>
  <si>
    <t>(956) 326-2277</t>
  </si>
  <si>
    <t>maryt@tamiu.edu</t>
  </si>
  <si>
    <t>Kelley, Gary</t>
  </si>
  <si>
    <t>(806) 651-3451</t>
  </si>
  <si>
    <t>gkelley@mail.wtamu.edu</t>
  </si>
  <si>
    <t>Bussell, Paige</t>
  </si>
  <si>
    <t>(903) 468-3209</t>
  </si>
  <si>
    <t>Paige_Bussell@tamu-commerce.edu</t>
  </si>
  <si>
    <t>Boatright, Janna</t>
  </si>
  <si>
    <t>(903) 223-3047</t>
  </si>
  <si>
    <t>jana.boatright@tamut.edu</t>
  </si>
  <si>
    <t>Moreno, Susan E.</t>
  </si>
  <si>
    <t>(713) 743-0640</t>
  </si>
  <si>
    <t>semoreno@Central.UH.EDU</t>
  </si>
  <si>
    <t>Qumsieh, Miriam</t>
  </si>
  <si>
    <t>(281) 283-3005</t>
  </si>
  <si>
    <t>Qumsieh@uhcl.edu</t>
  </si>
  <si>
    <t>Tucker, Carol M.</t>
  </si>
  <si>
    <t>(713) 221-8269</t>
  </si>
  <si>
    <t>TuckerCa@uhd.edu</t>
  </si>
  <si>
    <t>Wortham, Trudy</t>
  </si>
  <si>
    <t>(361) 570-4121</t>
  </si>
  <si>
    <t>worthamt@uhv.edu</t>
  </si>
  <si>
    <t>Inglish, Darla</t>
  </si>
  <si>
    <t>(940) 397-4321</t>
  </si>
  <si>
    <t>darla.inglish@mwsu.edu</t>
  </si>
  <si>
    <t>McCreary, Lynn</t>
  </si>
  <si>
    <t>(972) 780-3038</t>
  </si>
  <si>
    <t>Hall, Karyn</t>
  </si>
  <si>
    <t>(936) 468-3806</t>
  </si>
  <si>
    <t>khall@sfasu.edu</t>
  </si>
  <si>
    <t>(713) 313-7921</t>
  </si>
  <si>
    <t>West, Vicki</t>
  </si>
  <si>
    <t>(806) 742-2166</t>
  </si>
  <si>
    <t>Vicki.West@ttu.edu</t>
  </si>
  <si>
    <t>Weeaks, Cynthia</t>
  </si>
  <si>
    <t>(325) 942-2043 ext 222</t>
  </si>
  <si>
    <t>Cynthia.Weeaks@angelo.edu</t>
  </si>
  <si>
    <t>Chalon, Grace</t>
  </si>
  <si>
    <t>(940) 898-3298</t>
  </si>
  <si>
    <t>gchalon@twu.edu</t>
  </si>
  <si>
    <t>Marsh, Gregory</t>
  </si>
  <si>
    <t>(409) 880-2100</t>
  </si>
  <si>
    <t>gregory.marsh@lamar.edu</t>
  </si>
  <si>
    <t>House, Shanna</t>
  </si>
  <si>
    <t>(936) 294-1061</t>
  </si>
  <si>
    <t>shouse@shsu.edu</t>
  </si>
  <si>
    <t>Reeves, Tami</t>
  </si>
  <si>
    <t>(512) 245-5265</t>
  </si>
  <si>
    <t>rice@txstate.edu</t>
  </si>
  <si>
    <t>Pipes, Pamela</t>
  </si>
  <si>
    <t>(432) 837-8049</t>
  </si>
  <si>
    <t>ppipes@sulross.edu</t>
  </si>
  <si>
    <t>Wright, Claudia</t>
  </si>
  <si>
    <t>(830) 773-8974 x 17</t>
  </si>
  <si>
    <t>crwright@sulross.edu</t>
  </si>
  <si>
    <t>042421</t>
  </si>
  <si>
    <t>Kanyaboyina, Venkata</t>
  </si>
  <si>
    <t>(817) 272-0498</t>
  </si>
  <si>
    <t>venkatak@uta.edu</t>
  </si>
  <si>
    <t>The University of Texas - Rio Grande Valley</t>
  </si>
  <si>
    <t>042485</t>
  </si>
  <si>
    <t>UT-Rio Grande Valley</t>
  </si>
  <si>
    <t>UTRGV</t>
  </si>
  <si>
    <t>RGV</t>
  </si>
  <si>
    <t>Cuca Franco</t>
  </si>
  <si>
    <t>432-552-2716</t>
  </si>
  <si>
    <t>franco_c@utpb</t>
  </si>
  <si>
    <t>Sheri Hardison</t>
  </si>
  <si>
    <t>Bobby Kegresse</t>
  </si>
  <si>
    <t>281.283.2131</t>
  </si>
  <si>
    <t>Kegresse@uhcl.edu</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</si>
  <si>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</si>
  <si>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</si>
  <si>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</si>
  <si>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</si>
  <si>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</si>
  <si>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</si>
  <si>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</si>
  <si>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</si>
  <si>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</si>
  <si>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</si>
  <si>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</si>
  <si>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</si>
  <si>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</si>
  <si>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t>Shi, Sam</t>
  </si>
  <si>
    <t>Sam.shi@untdallas.edu</t>
  </si>
  <si>
    <r>
      <t xml:space="preserve">                     </t>
    </r>
    <r>
      <rPr>
        <b/>
        <sz val="11"/>
        <rFont val="Tahoma"/>
        <family val="2"/>
      </rPr>
      <t>Use this drop down to filter by discipline.</t>
    </r>
  </si>
  <si>
    <t>Melissa Ramirez</t>
  </si>
  <si>
    <t>956-665-7906</t>
  </si>
  <si>
    <t>melissa.ramirez@utrgv.edu</t>
  </si>
  <si>
    <t>(956) 665-2383</t>
  </si>
  <si>
    <t>marcelo.paredes@utrgv.edu</t>
  </si>
  <si>
    <t>Turcotte, Paul</t>
  </si>
  <si>
    <t>(254) 501-5817</t>
  </si>
  <si>
    <t>paul.turcotte@tamuct.edu</t>
  </si>
  <si>
    <t>j.l.holmes@austin.utexas.edu</t>
  </si>
  <si>
    <t>Holmes, James (Lincoln)</t>
  </si>
  <si>
    <t>(512) 471-8179</t>
  </si>
  <si>
    <t>Information on Tabs Within This Workbook</t>
  </si>
  <si>
    <r>
      <rPr>
        <b/>
        <sz val="11"/>
        <rFont val="Tahoma"/>
        <family val="2"/>
      </rPr>
      <t xml:space="preserve">Total </t>
    </r>
    <r>
      <rPr>
        <sz val="11"/>
        <rFont val="Tahoma"/>
        <family val="2"/>
      </rPr>
      <t>-</t>
    </r>
  </si>
  <si>
    <r>
      <rPr>
        <b/>
        <sz val="11"/>
        <rFont val="Tahoma"/>
        <family val="2"/>
      </rPr>
      <t xml:space="preserve">Data </t>
    </r>
    <r>
      <rPr>
        <sz val="11"/>
        <rFont val="Tahoma"/>
        <family val="2"/>
      </rPr>
      <t>-</t>
    </r>
  </si>
  <si>
    <r>
      <rPr>
        <b/>
        <sz val="11"/>
        <rFont val="Tahoma"/>
        <family val="2"/>
      </rPr>
      <t>RW History</t>
    </r>
    <r>
      <rPr>
        <sz val="11"/>
        <rFont val="Tahoma"/>
        <family val="2"/>
      </rPr>
      <t xml:space="preserve"> </t>
    </r>
  </si>
  <si>
    <t>FTSE Summary</t>
  </si>
  <si>
    <r>
      <rPr>
        <b/>
        <sz val="11"/>
        <rFont val="Tahoma"/>
        <family val="2"/>
      </rPr>
      <t>Discipline Analysis</t>
    </r>
    <r>
      <rPr>
        <sz val="11"/>
        <rFont val="Tahoma"/>
        <family val="2"/>
      </rPr>
      <t xml:space="preserve"> </t>
    </r>
  </si>
  <si>
    <t>Institution Tabs</t>
  </si>
  <si>
    <t>Discipline Summary</t>
  </si>
  <si>
    <t xml:space="preserve">Green tabs are summary tabs and contain multi-year and historical data. </t>
  </si>
  <si>
    <t xml:space="preserve">Previous year's studies as well as an overview and presentation can be found on the THECB website at: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</si>
  <si>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</si>
  <si>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</si>
  <si>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</si>
  <si>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</si>
  <si>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</si>
  <si>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</si>
  <si>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r>
      <t xml:space="preserve">This tab displays the summary of the data by level and by institution for various disciplines. </t>
    </r>
    <r>
      <rPr>
        <b/>
        <sz val="11"/>
        <rFont val="Tahoma"/>
        <family val="2"/>
      </rPr>
      <t>A dropdown box is available at the top to change the data view based on a single discipline or by the total.</t>
    </r>
  </si>
  <si>
    <t xml:space="preserve">These tables show the changes in the relative weights over time by each discipline and level, as well as year-over-year comparisons. </t>
  </si>
  <si>
    <t/>
  </si>
  <si>
    <t>Vicki West</t>
  </si>
  <si>
    <t>vicki.west@ttu.edu</t>
  </si>
  <si>
    <t>Total Calculated FTSE</t>
  </si>
  <si>
    <t xml:space="preserve">UT-Tyler's number will not reconcile because it includes an Unfunded Pharmacy Program. </t>
  </si>
  <si>
    <r>
      <t>TYL</t>
    </r>
    <r>
      <rPr>
        <vertAlign val="superscript"/>
        <sz val="10"/>
        <color indexed="8"/>
        <rFont val="Tahoma"/>
        <family val="2"/>
      </rPr>
      <t>1</t>
    </r>
  </si>
  <si>
    <t>FTSE</t>
  </si>
  <si>
    <t>Orange tabs are related specifically to the most recent year of collection (in this case, FY 2018).</t>
  </si>
  <si>
    <t>Jane Mims</t>
  </si>
  <si>
    <t>(210) 784-1205</t>
  </si>
  <si>
    <t>Jane.Mims@tamusa.edu</t>
  </si>
  <si>
    <t>sallie.moseley@tsu.edu</t>
  </si>
  <si>
    <t>Moseley, Sallie</t>
  </si>
  <si>
    <t>Cindy Strawn</t>
  </si>
  <si>
    <t>cstrawn@uttyler.edu</t>
  </si>
  <si>
    <t>shari.hardison@utsa.edu</t>
  </si>
  <si>
    <t>Amanda Withers</t>
  </si>
  <si>
    <t>withers@shsu.edu</t>
  </si>
  <si>
    <t>Leyda Carter</t>
  </si>
  <si>
    <t>Leydi Carter</t>
  </si>
  <si>
    <t>mccreary@unt.edu</t>
  </si>
  <si>
    <t>leydi.carter@untsystem.edu</t>
  </si>
  <si>
    <t>Rafiu Fashina</t>
  </si>
  <si>
    <t>972-338-1405</t>
  </si>
  <si>
    <t>Rafiu.Fashina@untsystem.edu</t>
  </si>
  <si>
    <t>Mulligan-Nguyen, Erin</t>
  </si>
  <si>
    <t>(361) 825-5989</t>
  </si>
  <si>
    <t>Erin.Mulligan-Nguyen@tamucc.edu</t>
  </si>
  <si>
    <t>http://www.thecb.state.tx.us/ExpenditureStudy</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</si>
</sst>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 numFmtId="174" formatCode="_(&quot;$&quot;* #,##0.0_);_(&quot;$&quot;* \(#,##0.0\);_(&quot;$&quot;* &quot;0&quot;_);_(@_)"/>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b/>
      <sz val="11"/>
      <color indexed="9"/>
      <name val="Tahoma"/>
      <family val="2"/>
    </font>
    <font>
      <sz val="11"/>
      <color indexed="9"/>
      <name val="Tahoma"/>
      <family val="2"/>
    </font>
    <font>
      <sz val="9"/>
      <color indexed="9"/>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1"/>
      <name val="Tahoma"/>
      <family val="2"/>
    </font>
    <font>
      <b/>
      <sz val="11"/>
      <color theme="1"/>
      <name val="Tahoma"/>
      <family val="2"/>
    </font>
    <font>
      <sz val="10"/>
      <color theme="0"/>
      <name val="Arial"/>
      <family val="2"/>
    </font>
    <font>
      <sz val="10"/>
      <color theme="1"/>
      <name val="Tahoma"/>
      <family val="2"/>
    </font>
    <font>
      <u/>
      <sz val="10"/>
      <color theme="10"/>
      <name val="Arial"/>
      <family val="2"/>
    </font>
    <font>
      <sz val="11"/>
      <color theme="1"/>
      <name val="Calibri"/>
      <family val="2"/>
    </font>
    <font>
      <vertAlign val="superscript"/>
      <sz val="10"/>
      <color indexed="8"/>
      <name val="Tahoma"/>
      <family val="2"/>
    </font>
    <font>
      <sz val="10"/>
      <name val="Arial"/>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u/>
      <sz val="11"/>
      <color theme="10"/>
      <name val="Arial"/>
      <family val="2"/>
    </font>
  </fonts>
  <fills count="46">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8">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ck">
        <color rgb="FFC00000"/>
      </left>
      <right style="thick">
        <color rgb="FFC00000"/>
      </right>
      <top/>
      <bottom/>
      <diagonal/>
    </border>
    <border>
      <left/>
      <right style="thick">
        <color rgb="FFC00000"/>
      </right>
      <top style="medium">
        <color indexed="64"/>
      </top>
      <bottom/>
      <diagonal/>
    </border>
    <border>
      <left/>
      <right style="thick">
        <color rgb="FFC00000"/>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s>
  <cellStyleXfs count="427">
    <xf numFmtId="0" fontId="0" fillId="0" borderId="0"/>
    <xf numFmtId="43" fontId="6"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165"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0" fillId="0" borderId="0"/>
    <xf numFmtId="0" fontId="17" fillId="0" borderId="0"/>
    <xf numFmtId="0" fontId="18" fillId="0" borderId="0"/>
    <xf numFmtId="0" fontId="19" fillId="0" borderId="0"/>
    <xf numFmtId="9" fontId="6" fillId="0" borderId="0" applyFont="0" applyFill="0" applyBorder="0" applyAlignment="0" applyProtection="0"/>
    <xf numFmtId="9" fontId="10" fillId="0" borderId="0" applyFont="0" applyFill="0" applyBorder="0" applyAlignment="0" applyProtection="0"/>
    <xf numFmtId="9" fontId="20" fillId="0" borderId="0" applyFont="0" applyFill="0" applyBorder="0" applyAlignment="0" applyProtection="0"/>
    <xf numFmtId="0" fontId="7" fillId="0" borderId="1" applyNumberFormat="0" applyFon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24"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2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7" fillId="0" borderId="1" applyNumberFormat="0" applyFont="0" applyFill="0" applyAlignment="0" applyProtection="0"/>
    <xf numFmtId="0" fontId="32" fillId="0" borderId="0" applyNumberFormat="0" applyFill="0" applyBorder="0" applyAlignment="0" applyProtection="0"/>
    <xf numFmtId="0" fontId="4" fillId="0" borderId="0"/>
    <xf numFmtId="0" fontId="3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48" fillId="0" borderId="65" applyNumberFormat="0" applyFill="0" applyAlignment="0" applyProtection="0"/>
    <xf numFmtId="0" fontId="49" fillId="0" borderId="66" applyNumberFormat="0" applyFill="0" applyAlignment="0" applyProtection="0"/>
    <xf numFmtId="0" fontId="36" fillId="0" borderId="59" applyNumberFormat="0" applyFill="0" applyAlignment="0" applyProtection="0"/>
    <xf numFmtId="0" fontId="36" fillId="0" borderId="0" applyNumberFormat="0" applyFill="0" applyBorder="0" applyAlignment="0" applyProtection="0"/>
    <xf numFmtId="0" fontId="37" fillId="15" borderId="0" applyNumberFormat="0" applyBorder="0" applyAlignment="0" applyProtection="0"/>
    <xf numFmtId="0" fontId="38" fillId="16" borderId="0" applyNumberFormat="0" applyBorder="0" applyAlignment="0" applyProtection="0"/>
    <xf numFmtId="0" fontId="50" fillId="17" borderId="0" applyNumberFormat="0" applyBorder="0" applyAlignment="0" applyProtection="0"/>
    <xf numFmtId="0" fontId="39" fillId="18" borderId="60" applyNumberFormat="0" applyAlignment="0" applyProtection="0"/>
    <xf numFmtId="0" fontId="40" fillId="19" borderId="61" applyNumberFormat="0" applyAlignment="0" applyProtection="0"/>
    <xf numFmtId="0" fontId="41" fillId="19" borderId="60" applyNumberFormat="0" applyAlignment="0" applyProtection="0"/>
    <xf numFmtId="0" fontId="42" fillId="0" borderId="62" applyNumberFormat="0" applyFill="0" applyAlignment="0" applyProtection="0"/>
    <xf numFmtId="0" fontId="43" fillId="20" borderId="63"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1" fillId="0" borderId="67" applyNumberFormat="0" applyFill="0" applyAlignment="0" applyProtection="0"/>
    <xf numFmtId="0" fontId="46"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46" fillId="45" borderId="0" applyNumberFormat="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3" fillId="0" borderId="0"/>
    <xf numFmtId="0" fontId="6" fillId="0" borderId="0"/>
    <xf numFmtId="0" fontId="53" fillId="0" borderId="0"/>
    <xf numFmtId="0" fontId="3" fillId="0" borderId="0"/>
    <xf numFmtId="0" fontId="6" fillId="0" borderId="0"/>
    <xf numFmtId="0" fontId="6" fillId="0" borderId="0"/>
    <xf numFmtId="0" fontId="3" fillId="21" borderId="64" applyNumberFormat="0" applyFont="0" applyAlignment="0" applyProtection="0"/>
    <xf numFmtId="9" fontId="6" fillId="0" borderId="0" applyFont="0" applyFill="0" applyBorder="0" applyAlignment="0" applyProtection="0"/>
    <xf numFmtId="0" fontId="3" fillId="0" borderId="0"/>
    <xf numFmtId="43" fontId="53" fillId="0" borderId="0" applyFont="0" applyFill="0" applyBorder="0" applyAlignment="0" applyProtection="0"/>
    <xf numFmtId="0" fontId="3" fillId="0" borderId="0"/>
    <xf numFmtId="0" fontId="3" fillId="0" borderId="0"/>
    <xf numFmtId="0" fontId="3" fillId="21" borderId="64" applyNumberFormat="0" applyFon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3" fillId="0" borderId="0"/>
    <xf numFmtId="0" fontId="5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64" applyNumberFormat="0" applyFont="0" applyAlignment="0" applyProtection="0"/>
    <xf numFmtId="0" fontId="3" fillId="0" borderId="0"/>
    <xf numFmtId="0" fontId="3" fillId="0" borderId="0"/>
    <xf numFmtId="0" fontId="32" fillId="0" borderId="0" applyNumberFormat="0" applyFill="0" applyBorder="0" applyAlignment="0" applyProtection="0"/>
    <xf numFmtId="0" fontId="35" fillId="0" borderId="0"/>
    <xf numFmtId="0" fontId="47"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64" applyNumberFormat="0" applyFont="0" applyAlignment="0" applyProtection="0"/>
    <xf numFmtId="0" fontId="2" fillId="0" borderId="0"/>
    <xf numFmtId="0" fontId="2" fillId="0" borderId="0"/>
    <xf numFmtId="0" fontId="2" fillId="0" borderId="0"/>
    <xf numFmtId="0" fontId="2" fillId="21" borderId="64"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64" applyNumberFormat="0" applyFont="0" applyAlignment="0" applyProtection="0"/>
    <xf numFmtId="0" fontId="2" fillId="0" borderId="0"/>
    <xf numFmtId="0" fontId="2" fillId="0" borderId="0"/>
    <xf numFmtId="0" fontId="53" fillId="0" borderId="0"/>
    <xf numFmtId="0" fontId="53" fillId="0" borderId="0"/>
    <xf numFmtId="0" fontId="53" fillId="0" borderId="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64" applyNumberFormat="0" applyFont="0" applyAlignment="0" applyProtection="0"/>
    <xf numFmtId="0" fontId="1" fillId="0" borderId="0"/>
    <xf numFmtId="0" fontId="1" fillId="0" borderId="0"/>
    <xf numFmtId="0" fontId="1" fillId="0" borderId="0"/>
    <xf numFmtId="0" fontId="1" fillId="21" borderId="64"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4" applyNumberFormat="0" applyFont="0" applyAlignment="0" applyProtection="0"/>
    <xf numFmtId="0" fontId="1" fillId="0" borderId="0"/>
    <xf numFmtId="0" fontId="1" fillId="0" borderId="0"/>
  </cellStyleXfs>
  <cellXfs count="394">
    <xf numFmtId="0" fontId="0" fillId="0" borderId="0" xfId="0"/>
    <xf numFmtId="0" fontId="13" fillId="0" borderId="0" xfId="0" applyFont="1"/>
    <xf numFmtId="0" fontId="13" fillId="0" borderId="0" xfId="0" applyFont="1" applyAlignment="1">
      <alignment horizontal="left"/>
    </xf>
    <xf numFmtId="0" fontId="12" fillId="0" borderId="0" xfId="0" applyFont="1"/>
    <xf numFmtId="0" fontId="13" fillId="0" borderId="0" xfId="0" applyFont="1" applyFill="1"/>
    <xf numFmtId="0" fontId="13" fillId="0" borderId="0" xfId="0" quotePrefix="1" applyFont="1" applyFill="1" applyAlignment="1">
      <alignment vertical="top" wrapText="1"/>
    </xf>
    <xf numFmtId="0" fontId="12" fillId="0" borderId="0" xfId="0" applyFont="1" applyFill="1" applyBorder="1" applyAlignment="1">
      <alignment horizontal="left" indent="1"/>
    </xf>
    <xf numFmtId="0" fontId="13" fillId="0" borderId="2" xfId="0" applyFont="1" applyBorder="1"/>
    <xf numFmtId="0" fontId="12" fillId="0" borderId="2" xfId="0" applyFont="1" applyBorder="1" applyAlignment="1">
      <alignment horizontal="right"/>
    </xf>
    <xf numFmtId="166" fontId="13" fillId="0" borderId="2" xfId="0" applyNumberFormat="1" applyFont="1" applyFill="1" applyBorder="1" applyAlignment="1">
      <alignment horizontal="left"/>
    </xf>
    <xf numFmtId="0" fontId="12" fillId="0" borderId="0" xfId="0" applyFont="1" applyFill="1" applyAlignment="1">
      <alignment horizontal="center"/>
    </xf>
    <xf numFmtId="0" fontId="13" fillId="0" borderId="0" xfId="0" applyFont="1" applyFill="1" applyAlignment="1">
      <alignment horizontal="left" indent="19"/>
    </xf>
    <xf numFmtId="0" fontId="12" fillId="0" borderId="0" xfId="0" applyFont="1" applyFill="1" applyAlignment="1">
      <alignment horizontal="left" indent="19"/>
    </xf>
    <xf numFmtId="0" fontId="12" fillId="0" borderId="0" xfId="0" applyFont="1" applyFill="1" applyAlignment="1">
      <alignment horizontal="left" indent="20"/>
    </xf>
    <xf numFmtId="0" fontId="12" fillId="0" borderId="0" xfId="0" applyFont="1" applyBorder="1" applyAlignment="1">
      <alignment horizontal="right"/>
    </xf>
    <xf numFmtId="5" fontId="12" fillId="0" borderId="0" xfId="5" applyNumberFormat="1" applyFont="1" applyFill="1" applyBorder="1"/>
    <xf numFmtId="5" fontId="12" fillId="0" borderId="0" xfId="5" applyNumberFormat="1" applyFont="1" applyBorder="1"/>
    <xf numFmtId="167" fontId="13" fillId="0" borderId="0" xfId="5" applyNumberFormat="1" applyFont="1" applyFill="1" applyBorder="1" applyAlignment="1">
      <alignment horizontal="right"/>
    </xf>
    <xf numFmtId="168" fontId="13" fillId="0" borderId="0" xfId="0" applyNumberFormat="1" applyFont="1" applyFill="1" applyBorder="1" applyAlignment="1">
      <alignment horizontal="right"/>
    </xf>
    <xf numFmtId="168" fontId="13" fillId="2" borderId="2" xfId="5" applyNumberFormat="1" applyFont="1" applyFill="1" applyBorder="1"/>
    <xf numFmtId="167" fontId="13" fillId="2" borderId="2" xfId="5" applyNumberFormat="1" applyFont="1" applyFill="1" applyBorder="1"/>
    <xf numFmtId="167" fontId="13" fillId="0" borderId="2" xfId="0" applyNumberFormat="1" applyFont="1" applyFill="1" applyBorder="1" applyAlignment="1">
      <alignment horizontal="right"/>
    </xf>
    <xf numFmtId="168" fontId="13" fillId="0" borderId="2" xfId="0" applyNumberFormat="1" applyFont="1" applyFill="1" applyBorder="1" applyAlignment="1">
      <alignment horizontal="right"/>
    </xf>
    <xf numFmtId="0" fontId="12" fillId="3" borderId="0" xfId="0" applyFont="1" applyFill="1" applyBorder="1" applyAlignment="1">
      <alignment horizontal="left" indent="1"/>
    </xf>
    <xf numFmtId="0" fontId="12" fillId="3" borderId="0" xfId="0" applyFont="1" applyFill="1" applyAlignment="1">
      <alignment horizontal="center"/>
    </xf>
    <xf numFmtId="42" fontId="13" fillId="0" borderId="0" xfId="0" applyNumberFormat="1" applyFont="1" applyFill="1" applyAlignment="1">
      <alignment horizontal="center"/>
    </xf>
    <xf numFmtId="167" fontId="13" fillId="0" borderId="0" xfId="0" applyNumberFormat="1" applyFont="1" applyFill="1"/>
    <xf numFmtId="0" fontId="21" fillId="0" borderId="0" xfId="0" applyFont="1" applyFill="1" applyAlignment="1">
      <alignment horizontal="left" vertical="top" wrapText="1"/>
    </xf>
    <xf numFmtId="0" fontId="12" fillId="0" borderId="0" xfId="0" applyFont="1" applyFill="1" applyAlignment="1">
      <alignment horizontal="left"/>
    </xf>
    <xf numFmtId="169" fontId="13" fillId="0" borderId="2" xfId="5" quotePrefix="1" applyNumberFormat="1" applyFont="1" applyFill="1" applyBorder="1" applyAlignment="1">
      <alignment vertical="top" wrapText="1"/>
    </xf>
    <xf numFmtId="164" fontId="13" fillId="0" borderId="2" xfId="5" quotePrefix="1" applyNumberFormat="1" applyFont="1" applyFill="1" applyBorder="1" applyAlignment="1">
      <alignment vertical="top" wrapText="1"/>
    </xf>
    <xf numFmtId="164" fontId="13" fillId="3" borderId="2" xfId="5" quotePrefix="1" applyNumberFormat="1" applyFont="1" applyFill="1" applyBorder="1" applyAlignment="1">
      <alignmen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6" xfId="0" applyFont="1" applyFill="1" applyBorder="1" applyAlignment="1">
      <alignment horizontal="left" vertical="top" wrapText="1"/>
    </xf>
    <xf numFmtId="0" fontId="12" fillId="0" borderId="2" xfId="0" applyFont="1" applyFill="1" applyBorder="1" applyAlignment="1">
      <alignment horizontal="center" vertical="top" wrapText="1"/>
    </xf>
    <xf numFmtId="0" fontId="13" fillId="0" borderId="0" xfId="0" applyFont="1" applyFill="1" applyAlignment="1">
      <alignment horizontal="left"/>
    </xf>
    <xf numFmtId="0" fontId="13" fillId="0" borderId="0" xfId="13" applyFont="1"/>
    <xf numFmtId="0" fontId="21" fillId="0" borderId="0" xfId="0" applyFont="1" applyFill="1" applyAlignment="1">
      <alignment vertical="top" wrapText="1"/>
    </xf>
    <xf numFmtId="166" fontId="12" fillId="0" borderId="2" xfId="0" applyNumberFormat="1" applyFont="1" applyFill="1" applyBorder="1" applyAlignment="1">
      <alignment horizontal="right"/>
    </xf>
    <xf numFmtId="167" fontId="13" fillId="0" borderId="2" xfId="5" applyNumberFormat="1" applyFont="1" applyFill="1" applyBorder="1"/>
    <xf numFmtId="167" fontId="13" fillId="0" borderId="3" xfId="5" applyNumberFormat="1" applyFont="1" applyFill="1" applyBorder="1"/>
    <xf numFmtId="169" fontId="13" fillId="0" borderId="2" xfId="5" applyNumberFormat="1" applyFont="1" applyFill="1" applyBorder="1" applyAlignment="1">
      <alignment horizontal="right"/>
    </xf>
    <xf numFmtId="164" fontId="13" fillId="0" borderId="2" xfId="5" applyNumberFormat="1" applyFont="1" applyFill="1" applyBorder="1" applyAlignment="1">
      <alignment horizontal="right"/>
    </xf>
    <xf numFmtId="166" fontId="12" fillId="0" borderId="0" xfId="0" applyNumberFormat="1" applyFont="1" applyBorder="1" applyAlignment="1">
      <alignment horizontal="right"/>
    </xf>
    <xf numFmtId="169" fontId="13" fillId="0" borderId="0" xfId="5" applyNumberFormat="1" applyFont="1" applyFill="1" applyBorder="1" applyAlignment="1">
      <alignment horizontal="right"/>
    </xf>
    <xf numFmtId="167" fontId="13" fillId="0" borderId="0" xfId="5" applyNumberFormat="1" applyFont="1" applyFill="1" applyBorder="1"/>
    <xf numFmtId="167" fontId="13" fillId="0" borderId="0" xfId="5" applyNumberFormat="1" applyFont="1" applyBorder="1"/>
    <xf numFmtId="5" fontId="13" fillId="0" borderId="0" xfId="5" applyNumberFormat="1" applyFont="1" applyBorder="1"/>
    <xf numFmtId="167" fontId="13" fillId="0" borderId="7" xfId="5" applyNumberFormat="1" applyFont="1" applyBorder="1"/>
    <xf numFmtId="166" fontId="12" fillId="0" borderId="0" xfId="0" applyNumberFormat="1" applyFont="1" applyFill="1" applyBorder="1" applyAlignment="1">
      <alignment horizontal="right"/>
    </xf>
    <xf numFmtId="167" fontId="13" fillId="0" borderId="0" xfId="0" applyNumberFormat="1" applyFont="1" applyFill="1" applyBorder="1" applyAlignment="1">
      <alignment horizontal="right"/>
    </xf>
    <xf numFmtId="167" fontId="13" fillId="0" borderId="7" xfId="0" applyNumberFormat="1" applyFont="1" applyFill="1" applyBorder="1" applyAlignment="1">
      <alignment horizontal="right"/>
    </xf>
    <xf numFmtId="0" fontId="13" fillId="0" borderId="0" xfId="0" applyFont="1" applyBorder="1" applyAlignment="1">
      <alignment vertical="top" wrapText="1"/>
    </xf>
    <xf numFmtId="0" fontId="13" fillId="0" borderId="8" xfId="0" applyFont="1" applyBorder="1"/>
    <xf numFmtId="0" fontId="21" fillId="0" borderId="9" xfId="0" applyFont="1" applyFill="1" applyBorder="1" applyAlignment="1">
      <alignment vertical="top" wrapText="1"/>
    </xf>
    <xf numFmtId="5" fontId="13" fillId="0" borderId="0" xfId="0" applyNumberFormat="1" applyFont="1"/>
    <xf numFmtId="9" fontId="13" fillId="0" borderId="0" xfId="16" applyFont="1" applyFill="1"/>
    <xf numFmtId="169" fontId="13" fillId="0" borderId="0" xfId="0" applyNumberFormat="1" applyFont="1" applyFill="1"/>
    <xf numFmtId="43" fontId="13" fillId="0" borderId="2" xfId="1" applyFont="1" applyFill="1" applyBorder="1" applyAlignment="1">
      <alignment horizontal="right"/>
    </xf>
    <xf numFmtId="169" fontId="13" fillId="0" borderId="6" xfId="5" quotePrefix="1" applyNumberFormat="1" applyFont="1" applyFill="1" applyBorder="1" applyAlignment="1">
      <alignment vertical="top" wrapText="1"/>
    </xf>
    <xf numFmtId="0" fontId="12" fillId="4" borderId="0" xfId="13" applyNumberFormat="1" applyFont="1" applyFill="1" applyBorder="1" applyAlignment="1">
      <alignment horizontal="left" indent="1"/>
    </xf>
    <xf numFmtId="0" fontId="22" fillId="4" borderId="0" xfId="0" applyFont="1" applyFill="1" applyBorder="1" applyAlignment="1">
      <alignment horizontal="center"/>
    </xf>
    <xf numFmtId="0" fontId="22" fillId="5" borderId="10" xfId="0" applyFont="1" applyFill="1" applyBorder="1" applyAlignment="1">
      <alignment horizontal="center" vertical="top" wrapText="1"/>
    </xf>
    <xf numFmtId="0" fontId="22" fillId="5" borderId="11" xfId="0" applyFont="1" applyFill="1" applyBorder="1" applyAlignment="1">
      <alignment horizontal="center" vertical="top" wrapText="1"/>
    </xf>
    <xf numFmtId="0" fontId="22" fillId="5" borderId="12" xfId="0" applyFont="1" applyFill="1" applyBorder="1" applyAlignment="1">
      <alignment horizontal="center" wrapText="1"/>
    </xf>
    <xf numFmtId="0" fontId="22" fillId="5" borderId="13" xfId="0" applyFont="1" applyFill="1" applyBorder="1" applyAlignment="1">
      <alignment horizontal="center" wrapText="1"/>
    </xf>
    <xf numFmtId="0" fontId="22" fillId="5" borderId="14" xfId="0" applyFont="1" applyFill="1" applyBorder="1" applyAlignment="1">
      <alignment horizontal="center" wrapText="1"/>
    </xf>
    <xf numFmtId="0" fontId="22" fillId="5" borderId="15" xfId="0" applyFont="1" applyFill="1" applyBorder="1" applyAlignment="1">
      <alignment horizontal="center"/>
    </xf>
    <xf numFmtId="0" fontId="22" fillId="5" borderId="16" xfId="0" applyFont="1" applyFill="1" applyBorder="1" applyAlignment="1">
      <alignment horizontal="center" wrapText="1"/>
    </xf>
    <xf numFmtId="0" fontId="22" fillId="5" borderId="17" xfId="0" applyFont="1" applyFill="1" applyBorder="1" applyAlignment="1">
      <alignment horizontal="center" wrapText="1"/>
    </xf>
    <xf numFmtId="0" fontId="22" fillId="5" borderId="15" xfId="0" applyFont="1" applyFill="1" applyBorder="1" applyAlignment="1">
      <alignment horizontal="center" vertical="top"/>
    </xf>
    <xf numFmtId="0" fontId="22" fillId="5" borderId="16" xfId="0" applyFont="1" applyFill="1" applyBorder="1" applyAlignment="1">
      <alignment horizontal="center" vertical="top" wrapText="1"/>
    </xf>
    <xf numFmtId="0" fontId="22" fillId="5" borderId="17" xfId="0" applyFont="1" applyFill="1" applyBorder="1" applyAlignment="1">
      <alignment horizontal="center" vertical="top" wrapText="1"/>
    </xf>
    <xf numFmtId="164" fontId="13" fillId="0" borderId="18" xfId="1" applyNumberFormat="1" applyFont="1" applyFill="1" applyBorder="1"/>
    <xf numFmtId="168" fontId="13" fillId="0" borderId="2" xfId="5" applyNumberFormat="1" applyFont="1" applyFill="1" applyBorder="1"/>
    <xf numFmtId="5" fontId="13" fillId="0" borderId="19" xfId="5" applyNumberFormat="1" applyFont="1" applyFill="1" applyBorder="1"/>
    <xf numFmtId="167" fontId="13" fillId="0" borderId="40" xfId="5" applyNumberFormat="1" applyFont="1" applyFill="1" applyBorder="1"/>
    <xf numFmtId="0" fontId="12" fillId="0" borderId="0" xfId="0" applyFont="1" applyAlignment="1">
      <alignment wrapText="1"/>
    </xf>
    <xf numFmtId="0" fontId="22" fillId="5" borderId="41" xfId="0" applyFont="1" applyFill="1" applyBorder="1" applyAlignment="1">
      <alignment horizontal="center" vertical="top" wrapText="1"/>
    </xf>
    <xf numFmtId="9" fontId="12" fillId="2" borderId="42" xfId="16" applyFont="1" applyFill="1" applyBorder="1" applyAlignment="1">
      <alignment horizontal="center" vertical="center"/>
    </xf>
    <xf numFmtId="169" fontId="13" fillId="6" borderId="6" xfId="5" quotePrefix="1" applyNumberFormat="1" applyFont="1" applyFill="1" applyBorder="1" applyAlignment="1">
      <alignment vertical="top" wrapText="1"/>
    </xf>
    <xf numFmtId="164" fontId="13" fillId="6" borderId="2" xfId="5" quotePrefix="1" applyNumberFormat="1" applyFont="1" applyFill="1" applyBorder="1" applyAlignment="1">
      <alignment vertical="top" wrapText="1"/>
    </xf>
    <xf numFmtId="169" fontId="13" fillId="6" borderId="2" xfId="5" quotePrefix="1" applyNumberFormat="1" applyFont="1" applyFill="1" applyBorder="1" applyAlignment="1">
      <alignment vertical="top" wrapText="1"/>
    </xf>
    <xf numFmtId="0" fontId="13" fillId="6" borderId="2" xfId="0" quotePrefix="1" applyFont="1" applyFill="1" applyBorder="1" applyAlignment="1">
      <alignment vertical="top" wrapText="1"/>
    </xf>
    <xf numFmtId="164" fontId="13" fillId="6" borderId="20" xfId="1" quotePrefix="1" applyNumberFormat="1" applyFont="1" applyFill="1" applyBorder="1"/>
    <xf numFmtId="164" fontId="13" fillId="6" borderId="21" xfId="1" quotePrefix="1" applyNumberFormat="1" applyFont="1" applyFill="1" applyBorder="1"/>
    <xf numFmtId="168" fontId="13" fillId="6" borderId="2" xfId="0" applyNumberFormat="1" applyFont="1" applyFill="1" applyBorder="1" applyAlignment="1">
      <alignment horizontal="right"/>
    </xf>
    <xf numFmtId="167" fontId="13" fillId="6" borderId="2" xfId="0" applyNumberFormat="1" applyFont="1" applyFill="1" applyBorder="1" applyAlignment="1">
      <alignment horizontal="right"/>
    </xf>
    <xf numFmtId="0" fontId="22" fillId="5" borderId="10" xfId="0" applyFont="1" applyFill="1" applyBorder="1" applyAlignment="1">
      <alignment horizontal="center" vertical="top" wrapText="1"/>
    </xf>
    <xf numFmtId="0" fontId="12" fillId="0" borderId="0" xfId="0" quotePrefix="1" applyFont="1" applyFill="1" applyBorder="1" applyAlignment="1">
      <alignment horizontal="left" indent="1"/>
    </xf>
    <xf numFmtId="0" fontId="13" fillId="6" borderId="2" xfId="0" applyFont="1" applyFill="1" applyBorder="1" applyAlignment="1">
      <alignment horizontal="left" vertical="top" wrapText="1"/>
    </xf>
    <xf numFmtId="169" fontId="13" fillId="0" borderId="8" xfId="0" applyNumberFormat="1" applyFont="1" applyBorder="1"/>
    <xf numFmtId="0" fontId="22" fillId="5" borderId="10" xfId="0" applyFont="1" applyFill="1" applyBorder="1" applyAlignment="1">
      <alignment horizontal="center" vertical="top" wrapText="1"/>
    </xf>
    <xf numFmtId="0" fontId="13" fillId="6" borderId="2" xfId="0" applyFont="1" applyFill="1" applyBorder="1" applyAlignment="1">
      <alignment horizontal="left" vertical="top" wrapText="1"/>
    </xf>
    <xf numFmtId="9" fontId="12" fillId="0" borderId="43" xfId="16" applyFont="1" applyFill="1" applyBorder="1" applyAlignment="1">
      <alignment horizontal="center" vertical="center"/>
    </xf>
    <xf numFmtId="168" fontId="13" fillId="0" borderId="3" xfId="5" applyNumberFormat="1" applyFont="1" applyFill="1" applyBorder="1"/>
    <xf numFmtId="169" fontId="13" fillId="0" borderId="0" xfId="13" applyNumberFormat="1" applyFont="1"/>
    <xf numFmtId="164" fontId="13" fillId="0" borderId="0" xfId="1" applyNumberFormat="1" applyFont="1" applyFill="1"/>
    <xf numFmtId="43" fontId="13" fillId="0" borderId="0" xfId="1" applyFont="1" applyFill="1" applyBorder="1" applyAlignment="1">
      <alignment horizontal="right"/>
    </xf>
    <xf numFmtId="0" fontId="12" fillId="0" borderId="0" xfId="0" quotePrefix="1" applyFont="1" applyFill="1" applyAlignment="1">
      <alignment horizontal="left"/>
    </xf>
    <xf numFmtId="0" fontId="13" fillId="0" borderId="0" xfId="0" applyFont="1" applyFill="1" applyAlignment="1">
      <alignment horizontal="center"/>
    </xf>
    <xf numFmtId="3" fontId="13" fillId="0" borderId="22" xfId="0" applyNumberFormat="1" applyFont="1" applyFill="1" applyBorder="1" applyAlignment="1" applyProtection="1">
      <alignment horizontal="left"/>
    </xf>
    <xf numFmtId="164" fontId="13" fillId="0" borderId="23" xfId="3" applyNumberFormat="1" applyFont="1" applyFill="1" applyBorder="1" applyAlignment="1">
      <alignment horizontal="right"/>
    </xf>
    <xf numFmtId="170" fontId="13" fillId="0" borderId="23" xfId="0" applyNumberFormat="1" applyFont="1" applyFill="1" applyBorder="1"/>
    <xf numFmtId="170" fontId="13" fillId="0" borderId="24" xfId="0" applyNumberFormat="1" applyFont="1" applyFill="1" applyBorder="1"/>
    <xf numFmtId="3" fontId="13" fillId="0" borderId="25" xfId="0" applyNumberFormat="1" applyFont="1" applyFill="1" applyBorder="1" applyAlignment="1" applyProtection="1">
      <alignment horizontal="left"/>
    </xf>
    <xf numFmtId="3" fontId="13" fillId="0" borderId="2" xfId="0" applyNumberFormat="1" applyFont="1" applyFill="1" applyBorder="1" applyAlignment="1">
      <alignment horizontal="right"/>
    </xf>
    <xf numFmtId="3" fontId="13" fillId="0" borderId="26" xfId="0" applyNumberFormat="1" applyFont="1" applyFill="1" applyBorder="1" applyAlignment="1">
      <alignment horizontal="right"/>
    </xf>
    <xf numFmtId="3" fontId="13" fillId="0" borderId="2" xfId="0" applyNumberFormat="1" applyFont="1" applyFill="1" applyBorder="1"/>
    <xf numFmtId="3" fontId="13" fillId="0" borderId="26" xfId="0" applyNumberFormat="1" applyFont="1" applyFill="1" applyBorder="1"/>
    <xf numFmtId="3" fontId="12" fillId="0" borderId="20" xfId="0" applyNumberFormat="1" applyFont="1" applyFill="1" applyBorder="1" applyAlignment="1" applyProtection="1">
      <alignment horizontal="left"/>
    </xf>
    <xf numFmtId="3" fontId="12" fillId="0" borderId="21" xfId="0" applyNumberFormat="1" applyFont="1" applyFill="1" applyBorder="1" applyAlignment="1">
      <alignment horizontal="right"/>
    </xf>
    <xf numFmtId="170" fontId="12" fillId="0" borderId="21" xfId="0" applyNumberFormat="1" applyFont="1" applyFill="1" applyBorder="1"/>
    <xf numFmtId="170" fontId="12" fillId="0" borderId="18" xfId="0" applyNumberFormat="1" applyFont="1" applyFill="1" applyBorder="1"/>
    <xf numFmtId="3" fontId="13" fillId="0" borderId="0" xfId="0" applyNumberFormat="1" applyFont="1" applyFill="1" applyBorder="1" applyAlignment="1" applyProtection="1">
      <alignment horizontal="left"/>
    </xf>
    <xf numFmtId="0" fontId="13" fillId="0" borderId="0" xfId="0" applyFont="1" applyFill="1" applyAlignment="1">
      <alignment horizontal="right"/>
    </xf>
    <xf numFmtId="170" fontId="13" fillId="0" borderId="0" xfId="0" applyNumberFormat="1" applyFont="1" applyFill="1"/>
    <xf numFmtId="3" fontId="13" fillId="0" borderId="0" xfId="0" applyNumberFormat="1" applyFont="1" applyFill="1" applyAlignment="1">
      <alignment horizontal="right"/>
    </xf>
    <xf numFmtId="3" fontId="13" fillId="0" borderId="0" xfId="0" applyNumberFormat="1" applyFont="1" applyBorder="1" applyAlignment="1" applyProtection="1">
      <alignment horizontal="left"/>
    </xf>
    <xf numFmtId="171" fontId="13" fillId="0" borderId="0" xfId="18" applyNumberFormat="1" applyFont="1" applyFill="1"/>
    <xf numFmtId="3" fontId="13" fillId="0" borderId="0" xfId="0" applyNumberFormat="1" applyFont="1" applyFill="1"/>
    <xf numFmtId="3" fontId="13" fillId="0" borderId="6" xfId="0" applyNumberFormat="1" applyFont="1" applyFill="1" applyBorder="1" applyAlignment="1" applyProtection="1">
      <alignment horizontal="left"/>
    </xf>
    <xf numFmtId="3" fontId="13" fillId="0" borderId="2" xfId="0" applyNumberFormat="1" applyFont="1" applyFill="1" applyBorder="1" applyAlignment="1"/>
    <xf numFmtId="3" fontId="13" fillId="0" borderId="2" xfId="0" applyNumberFormat="1" applyFont="1" applyFill="1" applyBorder="1" applyAlignment="1" applyProtection="1">
      <alignment horizontal="left"/>
    </xf>
    <xf numFmtId="38" fontId="13" fillId="0" borderId="2" xfId="0" applyNumberFormat="1" applyFont="1" applyFill="1" applyBorder="1" applyAlignment="1"/>
    <xf numFmtId="38" fontId="13" fillId="0" borderId="0" xfId="0" applyNumberFormat="1" applyFont="1" applyFill="1" applyBorder="1" applyAlignment="1"/>
    <xf numFmtId="0" fontId="12" fillId="0" borderId="0" xfId="0" applyFont="1" applyFill="1" applyBorder="1" applyAlignment="1">
      <alignment horizontal="center"/>
    </xf>
    <xf numFmtId="0" fontId="12" fillId="0" borderId="0" xfId="0" applyFont="1" applyFill="1"/>
    <xf numFmtId="38" fontId="13" fillId="0" borderId="27" xfId="3" applyNumberFormat="1" applyFont="1" applyFill="1" applyBorder="1"/>
    <xf numFmtId="3" fontId="13" fillId="0" borderId="25" xfId="0" applyNumberFormat="1" applyFont="1" applyFill="1" applyBorder="1" applyAlignment="1">
      <alignment horizontal="right" indent="1"/>
    </xf>
    <xf numFmtId="3" fontId="13" fillId="7" borderId="28" xfId="18" applyNumberFormat="1" applyFont="1" applyFill="1" applyBorder="1" applyAlignment="1">
      <alignment horizontal="right" indent="1"/>
    </xf>
    <xf numFmtId="3" fontId="13" fillId="7" borderId="29" xfId="18" applyNumberFormat="1" applyFont="1" applyFill="1" applyBorder="1" applyAlignment="1">
      <alignment horizontal="right" indent="1"/>
    </xf>
    <xf numFmtId="3" fontId="13" fillId="0" borderId="2" xfId="0" applyNumberFormat="1" applyFont="1" applyFill="1" applyBorder="1" applyAlignment="1">
      <alignment horizontal="right" indent="1"/>
    </xf>
    <xf numFmtId="9" fontId="13" fillId="0" borderId="26" xfId="18" applyFont="1" applyFill="1" applyBorder="1" applyAlignment="1">
      <alignment horizontal="right" indent="1"/>
    </xf>
    <xf numFmtId="3" fontId="13" fillId="0" borderId="30" xfId="0" applyNumberFormat="1" applyFont="1" applyFill="1" applyBorder="1" applyAlignment="1">
      <alignment horizontal="right" indent="1"/>
    </xf>
    <xf numFmtId="3" fontId="13" fillId="0" borderId="9" xfId="0" applyNumberFormat="1" applyFont="1" applyFill="1" applyBorder="1" applyAlignment="1">
      <alignment horizontal="right" indent="1"/>
    </xf>
    <xf numFmtId="3" fontId="13" fillId="7" borderId="30" xfId="18" applyNumberFormat="1" applyFont="1" applyFill="1" applyBorder="1" applyAlignment="1">
      <alignment horizontal="right" indent="1"/>
    </xf>
    <xf numFmtId="3" fontId="13" fillId="7" borderId="31" xfId="18" applyNumberFormat="1" applyFont="1" applyFill="1" applyBorder="1" applyAlignment="1">
      <alignment horizontal="right" indent="1"/>
    </xf>
    <xf numFmtId="9" fontId="13" fillId="0" borderId="32" xfId="18" applyFont="1" applyFill="1" applyBorder="1" applyAlignment="1">
      <alignment horizontal="right" indent="1"/>
    </xf>
    <xf numFmtId="3" fontId="13" fillId="0" borderId="0" xfId="0" applyNumberFormat="1" applyFont="1" applyFill="1" applyBorder="1" applyAlignment="1">
      <alignment horizontal="left"/>
    </xf>
    <xf numFmtId="3" fontId="13" fillId="0" borderId="0" xfId="0" applyNumberFormat="1" applyFont="1" applyFill="1" applyBorder="1" applyAlignment="1">
      <alignment horizontal="right"/>
    </xf>
    <xf numFmtId="0" fontId="13" fillId="0" borderId="0" xfId="0" applyFont="1" applyFill="1" applyBorder="1"/>
    <xf numFmtId="3" fontId="13" fillId="0" borderId="21" xfId="0" applyNumberFormat="1" applyFont="1" applyFill="1" applyBorder="1"/>
    <xf numFmtId="3" fontId="13" fillId="0" borderId="18" xfId="0" applyNumberFormat="1" applyFont="1" applyFill="1" applyBorder="1"/>
    <xf numFmtId="3" fontId="13" fillId="0" borderId="0" xfId="0" applyNumberFormat="1" applyFont="1" applyFill="1" applyAlignment="1">
      <alignment horizontal="center"/>
    </xf>
    <xf numFmtId="166" fontId="23" fillId="0" borderId="0" xfId="0" applyNumberFormat="1" applyFont="1" applyFill="1" applyBorder="1" applyAlignment="1">
      <alignment horizontal="left"/>
    </xf>
    <xf numFmtId="0" fontId="23" fillId="0" borderId="0" xfId="0" applyFont="1" applyBorder="1"/>
    <xf numFmtId="0" fontId="12" fillId="0" borderId="0" xfId="0" applyFont="1" applyFill="1" applyAlignment="1"/>
    <xf numFmtId="0" fontId="22" fillId="8" borderId="12" xfId="0" applyFont="1" applyFill="1" applyBorder="1" applyAlignment="1">
      <alignment horizontal="center"/>
    </xf>
    <xf numFmtId="0" fontId="22" fillId="8" borderId="13" xfId="0" applyFont="1" applyFill="1" applyBorder="1" applyAlignment="1">
      <alignment horizontal="center"/>
    </xf>
    <xf numFmtId="0" fontId="22" fillId="8" borderId="14" xfId="0" applyFont="1" applyFill="1" applyBorder="1" applyAlignment="1">
      <alignment horizontal="center"/>
    </xf>
    <xf numFmtId="3" fontId="23" fillId="8" borderId="20" xfId="0" applyNumberFormat="1" applyFont="1" applyFill="1" applyBorder="1" applyAlignment="1" applyProtection="1">
      <alignment horizontal="center"/>
    </xf>
    <xf numFmtId="0" fontId="23" fillId="8" borderId="21" xfId="0" applyFont="1" applyFill="1" applyBorder="1" applyAlignment="1">
      <alignment horizontal="center"/>
    </xf>
    <xf numFmtId="0" fontId="23" fillId="8" borderId="18" xfId="0" applyFont="1" applyFill="1" applyBorder="1" applyAlignment="1">
      <alignment horizontal="center"/>
    </xf>
    <xf numFmtId="3" fontId="13" fillId="10" borderId="2" xfId="0" applyNumberFormat="1" applyFont="1" applyFill="1" applyBorder="1" applyAlignment="1"/>
    <xf numFmtId="3" fontId="13" fillId="10" borderId="6" xfId="0" applyNumberFormat="1" applyFont="1" applyFill="1" applyBorder="1" applyAlignment="1"/>
    <xf numFmtId="0" fontId="22" fillId="8" borderId="12" xfId="0" applyFont="1" applyFill="1" applyBorder="1" applyAlignment="1">
      <alignment horizontal="center" wrapText="1"/>
    </xf>
    <xf numFmtId="0" fontId="22" fillId="8" borderId="13" xfId="0" applyFont="1" applyFill="1" applyBorder="1" applyAlignment="1">
      <alignment horizontal="center" wrapText="1"/>
    </xf>
    <xf numFmtId="0" fontId="22" fillId="8" borderId="14" xfId="0" applyFont="1" applyFill="1" applyBorder="1" applyAlignment="1">
      <alignment horizontal="center" wrapText="1"/>
    </xf>
    <xf numFmtId="0" fontId="13" fillId="0" borderId="0" xfId="0" applyFont="1" applyAlignment="1">
      <alignment wrapText="1"/>
    </xf>
    <xf numFmtId="0" fontId="22" fillId="8" borderId="33" xfId="13" applyFont="1" applyFill="1" applyBorder="1"/>
    <xf numFmtId="3" fontId="22" fillId="8" borderId="13" xfId="0" applyNumberFormat="1" applyFont="1" applyFill="1" applyBorder="1" applyAlignment="1">
      <alignment horizontal="center"/>
    </xf>
    <xf numFmtId="3" fontId="22" fillId="8" borderId="12" xfId="0" applyNumberFormat="1" applyFont="1" applyFill="1" applyBorder="1" applyAlignment="1">
      <alignment horizontal="center"/>
    </xf>
    <xf numFmtId="0" fontId="22" fillId="8" borderId="33" xfId="0" applyFont="1" applyFill="1" applyBorder="1" applyAlignment="1">
      <alignment horizontal="center"/>
    </xf>
    <xf numFmtId="0" fontId="22" fillId="8" borderId="34" xfId="0" applyFont="1" applyFill="1" applyBorder="1" applyAlignment="1">
      <alignment horizontal="center"/>
    </xf>
    <xf numFmtId="0" fontId="22" fillId="8" borderId="22" xfId="0" applyFont="1" applyFill="1" applyBorder="1" applyAlignment="1">
      <alignment horizontal="center"/>
    </xf>
    <xf numFmtId="3" fontId="22" fillId="8" borderId="24" xfId="0" applyNumberFormat="1" applyFont="1" applyFill="1" applyBorder="1" applyAlignment="1" applyProtection="1">
      <alignment horizontal="left"/>
    </xf>
    <xf numFmtId="0" fontId="13" fillId="0" borderId="25" xfId="0" applyFont="1" applyBorder="1"/>
    <xf numFmtId="3" fontId="13" fillId="0" borderId="26" xfId="0" applyNumberFormat="1" applyFont="1" applyBorder="1" applyAlignment="1" applyProtection="1">
      <alignment horizontal="left"/>
    </xf>
    <xf numFmtId="0" fontId="13" fillId="0" borderId="20" xfId="0" applyFont="1" applyBorder="1"/>
    <xf numFmtId="3" fontId="13" fillId="0" borderId="18" xfId="0" applyNumberFormat="1" applyFont="1" applyBorder="1" applyAlignment="1" applyProtection="1">
      <alignment horizontal="left"/>
    </xf>
    <xf numFmtId="167" fontId="13" fillId="2" borderId="2" xfId="5" applyNumberFormat="1" applyFont="1" applyFill="1" applyBorder="1"/>
    <xf numFmtId="167" fontId="13" fillId="2" borderId="39" xfId="5" applyNumberFormat="1" applyFont="1" applyFill="1" applyBorder="1"/>
    <xf numFmtId="168" fontId="13" fillId="2" borderId="39" xfId="5" applyNumberFormat="1" applyFont="1" applyFill="1" applyBorder="1"/>
    <xf numFmtId="164" fontId="13" fillId="0" borderId="0" xfId="1" applyNumberFormat="1" applyFont="1" applyFill="1" applyAlignment="1">
      <alignment horizontal="center"/>
    </xf>
    <xf numFmtId="172" fontId="13" fillId="0" borderId="0" xfId="16" applyNumberFormat="1" applyFont="1" applyFill="1"/>
    <xf numFmtId="10" fontId="13" fillId="0" borderId="0" xfId="16" applyNumberFormat="1" applyFont="1" applyFill="1" applyBorder="1" applyAlignment="1">
      <alignment horizontal="right"/>
    </xf>
    <xf numFmtId="0" fontId="12" fillId="0" borderId="0" xfId="0" applyFont="1" applyFill="1" applyAlignment="1">
      <alignment horizontal="left"/>
    </xf>
    <xf numFmtId="38" fontId="13" fillId="0" borderId="27" xfId="1" applyNumberFormat="1" applyFont="1" applyFill="1" applyBorder="1"/>
    <xf numFmtId="3" fontId="13" fillId="0" borderId="26" xfId="0" applyNumberFormat="1" applyFont="1" applyFill="1" applyBorder="1" applyAlignment="1">
      <alignment horizontal="right" indent="1"/>
    </xf>
    <xf numFmtId="3" fontId="13" fillId="0" borderId="32" xfId="0" applyNumberFormat="1" applyFont="1" applyFill="1" applyBorder="1" applyAlignment="1">
      <alignment horizontal="right" indent="1"/>
    </xf>
    <xf numFmtId="0" fontId="12" fillId="0" borderId="0" xfId="0" applyFont="1" applyFill="1" applyAlignment="1">
      <alignment horizontal="left"/>
    </xf>
    <xf numFmtId="0" fontId="12" fillId="0" borderId="0" xfId="0" applyFont="1" applyFill="1" applyAlignment="1">
      <alignment horizontal="left"/>
    </xf>
    <xf numFmtId="0" fontId="22" fillId="5" borderId="10" xfId="0" applyFont="1" applyFill="1" applyBorder="1" applyAlignment="1">
      <alignment horizontal="center" vertical="top" wrapText="1"/>
    </xf>
    <xf numFmtId="0" fontId="12" fillId="0" borderId="2" xfId="0" applyFont="1" applyFill="1" applyBorder="1" applyAlignment="1">
      <alignment horizontal="center" vertical="top" wrapText="1"/>
    </xf>
    <xf numFmtId="0" fontId="13" fillId="6" borderId="2" xfId="0" applyFont="1" applyFill="1" applyBorder="1" applyAlignment="1">
      <alignment horizontal="left" vertical="top" wrapText="1"/>
    </xf>
    <xf numFmtId="0" fontId="22" fillId="0" borderId="0" xfId="0" applyFont="1" applyFill="1" applyAlignment="1"/>
    <xf numFmtId="0" fontId="25" fillId="0" borderId="0" xfId="0" applyFont="1" applyAlignment="1">
      <alignment wrapText="1"/>
    </xf>
    <xf numFmtId="0" fontId="26" fillId="8" borderId="0" xfId="0" applyFont="1" applyFill="1" applyAlignment="1">
      <alignment wrapText="1"/>
    </xf>
    <xf numFmtId="0" fontId="25" fillId="0" borderId="0" xfId="0" applyFont="1"/>
    <xf numFmtId="0" fontId="25" fillId="0" borderId="2" xfId="0" applyFont="1" applyBorder="1"/>
    <xf numFmtId="0" fontId="25" fillId="0" borderId="0" xfId="0" applyFont="1" applyFill="1"/>
    <xf numFmtId="2" fontId="25" fillId="0" borderId="2" xfId="0" applyNumberFormat="1" applyFont="1" applyFill="1" applyBorder="1"/>
    <xf numFmtId="0" fontId="25" fillId="0" borderId="0" xfId="0" applyFont="1" applyAlignment="1"/>
    <xf numFmtId="0" fontId="26" fillId="8" borderId="2" xfId="14" applyFont="1" applyFill="1" applyBorder="1" applyAlignment="1">
      <alignment horizontal="center" wrapText="1"/>
    </xf>
    <xf numFmtId="0" fontId="26" fillId="8" borderId="2" xfId="0" applyFont="1" applyFill="1" applyBorder="1" applyAlignment="1">
      <alignment horizontal="center" wrapText="1"/>
    </xf>
    <xf numFmtId="166" fontId="26" fillId="8" borderId="2" xfId="0" applyNumberFormat="1" applyFont="1" applyFill="1" applyBorder="1" applyAlignment="1">
      <alignment horizontal="center" wrapText="1"/>
    </xf>
    <xf numFmtId="0" fontId="26" fillId="8" borderId="2" xfId="14" applyFont="1" applyFill="1" applyBorder="1" applyAlignment="1">
      <alignment horizontal="left" wrapText="1"/>
    </xf>
    <xf numFmtId="0" fontId="26" fillId="8" borderId="0" xfId="14" applyFont="1" applyFill="1" applyBorder="1" applyAlignment="1">
      <alignment horizontal="left" wrapText="1"/>
    </xf>
    <xf numFmtId="0" fontId="27" fillId="0" borderId="2" xfId="14" applyFont="1" applyFill="1" applyBorder="1" applyAlignment="1"/>
    <xf numFmtId="164" fontId="25" fillId="0" borderId="2" xfId="1" applyNumberFormat="1" applyFont="1" applyBorder="1"/>
    <xf numFmtId="0" fontId="27" fillId="0" borderId="2" xfId="14" applyFont="1" applyFill="1" applyBorder="1" applyAlignment="1">
      <alignment wrapText="1"/>
    </xf>
    <xf numFmtId="0" fontId="27" fillId="0" borderId="2" xfId="15" applyFont="1" applyFill="1" applyBorder="1" applyAlignment="1"/>
    <xf numFmtId="0" fontId="27" fillId="0" borderId="2" xfId="14" quotePrefix="1" applyFont="1" applyFill="1" applyBorder="1" applyAlignment="1">
      <alignment wrapText="1"/>
    </xf>
    <xf numFmtId="164" fontId="25" fillId="0" borderId="2" xfId="1" applyNumberFormat="1" applyFont="1" applyFill="1" applyBorder="1"/>
    <xf numFmtId="0" fontId="27" fillId="0" borderId="0" xfId="14" applyFont="1" applyFill="1" applyBorder="1" applyAlignment="1"/>
    <xf numFmtId="3" fontId="13" fillId="0" borderId="3" xfId="0" applyNumberFormat="1" applyFont="1" applyBorder="1" applyAlignment="1" applyProtection="1">
      <alignment horizontal="left"/>
    </xf>
    <xf numFmtId="3" fontId="22" fillId="8" borderId="46" xfId="0" applyNumberFormat="1" applyFont="1" applyFill="1" applyBorder="1" applyAlignment="1" applyProtection="1">
      <alignment horizontal="left"/>
    </xf>
    <xf numFmtId="3" fontId="13" fillId="0" borderId="47" xfId="0" applyNumberFormat="1" applyFont="1" applyBorder="1" applyAlignment="1" applyProtection="1">
      <alignment horizontal="left"/>
    </xf>
    <xf numFmtId="3" fontId="13" fillId="0" borderId="3" xfId="0" quotePrefix="1" applyNumberFormat="1" applyFont="1" applyBorder="1" applyAlignment="1" applyProtection="1">
      <alignment horizontal="left"/>
    </xf>
    <xf numFmtId="3" fontId="13" fillId="0" borderId="19" xfId="0" applyNumberFormat="1" applyFont="1" applyFill="1" applyBorder="1" applyAlignment="1">
      <alignment horizontal="right" indent="1"/>
    </xf>
    <xf numFmtId="9" fontId="13" fillId="0" borderId="48" xfId="18" applyFont="1" applyFill="1" applyBorder="1" applyAlignment="1">
      <alignment horizontal="right" indent="1"/>
    </xf>
    <xf numFmtId="3" fontId="13" fillId="0" borderId="25" xfId="0" quotePrefix="1" applyNumberFormat="1" applyFont="1" applyFill="1" applyBorder="1" applyAlignment="1" applyProtection="1">
      <alignment horizontal="left"/>
    </xf>
    <xf numFmtId="3" fontId="13" fillId="0" borderId="2" xfId="0" quotePrefix="1" applyNumberFormat="1" applyFont="1" applyFill="1" applyBorder="1" applyAlignment="1" applyProtection="1">
      <alignment horizontal="left"/>
    </xf>
    <xf numFmtId="0" fontId="22" fillId="8" borderId="34" xfId="13" applyFont="1" applyFill="1" applyBorder="1"/>
    <xf numFmtId="38" fontId="13" fillId="0" borderId="49" xfId="3" applyNumberFormat="1" applyFont="1" applyFill="1" applyBorder="1"/>
    <xf numFmtId="38" fontId="13" fillId="0" borderId="49" xfId="3" quotePrefix="1" applyNumberFormat="1" applyFont="1" applyFill="1" applyBorder="1" applyAlignment="1">
      <alignment horizontal="left"/>
    </xf>
    <xf numFmtId="38" fontId="13" fillId="0" borderId="31" xfId="3" applyNumberFormat="1" applyFont="1" applyFill="1" applyBorder="1"/>
    <xf numFmtId="0" fontId="28" fillId="0" borderId="0" xfId="0" applyFont="1" applyFill="1"/>
    <xf numFmtId="38" fontId="13" fillId="0" borderId="49" xfId="1" applyNumberFormat="1" applyFont="1" applyFill="1" applyBorder="1"/>
    <xf numFmtId="38" fontId="13" fillId="0" borderId="49" xfId="1" quotePrefix="1" applyNumberFormat="1" applyFont="1" applyFill="1" applyBorder="1" applyAlignment="1">
      <alignment horizontal="left"/>
    </xf>
    <xf numFmtId="38" fontId="13" fillId="0" borderId="31" xfId="1" applyNumberFormat="1" applyFont="1" applyFill="1" applyBorder="1"/>
    <xf numFmtId="0" fontId="12" fillId="0" borderId="27" xfId="0" applyFont="1" applyFill="1" applyBorder="1" applyAlignment="1">
      <alignment horizontal="left"/>
    </xf>
    <xf numFmtId="3" fontId="13" fillId="0" borderId="25" xfId="0" applyNumberFormat="1" applyFont="1" applyFill="1" applyBorder="1"/>
    <xf numFmtId="0" fontId="12" fillId="0" borderId="49" xfId="0" applyFont="1" applyFill="1" applyBorder="1" applyAlignment="1">
      <alignment horizontal="left"/>
    </xf>
    <xf numFmtId="0" fontId="12" fillId="0" borderId="31" xfId="0" applyFont="1" applyFill="1" applyBorder="1" applyAlignment="1">
      <alignment horizontal="left"/>
    </xf>
    <xf numFmtId="3" fontId="13" fillId="0" borderId="20" xfId="0" applyNumberFormat="1" applyFont="1" applyFill="1" applyBorder="1"/>
    <xf numFmtId="0" fontId="11" fillId="0" borderId="0" xfId="0" applyFont="1"/>
    <xf numFmtId="166" fontId="13" fillId="0" borderId="0" xfId="0" applyNumberFormat="1" applyFont="1" applyFill="1" applyBorder="1" applyAlignment="1">
      <alignment horizontal="left"/>
    </xf>
    <xf numFmtId="0" fontId="5" fillId="0" borderId="0" xfId="65"/>
    <xf numFmtId="0" fontId="12" fillId="0" borderId="35" xfId="0" applyFont="1" applyFill="1" applyBorder="1" applyAlignment="1">
      <alignment horizontal="center"/>
    </xf>
    <xf numFmtId="1" fontId="12" fillId="0" borderId="10" xfId="27" applyNumberFormat="1" applyFont="1" applyFill="1" applyBorder="1" applyAlignment="1">
      <alignment horizontal="center"/>
    </xf>
    <xf numFmtId="0" fontId="22" fillId="8" borderId="50" xfId="27" applyFont="1" applyFill="1" applyBorder="1"/>
    <xf numFmtId="1" fontId="22" fillId="8" borderId="0" xfId="27" applyNumberFormat="1" applyFont="1" applyFill="1" applyBorder="1" applyAlignment="1">
      <alignment horizontal="center"/>
    </xf>
    <xf numFmtId="164" fontId="13" fillId="0" borderId="25" xfId="23" applyNumberFormat="1" applyFont="1" applyFill="1" applyBorder="1"/>
    <xf numFmtId="2" fontId="13" fillId="0" borderId="2" xfId="27" applyNumberFormat="1" applyFont="1" applyFill="1" applyBorder="1" applyAlignment="1">
      <alignment horizontal="right"/>
    </xf>
    <xf numFmtId="4" fontId="6" fillId="0" borderId="0" xfId="65" applyNumberFormat="1" applyFont="1" applyAlignment="1">
      <alignment horizontal="right"/>
    </xf>
    <xf numFmtId="164" fontId="13" fillId="0" borderId="20" xfId="23" applyNumberFormat="1" applyFont="1" applyFill="1" applyBorder="1"/>
    <xf numFmtId="2" fontId="13" fillId="0" borderId="21" xfId="27" applyNumberFormat="1" applyFont="1" applyFill="1" applyBorder="1" applyAlignment="1">
      <alignment horizontal="right"/>
    </xf>
    <xf numFmtId="0" fontId="22" fillId="8" borderId="12" xfId="27" applyFont="1" applyFill="1" applyBorder="1"/>
    <xf numFmtId="1" fontId="22" fillId="8" borderId="13" xfId="27" applyNumberFormat="1" applyFont="1" applyFill="1" applyBorder="1" applyAlignment="1">
      <alignment horizontal="center"/>
    </xf>
    <xf numFmtId="164" fontId="13" fillId="0" borderId="22" xfId="23" applyNumberFormat="1" applyFont="1" applyFill="1" applyBorder="1"/>
    <xf numFmtId="2" fontId="13" fillId="0" borderId="23" xfId="27" applyNumberFormat="1" applyFont="1" applyFill="1" applyBorder="1" applyAlignment="1">
      <alignment horizontal="right"/>
    </xf>
    <xf numFmtId="164" fontId="13" fillId="0" borderId="51" xfId="23" applyNumberFormat="1" applyFont="1" applyFill="1" applyBorder="1"/>
    <xf numFmtId="2" fontId="13" fillId="0" borderId="4" xfId="27" applyNumberFormat="1" applyFont="1" applyFill="1" applyBorder="1" applyAlignment="1">
      <alignment horizontal="right"/>
    </xf>
    <xf numFmtId="164" fontId="13" fillId="0" borderId="50" xfId="23" applyNumberFormat="1" applyFont="1" applyFill="1" applyBorder="1"/>
    <xf numFmtId="164" fontId="13" fillId="0" borderId="12" xfId="23" applyNumberFormat="1" applyFont="1" applyFill="1" applyBorder="1"/>
    <xf numFmtId="1" fontId="13" fillId="0" borderId="23" xfId="0" applyNumberFormat="1" applyFont="1" applyBorder="1"/>
    <xf numFmtId="173" fontId="13" fillId="0" borderId="2" xfId="0" applyNumberFormat="1" applyFont="1" applyBorder="1"/>
    <xf numFmtId="164" fontId="13" fillId="0" borderId="30" xfId="23" applyNumberFormat="1" applyFont="1" applyFill="1" applyBorder="1"/>
    <xf numFmtId="173" fontId="13" fillId="0" borderId="21" xfId="0" applyNumberFormat="1" applyFont="1" applyBorder="1"/>
    <xf numFmtId="9" fontId="13" fillId="0" borderId="2" xfId="16" applyNumberFormat="1" applyFont="1" applyFill="1" applyBorder="1" applyAlignment="1">
      <alignment horizontal="right"/>
    </xf>
    <xf numFmtId="0" fontId="22" fillId="8" borderId="15" xfId="27" applyFont="1" applyFill="1" applyBorder="1"/>
    <xf numFmtId="1" fontId="22" fillId="8" borderId="16" xfId="27" applyNumberFormat="1" applyFont="1" applyFill="1" applyBorder="1" applyAlignment="1">
      <alignment horizontal="center"/>
    </xf>
    <xf numFmtId="9" fontId="13" fillId="0" borderId="21" xfId="16" applyNumberFormat="1" applyFont="1" applyFill="1" applyBorder="1" applyAlignment="1">
      <alignment horizontal="right"/>
    </xf>
    <xf numFmtId="172" fontId="13" fillId="0" borderId="2" xfId="16" applyNumberFormat="1" applyFont="1" applyFill="1" applyBorder="1" applyAlignment="1">
      <alignment horizontal="right"/>
    </xf>
    <xf numFmtId="9" fontId="0" fillId="0" borderId="0" xfId="0" applyNumberFormat="1"/>
    <xf numFmtId="9" fontId="0" fillId="0" borderId="0" xfId="16" applyFont="1"/>
    <xf numFmtId="1" fontId="12" fillId="0" borderId="13" xfId="27" applyNumberFormat="1" applyFont="1" applyFill="1" applyBorder="1" applyAlignment="1">
      <alignment horizontal="right"/>
    </xf>
    <xf numFmtId="1" fontId="12" fillId="0" borderId="13" xfId="16" applyNumberFormat="1" applyFont="1" applyFill="1" applyBorder="1" applyAlignment="1">
      <alignment horizontal="right"/>
    </xf>
    <xf numFmtId="0" fontId="30" fillId="0" borderId="0" xfId="0" applyFont="1"/>
    <xf numFmtId="172" fontId="13" fillId="0" borderId="23" xfId="16" applyNumberFormat="1" applyFont="1" applyFill="1" applyBorder="1" applyAlignment="1">
      <alignment horizontal="right"/>
    </xf>
    <xf numFmtId="9" fontId="13" fillId="0" borderId="23" xfId="16" applyNumberFormat="1" applyFont="1" applyFill="1" applyBorder="1" applyAlignment="1">
      <alignment horizontal="right"/>
    </xf>
    <xf numFmtId="172" fontId="13" fillId="0" borderId="21" xfId="16" applyNumberFormat="1" applyFont="1" applyFill="1" applyBorder="1" applyAlignment="1">
      <alignment horizontal="right"/>
    </xf>
    <xf numFmtId="164" fontId="27" fillId="0" borderId="2" xfId="1" applyNumberFormat="1" applyFont="1" applyFill="1" applyBorder="1" applyAlignment="1"/>
    <xf numFmtId="0" fontId="13" fillId="0" borderId="0" xfId="0" applyFont="1" applyFill="1" applyBorder="1" applyAlignment="1">
      <alignment horizontal="left" indent="1"/>
    </xf>
    <xf numFmtId="0" fontId="0" fillId="0" borderId="0" xfId="0" applyAlignment="1">
      <alignment vertical="center"/>
    </xf>
    <xf numFmtId="0" fontId="0" fillId="0" borderId="0" xfId="0" applyAlignment="1">
      <alignment vertical="center" wrapText="1"/>
    </xf>
    <xf numFmtId="164" fontId="13" fillId="0" borderId="0" xfId="1" quotePrefix="1" applyNumberFormat="1" applyFont="1" applyFill="1" applyAlignment="1">
      <alignment vertical="top" wrapText="1"/>
    </xf>
    <xf numFmtId="5" fontId="13" fillId="0" borderId="0" xfId="0" applyNumberFormat="1" applyFont="1" applyFill="1"/>
    <xf numFmtId="0" fontId="27" fillId="0" borderId="2" xfId="15" applyFont="1" applyFill="1" applyBorder="1" applyAlignment="1">
      <alignment wrapText="1"/>
    </xf>
    <xf numFmtId="174" fontId="13" fillId="2" borderId="2" xfId="5" applyNumberFormat="1" applyFont="1" applyFill="1" applyBorder="1"/>
    <xf numFmtId="164" fontId="13" fillId="0" borderId="0" xfId="0" applyNumberFormat="1" applyFont="1" applyFill="1"/>
    <xf numFmtId="0" fontId="13" fillId="0" borderId="0" xfId="0" applyFont="1" applyBorder="1" applyAlignment="1">
      <alignment horizontal="left"/>
    </xf>
    <xf numFmtId="0" fontId="31" fillId="0" borderId="0" xfId="65" applyFont="1" applyAlignment="1">
      <alignment horizontal="right"/>
    </xf>
    <xf numFmtId="4" fontId="13" fillId="0" borderId="0" xfId="0" applyNumberFormat="1" applyFont="1" applyFill="1"/>
    <xf numFmtId="2" fontId="13" fillId="0" borderId="0" xfId="27" applyNumberFormat="1" applyFont="1" applyFill="1" applyBorder="1" applyAlignment="1">
      <alignment horizontal="right"/>
    </xf>
    <xf numFmtId="9" fontId="13" fillId="0" borderId="0" xfId="16" applyNumberFormat="1" applyFont="1" applyFill="1" applyBorder="1" applyAlignment="1">
      <alignment horizontal="right"/>
    </xf>
    <xf numFmtId="0" fontId="31" fillId="0" borderId="0" xfId="65" applyFont="1" applyFill="1" applyAlignment="1">
      <alignment horizontal="right"/>
    </xf>
    <xf numFmtId="0" fontId="5" fillId="0" borderId="0" xfId="65" applyFill="1"/>
    <xf numFmtId="164" fontId="13" fillId="0" borderId="16" xfId="23" applyNumberFormat="1" applyFont="1" applyFill="1" applyBorder="1"/>
    <xf numFmtId="164" fontId="13" fillId="0" borderId="15" xfId="23" applyNumberFormat="1" applyFont="1" applyFill="1" applyBorder="1"/>
    <xf numFmtId="1" fontId="12" fillId="0" borderId="52" xfId="27" applyNumberFormat="1" applyFont="1" applyFill="1" applyBorder="1" applyAlignment="1">
      <alignment horizontal="right"/>
    </xf>
    <xf numFmtId="1" fontId="12" fillId="0" borderId="52" xfId="16" applyNumberFormat="1" applyFont="1" applyFill="1" applyBorder="1" applyAlignment="1">
      <alignment horizontal="right"/>
    </xf>
    <xf numFmtId="0" fontId="22" fillId="5" borderId="10"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Alignment="1">
      <alignment horizontal="left"/>
    </xf>
    <xf numFmtId="0" fontId="13" fillId="6" borderId="2" xfId="0" applyFont="1" applyFill="1" applyBorder="1" applyAlignment="1">
      <alignment horizontal="left" vertical="top" wrapText="1"/>
    </xf>
    <xf numFmtId="0" fontId="22" fillId="5" borderId="10" xfId="0" applyFont="1" applyFill="1" applyBorder="1" applyAlignment="1">
      <alignment horizontal="center" vertical="top" wrapText="1"/>
    </xf>
    <xf numFmtId="0" fontId="21" fillId="0" borderId="13" xfId="0" applyFont="1" applyFill="1" applyBorder="1" applyAlignment="1">
      <alignment horizontal="left" vertical="top" wrapText="1"/>
    </xf>
    <xf numFmtId="0" fontId="21" fillId="0" borderId="9" xfId="0" applyFont="1" applyFill="1" applyBorder="1" applyAlignment="1">
      <alignment horizontal="left" vertical="top" wrapText="1"/>
    </xf>
    <xf numFmtId="0" fontId="22" fillId="5" borderId="10"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Alignment="1">
      <alignment horizontal="left"/>
    </xf>
    <xf numFmtId="0" fontId="13" fillId="6" borderId="2" xfId="0" applyFont="1" applyFill="1" applyBorder="1" applyAlignment="1">
      <alignment horizontal="left" vertical="top" wrapText="1"/>
    </xf>
    <xf numFmtId="0" fontId="22" fillId="5" borderId="16" xfId="0" applyFont="1" applyFill="1" applyBorder="1" applyAlignment="1">
      <alignment horizontal="center" vertical="top" wrapText="1"/>
    </xf>
    <xf numFmtId="0" fontId="32" fillId="0" borderId="2" xfId="249" applyFill="1" applyBorder="1" applyAlignment="1"/>
    <xf numFmtId="1" fontId="25" fillId="0" borderId="2" xfId="0" applyNumberFormat="1" applyFont="1" applyFill="1" applyBorder="1"/>
    <xf numFmtId="0" fontId="32" fillId="0" borderId="0" xfId="249" applyAlignment="1">
      <alignment vertical="center"/>
    </xf>
    <xf numFmtId="0" fontId="29" fillId="0" borderId="9" xfId="0" applyFont="1" applyBorder="1" applyAlignment="1">
      <alignment horizontal="left"/>
    </xf>
    <xf numFmtId="0" fontId="22" fillId="11" borderId="0" xfId="0" applyFont="1" applyFill="1"/>
    <xf numFmtId="0" fontId="30" fillId="11" borderId="0" xfId="0" applyFont="1" applyFill="1"/>
    <xf numFmtId="0" fontId="13" fillId="12" borderId="0" xfId="0" applyFont="1" applyFill="1"/>
    <xf numFmtId="0" fontId="13" fillId="13" borderId="0" xfId="0" applyFont="1" applyFill="1"/>
    <xf numFmtId="0" fontId="12" fillId="12" borderId="0" xfId="0" applyFont="1" applyFill="1"/>
    <xf numFmtId="0" fontId="0" fillId="0" borderId="0" xfId="0" applyFill="1"/>
    <xf numFmtId="0" fontId="12" fillId="13" borderId="0" xfId="0" applyFont="1" applyFill="1"/>
    <xf numFmtId="0" fontId="0" fillId="13" borderId="0" xfId="0" applyFill="1"/>
    <xf numFmtId="0" fontId="0" fillId="12" borderId="0" xfId="0" applyFill="1"/>
    <xf numFmtId="0" fontId="12" fillId="12" borderId="0" xfId="0" applyFont="1" applyFill="1" applyAlignment="1">
      <alignment vertical="center"/>
    </xf>
    <xf numFmtId="0" fontId="27" fillId="0" borderId="2" xfId="14" applyNumberFormat="1" applyFont="1" applyFill="1" applyBorder="1" applyAlignment="1">
      <alignment wrapText="1"/>
    </xf>
    <xf numFmtId="0" fontId="27" fillId="0" borderId="2" xfId="14" quotePrefix="1" applyNumberFormat="1" applyFont="1" applyFill="1" applyBorder="1" applyAlignment="1">
      <alignment wrapText="1"/>
    </xf>
    <xf numFmtId="167" fontId="23" fillId="14" borderId="2" xfId="5" applyNumberFormat="1" applyFont="1" applyFill="1" applyBorder="1"/>
    <xf numFmtId="167" fontId="13" fillId="0" borderId="0" xfId="16" applyNumberFormat="1" applyFont="1" applyFill="1"/>
    <xf numFmtId="164" fontId="0" fillId="0" borderId="2" xfId="1" applyNumberFormat="1" applyFont="1" applyBorder="1"/>
    <xf numFmtId="172" fontId="13" fillId="0" borderId="46" xfId="16" applyNumberFormat="1" applyFont="1" applyFill="1" applyBorder="1" applyAlignment="1">
      <alignment horizontal="right"/>
    </xf>
    <xf numFmtId="172" fontId="13" fillId="0" borderId="3" xfId="16" applyNumberFormat="1" applyFont="1" applyFill="1" applyBorder="1" applyAlignment="1">
      <alignment horizontal="right"/>
    </xf>
    <xf numFmtId="172" fontId="13" fillId="0" borderId="47" xfId="16" applyNumberFormat="1" applyFont="1" applyFill="1" applyBorder="1" applyAlignment="1">
      <alignment horizontal="right"/>
    </xf>
    <xf numFmtId="172" fontId="13" fillId="0" borderId="6" xfId="16" applyNumberFormat="1" applyFont="1" applyFill="1" applyBorder="1" applyAlignment="1">
      <alignment horizontal="right"/>
    </xf>
    <xf numFmtId="1" fontId="12" fillId="0" borderId="16" xfId="16" applyNumberFormat="1" applyFont="1" applyFill="1" applyBorder="1" applyAlignment="1">
      <alignment horizontal="right"/>
    </xf>
    <xf numFmtId="0" fontId="22" fillId="5" borderId="10"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Alignment="1">
      <alignment horizontal="left"/>
    </xf>
    <xf numFmtId="0" fontId="13" fillId="6" borderId="2" xfId="0" applyFont="1" applyFill="1" applyBorder="1" applyAlignment="1">
      <alignment horizontal="left" vertical="top" wrapText="1"/>
    </xf>
    <xf numFmtId="0" fontId="22" fillId="5" borderId="16" xfId="0" applyFont="1" applyFill="1" applyBorder="1" applyAlignment="1">
      <alignment horizontal="center" vertical="top" wrapText="1"/>
    </xf>
    <xf numFmtId="164" fontId="25" fillId="0" borderId="0" xfId="0" applyNumberFormat="1" applyFont="1"/>
    <xf numFmtId="0" fontId="13" fillId="6" borderId="2" xfId="0" applyFont="1" applyFill="1" applyBorder="1" applyAlignment="1">
      <alignment horizontal="left" vertical="top" wrapText="1"/>
    </xf>
    <xf numFmtId="0" fontId="12" fillId="0" borderId="2" xfId="0" applyFont="1" applyFill="1" applyBorder="1" applyAlignment="1">
      <alignment horizontal="center" vertical="top" wrapText="1"/>
    </xf>
    <xf numFmtId="0" fontId="12" fillId="0" borderId="0" xfId="0" applyFont="1" applyFill="1" applyAlignment="1">
      <alignment horizontal="left"/>
    </xf>
    <xf numFmtId="0" fontId="22" fillId="5" borderId="10" xfId="0" applyFont="1" applyFill="1" applyBorder="1" applyAlignment="1">
      <alignment horizontal="center" vertical="top" wrapText="1"/>
    </xf>
    <xf numFmtId="0" fontId="22" fillId="5" borderId="16" xfId="0" applyFont="1" applyFill="1" applyBorder="1" applyAlignment="1">
      <alignment horizontal="center" vertical="top" wrapText="1"/>
    </xf>
    <xf numFmtId="167" fontId="13" fillId="0" borderId="0" xfId="0" applyNumberFormat="1" applyFont="1"/>
    <xf numFmtId="0" fontId="0" fillId="0" borderId="2" xfId="0" applyFill="1" applyBorder="1"/>
    <xf numFmtId="0" fontId="0" fillId="0" borderId="2" xfId="0" applyBorder="1"/>
    <xf numFmtId="0" fontId="56" fillId="0" borderId="0" xfId="249" applyFont="1"/>
    <xf numFmtId="0" fontId="13" fillId="0" borderId="0" xfId="0" applyFont="1" applyFill="1" applyAlignment="1">
      <alignment wrapText="1"/>
    </xf>
    <xf numFmtId="0" fontId="0" fillId="0" borderId="0" xfId="0" applyAlignment="1">
      <alignment wrapText="1"/>
    </xf>
    <xf numFmtId="0" fontId="12" fillId="0" borderId="0" xfId="0" applyFont="1" applyFill="1" applyAlignment="1">
      <alignment horizontal="left" indent="1"/>
    </xf>
    <xf numFmtId="0" fontId="29" fillId="0" borderId="0" xfId="0" applyFont="1" applyAlignment="1">
      <alignment horizontal="left"/>
    </xf>
    <xf numFmtId="0" fontId="13" fillId="0" borderId="25" xfId="0" quotePrefix="1" applyFont="1" applyBorder="1" applyAlignment="1">
      <alignment horizontal="left"/>
    </xf>
    <xf numFmtId="0" fontId="13" fillId="0" borderId="2" xfId="0" applyFont="1" applyBorder="1" applyAlignment="1">
      <alignment horizontal="left"/>
    </xf>
    <xf numFmtId="0" fontId="13" fillId="0" borderId="25" xfId="0" applyFont="1" applyBorder="1" applyAlignment="1">
      <alignment horizontal="left"/>
    </xf>
    <xf numFmtId="0" fontId="13" fillId="0" borderId="20" xfId="0" applyFont="1" applyBorder="1" applyAlignment="1">
      <alignment horizontal="left"/>
    </xf>
    <xf numFmtId="0" fontId="13" fillId="0" borderId="21" xfId="0" applyFont="1" applyBorder="1" applyAlignment="1">
      <alignment horizontal="left"/>
    </xf>
    <xf numFmtId="0" fontId="22" fillId="8" borderId="22" xfId="0" applyFont="1" applyFill="1" applyBorder="1" applyAlignment="1">
      <alignment horizontal="center"/>
    </xf>
    <xf numFmtId="0" fontId="22" fillId="8" borderId="23" xfId="0" applyFont="1" applyFill="1" applyBorder="1" applyAlignment="1">
      <alignment horizontal="center"/>
    </xf>
    <xf numFmtId="0" fontId="13" fillId="0" borderId="0" xfId="0" applyFont="1" applyFill="1" applyAlignment="1">
      <alignment horizontal="left" vertical="top" wrapText="1" indent="1"/>
    </xf>
    <xf numFmtId="0" fontId="21" fillId="0" borderId="0" xfId="0" applyFont="1" applyFill="1" applyAlignment="1">
      <alignment horizontal="left" vertical="top" wrapText="1" indent="2"/>
    </xf>
    <xf numFmtId="0" fontId="21" fillId="0" borderId="9" xfId="0" applyFont="1" applyFill="1" applyBorder="1" applyAlignment="1">
      <alignment horizontal="left" vertical="top" wrapText="1" indent="4"/>
    </xf>
    <xf numFmtId="0" fontId="13" fillId="6" borderId="2" xfId="0" applyFont="1" applyFill="1" applyBorder="1" applyAlignment="1">
      <alignment horizontal="left" vertical="top" wrapText="1"/>
    </xf>
    <xf numFmtId="0" fontId="12" fillId="0" borderId="2" xfId="0" applyFont="1" applyFill="1" applyBorder="1" applyAlignment="1">
      <alignment horizontal="left" vertical="top" indent="2"/>
    </xf>
    <xf numFmtId="0" fontId="12" fillId="0" borderId="0" xfId="0" applyFont="1" applyAlignment="1">
      <alignment horizontal="left" vertical="top" wrapText="1"/>
    </xf>
    <xf numFmtId="0" fontId="23" fillId="9" borderId="12" xfId="0" applyFont="1" applyFill="1" applyBorder="1" applyAlignment="1">
      <alignment horizontal="left" vertical="top" wrapText="1" indent="2"/>
    </xf>
    <xf numFmtId="0" fontId="23" fillId="9" borderId="13" xfId="0" applyFont="1" applyFill="1" applyBorder="1" applyAlignment="1">
      <alignment horizontal="left" vertical="top" wrapText="1" indent="2"/>
    </xf>
    <xf numFmtId="0" fontId="23" fillId="9" borderId="30" xfId="0" applyFont="1" applyFill="1" applyBorder="1" applyAlignment="1">
      <alignment horizontal="left" vertical="top" wrapText="1" indent="2"/>
    </xf>
    <xf numFmtId="0" fontId="23" fillId="9" borderId="9" xfId="0" applyFont="1" applyFill="1" applyBorder="1" applyAlignment="1">
      <alignment horizontal="left" vertical="top" wrapText="1" indent="2"/>
    </xf>
    <xf numFmtId="0" fontId="22" fillId="9" borderId="36" xfId="0" applyFont="1" applyFill="1" applyBorder="1" applyAlignment="1">
      <alignment horizontal="right" vertical="center" wrapText="1"/>
    </xf>
    <xf numFmtId="0" fontId="22" fillId="9" borderId="44" xfId="0" applyFont="1" applyFill="1" applyBorder="1" applyAlignment="1">
      <alignment horizontal="right" vertical="center" wrapText="1"/>
    </xf>
    <xf numFmtId="0" fontId="22" fillId="9" borderId="37" xfId="0" applyFont="1" applyFill="1" applyBorder="1" applyAlignment="1">
      <alignment horizontal="right" vertical="center" wrapText="1"/>
    </xf>
    <xf numFmtId="0" fontId="22" fillId="9" borderId="45" xfId="0" applyFont="1" applyFill="1" applyBorder="1" applyAlignment="1">
      <alignment horizontal="right" vertical="center" wrapText="1"/>
    </xf>
    <xf numFmtId="0" fontId="12" fillId="0" borderId="3" xfId="0" applyFont="1" applyFill="1" applyBorder="1" applyAlignment="1">
      <alignment horizontal="left" vertical="top"/>
    </xf>
    <xf numFmtId="0" fontId="12" fillId="0" borderId="38" xfId="0" applyFont="1" applyFill="1" applyBorder="1" applyAlignment="1">
      <alignment horizontal="left" vertical="top"/>
    </xf>
    <xf numFmtId="0" fontId="12" fillId="0" borderId="2" xfId="0" applyFont="1" applyFill="1" applyBorder="1" applyAlignment="1">
      <alignment horizontal="center" vertical="top" wrapText="1"/>
    </xf>
    <xf numFmtId="0" fontId="21" fillId="0" borderId="0" xfId="0" applyFont="1" applyFill="1" applyAlignment="1">
      <alignment horizontal="left" vertical="top" wrapText="1" indent="4"/>
    </xf>
    <xf numFmtId="0" fontId="12" fillId="0" borderId="0" xfId="0" applyFont="1" applyFill="1" applyAlignment="1">
      <alignment horizontal="left"/>
    </xf>
    <xf numFmtId="0" fontId="21" fillId="0" borderId="9" xfId="0" applyFont="1" applyFill="1" applyBorder="1" applyAlignment="1">
      <alignment horizontal="left" vertical="top" wrapText="1" indent="2"/>
    </xf>
    <xf numFmtId="0" fontId="12" fillId="0" borderId="0" xfId="0" applyFont="1" applyAlignment="1">
      <alignment horizontal="left" wrapText="1"/>
    </xf>
    <xf numFmtId="9" fontId="11" fillId="0" borderId="0" xfId="16" applyFont="1" applyBorder="1" applyAlignment="1">
      <alignment horizontal="center" vertical="top" wrapText="1"/>
    </xf>
    <xf numFmtId="0" fontId="22" fillId="5" borderId="35" xfId="0" applyFont="1" applyFill="1" applyBorder="1" applyAlignment="1">
      <alignment horizontal="center" vertical="top" wrapText="1"/>
    </xf>
    <xf numFmtId="0" fontId="22" fillId="5" borderId="10" xfId="0" applyFont="1" applyFill="1" applyBorder="1" applyAlignment="1">
      <alignment horizontal="center" vertical="top" wrapText="1"/>
    </xf>
    <xf numFmtId="0" fontId="12" fillId="0" borderId="6" xfId="0" applyFont="1" applyFill="1" applyBorder="1" applyAlignment="1">
      <alignment horizontal="left" vertical="top" indent="2"/>
    </xf>
    <xf numFmtId="0" fontId="13" fillId="0" borderId="7" xfId="0" applyFont="1" applyBorder="1" applyAlignment="1">
      <alignment horizontal="left" vertical="top" wrapText="1"/>
    </xf>
    <xf numFmtId="0" fontId="13" fillId="0" borderId="0" xfId="0" applyFont="1" applyBorder="1" applyAlignment="1">
      <alignment horizontal="left" vertical="top" wrapText="1"/>
    </xf>
    <xf numFmtId="0" fontId="22" fillId="5" borderId="15" xfId="0" applyFont="1" applyFill="1" applyBorder="1" applyAlignment="1">
      <alignment horizontal="center" vertical="top" wrapText="1"/>
    </xf>
    <xf numFmtId="0" fontId="22" fillId="5" borderId="16" xfId="0" applyFont="1" applyFill="1" applyBorder="1" applyAlignment="1">
      <alignment horizontal="center" vertical="top" wrapText="1"/>
    </xf>
    <xf numFmtId="0" fontId="22" fillId="5" borderId="52" xfId="0" applyFont="1" applyFill="1" applyBorder="1" applyAlignment="1">
      <alignment horizontal="center" vertical="top" wrapText="1"/>
    </xf>
    <xf numFmtId="0" fontId="12" fillId="0" borderId="46" xfId="0" applyFont="1" applyFill="1" applyBorder="1" applyAlignment="1">
      <alignment horizontal="left" vertical="top" indent="2"/>
    </xf>
    <xf numFmtId="0" fontId="12" fillId="0" borderId="53" xfId="0" applyFont="1" applyFill="1" applyBorder="1" applyAlignment="1">
      <alignment horizontal="left" vertical="top" indent="2"/>
    </xf>
    <xf numFmtId="0" fontId="12" fillId="0" borderId="54" xfId="0" applyFont="1" applyFill="1" applyBorder="1" applyAlignment="1">
      <alignment horizontal="left" vertical="top" indent="2"/>
    </xf>
    <xf numFmtId="0" fontId="12" fillId="0" borderId="3" xfId="0" applyFont="1" applyFill="1" applyBorder="1" applyAlignment="1">
      <alignment horizontal="left" vertical="top" indent="2"/>
    </xf>
    <xf numFmtId="0" fontId="12" fillId="0" borderId="38" xfId="0" applyFont="1" applyFill="1" applyBorder="1" applyAlignment="1">
      <alignment horizontal="left" vertical="top" indent="2"/>
    </xf>
    <xf numFmtId="0" fontId="12" fillId="0" borderId="19" xfId="0" applyFont="1" applyFill="1" applyBorder="1" applyAlignment="1">
      <alignment horizontal="left" vertical="top" indent="2"/>
    </xf>
    <xf numFmtId="0" fontId="12" fillId="0" borderId="3" xfId="0" applyFont="1" applyFill="1" applyBorder="1" applyAlignment="1">
      <alignment horizontal="center" vertical="top" wrapText="1"/>
    </xf>
    <xf numFmtId="0" fontId="12" fillId="0" borderId="38" xfId="0" applyFont="1" applyFill="1" applyBorder="1" applyAlignment="1">
      <alignment horizontal="center" vertical="top" wrapText="1"/>
    </xf>
    <xf numFmtId="0" fontId="12" fillId="0" borderId="19" xfId="0" applyFont="1" applyFill="1" applyBorder="1" applyAlignment="1">
      <alignment horizontal="center" vertical="top" wrapText="1"/>
    </xf>
    <xf numFmtId="0" fontId="12" fillId="0" borderId="19" xfId="0" applyFont="1" applyFill="1" applyBorder="1" applyAlignment="1">
      <alignment horizontal="left" vertical="top"/>
    </xf>
    <xf numFmtId="0" fontId="13" fillId="6" borderId="3" xfId="0" applyFont="1" applyFill="1" applyBorder="1" applyAlignment="1">
      <alignment horizontal="left" vertical="top" wrapText="1"/>
    </xf>
    <xf numFmtId="0" fontId="13" fillId="6" borderId="38" xfId="0" applyFont="1" applyFill="1" applyBorder="1" applyAlignment="1">
      <alignment horizontal="left" vertical="top" wrapText="1"/>
    </xf>
    <xf numFmtId="0" fontId="13" fillId="6" borderId="19" xfId="0" applyFont="1" applyFill="1" applyBorder="1" applyAlignment="1">
      <alignment horizontal="left" vertical="top" wrapText="1"/>
    </xf>
    <xf numFmtId="0" fontId="23" fillId="9" borderId="55" xfId="0" applyFont="1" applyFill="1" applyBorder="1" applyAlignment="1">
      <alignment horizontal="left" vertical="top" wrapText="1" indent="2"/>
    </xf>
    <xf numFmtId="0" fontId="23" fillId="9" borderId="56" xfId="0" applyFont="1" applyFill="1" applyBorder="1" applyAlignment="1">
      <alignment horizontal="left" vertical="top" wrapText="1" indent="2"/>
    </xf>
    <xf numFmtId="9" fontId="11" fillId="0" borderId="57" xfId="16" applyFont="1" applyBorder="1" applyAlignment="1">
      <alignment horizontal="center" vertical="top" wrapText="1"/>
    </xf>
    <xf numFmtId="9" fontId="11" fillId="0" borderId="58" xfId="16" applyFont="1" applyBorder="1" applyAlignment="1">
      <alignment horizontal="center" vertical="top" wrapText="1"/>
    </xf>
  </cellXfs>
  <cellStyles count="427">
    <cellStyle name="20% - Accent1 2" xfId="321"/>
    <cellStyle name="20% - Accent1 2 2" xfId="366"/>
    <cellStyle name="20% - Accent1 2 3" xfId="412"/>
    <cellStyle name="20% - Accent1 3" xfId="275"/>
    <cellStyle name="20% - Accent1 3 2" xfId="344"/>
    <cellStyle name="20% - Accent1 3 3" xfId="390"/>
    <cellStyle name="20% - Accent2 2" xfId="323"/>
    <cellStyle name="20% - Accent2 2 2" xfId="368"/>
    <cellStyle name="20% - Accent2 2 3" xfId="414"/>
    <cellStyle name="20% - Accent2 3" xfId="279"/>
    <cellStyle name="20% - Accent2 3 2" xfId="346"/>
    <cellStyle name="20% - Accent2 3 3" xfId="392"/>
    <cellStyle name="20% - Accent3 2" xfId="325"/>
    <cellStyle name="20% - Accent3 2 2" xfId="370"/>
    <cellStyle name="20% - Accent3 2 3" xfId="416"/>
    <cellStyle name="20% - Accent3 3" xfId="283"/>
    <cellStyle name="20% - Accent3 3 2" xfId="348"/>
    <cellStyle name="20% - Accent3 3 3" xfId="394"/>
    <cellStyle name="20% - Accent4 2" xfId="327"/>
    <cellStyle name="20% - Accent4 2 2" xfId="372"/>
    <cellStyle name="20% - Accent4 2 3" xfId="418"/>
    <cellStyle name="20% - Accent4 3" xfId="287"/>
    <cellStyle name="20% - Accent4 3 2" xfId="350"/>
    <cellStyle name="20% - Accent4 3 3" xfId="396"/>
    <cellStyle name="20% - Accent5 2" xfId="329"/>
    <cellStyle name="20% - Accent5 2 2" xfId="374"/>
    <cellStyle name="20% - Accent5 2 3" xfId="420"/>
    <cellStyle name="20% - Accent5 3" xfId="291"/>
    <cellStyle name="20% - Accent5 3 2" xfId="352"/>
    <cellStyle name="20% - Accent5 3 3" xfId="398"/>
    <cellStyle name="20% - Accent6 2" xfId="331"/>
    <cellStyle name="20% - Accent6 2 2" xfId="376"/>
    <cellStyle name="20% - Accent6 2 3" xfId="422"/>
    <cellStyle name="20% - Accent6 3" xfId="295"/>
    <cellStyle name="20% - Accent6 3 2" xfId="354"/>
    <cellStyle name="20% - Accent6 3 3" xfId="400"/>
    <cellStyle name="40% - Accent1 2" xfId="322"/>
    <cellStyle name="40% - Accent1 2 2" xfId="367"/>
    <cellStyle name="40% - Accent1 2 3" xfId="413"/>
    <cellStyle name="40% - Accent1 3" xfId="276"/>
    <cellStyle name="40% - Accent1 3 2" xfId="345"/>
    <cellStyle name="40% - Accent1 3 3" xfId="391"/>
    <cellStyle name="40% - Accent2 2" xfId="324"/>
    <cellStyle name="40% - Accent2 2 2" xfId="369"/>
    <cellStyle name="40% - Accent2 2 3" xfId="415"/>
    <cellStyle name="40% - Accent2 3" xfId="280"/>
    <cellStyle name="40% - Accent2 3 2" xfId="347"/>
    <cellStyle name="40% - Accent2 3 3" xfId="393"/>
    <cellStyle name="40% - Accent3 2" xfId="326"/>
    <cellStyle name="40% - Accent3 2 2" xfId="371"/>
    <cellStyle name="40% - Accent3 2 3" xfId="417"/>
    <cellStyle name="40% - Accent3 3" xfId="284"/>
    <cellStyle name="40% - Accent3 3 2" xfId="349"/>
    <cellStyle name="40% - Accent3 3 3" xfId="395"/>
    <cellStyle name="40% - Accent4 2" xfId="328"/>
    <cellStyle name="40% - Accent4 2 2" xfId="373"/>
    <cellStyle name="40% - Accent4 2 3" xfId="419"/>
    <cellStyle name="40% - Accent4 3" xfId="288"/>
    <cellStyle name="40% - Accent4 3 2" xfId="351"/>
    <cellStyle name="40% - Accent4 3 3" xfId="397"/>
    <cellStyle name="40% - Accent5 2" xfId="330"/>
    <cellStyle name="40% - Accent5 2 2" xfId="375"/>
    <cellStyle name="40% - Accent5 2 3" xfId="421"/>
    <cellStyle name="40% - Accent5 3" xfId="292"/>
    <cellStyle name="40% - Accent5 3 2" xfId="353"/>
    <cellStyle name="40% - Accent5 3 3" xfId="399"/>
    <cellStyle name="40% - Accent6 2" xfId="332"/>
    <cellStyle name="40% - Accent6 2 2" xfId="377"/>
    <cellStyle name="40% - Accent6 2 3" xfId="423"/>
    <cellStyle name="40% - Accent6 3" xfId="296"/>
    <cellStyle name="40% - Accent6 3 2" xfId="355"/>
    <cellStyle name="40% - Accent6 3 3" xfId="401"/>
    <cellStyle name="60% - Accent1 2" xfId="277"/>
    <cellStyle name="60% - Accent2 2" xfId="281"/>
    <cellStyle name="60% - Accent3 2" xfId="285"/>
    <cellStyle name="60% - Accent4 2" xfId="289"/>
    <cellStyle name="60% - Accent5 2" xfId="293"/>
    <cellStyle name="60% - Accent6 2" xfId="297"/>
    <cellStyle name="Accent1 2" xfId="274"/>
    <cellStyle name="Accent2 2" xfId="278"/>
    <cellStyle name="Accent3 2" xfId="282"/>
    <cellStyle name="Accent4 2" xfId="286"/>
    <cellStyle name="Accent5 2" xfId="290"/>
    <cellStyle name="Accent6 2" xfId="294"/>
    <cellStyle name="Bad 2" xfId="264"/>
    <cellStyle name="Calculation 2" xfId="268"/>
    <cellStyle name="Check Cell 2" xfId="270"/>
    <cellStyle name="Comma" xfId="1" builtinId="3"/>
    <cellStyle name="Comma 10" xfId="66"/>
    <cellStyle name="Comma 11" xfId="67"/>
    <cellStyle name="Comma 12" xfId="68"/>
    <cellStyle name="Comma 13" xfId="69"/>
    <cellStyle name="Comma 14" xfId="70"/>
    <cellStyle name="Comma 15" xfId="71"/>
    <cellStyle name="Comma 16" xfId="72"/>
    <cellStyle name="Comma 17" xfId="73"/>
    <cellStyle name="Comma 18" xfId="74"/>
    <cellStyle name="Comma 19" xfId="75"/>
    <cellStyle name="Comma 2" xfId="2"/>
    <cellStyle name="Comma 2 10" xfId="76"/>
    <cellStyle name="Comma 2 11" xfId="77"/>
    <cellStyle name="Comma 2 12" xfId="78"/>
    <cellStyle name="Comma 2 13" xfId="79"/>
    <cellStyle name="Comma 2 14" xfId="80"/>
    <cellStyle name="Comma 2 15" xfId="81"/>
    <cellStyle name="Comma 2 16" xfId="82"/>
    <cellStyle name="Comma 2 17" xfId="83"/>
    <cellStyle name="Comma 2 18" xfId="84"/>
    <cellStyle name="Comma 2 19" xfId="85"/>
    <cellStyle name="Comma 2 2" xfId="23"/>
    <cellStyle name="Comma 2 20" xfId="86"/>
    <cellStyle name="Comma 2 21" xfId="87"/>
    <cellStyle name="Comma 2 22" xfId="88"/>
    <cellStyle name="Comma 2 23" xfId="89"/>
    <cellStyle name="Comma 2 24" xfId="90"/>
    <cellStyle name="Comma 2 25" xfId="299"/>
    <cellStyle name="Comma 2 26" xfId="254"/>
    <cellStyle name="Comma 2 27" xfId="341"/>
    <cellStyle name="Comma 2 28" xfId="387"/>
    <cellStyle name="Comma 2 3" xfId="21"/>
    <cellStyle name="Comma 2 4" xfId="43"/>
    <cellStyle name="Comma 2 5" xfId="49"/>
    <cellStyle name="Comma 2 6" xfId="48"/>
    <cellStyle name="Comma 2 7" xfId="53"/>
    <cellStyle name="Comma 2 8" xfId="91"/>
    <cellStyle name="Comma 2 9" xfId="92"/>
    <cellStyle name="Comma 20" xfId="93"/>
    <cellStyle name="Comma 21" xfId="253"/>
    <cellStyle name="Comma 22" xfId="340"/>
    <cellStyle name="Comma 23" xfId="386"/>
    <cellStyle name="Comma 3" xfId="3"/>
    <cellStyle name="Comma 3 2" xfId="24"/>
    <cellStyle name="Comma 3 3" xfId="25"/>
    <cellStyle name="Comma 3 4" xfId="44"/>
    <cellStyle name="Comma 3 5" xfId="50"/>
    <cellStyle name="Comma 3 6" xfId="51"/>
    <cellStyle name="Comma 3 7" xfId="47"/>
    <cellStyle name="Comma 4" xfId="94"/>
    <cellStyle name="Comma 5" xfId="95"/>
    <cellStyle name="Comma 6" xfId="96"/>
    <cellStyle name="Comma 7" xfId="300"/>
    <cellStyle name="Comma 8" xfId="311"/>
    <cellStyle name="Comma 9" xfId="97"/>
    <cellStyle name="Comma0" xfId="4"/>
    <cellStyle name="Currency" xfId="5" builtinId="4"/>
    <cellStyle name="Currency 10" xfId="98"/>
    <cellStyle name="Currency 11" xfId="99"/>
    <cellStyle name="Currency 12" xfId="100"/>
    <cellStyle name="Currency 13" xfId="101"/>
    <cellStyle name="Currency 14" xfId="102"/>
    <cellStyle name="Currency 15" xfId="103"/>
    <cellStyle name="Currency 16" xfId="104"/>
    <cellStyle name="Currency 17" xfId="105"/>
    <cellStyle name="Currency 18" xfId="106"/>
    <cellStyle name="Currency 19" xfId="107"/>
    <cellStyle name="Currency 2" xfId="6"/>
    <cellStyle name="Currency 2 10" xfId="108"/>
    <cellStyle name="Currency 2 11" xfId="109"/>
    <cellStyle name="Currency 2 12" xfId="110"/>
    <cellStyle name="Currency 2 13" xfId="111"/>
    <cellStyle name="Currency 2 14" xfId="112"/>
    <cellStyle name="Currency 2 15" xfId="113"/>
    <cellStyle name="Currency 2 16" xfId="114"/>
    <cellStyle name="Currency 2 17" xfId="115"/>
    <cellStyle name="Currency 2 18" xfId="116"/>
    <cellStyle name="Currency 2 19" xfId="117"/>
    <cellStyle name="Currency 2 2" xfId="26"/>
    <cellStyle name="Currency 2 20" xfId="118"/>
    <cellStyle name="Currency 2 21" xfId="119"/>
    <cellStyle name="Currency 2 22" xfId="120"/>
    <cellStyle name="Currency 2 23" xfId="121"/>
    <cellStyle name="Currency 2 24" xfId="122"/>
    <cellStyle name="Currency 2 3" xfId="37"/>
    <cellStyle name="Currency 2 4" xfId="38"/>
    <cellStyle name="Currency 2 5" xfId="52"/>
    <cellStyle name="Currency 2 6" xfId="57"/>
    <cellStyle name="Currency 2 7" xfId="61"/>
    <cellStyle name="Currency 2 8" xfId="123"/>
    <cellStyle name="Currency 2 9" xfId="124"/>
    <cellStyle name="Currency 3" xfId="125"/>
    <cellStyle name="Currency 4" xfId="126"/>
    <cellStyle name="Currency 5" xfId="127"/>
    <cellStyle name="Currency 7" xfId="128"/>
    <cellStyle name="Currency 8" xfId="129"/>
    <cellStyle name="Currency 9" xfId="130"/>
    <cellStyle name="Currency0" xfId="7"/>
    <cellStyle name="Date" xfId="8"/>
    <cellStyle name="Explanatory Text 2" xfId="272"/>
    <cellStyle name="Fixed" xfId="9"/>
    <cellStyle name="Followed Hyperlink 2" xfId="316"/>
    <cellStyle name="Good 2" xfId="263"/>
    <cellStyle name="Heading 1" xfId="10" builtinId="16" customBuiltin="1"/>
    <cellStyle name="Heading 1 10" xfId="131"/>
    <cellStyle name="Heading 1 11" xfId="132"/>
    <cellStyle name="Heading 1 12" xfId="133"/>
    <cellStyle name="Heading 1 13" xfId="134"/>
    <cellStyle name="Heading 1 14" xfId="135"/>
    <cellStyle name="Heading 1 15" xfId="136"/>
    <cellStyle name="Heading 1 16" xfId="137"/>
    <cellStyle name="Heading 1 17" xfId="138"/>
    <cellStyle name="Heading 1 18" xfId="139"/>
    <cellStyle name="Heading 1 19" xfId="140"/>
    <cellStyle name="Heading 1 2" xfId="141"/>
    <cellStyle name="Heading 1 20" xfId="259"/>
    <cellStyle name="Heading 1 3" xfId="142"/>
    <cellStyle name="Heading 1 4" xfId="143"/>
    <cellStyle name="Heading 1 5" xfId="144"/>
    <cellStyle name="Heading 1 6" xfId="145"/>
    <cellStyle name="Heading 1 7" xfId="146"/>
    <cellStyle name="Heading 1 8" xfId="147"/>
    <cellStyle name="Heading 1 9" xfId="148"/>
    <cellStyle name="Heading 2" xfId="11" builtinId="17" customBuiltin="1"/>
    <cellStyle name="Heading 2 10" xfId="149"/>
    <cellStyle name="Heading 2 11" xfId="150"/>
    <cellStyle name="Heading 2 12" xfId="151"/>
    <cellStyle name="Heading 2 13" xfId="152"/>
    <cellStyle name="Heading 2 14" xfId="153"/>
    <cellStyle name="Heading 2 15" xfId="154"/>
    <cellStyle name="Heading 2 16" xfId="155"/>
    <cellStyle name="Heading 2 17" xfId="156"/>
    <cellStyle name="Heading 2 18" xfId="157"/>
    <cellStyle name="Heading 2 19" xfId="158"/>
    <cellStyle name="Heading 2 2" xfId="159"/>
    <cellStyle name="Heading 2 20" xfId="260"/>
    <cellStyle name="Heading 2 3" xfId="160"/>
    <cellStyle name="Heading 2 4" xfId="161"/>
    <cellStyle name="Heading 2 5" xfId="162"/>
    <cellStyle name="Heading 2 6" xfId="163"/>
    <cellStyle name="Heading 2 7" xfId="164"/>
    <cellStyle name="Heading 2 8" xfId="165"/>
    <cellStyle name="Heading 2 9" xfId="166"/>
    <cellStyle name="Heading 3 2" xfId="261"/>
    <cellStyle name="Heading 4 2" xfId="262"/>
    <cellStyle name="Hyperlink" xfId="249" builtinId="8"/>
    <cellStyle name="Hyperlink 2" xfId="257"/>
    <cellStyle name="Hyperlink 3" xfId="315"/>
    <cellStyle name="Hyperlink 4" xfId="336"/>
    <cellStyle name="Hyperlink 5" xfId="338"/>
    <cellStyle name="Input 2" xfId="266"/>
    <cellStyle name="Linked Cell 2" xfId="269"/>
    <cellStyle name="Neutral 2" xfId="265"/>
    <cellStyle name="Normal" xfId="0" builtinId="0"/>
    <cellStyle name="Normal 10" xfId="167"/>
    <cellStyle name="Normal 11" xfId="168"/>
    <cellStyle name="Normal 12" xfId="169"/>
    <cellStyle name="Normal 13" xfId="170"/>
    <cellStyle name="Normal 14" xfId="171"/>
    <cellStyle name="Normal 15" xfId="172"/>
    <cellStyle name="Normal 16" xfId="173"/>
    <cellStyle name="Normal 17" xfId="174"/>
    <cellStyle name="Normal 18" xfId="175"/>
    <cellStyle name="Normal 19" xfId="176"/>
    <cellStyle name="Normal 2" xfId="12"/>
    <cellStyle name="Normal 2 10" xfId="177"/>
    <cellStyle name="Normal 2 11" xfId="178"/>
    <cellStyle name="Normal 2 12" xfId="179"/>
    <cellStyle name="Normal 2 13" xfId="180"/>
    <cellStyle name="Normal 2 14" xfId="181"/>
    <cellStyle name="Normal 2 15" xfId="182"/>
    <cellStyle name="Normal 2 16" xfId="183"/>
    <cellStyle name="Normal 2 17" xfId="184"/>
    <cellStyle name="Normal 2 18" xfId="185"/>
    <cellStyle name="Normal 2 19" xfId="186"/>
    <cellStyle name="Normal 2 2" xfId="27"/>
    <cellStyle name="Normal 2 2 2" xfId="31"/>
    <cellStyle name="Normal 2 2 3" xfId="42"/>
    <cellStyle name="Normal 2 2 4" xfId="46"/>
    <cellStyle name="Normal 2 2 5" xfId="301"/>
    <cellStyle name="Normal 2 2 6" xfId="255"/>
    <cellStyle name="Normal 2 2 7" xfId="342"/>
    <cellStyle name="Normal 2 2 8" xfId="388"/>
    <cellStyle name="Normal 2 20" xfId="187"/>
    <cellStyle name="Normal 2 21" xfId="188"/>
    <cellStyle name="Normal 2 22" xfId="189"/>
    <cellStyle name="Normal 2 23" xfId="190"/>
    <cellStyle name="Normal 2 24" xfId="191"/>
    <cellStyle name="Normal 2 25" xfId="192"/>
    <cellStyle name="Normal 2 26" xfId="193"/>
    <cellStyle name="Normal 2 27" xfId="251"/>
    <cellStyle name="Normal 2 27 2" xfId="317"/>
    <cellStyle name="Normal 2 27 2 2" xfId="363"/>
    <cellStyle name="Normal 2 27 2 3" xfId="409"/>
    <cellStyle name="Normal 2 27 3" xfId="334"/>
    <cellStyle name="Normal 2 27 3 2" xfId="379"/>
    <cellStyle name="Normal 2 27 3 3" xfId="425"/>
    <cellStyle name="Normal 2 27 4" xfId="302"/>
    <cellStyle name="Normal 2 27 5" xfId="356"/>
    <cellStyle name="Normal 2 27 6" xfId="402"/>
    <cellStyle name="Normal 2 3" xfId="33"/>
    <cellStyle name="Normal 2 4" xfId="35"/>
    <cellStyle name="Normal 2 5" xfId="39"/>
    <cellStyle name="Normal 2 6" xfId="20"/>
    <cellStyle name="Normal 2 7" xfId="54"/>
    <cellStyle name="Normal 2 8" xfId="58"/>
    <cellStyle name="Normal 2 9" xfId="62"/>
    <cellStyle name="Normal 20" xfId="194"/>
    <cellStyle name="Normal 21" xfId="303"/>
    <cellStyle name="Normal 22" xfId="304"/>
    <cellStyle name="Normal 22 2" xfId="318"/>
    <cellStyle name="Normal 22 3" xfId="384"/>
    <cellStyle name="Normal 23" xfId="305"/>
    <cellStyle name="Normal 23 2" xfId="319"/>
    <cellStyle name="Normal 23 2 2" xfId="364"/>
    <cellStyle name="Normal 23 2 3" xfId="410"/>
    <cellStyle name="Normal 23 3" xfId="335"/>
    <cellStyle name="Normal 23 3 2" xfId="380"/>
    <cellStyle name="Normal 23 3 3" xfId="426"/>
    <cellStyle name="Normal 23 4" xfId="357"/>
    <cellStyle name="Normal 23 5" xfId="383"/>
    <cellStyle name="Normal 23 6" xfId="403"/>
    <cellStyle name="Normal 24" xfId="310"/>
    <cellStyle name="Normal 24 2" xfId="359"/>
    <cellStyle name="Normal 24 3" xfId="405"/>
    <cellStyle name="Normal 25" xfId="312"/>
    <cellStyle name="Normal 25 2" xfId="360"/>
    <cellStyle name="Normal 25 3" xfId="406"/>
    <cellStyle name="Normal 26" xfId="313"/>
    <cellStyle name="Normal 26 2" xfId="361"/>
    <cellStyle name="Normal 26 3" xfId="407"/>
    <cellStyle name="Normal 27" xfId="320"/>
    <cellStyle name="Normal 27 2" xfId="365"/>
    <cellStyle name="Normal 27 3" xfId="411"/>
    <cellStyle name="Normal 28" xfId="298"/>
    <cellStyle name="Normal 29" xfId="337"/>
    <cellStyle name="Normal 3" xfId="65"/>
    <cellStyle name="Normal 3 2" xfId="32"/>
    <cellStyle name="Normal 3 2 2" xfId="382"/>
    <cellStyle name="Normal 3 3" xfId="34"/>
    <cellStyle name="Normal 3 4" xfId="36"/>
    <cellStyle name="Normal 3 5" xfId="306"/>
    <cellStyle name="Normal 3 6" xfId="381"/>
    <cellStyle name="Normal 30" xfId="252"/>
    <cellStyle name="Normal 31" xfId="339"/>
    <cellStyle name="Normal 32" xfId="385"/>
    <cellStyle name="Normal 4" xfId="30"/>
    <cellStyle name="Normal 5" xfId="195"/>
    <cellStyle name="Normal 6" xfId="196"/>
    <cellStyle name="Normal 7" xfId="250"/>
    <cellStyle name="Normal 7 2" xfId="307"/>
    <cellStyle name="Normal 8" xfId="197"/>
    <cellStyle name="Normal 9" xfId="198"/>
    <cellStyle name="Normal_EnrollbyClass" xfId="13"/>
    <cellStyle name="Normal_Sheet1" xfId="14"/>
    <cellStyle name="Normal_Sheet36" xfId="15"/>
    <cellStyle name="Note 2" xfId="308"/>
    <cellStyle name="Note 2 2" xfId="314"/>
    <cellStyle name="Note 2 2 2" xfId="362"/>
    <cellStyle name="Note 2 2 3" xfId="408"/>
    <cellStyle name="Note 2 3" xfId="333"/>
    <cellStyle name="Note 2 3 2" xfId="378"/>
    <cellStyle name="Note 2 3 3" xfId="424"/>
    <cellStyle name="Note 2 4" xfId="358"/>
    <cellStyle name="Note 2 5" xfId="404"/>
    <cellStyle name="Output 2" xfId="267"/>
    <cellStyle name="Percent" xfId="16" builtinId="5"/>
    <cellStyle name="Percent 10" xfId="199"/>
    <cellStyle name="Percent 11" xfId="200"/>
    <cellStyle name="Percent 12" xfId="201"/>
    <cellStyle name="Percent 13" xfId="202"/>
    <cellStyle name="Percent 14" xfId="203"/>
    <cellStyle name="Percent 15" xfId="204"/>
    <cellStyle name="Percent 16" xfId="205"/>
    <cellStyle name="Percent 17" xfId="206"/>
    <cellStyle name="Percent 18" xfId="207"/>
    <cellStyle name="Percent 19" xfId="208"/>
    <cellStyle name="Percent 2" xfId="17"/>
    <cellStyle name="Percent 2 10" xfId="209"/>
    <cellStyle name="Percent 2 11" xfId="210"/>
    <cellStyle name="Percent 2 12" xfId="211"/>
    <cellStyle name="Percent 2 13" xfId="212"/>
    <cellStyle name="Percent 2 14" xfId="213"/>
    <cellStyle name="Percent 2 15" xfId="214"/>
    <cellStyle name="Percent 2 16" xfId="215"/>
    <cellStyle name="Percent 2 17" xfId="216"/>
    <cellStyle name="Percent 2 18" xfId="217"/>
    <cellStyle name="Percent 2 19" xfId="218"/>
    <cellStyle name="Percent 2 2" xfId="28"/>
    <cellStyle name="Percent 2 20" xfId="219"/>
    <cellStyle name="Percent 2 21" xfId="220"/>
    <cellStyle name="Percent 2 22" xfId="221"/>
    <cellStyle name="Percent 2 23" xfId="222"/>
    <cellStyle name="Percent 2 24" xfId="223"/>
    <cellStyle name="Percent 2 25" xfId="309"/>
    <cellStyle name="Percent 2 26" xfId="256"/>
    <cellStyle name="Percent 2 27" xfId="343"/>
    <cellStyle name="Percent 2 28" xfId="389"/>
    <cellStyle name="Percent 2 3" xfId="40"/>
    <cellStyle name="Percent 2 4" xfId="22"/>
    <cellStyle name="Percent 2 5" xfId="55"/>
    <cellStyle name="Percent 2 6" xfId="59"/>
    <cellStyle name="Percent 2 7" xfId="63"/>
    <cellStyle name="Percent 2 8" xfId="224"/>
    <cellStyle name="Percent 2 9" xfId="225"/>
    <cellStyle name="Percent 20" xfId="226"/>
    <cellStyle name="Percent 3" xfId="18"/>
    <cellStyle name="Percent 3 2" xfId="29"/>
    <cellStyle name="Percent 3 3" xfId="41"/>
    <cellStyle name="Percent 3 4" xfId="45"/>
    <cellStyle name="Percent 3 5" xfId="56"/>
    <cellStyle name="Percent 3 6" xfId="60"/>
    <cellStyle name="Percent 3 7" xfId="64"/>
    <cellStyle name="Percent 5" xfId="227"/>
    <cellStyle name="Percent 6" xfId="228"/>
    <cellStyle name="Percent 8" xfId="229"/>
    <cellStyle name="Percent 9" xfId="230"/>
    <cellStyle name="Title 2" xfId="258"/>
    <cellStyle name="Total" xfId="19" builtinId="25" customBuiltin="1"/>
    <cellStyle name="Total 10" xfId="231"/>
    <cellStyle name="Total 11" xfId="232"/>
    <cellStyle name="Total 12" xfId="233"/>
    <cellStyle name="Total 13" xfId="234"/>
    <cellStyle name="Total 14" xfId="235"/>
    <cellStyle name="Total 15" xfId="236"/>
    <cellStyle name="Total 16" xfId="237"/>
    <cellStyle name="Total 17" xfId="238"/>
    <cellStyle name="Total 18" xfId="239"/>
    <cellStyle name="Total 19" xfId="240"/>
    <cellStyle name="Total 2" xfId="241"/>
    <cellStyle name="Total 20" xfId="273"/>
    <cellStyle name="Total 3" xfId="242"/>
    <cellStyle name="Total 4" xfId="243"/>
    <cellStyle name="Total 5" xfId="244"/>
    <cellStyle name="Total 6" xfId="245"/>
    <cellStyle name="Total 7" xfId="246"/>
    <cellStyle name="Total 8" xfId="247"/>
    <cellStyle name="Total 9" xfId="248"/>
    <cellStyle name="Warning Text 2" xfId="271"/>
  </cellStyles>
  <dxfs count="119">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Average</c:v>
                </c:pt>
              </c:strCache>
            </c:strRef>
          </c:tx>
          <c:marker>
            <c:symbol val="none"/>
          </c:marker>
          <c:cat>
            <c:numRef>
              <c:f>'RW History'!$B$113:$R$113</c:f>
              <c:numCache>
                <c:formatCode>0</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2018</c:v>
                </c:pt>
                <c:pt idx="16">
                  <c:v>2018</c:v>
                </c:pt>
              </c:numCache>
            </c:numRef>
          </c:cat>
          <c:val>
            <c:numRef>
              <c:f>'RW History'!$B$115:$R$115</c:f>
              <c:numCache>
                <c:formatCode>0.0</c:formatCode>
                <c:ptCount val="17"/>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numCache>
            </c:numRef>
          </c:val>
          <c:smooth val="0"/>
          <c:extLst xmlns:c16r2="http://schemas.microsoft.com/office/drawing/2015/06/char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668174720"/>
        <c:axId val="668175280"/>
      </c:lineChart>
      <c:lineChart>
        <c:grouping val="standard"/>
        <c:varyColors val="0"/>
        <c:ser>
          <c:idx val="0"/>
          <c:order val="0"/>
          <c:tx>
            <c:strRef>
              <c:f>'RW History'!$A$114</c:f>
              <c:strCache>
                <c:ptCount val="1"/>
                <c:pt idx="0">
                  <c:v>Total</c:v>
                </c:pt>
              </c:strCache>
            </c:strRef>
          </c:tx>
          <c:marker>
            <c:symbol val="none"/>
          </c:marker>
          <c:cat>
            <c:numRef>
              <c:f>'RW History'!$B$113:$R$113</c:f>
              <c:numCache>
                <c:formatCode>0</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2018</c:v>
                </c:pt>
                <c:pt idx="16">
                  <c:v>2018</c:v>
                </c:pt>
              </c:numCache>
            </c:numRef>
          </c:cat>
          <c:val>
            <c:numRef>
              <c:f>'RW History'!$B$114:$R$114</c:f>
              <c:numCache>
                <c:formatCode>0</c:formatCode>
                <c:ptCount val="17"/>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numCache>
            </c:numRef>
          </c:val>
          <c:smooth val="0"/>
          <c:extLst xmlns:c16r2="http://schemas.microsoft.com/office/drawing/2015/06/char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668176400"/>
        <c:axId val="668175840"/>
      </c:lineChart>
      <c:catAx>
        <c:axId val="668174720"/>
        <c:scaling>
          <c:orientation val="minMax"/>
        </c:scaling>
        <c:delete val="0"/>
        <c:axPos val="b"/>
        <c:numFmt formatCode="0" sourceLinked="1"/>
        <c:majorTickMark val="out"/>
        <c:minorTickMark val="none"/>
        <c:tickLblPos val="nextTo"/>
        <c:crossAx val="668175280"/>
        <c:crosses val="autoZero"/>
        <c:auto val="1"/>
        <c:lblAlgn val="ctr"/>
        <c:lblOffset val="100"/>
        <c:noMultiLvlLbl val="0"/>
      </c:catAx>
      <c:valAx>
        <c:axId val="668175280"/>
        <c:scaling>
          <c:orientation val="minMax"/>
        </c:scaling>
        <c:delete val="0"/>
        <c:axPos val="l"/>
        <c:majorGridlines/>
        <c:numFmt formatCode="0.0" sourceLinked="1"/>
        <c:majorTickMark val="out"/>
        <c:minorTickMark val="none"/>
        <c:tickLblPos val="nextTo"/>
        <c:crossAx val="668174720"/>
        <c:crosses val="autoZero"/>
        <c:crossBetween val="between"/>
      </c:valAx>
      <c:valAx>
        <c:axId val="668175840"/>
        <c:scaling>
          <c:orientation val="minMax"/>
          <c:min val="0"/>
        </c:scaling>
        <c:delete val="0"/>
        <c:axPos val="r"/>
        <c:numFmt formatCode="0" sourceLinked="1"/>
        <c:majorTickMark val="out"/>
        <c:minorTickMark val="none"/>
        <c:tickLblPos val="nextTo"/>
        <c:crossAx val="668176400"/>
        <c:crosses val="max"/>
        <c:crossBetween val="between"/>
      </c:valAx>
      <c:catAx>
        <c:axId val="668176400"/>
        <c:scaling>
          <c:orientation val="minMax"/>
        </c:scaling>
        <c:delete val="1"/>
        <c:axPos val="b"/>
        <c:numFmt formatCode="0" sourceLinked="1"/>
        <c:majorTickMark val="out"/>
        <c:minorTickMark val="none"/>
        <c:tickLblPos val="none"/>
        <c:crossAx val="66817584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History'!$U$114</c:f>
              <c:strCache>
                <c:ptCount val="1"/>
                <c:pt idx="0">
                  <c:v>Total</c:v>
                </c:pt>
              </c:strCache>
            </c:strRef>
          </c:tx>
          <c:marker>
            <c:symbol val="none"/>
          </c:marker>
          <c:cat>
            <c:numRef>
              <c:f>'RW History'!$V$113:$AK$113</c:f>
              <c:numCache>
                <c:formatCode>0</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'RW History'!$V$114:$AK$114</c:f>
              <c:numCache>
                <c:formatCode>0%</c:formatCode>
                <c:ptCount val="16"/>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numCache>
            </c:numRef>
          </c:val>
          <c:smooth val="0"/>
          <c:extLst xmlns:c16r2="http://schemas.microsoft.com/office/drawing/2015/06/chart">
            <c:ext xmlns:c16="http://schemas.microsoft.com/office/drawing/2014/chart" uri="{C3380CC4-5D6E-409C-BE32-E72D297353CC}">
              <c16:uniqueId val="{00000000-DB33-4CBB-9C5C-FC4242918AF6}"/>
            </c:ext>
          </c:extLst>
        </c:ser>
        <c:ser>
          <c:idx val="1"/>
          <c:order val="1"/>
          <c:tx>
            <c:strRef>
              <c:f>'RW History'!$U$115</c:f>
              <c:strCache>
                <c:ptCount val="1"/>
                <c:pt idx="0">
                  <c:v>Average</c:v>
                </c:pt>
              </c:strCache>
            </c:strRef>
          </c:tx>
          <c:marker>
            <c:symbol val="none"/>
          </c:marker>
          <c:cat>
            <c:numRef>
              <c:f>'RW History'!$V$113:$AK$113</c:f>
              <c:numCache>
                <c:formatCode>0</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'RW History'!$V$115:$AK$115</c:f>
              <c:numCache>
                <c:formatCode>0%</c:formatCode>
                <c:ptCount val="16"/>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numCache>
            </c:numRef>
          </c:val>
          <c:smooth val="0"/>
          <c:extLst xmlns:c16r2="http://schemas.microsoft.com/office/drawing/2015/06/char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668179760"/>
        <c:axId val="668180320"/>
      </c:lineChart>
      <c:catAx>
        <c:axId val="668179760"/>
        <c:scaling>
          <c:orientation val="minMax"/>
        </c:scaling>
        <c:delete val="0"/>
        <c:axPos val="b"/>
        <c:numFmt formatCode="0" sourceLinked="1"/>
        <c:majorTickMark val="out"/>
        <c:minorTickMark val="none"/>
        <c:tickLblPos val="nextTo"/>
        <c:crossAx val="668180320"/>
        <c:crossesAt val="-0.4"/>
        <c:auto val="1"/>
        <c:lblAlgn val="ctr"/>
        <c:lblOffset val="100"/>
        <c:noMultiLvlLbl val="0"/>
      </c:catAx>
      <c:valAx>
        <c:axId val="668180320"/>
        <c:scaling>
          <c:orientation val="minMax"/>
        </c:scaling>
        <c:delete val="0"/>
        <c:axPos val="l"/>
        <c:majorGridlines/>
        <c:numFmt formatCode="0%" sourceLinked="1"/>
        <c:majorTickMark val="out"/>
        <c:minorTickMark val="none"/>
        <c:tickLblPos val="nextTo"/>
        <c:crossAx val="66817976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21" val="13"/>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974910</xdr:colOff>
      <xdr:row>117</xdr:row>
      <xdr:rowOff>28575</xdr:rowOff>
    </xdr:from>
    <xdr:to>
      <xdr:col>36</xdr:col>
      <xdr:colOff>590551</xdr:colOff>
      <xdr:row>137</xdr:row>
      <xdr:rowOff>76200</xdr:rowOff>
    </xdr:to>
    <xdr:graphicFrame macro="">
      <xdr:nvGraphicFramePr>
        <xdr:cNvPr id="3" name="Chart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514350</xdr:colOff>
          <xdr:row>3</xdr:row>
          <xdr:rowOff>171450</xdr:rowOff>
        </xdr:to>
        <xdr:sp macro="" textlink="">
          <xdr:nvSpPr>
            <xdr:cNvPr id="11265" name="Drop Down 1" hidden="1">
              <a:extLst>
                <a:ext uri="{63B3BB69-23CF-44E3-9099-C40C66FF867C}">
                  <a14:compatExt spid="_x0000_s11265"/>
                </a:ext>
                <a:ext uri="{FF2B5EF4-FFF2-40B4-BE49-F238E27FC236}">
                  <a16:creationId xmlns=""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hecb.state.tx.u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hyperlink" Target="mailto:paul.turcotte@tamuct.edu" TargetMode="External"/><Relationship Id="rId7" Type="http://schemas.openxmlformats.org/officeDocument/2006/relationships/hyperlink" Target="mailto:semoreno@Central.UH.EDU" TargetMode="External"/><Relationship Id="rId2" Type="http://schemas.openxmlformats.org/officeDocument/2006/relationships/hyperlink" Target="mailto:marcelo.paredes@utrgv.edu" TargetMode="External"/><Relationship Id="rId1" Type="http://schemas.openxmlformats.org/officeDocument/2006/relationships/hyperlink" Target="mailto:Sam.shi@untdallas.edu" TargetMode="External"/><Relationship Id="rId6" Type="http://schemas.openxmlformats.org/officeDocument/2006/relationships/hyperlink" Target="mailto:sallie.moseley@tsu.edu" TargetMode="External"/><Relationship Id="rId5" Type="http://schemas.openxmlformats.org/officeDocument/2006/relationships/hyperlink" Target="mailto:Jane.Mims@tamusa.edu" TargetMode="External"/><Relationship Id="rId4" Type="http://schemas.openxmlformats.org/officeDocument/2006/relationships/hyperlink" Target="mailto:j.l.holmes@austin.utexas.ed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V26"/>
  <sheetViews>
    <sheetView tabSelected="1" workbookViewId="0">
      <selection activeCell="A3" sqref="A3"/>
    </sheetView>
  </sheetViews>
  <sheetFormatPr defaultRowHeight="12.75" x14ac:dyDescent="0.2"/>
  <cols>
    <col min="1" max="1" width="22.85546875" customWidth="1"/>
    <col min="2" max="2" width="15.28515625" customWidth="1"/>
    <col min="8" max="8" width="7.140625" customWidth="1"/>
  </cols>
  <sheetData>
    <row r="1" spans="1:22" ht="14.25" x14ac:dyDescent="0.2">
      <c r="A1" s="301" t="s">
        <v>906</v>
      </c>
      <c r="B1" s="302"/>
      <c r="C1" s="302"/>
      <c r="D1" s="302"/>
      <c r="E1" s="302"/>
      <c r="F1" s="302"/>
    </row>
    <row r="2" spans="1:22" ht="14.25" x14ac:dyDescent="0.2">
      <c r="A2" s="1"/>
    </row>
    <row r="3" spans="1:22" ht="14.25" x14ac:dyDescent="0.2">
      <c r="A3" s="307" t="s">
        <v>719</v>
      </c>
      <c r="B3" s="1" t="s">
        <v>918</v>
      </c>
    </row>
    <row r="4" spans="1:22" ht="14.25" x14ac:dyDescent="0.2">
      <c r="A4" s="1"/>
    </row>
    <row r="5" spans="1:22" ht="14.25" x14ac:dyDescent="0.2">
      <c r="A5" s="304" t="s">
        <v>909</v>
      </c>
      <c r="B5" s="1" t="s">
        <v>923</v>
      </c>
    </row>
    <row r="6" spans="1:22" ht="14.25" x14ac:dyDescent="0.2">
      <c r="A6" s="1"/>
    </row>
    <row r="7" spans="1:22" ht="14.25" x14ac:dyDescent="0.2">
      <c r="A7" s="305" t="s">
        <v>910</v>
      </c>
      <c r="B7" s="4" t="s">
        <v>919</v>
      </c>
    </row>
    <row r="8" spans="1:22" ht="14.25" x14ac:dyDescent="0.2">
      <c r="A8" s="1"/>
    </row>
    <row r="9" spans="1:22" ht="14.25" x14ac:dyDescent="0.2">
      <c r="A9" s="305" t="s">
        <v>913</v>
      </c>
      <c r="B9" s="4" t="s">
        <v>917</v>
      </c>
      <c r="C9" s="4"/>
    </row>
    <row r="10" spans="1:22" ht="14.25" x14ac:dyDescent="0.2">
      <c r="A10" s="1"/>
      <c r="B10" s="306"/>
    </row>
    <row r="11" spans="1:22" ht="14.25" x14ac:dyDescent="0.2">
      <c r="A11" s="303" t="s">
        <v>911</v>
      </c>
      <c r="B11" s="4" t="s">
        <v>922</v>
      </c>
    </row>
    <row r="12" spans="1:22" ht="14.25" x14ac:dyDescent="0.2">
      <c r="A12" s="1"/>
      <c r="B12" s="306"/>
    </row>
    <row r="13" spans="1:22" ht="45.75" customHeight="1" x14ac:dyDescent="0.2">
      <c r="A13" s="310" t="s">
        <v>912</v>
      </c>
      <c r="B13" s="336" t="s">
        <v>920</v>
      </c>
      <c r="C13" s="337"/>
      <c r="D13" s="337"/>
      <c r="E13" s="337"/>
      <c r="F13" s="337"/>
      <c r="G13" s="337"/>
      <c r="H13" s="337"/>
      <c r="I13" s="337"/>
      <c r="J13" s="337"/>
      <c r="K13" s="337"/>
      <c r="L13" s="337"/>
      <c r="M13" s="337"/>
      <c r="N13" s="337"/>
      <c r="O13" s="337"/>
      <c r="P13" s="337"/>
      <c r="Q13" s="337"/>
      <c r="R13" s="337"/>
      <c r="S13" s="337"/>
      <c r="T13" s="337"/>
      <c r="U13" s="337"/>
      <c r="V13" s="337"/>
    </row>
    <row r="14" spans="1:22" ht="14.25" x14ac:dyDescent="0.2">
      <c r="A14" s="1"/>
      <c r="B14" s="306"/>
    </row>
    <row r="15" spans="1:22" ht="14.25" x14ac:dyDescent="0.2">
      <c r="A15" s="303" t="s">
        <v>907</v>
      </c>
      <c r="B15" s="4" t="s">
        <v>921</v>
      </c>
    </row>
    <row r="16" spans="1:22" ht="14.25" x14ac:dyDescent="0.2">
      <c r="A16" s="1"/>
      <c r="B16" s="306"/>
    </row>
    <row r="17" spans="1:8" ht="14.25" x14ac:dyDescent="0.2">
      <c r="A17" s="303" t="s">
        <v>908</v>
      </c>
      <c r="B17" s="4" t="s">
        <v>916</v>
      </c>
    </row>
    <row r="21" spans="1:8" ht="14.25" x14ac:dyDescent="0.2">
      <c r="A21" s="304" t="s">
        <v>914</v>
      </c>
      <c r="B21" s="308"/>
      <c r="C21" s="308"/>
      <c r="D21" s="308"/>
      <c r="E21" s="308"/>
      <c r="F21" s="308"/>
      <c r="G21" s="308"/>
      <c r="H21" s="308"/>
    </row>
    <row r="22" spans="1:8" ht="14.25" x14ac:dyDescent="0.2">
      <c r="A22" s="4"/>
    </row>
    <row r="23" spans="1:8" ht="14.25" x14ac:dyDescent="0.2">
      <c r="A23" s="303" t="s">
        <v>931</v>
      </c>
      <c r="B23" s="309"/>
      <c r="C23" s="309"/>
      <c r="D23" s="309"/>
      <c r="E23" s="309"/>
      <c r="F23" s="309"/>
      <c r="G23" s="309"/>
      <c r="H23" s="309"/>
    </row>
    <row r="25" spans="1:8" ht="14.25" x14ac:dyDescent="0.2">
      <c r="A25" s="1" t="s">
        <v>915</v>
      </c>
    </row>
    <row r="26" spans="1:8" ht="14.25" x14ac:dyDescent="0.2">
      <c r="A26" s="335" t="s">
        <v>952</v>
      </c>
    </row>
  </sheetData>
  <mergeCells count="1">
    <mergeCell ref="B13:V13"/>
  </mergeCells>
  <hyperlinks>
    <hyperlink ref="A26"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pageSetUpPr fitToPage="1"/>
  </sheetPr>
  <dimension ref="B1:I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126</v>
      </c>
      <c r="C3" s="6"/>
      <c r="D3" s="6"/>
      <c r="E3" s="6"/>
      <c r="F3" s="6"/>
      <c r="G3" s="6"/>
      <c r="H3" s="6"/>
    </row>
    <row r="4" spans="2:8" x14ac:dyDescent="0.2">
      <c r="B4" s="90" t="s">
        <v>140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Data!G5</f>
        <v>124181854</v>
      </c>
      <c r="G13" s="33"/>
      <c r="H13" s="60">
        <f>F13</f>
        <v>124181854</v>
      </c>
    </row>
    <row r="14" spans="2:8" x14ac:dyDescent="0.2">
      <c r="B14" s="351" t="s">
        <v>15</v>
      </c>
      <c r="C14" s="351"/>
      <c r="D14" s="351"/>
      <c r="E14" s="351"/>
      <c r="F14" s="82">
        <f>Data!H5</f>
        <v>74292143</v>
      </c>
      <c r="G14" s="33"/>
      <c r="H14" s="30">
        <f>F14</f>
        <v>74292143</v>
      </c>
    </row>
    <row r="15" spans="2:8" x14ac:dyDescent="0.2">
      <c r="B15" s="351" t="s">
        <v>16</v>
      </c>
      <c r="C15" s="351"/>
      <c r="D15" s="351"/>
      <c r="E15" s="351"/>
      <c r="F15" s="82">
        <f>Data!I5</f>
        <v>23549595</v>
      </c>
      <c r="G15" s="33"/>
      <c r="H15" s="30">
        <f>F15</f>
        <v>23549595</v>
      </c>
    </row>
    <row r="16" spans="2:8" x14ac:dyDescent="0.2">
      <c r="B16" s="351" t="s">
        <v>20</v>
      </c>
      <c r="C16" s="351"/>
      <c r="D16" s="351"/>
      <c r="E16" s="351"/>
      <c r="F16" s="82">
        <f>Data!J5</f>
        <v>17574225</v>
      </c>
      <c r="G16" s="33"/>
      <c r="H16" s="30">
        <f>F16-G16</f>
        <v>17574225</v>
      </c>
    </row>
    <row r="17" spans="2:9" x14ac:dyDescent="0.2">
      <c r="B17" s="351" t="s">
        <v>17</v>
      </c>
      <c r="C17" s="351"/>
      <c r="D17" s="351"/>
      <c r="E17" s="351"/>
      <c r="F17" s="82">
        <f>Data!K5</f>
        <v>32187971</v>
      </c>
      <c r="G17" s="33"/>
      <c r="H17" s="30">
        <f>F17</f>
        <v>32187971</v>
      </c>
    </row>
    <row r="18" spans="2:9" x14ac:dyDescent="0.2">
      <c r="B18" s="351" t="s">
        <v>1</v>
      </c>
      <c r="C18" s="351"/>
      <c r="D18" s="351"/>
      <c r="E18" s="351"/>
      <c r="F18" s="83">
        <f>SUM(F13:F17)</f>
        <v>271785788</v>
      </c>
      <c r="G18" s="34"/>
      <c r="H18" s="29">
        <f>SUM(H13:H17)</f>
        <v>271785788</v>
      </c>
    </row>
    <row r="19" spans="2:9" ht="13.5" customHeight="1" x14ac:dyDescent="0.2">
      <c r="B19" s="27"/>
      <c r="D19" s="27"/>
      <c r="E19" s="27"/>
      <c r="F19" s="27"/>
      <c r="G19" s="27"/>
      <c r="H19" s="5"/>
    </row>
    <row r="20" spans="2:9" ht="13.5" customHeight="1" x14ac:dyDescent="0.2">
      <c r="B20" s="27"/>
      <c r="D20" s="363" t="s">
        <v>24</v>
      </c>
      <c r="E20" s="363"/>
      <c r="F20" s="363"/>
      <c r="G20" s="35" t="s">
        <v>25</v>
      </c>
      <c r="H20" s="35" t="s">
        <v>26</v>
      </c>
    </row>
    <row r="21" spans="2:9" ht="28.5" x14ac:dyDescent="0.2">
      <c r="B21" s="361" t="s">
        <v>23</v>
      </c>
      <c r="C21" s="362"/>
      <c r="D21" s="350" t="str">
        <f>Data!L5</f>
        <v>Joanne Richardson</v>
      </c>
      <c r="E21" s="350"/>
      <c r="F21" s="350"/>
      <c r="G21" s="94" t="str">
        <f>Data!M5</f>
        <v>(915) 747-7892</v>
      </c>
      <c r="H21" s="84" t="str">
        <f>Data!N5</f>
        <v>jrichardson@utep.edu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Data!O5</f>
        <v>8786</v>
      </c>
      <c r="D25" s="86">
        <f>Data!P5</f>
        <v>12603</v>
      </c>
      <c r="E25" s="86">
        <f>Data!Q5</f>
        <v>2780</v>
      </c>
      <c r="F25" s="86">
        <f>Data!R5</f>
        <v>711</v>
      </c>
      <c r="G25" s="86">
        <f>Data!S5</f>
        <v>140</v>
      </c>
      <c r="H25" s="74">
        <f>SUM(C25:G25)</f>
        <v>25020</v>
      </c>
    </row>
    <row r="26" spans="2:9" x14ac:dyDescent="0.2">
      <c r="C26" s="2"/>
      <c r="D26" s="2"/>
      <c r="E26" s="2"/>
      <c r="F26" s="2"/>
      <c r="G26" s="2"/>
      <c r="H26" s="2"/>
      <c r="I26" s="2"/>
    </row>
    <row r="27" spans="2:9" ht="13.5" customHeight="1" x14ac:dyDescent="0.2">
      <c r="B27" s="27"/>
      <c r="D27" s="363" t="s">
        <v>24</v>
      </c>
      <c r="E27" s="363"/>
      <c r="F27" s="363"/>
      <c r="G27" s="35" t="s">
        <v>25</v>
      </c>
      <c r="H27" s="35" t="s">
        <v>26</v>
      </c>
    </row>
    <row r="28" spans="2:9" x14ac:dyDescent="0.2">
      <c r="B28" s="361" t="s">
        <v>40</v>
      </c>
      <c r="C28" s="362"/>
      <c r="D28" s="350" t="str">
        <f>Data!T5</f>
        <v>Lester, Cathe</v>
      </c>
      <c r="E28" s="350"/>
      <c r="F28" s="350"/>
      <c r="G28" s="94" t="str">
        <f>Data!U5</f>
        <v>(915) 747-5117</v>
      </c>
      <c r="H28" s="84" t="str">
        <f>Data!V5</f>
        <v>clester@utep.edu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Data!W5</f>
        <v>175178</v>
      </c>
      <c r="D32" s="87">
        <f>Data!AQ5</f>
        <v>69405</v>
      </c>
      <c r="E32" s="87">
        <f>Data!BK5</f>
        <v>8442</v>
      </c>
      <c r="F32" s="87">
        <f>Data!CE5</f>
        <v>1048</v>
      </c>
      <c r="G32" s="87">
        <f>Data!CY5</f>
        <v>0</v>
      </c>
      <c r="H32" s="22">
        <f>SUM(C32:G32)</f>
        <v>254073</v>
      </c>
      <c r="I32" s="1"/>
    </row>
    <row r="33" spans="2:9" x14ac:dyDescent="0.2">
      <c r="B33" s="7" t="s">
        <v>47</v>
      </c>
      <c r="C33" s="87">
        <f>Data!X5</f>
        <v>65693</v>
      </c>
      <c r="D33" s="87">
        <f>Data!AR5</f>
        <v>24206</v>
      </c>
      <c r="E33" s="87">
        <f>Data!BL5</f>
        <v>3885</v>
      </c>
      <c r="F33" s="87">
        <f>Data!CF5</f>
        <v>1942</v>
      </c>
      <c r="G33" s="87">
        <f>Data!CZ5</f>
        <v>0</v>
      </c>
      <c r="H33" s="22">
        <f t="shared" ref="H33:H52" si="0">SUM(C33:G33)</f>
        <v>95726</v>
      </c>
      <c r="I33" s="1"/>
    </row>
    <row r="34" spans="2:9" x14ac:dyDescent="0.2">
      <c r="B34" s="7" t="s">
        <v>48</v>
      </c>
      <c r="C34" s="87">
        <f>Data!Y5</f>
        <v>24281</v>
      </c>
      <c r="D34" s="87">
        <f>Data!AS5</f>
        <v>10258</v>
      </c>
      <c r="E34" s="87">
        <f>Data!BM5</f>
        <v>350</v>
      </c>
      <c r="F34" s="87">
        <f>Data!CG5</f>
        <v>0</v>
      </c>
      <c r="G34" s="87">
        <f>Data!DA5</f>
        <v>0</v>
      </c>
      <c r="H34" s="22">
        <f t="shared" si="0"/>
        <v>34889</v>
      </c>
      <c r="I34" s="1"/>
    </row>
    <row r="35" spans="2:9" x14ac:dyDescent="0.2">
      <c r="B35" s="7" t="s">
        <v>49</v>
      </c>
      <c r="C35" s="87">
        <f>Data!Z5</f>
        <v>665</v>
      </c>
      <c r="D35" s="87">
        <f>Data!AT5</f>
        <v>10378</v>
      </c>
      <c r="E35" s="87">
        <f>Data!BN5</f>
        <v>7028</v>
      </c>
      <c r="F35" s="87">
        <f>Data!CH5</f>
        <v>1164</v>
      </c>
      <c r="G35" s="87">
        <f>Data!DB5</f>
        <v>0</v>
      </c>
      <c r="H35" s="22">
        <f t="shared" si="0"/>
        <v>19235</v>
      </c>
      <c r="I35" s="1"/>
    </row>
    <row r="36" spans="2:9" x14ac:dyDescent="0.2">
      <c r="B36" s="7" t="s">
        <v>50</v>
      </c>
      <c r="C36" s="87">
        <f>Data!AA5</f>
        <v>81</v>
      </c>
      <c r="D36" s="87">
        <f>Data!AU5</f>
        <v>0</v>
      </c>
      <c r="E36" s="87">
        <f>Data!BO5</f>
        <v>0</v>
      </c>
      <c r="F36" s="87">
        <f>Data!CI5</f>
        <v>0</v>
      </c>
      <c r="G36" s="87">
        <f>Data!DC5</f>
        <v>0</v>
      </c>
      <c r="H36" s="22">
        <f t="shared" si="0"/>
        <v>81</v>
      </c>
      <c r="I36" s="1"/>
    </row>
    <row r="37" spans="2:9" x14ac:dyDescent="0.2">
      <c r="B37" s="7" t="s">
        <v>51</v>
      </c>
      <c r="C37" s="87">
        <f>Data!AB5</f>
        <v>23204</v>
      </c>
      <c r="D37" s="87">
        <f>Data!AV5</f>
        <v>27394</v>
      </c>
      <c r="E37" s="87">
        <f>Data!BP5</f>
        <v>6052</v>
      </c>
      <c r="F37" s="87">
        <f>Data!CJ5</f>
        <v>3134</v>
      </c>
      <c r="G37" s="87">
        <f>Data!DD5</f>
        <v>0</v>
      </c>
      <c r="H37" s="22">
        <f t="shared" si="0"/>
        <v>59784</v>
      </c>
      <c r="I37" s="1"/>
    </row>
    <row r="38" spans="2:9" x14ac:dyDescent="0.2">
      <c r="B38" s="7" t="s">
        <v>52</v>
      </c>
      <c r="C38" s="87">
        <f>Data!AC5</f>
        <v>0</v>
      </c>
      <c r="D38" s="87">
        <f>Data!AW5</f>
        <v>0</v>
      </c>
      <c r="E38" s="87">
        <f>Data!BQ5</f>
        <v>0</v>
      </c>
      <c r="F38" s="87">
        <f>Data!CK5</f>
        <v>0</v>
      </c>
      <c r="G38" s="87">
        <f>Data!DE5</f>
        <v>0</v>
      </c>
      <c r="H38" s="22">
        <f t="shared" si="0"/>
        <v>0</v>
      </c>
      <c r="I38" s="1"/>
    </row>
    <row r="39" spans="2:9" x14ac:dyDescent="0.2">
      <c r="B39" s="7" t="s">
        <v>53</v>
      </c>
      <c r="C39" s="87">
        <f>Data!AD5</f>
        <v>0</v>
      </c>
      <c r="D39" s="87">
        <f>Data!AX5</f>
        <v>0</v>
      </c>
      <c r="E39" s="87">
        <f>Data!BR5</f>
        <v>0</v>
      </c>
      <c r="F39" s="87">
        <f>Data!CL5</f>
        <v>0</v>
      </c>
      <c r="G39" s="87">
        <f>Data!DF5</f>
        <v>0</v>
      </c>
      <c r="H39" s="22">
        <f t="shared" si="0"/>
        <v>0</v>
      </c>
      <c r="I39" s="1"/>
    </row>
    <row r="40" spans="2:9" x14ac:dyDescent="0.2">
      <c r="B40" s="7" t="s">
        <v>54</v>
      </c>
      <c r="C40" s="87">
        <f>Data!AE5</f>
        <v>393</v>
      </c>
      <c r="D40" s="87">
        <f>Data!AY5</f>
        <v>1327</v>
      </c>
      <c r="E40" s="87">
        <f>Data!BS5</f>
        <v>1713</v>
      </c>
      <c r="F40" s="87">
        <f>Data!CM5</f>
        <v>0</v>
      </c>
      <c r="G40" s="87">
        <f>Data!DG5</f>
        <v>0</v>
      </c>
      <c r="H40" s="22">
        <f t="shared" si="0"/>
        <v>3433</v>
      </c>
      <c r="I40" s="1"/>
    </row>
    <row r="41" spans="2:9" x14ac:dyDescent="0.2">
      <c r="B41" s="7" t="s">
        <v>55</v>
      </c>
      <c r="C41" s="87">
        <f>Data!AF5</f>
        <v>0</v>
      </c>
      <c r="D41" s="87">
        <f>Data!AZ5</f>
        <v>0</v>
      </c>
      <c r="E41" s="87">
        <f>Data!BT5</f>
        <v>0</v>
      </c>
      <c r="F41" s="87">
        <f>Data!CN5</f>
        <v>0</v>
      </c>
      <c r="G41" s="87">
        <f>Data!DH5</f>
        <v>0</v>
      </c>
      <c r="H41" s="22">
        <f t="shared" si="0"/>
        <v>0</v>
      </c>
      <c r="I41" s="1"/>
    </row>
    <row r="42" spans="2:9" x14ac:dyDescent="0.2">
      <c r="B42" s="7" t="s">
        <v>56</v>
      </c>
      <c r="C42" s="87">
        <f>Data!AG5</f>
        <v>0</v>
      </c>
      <c r="D42" s="87">
        <f>Data!BA5</f>
        <v>0</v>
      </c>
      <c r="E42" s="87">
        <f>Data!BU5</f>
        <v>0</v>
      </c>
      <c r="F42" s="87">
        <f>Data!CO5</f>
        <v>0</v>
      </c>
      <c r="G42" s="87">
        <f>Data!DI5</f>
        <v>0</v>
      </c>
      <c r="H42" s="22">
        <f t="shared" si="0"/>
        <v>0</v>
      </c>
      <c r="I42" s="1"/>
    </row>
    <row r="43" spans="2:9" x14ac:dyDescent="0.2">
      <c r="B43" s="7" t="s">
        <v>57</v>
      </c>
      <c r="C43" s="87">
        <f>Data!AH5</f>
        <v>0</v>
      </c>
      <c r="D43" s="87">
        <f>Data!BB5</f>
        <v>0</v>
      </c>
      <c r="E43" s="87">
        <f>Data!BV5</f>
        <v>0</v>
      </c>
      <c r="F43" s="87">
        <f>Data!CP5</f>
        <v>0</v>
      </c>
      <c r="G43" s="87">
        <f>Data!DJ5</f>
        <v>0</v>
      </c>
      <c r="H43" s="22">
        <f t="shared" si="0"/>
        <v>0</v>
      </c>
      <c r="I43" s="1"/>
    </row>
    <row r="44" spans="2:9" x14ac:dyDescent="0.2">
      <c r="B44" s="7" t="s">
        <v>58</v>
      </c>
      <c r="C44" s="87">
        <f>Data!AI5</f>
        <v>1150</v>
      </c>
      <c r="D44" s="87">
        <f>Data!BC5</f>
        <v>0</v>
      </c>
      <c r="E44" s="87">
        <f>Data!BW5</f>
        <v>0</v>
      </c>
      <c r="F44" s="87">
        <f>Data!CQ5</f>
        <v>0</v>
      </c>
      <c r="G44" s="87">
        <f>Data!DK5</f>
        <v>0</v>
      </c>
      <c r="H44" s="22">
        <f t="shared" si="0"/>
        <v>1150</v>
      </c>
      <c r="I44" s="1"/>
    </row>
    <row r="45" spans="2:9" x14ac:dyDescent="0.2">
      <c r="B45" s="7" t="s">
        <v>59</v>
      </c>
      <c r="C45" s="87">
        <f>Data!AJ5</f>
        <v>3130</v>
      </c>
      <c r="D45" s="87">
        <f>Data!BD5</f>
        <v>13030</v>
      </c>
      <c r="E45" s="87">
        <f>Data!BX5</f>
        <v>5173</v>
      </c>
      <c r="F45" s="87">
        <f>Data!CR5</f>
        <v>375</v>
      </c>
      <c r="G45" s="87">
        <f>Data!DL5</f>
        <v>2686</v>
      </c>
      <c r="H45" s="22">
        <f t="shared" si="0"/>
        <v>24394</v>
      </c>
      <c r="I45" s="1"/>
    </row>
    <row r="46" spans="2:9" x14ac:dyDescent="0.2">
      <c r="B46" s="7" t="s">
        <v>60</v>
      </c>
      <c r="C46" s="87">
        <f>Data!AK5</f>
        <v>0</v>
      </c>
      <c r="D46" s="87">
        <f>Data!BE5</f>
        <v>0</v>
      </c>
      <c r="E46" s="87">
        <f>Data!BY5</f>
        <v>0</v>
      </c>
      <c r="F46" s="87">
        <f>Data!CS5</f>
        <v>0</v>
      </c>
      <c r="G46" s="87">
        <f>Data!DM5</f>
        <v>1684</v>
      </c>
      <c r="H46" s="22">
        <f t="shared" si="0"/>
        <v>1684</v>
      </c>
      <c r="I46" s="1"/>
    </row>
    <row r="47" spans="2:9" x14ac:dyDescent="0.2">
      <c r="B47" s="7" t="s">
        <v>61</v>
      </c>
      <c r="C47" s="87">
        <f>Data!AL5</f>
        <v>8500</v>
      </c>
      <c r="D47" s="87">
        <f>Data!BF5</f>
        <v>37201</v>
      </c>
      <c r="E47" s="87">
        <f>Data!BZ5</f>
        <v>6506</v>
      </c>
      <c r="F47" s="87">
        <f>Data!CT5</f>
        <v>354</v>
      </c>
      <c r="G47" s="87">
        <f>Data!DN5</f>
        <v>0</v>
      </c>
      <c r="H47" s="22">
        <f t="shared" si="0"/>
        <v>52561</v>
      </c>
      <c r="I47" s="1"/>
    </row>
    <row r="48" spans="2:9" x14ac:dyDescent="0.2">
      <c r="B48" s="7" t="s">
        <v>62</v>
      </c>
      <c r="C48" s="87">
        <f>Data!AM5</f>
        <v>0</v>
      </c>
      <c r="D48" s="87">
        <f>Data!BG5</f>
        <v>0</v>
      </c>
      <c r="E48" s="87">
        <f>Data!CA5</f>
        <v>0</v>
      </c>
      <c r="F48" s="87">
        <f>Data!CU5</f>
        <v>0</v>
      </c>
      <c r="G48" s="87">
        <f>Data!DO5</f>
        <v>0</v>
      </c>
      <c r="H48" s="22">
        <f t="shared" si="0"/>
        <v>0</v>
      </c>
      <c r="I48" s="1"/>
    </row>
    <row r="49" spans="2:9" x14ac:dyDescent="0.2">
      <c r="B49" s="7" t="s">
        <v>63</v>
      </c>
      <c r="C49" s="87">
        <f>Data!AN5</f>
        <v>21</v>
      </c>
      <c r="D49" s="87">
        <f>Data!BH5</f>
        <v>918</v>
      </c>
      <c r="E49" s="87">
        <f>Data!CB5</f>
        <v>0</v>
      </c>
      <c r="F49" s="87">
        <f>Data!CV5</f>
        <v>0</v>
      </c>
      <c r="G49" s="87">
        <f>Data!DP5</f>
        <v>0</v>
      </c>
      <c r="H49" s="22">
        <f t="shared" si="0"/>
        <v>939</v>
      </c>
      <c r="I49" s="1"/>
    </row>
    <row r="50" spans="2:9" x14ac:dyDescent="0.2">
      <c r="B50" s="7" t="s">
        <v>64</v>
      </c>
      <c r="C50" s="87">
        <f>Data!AO5</f>
        <v>42</v>
      </c>
      <c r="D50" s="87">
        <f>Data!BI5</f>
        <v>1230</v>
      </c>
      <c r="E50" s="87">
        <f>Data!CC5</f>
        <v>774</v>
      </c>
      <c r="F50" s="87">
        <f>Data!CW5</f>
        <v>0</v>
      </c>
      <c r="G50" s="87">
        <f>Data!DQ5</f>
        <v>0</v>
      </c>
      <c r="H50" s="22">
        <f t="shared" si="0"/>
        <v>2046</v>
      </c>
      <c r="I50" s="1"/>
    </row>
    <row r="51" spans="2:9" x14ac:dyDescent="0.2">
      <c r="B51" s="7" t="s">
        <v>0</v>
      </c>
      <c r="C51" s="87">
        <f>Data!AP5</f>
        <v>5743</v>
      </c>
      <c r="D51" s="87">
        <f>Data!BJ5</f>
        <v>15441</v>
      </c>
      <c r="E51" s="87">
        <f>Data!CD5</f>
        <v>8806</v>
      </c>
      <c r="F51" s="87">
        <f>Data!CX5</f>
        <v>555</v>
      </c>
      <c r="G51" s="87">
        <f>Data!DR5</f>
        <v>0</v>
      </c>
      <c r="H51" s="22">
        <f t="shared" si="0"/>
        <v>30545</v>
      </c>
      <c r="I51" s="1"/>
    </row>
    <row r="52" spans="2:9" x14ac:dyDescent="0.2">
      <c r="B52" s="8" t="s">
        <v>35</v>
      </c>
      <c r="C52" s="22">
        <f>SUM(C32:C51)</f>
        <v>308081</v>
      </c>
      <c r="D52" s="22">
        <f>SUM(D32:D51)</f>
        <v>210788</v>
      </c>
      <c r="E52" s="22">
        <f>SUM(E32:E51)</f>
        <v>48729</v>
      </c>
      <c r="F52" s="22">
        <f>SUM(F32:F51)</f>
        <v>8572</v>
      </c>
      <c r="G52" s="22">
        <f>SUM(G32:G51)</f>
        <v>4370</v>
      </c>
      <c r="H52" s="22">
        <f t="shared" si="0"/>
        <v>580540</v>
      </c>
      <c r="I52" s="1"/>
    </row>
    <row r="53" spans="2:9" x14ac:dyDescent="0.2">
      <c r="B53" s="14"/>
      <c r="C53" s="18"/>
      <c r="D53" s="18"/>
      <c r="E53" s="18"/>
      <c r="F53" s="18"/>
      <c r="G53" s="18"/>
      <c r="H53" s="18"/>
      <c r="I53" s="1"/>
    </row>
    <row r="54" spans="2:9" ht="13.5" customHeight="1" x14ac:dyDescent="0.2">
      <c r="B54" s="27"/>
      <c r="D54" s="363" t="s">
        <v>24</v>
      </c>
      <c r="E54" s="363"/>
      <c r="F54" s="363"/>
      <c r="G54" s="35" t="s">
        <v>25</v>
      </c>
      <c r="H54" s="35" t="s">
        <v>26</v>
      </c>
    </row>
    <row r="55" spans="2:9" x14ac:dyDescent="0.2">
      <c r="B55" s="361" t="s">
        <v>41</v>
      </c>
      <c r="C55" s="362"/>
      <c r="D55" s="350" t="str">
        <f>Data!T5</f>
        <v>Lester, Cathe</v>
      </c>
      <c r="E55" s="350"/>
      <c r="F55" s="350"/>
      <c r="G55" s="94" t="str">
        <f>Data!U5</f>
        <v>(915) 747-5117</v>
      </c>
      <c r="H55" s="84" t="str">
        <f>Data!V5</f>
        <v>clester@utep.edu</v>
      </c>
    </row>
    <row r="56" spans="2:9" ht="13.5" customHeight="1" x14ac:dyDescent="0.2">
      <c r="B56" s="27"/>
      <c r="C56" s="27"/>
      <c r="D56" s="27"/>
      <c r="E56" s="27"/>
      <c r="F56" s="27"/>
      <c r="G56" s="27"/>
      <c r="H56" s="5"/>
    </row>
    <row r="57" spans="2:9" x14ac:dyDescent="0.2">
      <c r="B57" s="3" t="s">
        <v>11</v>
      </c>
      <c r="C57" s="1"/>
      <c r="D57" s="1"/>
      <c r="E57" s="1"/>
      <c r="F57" s="1"/>
      <c r="G57" s="1"/>
      <c r="H57" s="1"/>
      <c r="I57" s="1"/>
    </row>
    <row r="58" spans="2:9" ht="39" customHeight="1" x14ac:dyDescent="0.2">
      <c r="B58" s="364" t="s">
        <v>43</v>
      </c>
      <c r="C58" s="364"/>
      <c r="D58" s="364"/>
      <c r="E58" s="364"/>
      <c r="F58" s="364"/>
      <c r="G58" s="364"/>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Data!DS5</f>
        <v>8938769</v>
      </c>
      <c r="D61" s="88">
        <f>Data!EM5</f>
        <v>7199034</v>
      </c>
      <c r="E61" s="88">
        <f>Data!FG5</f>
        <v>5311111</v>
      </c>
      <c r="F61" s="88">
        <f>Data!GA5</f>
        <v>962845</v>
      </c>
      <c r="G61" s="88">
        <f>Data!GU5</f>
        <v>0</v>
      </c>
      <c r="H61" s="21">
        <f>SUM(C61:G61)</f>
        <v>22411759</v>
      </c>
      <c r="I61" s="1"/>
    </row>
    <row r="62" spans="2:9" x14ac:dyDescent="0.2">
      <c r="B62" s="9" t="str">
        <f>$B$33</f>
        <v>Science</v>
      </c>
      <c r="C62" s="87">
        <f>Data!DT5</f>
        <v>3243782</v>
      </c>
      <c r="D62" s="87">
        <f>Data!EN5</f>
        <v>2946575</v>
      </c>
      <c r="E62" s="87">
        <f>Data!FH5</f>
        <v>2351309</v>
      </c>
      <c r="F62" s="87">
        <f>Data!GB5</f>
        <v>1766432</v>
      </c>
      <c r="G62" s="87">
        <f>Data!GV5</f>
        <v>0</v>
      </c>
      <c r="H62" s="22">
        <f t="shared" ref="H62:H81" si="1">SUM(C62:G62)</f>
        <v>10308098</v>
      </c>
      <c r="I62" s="1"/>
    </row>
    <row r="63" spans="2:9" x14ac:dyDescent="0.2">
      <c r="B63" s="9" t="str">
        <f>$B$34</f>
        <v>Fine Arts</v>
      </c>
      <c r="C63" s="87">
        <f>Data!DU5</f>
        <v>2224601</v>
      </c>
      <c r="D63" s="87">
        <f>Data!EO5</f>
        <v>1741294</v>
      </c>
      <c r="E63" s="87">
        <f>Data!FI5</f>
        <v>263974</v>
      </c>
      <c r="F63" s="87">
        <f>Data!GC5</f>
        <v>0</v>
      </c>
      <c r="G63" s="87">
        <f>Data!GW5</f>
        <v>0</v>
      </c>
      <c r="H63" s="22">
        <f t="shared" si="1"/>
        <v>4229869</v>
      </c>
      <c r="I63" s="1"/>
    </row>
    <row r="64" spans="2:9" x14ac:dyDescent="0.2">
      <c r="B64" s="9" t="str">
        <f>$B$35</f>
        <v>Teacher Education</v>
      </c>
      <c r="C64" s="87">
        <f>Data!DV5</f>
        <v>86094</v>
      </c>
      <c r="D64" s="87">
        <f>Data!EP5</f>
        <v>1151521</v>
      </c>
      <c r="E64" s="87">
        <f>Data!FJ5</f>
        <v>1760011</v>
      </c>
      <c r="F64" s="87">
        <f>Data!GD5</f>
        <v>890196</v>
      </c>
      <c r="G64" s="87">
        <f>Data!GX5</f>
        <v>0</v>
      </c>
      <c r="H64" s="22">
        <f t="shared" si="1"/>
        <v>3887822</v>
      </c>
      <c r="I64" s="1"/>
    </row>
    <row r="65" spans="2:9" x14ac:dyDescent="0.2">
      <c r="B65" s="9" t="str">
        <f>$B$36</f>
        <v>Agriculture</v>
      </c>
      <c r="C65" s="87">
        <f>Data!DW5</f>
        <v>3732</v>
      </c>
      <c r="D65" s="87">
        <f>Data!EQ5</f>
        <v>0</v>
      </c>
      <c r="E65" s="87">
        <f>Data!FK5</f>
        <v>0</v>
      </c>
      <c r="F65" s="87">
        <f>Data!GE5</f>
        <v>0</v>
      </c>
      <c r="G65" s="87">
        <f>Data!GY5</f>
        <v>0</v>
      </c>
      <c r="H65" s="22">
        <f t="shared" si="1"/>
        <v>3732</v>
      </c>
      <c r="I65" s="1"/>
    </row>
    <row r="66" spans="2:9" x14ac:dyDescent="0.2">
      <c r="B66" s="9" t="str">
        <f>$B$37</f>
        <v>Engineering</v>
      </c>
      <c r="C66" s="87">
        <f>Data!DX5</f>
        <v>1795251</v>
      </c>
      <c r="D66" s="87">
        <f>Data!ER5</f>
        <v>3093060</v>
      </c>
      <c r="E66" s="87">
        <f>Data!FL5</f>
        <v>2730101</v>
      </c>
      <c r="F66" s="87">
        <f>Data!GF5</f>
        <v>3220064</v>
      </c>
      <c r="G66" s="87">
        <f>Data!GZ5</f>
        <v>0</v>
      </c>
      <c r="H66" s="22">
        <f t="shared" si="1"/>
        <v>10838476</v>
      </c>
      <c r="I66" s="1"/>
    </row>
    <row r="67" spans="2:9" x14ac:dyDescent="0.2">
      <c r="B67" s="9" t="str">
        <f>$B$38</f>
        <v>Home Economics</v>
      </c>
      <c r="C67" s="87">
        <f>Data!DY5</f>
        <v>0</v>
      </c>
      <c r="D67" s="87">
        <f>Data!ES5</f>
        <v>0</v>
      </c>
      <c r="E67" s="87">
        <f>Data!FM5</f>
        <v>0</v>
      </c>
      <c r="F67" s="87">
        <f>Data!GG5</f>
        <v>0</v>
      </c>
      <c r="G67" s="87">
        <f>Data!HA5</f>
        <v>0</v>
      </c>
      <c r="H67" s="22">
        <f t="shared" si="1"/>
        <v>0</v>
      </c>
      <c r="I67" s="1"/>
    </row>
    <row r="68" spans="2:9" x14ac:dyDescent="0.2">
      <c r="B68" s="9" t="str">
        <f>$B$39</f>
        <v>Law</v>
      </c>
      <c r="C68" s="87">
        <f>Data!DZ5</f>
        <v>0</v>
      </c>
      <c r="D68" s="87">
        <f>Data!ET5</f>
        <v>0</v>
      </c>
      <c r="E68" s="87">
        <f>Data!FN5</f>
        <v>0</v>
      </c>
      <c r="F68" s="87">
        <f>Data!GH5</f>
        <v>0</v>
      </c>
      <c r="G68" s="87">
        <f>Data!HB5</f>
        <v>0</v>
      </c>
      <c r="H68" s="22">
        <f t="shared" si="1"/>
        <v>0</v>
      </c>
      <c r="I68" s="1"/>
    </row>
    <row r="69" spans="2:9" x14ac:dyDescent="0.2">
      <c r="B69" s="9" t="str">
        <f>$B$43</f>
        <v>Vocational Training</v>
      </c>
      <c r="C69" s="87">
        <f>Data!EA5</f>
        <v>40859</v>
      </c>
      <c r="D69" s="87">
        <f>Data!EU5</f>
        <v>184670</v>
      </c>
      <c r="E69" s="87">
        <f>Data!FO5</f>
        <v>431824</v>
      </c>
      <c r="F69" s="87">
        <f>Data!GI5</f>
        <v>0</v>
      </c>
      <c r="G69" s="87">
        <f>Data!HC5</f>
        <v>0</v>
      </c>
      <c r="H69" s="22">
        <f t="shared" si="1"/>
        <v>657353</v>
      </c>
      <c r="I69" s="1"/>
    </row>
    <row r="70" spans="2:9" x14ac:dyDescent="0.2">
      <c r="B70" s="9" t="str">
        <f>$B$41</f>
        <v>Library Science</v>
      </c>
      <c r="C70" s="87">
        <f>Data!EB5</f>
        <v>0</v>
      </c>
      <c r="D70" s="87">
        <f>Data!EV5</f>
        <v>0</v>
      </c>
      <c r="E70" s="87">
        <f>Data!FP5</f>
        <v>0</v>
      </c>
      <c r="F70" s="87">
        <f>Data!GJ5</f>
        <v>0</v>
      </c>
      <c r="G70" s="87">
        <f>Data!HD5</f>
        <v>0</v>
      </c>
      <c r="H70" s="22">
        <f t="shared" si="1"/>
        <v>0</v>
      </c>
      <c r="I70" s="1"/>
    </row>
    <row r="71" spans="2:9" x14ac:dyDescent="0.2">
      <c r="B71" s="9" t="str">
        <f>$B$42</f>
        <v>Veterinary Science</v>
      </c>
      <c r="C71" s="87">
        <f>Data!EC5</f>
        <v>0</v>
      </c>
      <c r="D71" s="87">
        <f>Data!EW5</f>
        <v>0</v>
      </c>
      <c r="E71" s="87">
        <f>Data!FQ5</f>
        <v>0</v>
      </c>
      <c r="F71" s="87">
        <f>Data!GK5</f>
        <v>0</v>
      </c>
      <c r="G71" s="87">
        <f>Data!HE5</f>
        <v>0</v>
      </c>
      <c r="H71" s="22">
        <f t="shared" si="1"/>
        <v>0</v>
      </c>
      <c r="I71" s="1"/>
    </row>
    <row r="72" spans="2:9" x14ac:dyDescent="0.2">
      <c r="B72" s="9" t="str">
        <f>$B$43</f>
        <v>Vocational Training</v>
      </c>
      <c r="C72" s="87">
        <f>Data!ED5</f>
        <v>0</v>
      </c>
      <c r="D72" s="87">
        <f>Data!EX5</f>
        <v>0</v>
      </c>
      <c r="E72" s="87">
        <f>Data!FR5</f>
        <v>0</v>
      </c>
      <c r="F72" s="87">
        <f>Data!GL5</f>
        <v>0</v>
      </c>
      <c r="G72" s="87">
        <f>Data!HF5</f>
        <v>0</v>
      </c>
      <c r="H72" s="22">
        <f t="shared" si="1"/>
        <v>0</v>
      </c>
      <c r="I72" s="1"/>
    </row>
    <row r="73" spans="2:9" x14ac:dyDescent="0.2">
      <c r="B73" s="9" t="str">
        <f>$B$44</f>
        <v>Physical Training</v>
      </c>
      <c r="C73" s="87">
        <f>Data!EE5</f>
        <v>85549</v>
      </c>
      <c r="D73" s="87">
        <f>Data!EY5</f>
        <v>0</v>
      </c>
      <c r="E73" s="87">
        <f>Data!FS5</f>
        <v>0</v>
      </c>
      <c r="F73" s="87">
        <f>Data!GM5</f>
        <v>0</v>
      </c>
      <c r="G73" s="87">
        <f>Data!HG5</f>
        <v>0</v>
      </c>
      <c r="H73" s="22">
        <f t="shared" si="1"/>
        <v>85549</v>
      </c>
      <c r="I73" s="1"/>
    </row>
    <row r="74" spans="2:9" x14ac:dyDescent="0.2">
      <c r="B74" s="9" t="str">
        <f>$B$45</f>
        <v>Health Services</v>
      </c>
      <c r="C74" s="87">
        <f>Data!EF5</f>
        <v>170763</v>
      </c>
      <c r="D74" s="87">
        <f>Data!EZ5</f>
        <v>1170522</v>
      </c>
      <c r="E74" s="87">
        <f>Data!FT5</f>
        <v>1783012</v>
      </c>
      <c r="F74" s="87">
        <f>Data!GN5</f>
        <v>402445</v>
      </c>
      <c r="G74" s="87">
        <f>Data!HH5</f>
        <v>594430</v>
      </c>
      <c r="H74" s="22">
        <f t="shared" si="1"/>
        <v>4121172</v>
      </c>
      <c r="I74" s="1"/>
    </row>
    <row r="75" spans="2:9" x14ac:dyDescent="0.2">
      <c r="B75" s="9" t="str">
        <f>$B$46</f>
        <v>Pharmacy</v>
      </c>
      <c r="C75" s="87">
        <f>Data!EG5</f>
        <v>0</v>
      </c>
      <c r="D75" s="87">
        <f>Data!FA5</f>
        <v>0</v>
      </c>
      <c r="E75" s="87">
        <f>Data!FU5</f>
        <v>0</v>
      </c>
      <c r="F75" s="87">
        <f>Data!GO5</f>
        <v>0</v>
      </c>
      <c r="G75" s="87">
        <f>Data!HI5</f>
        <v>1369875</v>
      </c>
      <c r="H75" s="22">
        <f t="shared" si="1"/>
        <v>1369875</v>
      </c>
      <c r="I75" s="1"/>
    </row>
    <row r="76" spans="2:9" x14ac:dyDescent="0.2">
      <c r="B76" s="9" t="str">
        <f>$B$47</f>
        <v>Business Administration</v>
      </c>
      <c r="C76" s="87">
        <f>Data!EH5</f>
        <v>585719</v>
      </c>
      <c r="D76" s="87">
        <f>Data!FB5</f>
        <v>4896305</v>
      </c>
      <c r="E76" s="87">
        <f>Data!FV5</f>
        <v>1898506</v>
      </c>
      <c r="F76" s="87">
        <f>Data!GP5</f>
        <v>716412</v>
      </c>
      <c r="G76" s="87">
        <f>Data!HJ5</f>
        <v>0</v>
      </c>
      <c r="H76" s="22">
        <f t="shared" si="1"/>
        <v>8096942</v>
      </c>
      <c r="I76" s="1"/>
    </row>
    <row r="77" spans="2:9" x14ac:dyDescent="0.2">
      <c r="B77" s="9" t="str">
        <f>$B$48</f>
        <v>Optometry</v>
      </c>
      <c r="C77" s="87">
        <f>Data!EI5</f>
        <v>0</v>
      </c>
      <c r="D77" s="87">
        <f>Data!FC5</f>
        <v>0</v>
      </c>
      <c r="E77" s="87">
        <f>Data!FW5</f>
        <v>0</v>
      </c>
      <c r="F77" s="87">
        <f>Data!GQ5</f>
        <v>0</v>
      </c>
      <c r="G77" s="87">
        <f>Data!HK5</f>
        <v>0</v>
      </c>
      <c r="H77" s="22">
        <f t="shared" si="1"/>
        <v>0</v>
      </c>
      <c r="I77" s="1"/>
    </row>
    <row r="78" spans="2:9" x14ac:dyDescent="0.2">
      <c r="B78" s="9" t="str">
        <f>$B$49</f>
        <v>Teacher Ed-Practice Teaching</v>
      </c>
      <c r="C78" s="87">
        <f>Data!EJ5</f>
        <v>1922</v>
      </c>
      <c r="D78" s="87">
        <f>Data!FD5</f>
        <v>94078</v>
      </c>
      <c r="E78" s="87">
        <f>Data!FX5</f>
        <v>0</v>
      </c>
      <c r="F78" s="87">
        <f>Data!GR5</f>
        <v>0</v>
      </c>
      <c r="G78" s="87">
        <f>Data!HL5</f>
        <v>0</v>
      </c>
      <c r="H78" s="22">
        <f t="shared" si="1"/>
        <v>96000</v>
      </c>
      <c r="I78" s="1"/>
    </row>
    <row r="79" spans="2:9" x14ac:dyDescent="0.2">
      <c r="B79" s="9" t="str">
        <f>$B$50</f>
        <v>Technology</v>
      </c>
      <c r="C79" s="87">
        <f>Data!EK5</f>
        <v>1753</v>
      </c>
      <c r="D79" s="87">
        <f>Data!FE5</f>
        <v>75364</v>
      </c>
      <c r="E79" s="87">
        <f>Data!FY5</f>
        <v>145229</v>
      </c>
      <c r="F79" s="87">
        <f>Data!GS5</f>
        <v>0</v>
      </c>
      <c r="G79" s="87">
        <f>Data!HM5</f>
        <v>0</v>
      </c>
      <c r="H79" s="22">
        <f t="shared" si="1"/>
        <v>222346</v>
      </c>
      <c r="I79" s="1"/>
    </row>
    <row r="80" spans="2:9" x14ac:dyDescent="0.2">
      <c r="B80" s="9" t="str">
        <f>$B$51</f>
        <v>Nursing</v>
      </c>
      <c r="C80" s="87">
        <f>Data!EL5</f>
        <v>229833</v>
      </c>
      <c r="D80" s="87">
        <f>Data!FF5</f>
        <v>1806467</v>
      </c>
      <c r="E80" s="87">
        <f>Data!FZ5</f>
        <v>1445862</v>
      </c>
      <c r="F80" s="87">
        <f>Data!GT5</f>
        <v>195117</v>
      </c>
      <c r="G80" s="87">
        <f>Data!HN5</f>
        <v>0</v>
      </c>
      <c r="H80" s="22">
        <f t="shared" si="1"/>
        <v>3677279</v>
      </c>
      <c r="I80" s="1"/>
    </row>
    <row r="81" spans="2:9" x14ac:dyDescent="0.2">
      <c r="B81" s="39" t="str">
        <f>$B$52</f>
        <v>Totals</v>
      </c>
      <c r="C81" s="21">
        <f>SUM(C61:C80)</f>
        <v>17408627</v>
      </c>
      <c r="D81" s="21">
        <f>SUM(D61:D80)</f>
        <v>24358890</v>
      </c>
      <c r="E81" s="21">
        <f>SUM(E61:E80)</f>
        <v>18120939</v>
      </c>
      <c r="F81" s="21">
        <f>SUM(F61:F80)</f>
        <v>8153511</v>
      </c>
      <c r="G81" s="21">
        <f>SUM(G61:G80)</f>
        <v>1964305</v>
      </c>
      <c r="H81" s="21">
        <f t="shared" si="1"/>
        <v>70006272</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Data!T5</f>
        <v>Lester, Cathe</v>
      </c>
      <c r="E84" s="350"/>
      <c r="F84" s="350"/>
      <c r="G84" s="94" t="str">
        <f>Data!U5</f>
        <v>(915) 747-5117</v>
      </c>
      <c r="H84" s="84" t="str">
        <f>Data!V5</f>
        <v>clester@utep.edu</v>
      </c>
    </row>
    <row r="85" spans="2:9" ht="13.5" customHeight="1" x14ac:dyDescent="0.2">
      <c r="B85" s="27"/>
      <c r="C85" s="27"/>
      <c r="D85" s="27"/>
      <c r="E85" s="27"/>
      <c r="F85" s="27"/>
      <c r="G85" s="27"/>
      <c r="H85" s="5"/>
    </row>
    <row r="86" spans="2:9" x14ac:dyDescent="0.2">
      <c r="B86" s="28" t="s">
        <v>34</v>
      </c>
      <c r="C86" s="13"/>
      <c r="D86" s="13"/>
      <c r="E86" s="13"/>
      <c r="F86" s="13"/>
      <c r="G86" s="13"/>
      <c r="H86" s="17">
        <f>H13+H14</f>
        <v>198473997</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Data!HR5</f>
        <v>1457892</v>
      </c>
      <c r="D91" s="172">
        <f>Data!IL5</f>
        <v>1174145</v>
      </c>
      <c r="E91" s="172">
        <f>Data!JF5</f>
        <v>866229</v>
      </c>
      <c r="F91" s="172">
        <f>Data!JZ5</f>
        <v>157038</v>
      </c>
      <c r="G91" s="172">
        <f>Data!KT5</f>
        <v>0</v>
      </c>
      <c r="H91" s="40">
        <f t="shared" ref="H91:H111" si="2">SUM(C91:G91)</f>
        <v>3655304</v>
      </c>
    </row>
    <row r="92" spans="2:9" x14ac:dyDescent="0.2">
      <c r="B92" s="9" t="str">
        <f>$B$33</f>
        <v>Science</v>
      </c>
      <c r="C92" s="172">
        <f>Data!HS5</f>
        <v>1436770</v>
      </c>
      <c r="D92" s="172">
        <f>Data!IM5</f>
        <v>1305128</v>
      </c>
      <c r="E92" s="172">
        <f>Data!JG5</f>
        <v>1041466</v>
      </c>
      <c r="F92" s="172">
        <f>Data!KA5</f>
        <v>782406</v>
      </c>
      <c r="G92" s="172">
        <f>Data!KU5</f>
        <v>0</v>
      </c>
      <c r="H92" s="75">
        <f t="shared" si="2"/>
        <v>4565770</v>
      </c>
    </row>
    <row r="93" spans="2:9" x14ac:dyDescent="0.2">
      <c r="B93" s="9" t="str">
        <f>$B$34</f>
        <v>Fine Arts</v>
      </c>
      <c r="C93" s="172">
        <f>Data!HT5</f>
        <v>393990</v>
      </c>
      <c r="D93" s="172">
        <f>Data!IN5</f>
        <v>308394</v>
      </c>
      <c r="E93" s="172">
        <f>Data!JH5</f>
        <v>46751</v>
      </c>
      <c r="F93" s="172">
        <f>Data!KB5</f>
        <v>0</v>
      </c>
      <c r="G93" s="172">
        <f>Data!KV5</f>
        <v>0</v>
      </c>
      <c r="H93" s="75">
        <f t="shared" si="2"/>
        <v>749135</v>
      </c>
    </row>
    <row r="94" spans="2:9" x14ac:dyDescent="0.2">
      <c r="B94" s="9" t="str">
        <f>$B$35</f>
        <v>Teacher Education</v>
      </c>
      <c r="C94" s="172">
        <f>Data!HU5</f>
        <v>8266</v>
      </c>
      <c r="D94" s="172">
        <f>Data!IO5</f>
        <v>110561</v>
      </c>
      <c r="E94" s="172">
        <f>Data!JI5</f>
        <v>168984</v>
      </c>
      <c r="F94" s="172">
        <f>Data!KC5</f>
        <v>85470</v>
      </c>
      <c r="G94" s="172">
        <f>Data!KW5</f>
        <v>0</v>
      </c>
      <c r="H94" s="75">
        <f t="shared" si="2"/>
        <v>373281</v>
      </c>
    </row>
    <row r="95" spans="2:9" x14ac:dyDescent="0.2">
      <c r="B95" s="9" t="str">
        <f>$B$36</f>
        <v>Agriculture</v>
      </c>
      <c r="C95" s="172">
        <f>Data!HV5</f>
        <v>70</v>
      </c>
      <c r="D95" s="172">
        <f>Data!IP5</f>
        <v>0</v>
      </c>
      <c r="E95" s="172">
        <f>Data!JJ5</f>
        <v>0</v>
      </c>
      <c r="F95" s="172">
        <f>Data!KD5</f>
        <v>0</v>
      </c>
      <c r="G95" s="172">
        <f>Data!KX5</f>
        <v>0</v>
      </c>
      <c r="H95" s="75">
        <f t="shared" si="2"/>
        <v>70</v>
      </c>
    </row>
    <row r="96" spans="2:9" x14ac:dyDescent="0.2">
      <c r="B96" s="9" t="str">
        <f>$B$37</f>
        <v>Engineering</v>
      </c>
      <c r="C96" s="172">
        <f>Data!HW5</f>
        <v>383389</v>
      </c>
      <c r="D96" s="172">
        <f>Data!IQ5</f>
        <v>660546</v>
      </c>
      <c r="E96" s="172">
        <f>Data!JK5</f>
        <v>583033</v>
      </c>
      <c r="F96" s="172">
        <f>Data!KE5</f>
        <v>687668</v>
      </c>
      <c r="G96" s="172">
        <f>Data!KY5</f>
        <v>0</v>
      </c>
      <c r="H96" s="75">
        <f t="shared" si="2"/>
        <v>2314636</v>
      </c>
    </row>
    <row r="97" spans="2:8" x14ac:dyDescent="0.2">
      <c r="B97" s="9" t="str">
        <f>$B$38</f>
        <v>Home Economics</v>
      </c>
      <c r="C97" s="172">
        <f>Data!HX5</f>
        <v>0</v>
      </c>
      <c r="D97" s="172">
        <f>Data!IR5</f>
        <v>0</v>
      </c>
      <c r="E97" s="172">
        <f>Data!JL5</f>
        <v>0</v>
      </c>
      <c r="F97" s="172">
        <f>Data!KF5</f>
        <v>0</v>
      </c>
      <c r="G97" s="172">
        <f>Data!KZ5</f>
        <v>0</v>
      </c>
      <c r="H97" s="75">
        <f t="shared" si="2"/>
        <v>0</v>
      </c>
    </row>
    <row r="98" spans="2:8" x14ac:dyDescent="0.2">
      <c r="B98" s="9" t="str">
        <f>$B$39</f>
        <v>Law</v>
      </c>
      <c r="C98" s="172">
        <f>Data!HY5</f>
        <v>0</v>
      </c>
      <c r="D98" s="172">
        <f>Data!IS5</f>
        <v>0</v>
      </c>
      <c r="E98" s="172">
        <f>Data!JM5</f>
        <v>0</v>
      </c>
      <c r="F98" s="172">
        <f>Data!KG5</f>
        <v>0</v>
      </c>
      <c r="G98" s="172">
        <f>Data!LA5</f>
        <v>0</v>
      </c>
      <c r="H98" s="75">
        <f t="shared" si="2"/>
        <v>0</v>
      </c>
    </row>
    <row r="99" spans="2:8" x14ac:dyDescent="0.2">
      <c r="B99" s="9" t="str">
        <f>$B$40</f>
        <v>Social Service</v>
      </c>
      <c r="C99" s="172">
        <f>Data!HZ5</f>
        <v>6664</v>
      </c>
      <c r="D99" s="172">
        <f>Data!IT5</f>
        <v>30119</v>
      </c>
      <c r="E99" s="172">
        <f>Data!JN5</f>
        <v>70429</v>
      </c>
      <c r="F99" s="172">
        <f>Data!KH5</f>
        <v>0</v>
      </c>
      <c r="G99" s="172">
        <f>Data!LB5</f>
        <v>0</v>
      </c>
      <c r="H99" s="75">
        <f t="shared" si="2"/>
        <v>107212</v>
      </c>
    </row>
    <row r="100" spans="2:8" x14ac:dyDescent="0.2">
      <c r="B100" s="9" t="str">
        <f>$B$41</f>
        <v>Library Science</v>
      </c>
      <c r="C100" s="172">
        <f>Data!IA5</f>
        <v>0</v>
      </c>
      <c r="D100" s="172">
        <f>Data!IU5</f>
        <v>0</v>
      </c>
      <c r="E100" s="172">
        <f>Data!JO5</f>
        <v>0</v>
      </c>
      <c r="F100" s="172">
        <f>Data!KI5</f>
        <v>0</v>
      </c>
      <c r="G100" s="172">
        <f>Data!LC5</f>
        <v>0</v>
      </c>
      <c r="H100" s="75">
        <f t="shared" si="2"/>
        <v>0</v>
      </c>
    </row>
    <row r="101" spans="2:8" x14ac:dyDescent="0.2">
      <c r="B101" s="9" t="str">
        <f>$B$42</f>
        <v>Veterinary Science</v>
      </c>
      <c r="C101" s="172">
        <f>Data!IB5</f>
        <v>0</v>
      </c>
      <c r="D101" s="172">
        <f>Data!IV5</f>
        <v>0</v>
      </c>
      <c r="E101" s="172">
        <f>Data!JP5</f>
        <v>0</v>
      </c>
      <c r="F101" s="172">
        <f>Data!KJ5</f>
        <v>0</v>
      </c>
      <c r="G101" s="172">
        <f>Data!LD5</f>
        <v>0</v>
      </c>
      <c r="H101" s="75">
        <f t="shared" si="2"/>
        <v>0</v>
      </c>
    </row>
    <row r="102" spans="2:8" x14ac:dyDescent="0.2">
      <c r="B102" s="9" t="str">
        <f>$B$43</f>
        <v>Vocational Training</v>
      </c>
      <c r="C102" s="172">
        <f>Data!IC5</f>
        <v>0</v>
      </c>
      <c r="D102" s="172">
        <f>Data!IW5</f>
        <v>0</v>
      </c>
      <c r="E102" s="172">
        <f>Data!JQ5</f>
        <v>0</v>
      </c>
      <c r="F102" s="172">
        <f>Data!KK5</f>
        <v>0</v>
      </c>
      <c r="G102" s="172">
        <f>Data!LE5</f>
        <v>0</v>
      </c>
      <c r="H102" s="75">
        <f t="shared" si="2"/>
        <v>0</v>
      </c>
    </row>
    <row r="103" spans="2:8" x14ac:dyDescent="0.2">
      <c r="B103" s="9" t="str">
        <f>$B$44</f>
        <v>Physical Training</v>
      </c>
      <c r="C103" s="172">
        <f>Data!ID5</f>
        <v>9189</v>
      </c>
      <c r="D103" s="172">
        <f>Data!IX5</f>
        <v>0</v>
      </c>
      <c r="E103" s="172">
        <f>Data!JR5</f>
        <v>0</v>
      </c>
      <c r="F103" s="172">
        <f>Data!KL5</f>
        <v>0</v>
      </c>
      <c r="G103" s="172">
        <f>Data!LF5</f>
        <v>0</v>
      </c>
      <c r="H103" s="75">
        <f t="shared" si="2"/>
        <v>9189</v>
      </c>
    </row>
    <row r="104" spans="2:8" x14ac:dyDescent="0.2">
      <c r="B104" s="9" t="str">
        <f>$B$45</f>
        <v>Health Services</v>
      </c>
      <c r="C104" s="172">
        <f>Data!IE5</f>
        <v>18342</v>
      </c>
      <c r="D104" s="172">
        <f>Data!IY5</f>
        <v>125727</v>
      </c>
      <c r="E104" s="172">
        <f>Data!JS5</f>
        <v>191515</v>
      </c>
      <c r="F104" s="172">
        <f>Data!KM5</f>
        <v>43227</v>
      </c>
      <c r="G104" s="172">
        <f>Data!LG5</f>
        <v>63848</v>
      </c>
      <c r="H104" s="75">
        <f t="shared" si="2"/>
        <v>442659</v>
      </c>
    </row>
    <row r="105" spans="2:8" x14ac:dyDescent="0.2">
      <c r="B105" s="9" t="str">
        <f>$B$46</f>
        <v>Pharmacy</v>
      </c>
      <c r="C105" s="172">
        <f>Data!IF5</f>
        <v>0</v>
      </c>
      <c r="D105" s="172">
        <f>Data!IZ5</f>
        <v>0</v>
      </c>
      <c r="E105" s="172">
        <f>Data!JT5</f>
        <v>0</v>
      </c>
      <c r="F105" s="172">
        <f>Data!KN5</f>
        <v>0</v>
      </c>
      <c r="G105" s="172">
        <f>Data!LH5</f>
        <v>25649</v>
      </c>
      <c r="H105" s="75">
        <f t="shared" si="2"/>
        <v>25649</v>
      </c>
    </row>
    <row r="106" spans="2:8" x14ac:dyDescent="0.2">
      <c r="B106" s="9" t="str">
        <f>$B$47</f>
        <v>Business Administration</v>
      </c>
      <c r="C106" s="172">
        <f>Data!IG5</f>
        <v>110965</v>
      </c>
      <c r="D106" s="172">
        <f>Data!JA5</f>
        <v>927609</v>
      </c>
      <c r="E106" s="172">
        <f>Data!JU5</f>
        <v>359674</v>
      </c>
      <c r="F106" s="172">
        <f>Data!KO5</f>
        <v>135725</v>
      </c>
      <c r="G106" s="172">
        <f>Data!LI5</f>
        <v>0</v>
      </c>
      <c r="H106" s="75">
        <f t="shared" si="2"/>
        <v>1533973</v>
      </c>
    </row>
    <row r="107" spans="2:8" x14ac:dyDescent="0.2">
      <c r="B107" s="9" t="str">
        <f>$B$48</f>
        <v>Optometry</v>
      </c>
      <c r="C107" s="172">
        <f>Data!IH5</f>
        <v>0</v>
      </c>
      <c r="D107" s="172">
        <f>Data!JB5</f>
        <v>0</v>
      </c>
      <c r="E107" s="172">
        <f>Data!JV5</f>
        <v>0</v>
      </c>
      <c r="F107" s="172">
        <f>Data!KP5</f>
        <v>0</v>
      </c>
      <c r="G107" s="172">
        <f>Data!LJ5</f>
        <v>0</v>
      </c>
      <c r="H107" s="75">
        <f t="shared" si="2"/>
        <v>0</v>
      </c>
    </row>
    <row r="108" spans="2:8" x14ac:dyDescent="0.2">
      <c r="B108" s="9" t="str">
        <f>$B$49</f>
        <v>Teacher Ed-Practice Teaching</v>
      </c>
      <c r="C108" s="172">
        <f>Data!II5</f>
        <v>36</v>
      </c>
      <c r="D108" s="172">
        <f>Data!JC5</f>
        <v>1761</v>
      </c>
      <c r="E108" s="172">
        <f>Data!JW5</f>
        <v>0</v>
      </c>
      <c r="F108" s="172">
        <f>Data!KQ5</f>
        <v>0</v>
      </c>
      <c r="G108" s="172">
        <f>Data!LK5</f>
        <v>0</v>
      </c>
      <c r="H108" s="75">
        <f t="shared" si="2"/>
        <v>1797</v>
      </c>
    </row>
    <row r="109" spans="2:8" x14ac:dyDescent="0.2">
      <c r="B109" s="9" t="str">
        <f>$B$50</f>
        <v>Technology</v>
      </c>
      <c r="C109" s="172">
        <f>Data!IJ5</f>
        <v>33</v>
      </c>
      <c r="D109" s="172">
        <f>Data!JD5</f>
        <v>1411</v>
      </c>
      <c r="E109" s="172">
        <f>Data!JX5</f>
        <v>2719</v>
      </c>
      <c r="F109" s="172">
        <f>Data!KR5</f>
        <v>0</v>
      </c>
      <c r="G109" s="172">
        <f>Data!LL5</f>
        <v>0</v>
      </c>
      <c r="H109" s="75">
        <f t="shared" si="2"/>
        <v>4163</v>
      </c>
    </row>
    <row r="110" spans="2:8" x14ac:dyDescent="0.2">
      <c r="B110" s="9" t="str">
        <f>$B$51</f>
        <v>Nursing</v>
      </c>
      <c r="C110" s="172">
        <f>Data!IK5</f>
        <v>36774</v>
      </c>
      <c r="D110" s="172">
        <f>Data!JE5</f>
        <v>289037</v>
      </c>
      <c r="E110" s="172">
        <f>Data!JY5</f>
        <v>231340</v>
      </c>
      <c r="F110" s="172">
        <f>Data!KS5</f>
        <v>31219</v>
      </c>
      <c r="G110" s="172">
        <f>Data!HPM5</f>
        <v>0</v>
      </c>
      <c r="H110" s="75">
        <f t="shared" si="2"/>
        <v>588370</v>
      </c>
    </row>
    <row r="111" spans="2:8" x14ac:dyDescent="0.2">
      <c r="B111" s="39" t="str">
        <f>$B$52</f>
        <v>Totals</v>
      </c>
      <c r="C111" s="40">
        <f>SUM(C91:C110)</f>
        <v>3862380</v>
      </c>
      <c r="D111" s="40">
        <f>SUM(D91:D110)</f>
        <v>4934438</v>
      </c>
      <c r="E111" s="40">
        <f>SUM(E91:E110)</f>
        <v>3562140</v>
      </c>
      <c r="F111" s="40">
        <f>SUM(F91:F110)</f>
        <v>1922753</v>
      </c>
      <c r="G111" s="40">
        <f>SUM(G91:G110)</f>
        <v>89497</v>
      </c>
      <c r="H111" s="40">
        <f t="shared" si="2"/>
        <v>14371208</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10396661</v>
      </c>
      <c r="D116" s="21">
        <f t="shared" si="3"/>
        <v>8373179</v>
      </c>
      <c r="E116" s="21">
        <f t="shared" si="3"/>
        <v>6177340</v>
      </c>
      <c r="F116" s="21">
        <f t="shared" si="3"/>
        <v>1119883</v>
      </c>
      <c r="G116" s="21">
        <f t="shared" si="3"/>
        <v>0</v>
      </c>
      <c r="H116" s="40">
        <f t="shared" ref="H116:H136" si="4">SUM(C116:G116)</f>
        <v>26067063</v>
      </c>
      <c r="I116" s="1"/>
    </row>
    <row r="117" spans="2:9" x14ac:dyDescent="0.2">
      <c r="B117" s="9" t="str">
        <f>$B$33</f>
        <v>Science</v>
      </c>
      <c r="C117" s="22">
        <f t="shared" si="3"/>
        <v>4680552</v>
      </c>
      <c r="D117" s="22">
        <f t="shared" si="3"/>
        <v>4251703</v>
      </c>
      <c r="E117" s="22">
        <f t="shared" si="3"/>
        <v>3392775</v>
      </c>
      <c r="F117" s="22">
        <f t="shared" si="3"/>
        <v>2548838</v>
      </c>
      <c r="G117" s="22">
        <f t="shared" si="3"/>
        <v>0</v>
      </c>
      <c r="H117" s="75">
        <f t="shared" si="4"/>
        <v>14873868</v>
      </c>
      <c r="I117" s="1"/>
    </row>
    <row r="118" spans="2:9" x14ac:dyDescent="0.2">
      <c r="B118" s="9" t="str">
        <f>$B$34</f>
        <v>Fine Arts</v>
      </c>
      <c r="C118" s="22">
        <f t="shared" si="3"/>
        <v>2618591</v>
      </c>
      <c r="D118" s="22">
        <f t="shared" si="3"/>
        <v>2049688</v>
      </c>
      <c r="E118" s="22">
        <f t="shared" si="3"/>
        <v>310725</v>
      </c>
      <c r="F118" s="22">
        <f t="shared" si="3"/>
        <v>0</v>
      </c>
      <c r="G118" s="22">
        <f t="shared" si="3"/>
        <v>0</v>
      </c>
      <c r="H118" s="75">
        <f t="shared" si="4"/>
        <v>4979004</v>
      </c>
      <c r="I118" s="1"/>
    </row>
    <row r="119" spans="2:9" x14ac:dyDescent="0.2">
      <c r="B119" s="9" t="str">
        <f>$B$35</f>
        <v>Teacher Education</v>
      </c>
      <c r="C119" s="22">
        <f t="shared" si="3"/>
        <v>94360</v>
      </c>
      <c r="D119" s="22">
        <f t="shared" si="3"/>
        <v>1262082</v>
      </c>
      <c r="E119" s="22">
        <f t="shared" si="3"/>
        <v>1928995</v>
      </c>
      <c r="F119" s="22">
        <f t="shared" si="3"/>
        <v>975666</v>
      </c>
      <c r="G119" s="22">
        <f t="shared" si="3"/>
        <v>0</v>
      </c>
      <c r="H119" s="75">
        <f t="shared" si="4"/>
        <v>4261103</v>
      </c>
      <c r="I119" s="1"/>
    </row>
    <row r="120" spans="2:9" x14ac:dyDescent="0.2">
      <c r="B120" s="9" t="str">
        <f>$B$36</f>
        <v>Agriculture</v>
      </c>
      <c r="C120" s="22">
        <f t="shared" si="3"/>
        <v>3802</v>
      </c>
      <c r="D120" s="22">
        <f t="shared" si="3"/>
        <v>0</v>
      </c>
      <c r="E120" s="22">
        <f t="shared" si="3"/>
        <v>0</v>
      </c>
      <c r="F120" s="22">
        <f t="shared" si="3"/>
        <v>0</v>
      </c>
      <c r="G120" s="22">
        <f t="shared" si="3"/>
        <v>0</v>
      </c>
      <c r="H120" s="75">
        <f t="shared" si="4"/>
        <v>3802</v>
      </c>
      <c r="I120" s="1"/>
    </row>
    <row r="121" spans="2:9" x14ac:dyDescent="0.2">
      <c r="B121" s="9" t="str">
        <f>$B$37</f>
        <v>Engineering</v>
      </c>
      <c r="C121" s="22">
        <f t="shared" si="3"/>
        <v>2178640</v>
      </c>
      <c r="D121" s="22">
        <f t="shared" si="3"/>
        <v>3753606</v>
      </c>
      <c r="E121" s="22">
        <f t="shared" si="3"/>
        <v>3313134</v>
      </c>
      <c r="F121" s="22">
        <f t="shared" si="3"/>
        <v>3907732</v>
      </c>
      <c r="G121" s="22">
        <f t="shared" si="3"/>
        <v>0</v>
      </c>
      <c r="H121" s="75">
        <f t="shared" si="4"/>
        <v>13153112</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47523</v>
      </c>
      <c r="D124" s="22">
        <f t="shared" si="3"/>
        <v>214789</v>
      </c>
      <c r="E124" s="22">
        <f t="shared" si="3"/>
        <v>502253</v>
      </c>
      <c r="F124" s="22">
        <f t="shared" si="3"/>
        <v>0</v>
      </c>
      <c r="G124" s="22">
        <f t="shared" si="3"/>
        <v>0</v>
      </c>
      <c r="H124" s="75">
        <f t="shared" si="4"/>
        <v>764565</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94738</v>
      </c>
      <c r="D128" s="22">
        <f t="shared" si="3"/>
        <v>0</v>
      </c>
      <c r="E128" s="22">
        <f t="shared" si="3"/>
        <v>0</v>
      </c>
      <c r="F128" s="22">
        <f t="shared" si="3"/>
        <v>0</v>
      </c>
      <c r="G128" s="22">
        <f t="shared" si="3"/>
        <v>0</v>
      </c>
      <c r="H128" s="75">
        <f t="shared" si="4"/>
        <v>94738</v>
      </c>
      <c r="I128" s="1"/>
    </row>
    <row r="129" spans="2:9" x14ac:dyDescent="0.2">
      <c r="B129" s="9" t="str">
        <f>$B$45</f>
        <v>Health Services</v>
      </c>
      <c r="C129" s="22">
        <f t="shared" si="3"/>
        <v>189105</v>
      </c>
      <c r="D129" s="22">
        <f t="shared" si="3"/>
        <v>1296249</v>
      </c>
      <c r="E129" s="22">
        <f t="shared" si="3"/>
        <v>1974527</v>
      </c>
      <c r="F129" s="22">
        <f t="shared" si="3"/>
        <v>445672</v>
      </c>
      <c r="G129" s="22">
        <f t="shared" si="3"/>
        <v>658278</v>
      </c>
      <c r="H129" s="75">
        <f t="shared" si="4"/>
        <v>4563831</v>
      </c>
      <c r="I129" s="1"/>
    </row>
    <row r="130" spans="2:9" x14ac:dyDescent="0.2">
      <c r="B130" s="9" t="str">
        <f>$B$46</f>
        <v>Pharmacy</v>
      </c>
      <c r="C130" s="22">
        <f t="shared" si="3"/>
        <v>0</v>
      </c>
      <c r="D130" s="22">
        <f t="shared" si="3"/>
        <v>0</v>
      </c>
      <c r="E130" s="22">
        <f t="shared" si="3"/>
        <v>0</v>
      </c>
      <c r="F130" s="22">
        <f t="shared" si="3"/>
        <v>0</v>
      </c>
      <c r="G130" s="22">
        <f t="shared" si="3"/>
        <v>1395524</v>
      </c>
      <c r="H130" s="75">
        <f t="shared" si="4"/>
        <v>1395524</v>
      </c>
      <c r="I130" s="1"/>
    </row>
    <row r="131" spans="2:9" x14ac:dyDescent="0.2">
      <c r="B131" s="9" t="str">
        <f>$B$47</f>
        <v>Business Administration</v>
      </c>
      <c r="C131" s="22">
        <f t="shared" si="3"/>
        <v>696684</v>
      </c>
      <c r="D131" s="22">
        <f t="shared" si="3"/>
        <v>5823914</v>
      </c>
      <c r="E131" s="22">
        <f t="shared" si="3"/>
        <v>2258180</v>
      </c>
      <c r="F131" s="22">
        <f t="shared" si="3"/>
        <v>852137</v>
      </c>
      <c r="G131" s="22">
        <f t="shared" si="3"/>
        <v>0</v>
      </c>
      <c r="H131" s="75">
        <f t="shared" si="4"/>
        <v>9630915</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1958</v>
      </c>
      <c r="D133" s="22">
        <f t="shared" si="5"/>
        <v>95839</v>
      </c>
      <c r="E133" s="22">
        <f t="shared" si="5"/>
        <v>0</v>
      </c>
      <c r="F133" s="22">
        <f t="shared" si="5"/>
        <v>0</v>
      </c>
      <c r="G133" s="22">
        <f t="shared" si="5"/>
        <v>0</v>
      </c>
      <c r="H133" s="75">
        <f t="shared" si="4"/>
        <v>97797</v>
      </c>
      <c r="I133" s="1"/>
    </row>
    <row r="134" spans="2:9" x14ac:dyDescent="0.2">
      <c r="B134" s="9" t="str">
        <f>$B$50</f>
        <v>Technology</v>
      </c>
      <c r="C134" s="22">
        <f t="shared" si="5"/>
        <v>1786</v>
      </c>
      <c r="D134" s="22">
        <f t="shared" si="5"/>
        <v>76775</v>
      </c>
      <c r="E134" s="22">
        <f t="shared" si="5"/>
        <v>147948</v>
      </c>
      <c r="F134" s="22">
        <f t="shared" si="5"/>
        <v>0</v>
      </c>
      <c r="G134" s="22">
        <f t="shared" si="5"/>
        <v>0</v>
      </c>
      <c r="H134" s="75">
        <f t="shared" si="4"/>
        <v>226509</v>
      </c>
      <c r="I134" s="1"/>
    </row>
    <row r="135" spans="2:9" x14ac:dyDescent="0.2">
      <c r="B135" s="9" t="str">
        <f>$B$51</f>
        <v>Nursing</v>
      </c>
      <c r="C135" s="22">
        <f t="shared" si="5"/>
        <v>266607</v>
      </c>
      <c r="D135" s="22">
        <f t="shared" si="5"/>
        <v>2095504</v>
      </c>
      <c r="E135" s="22">
        <f t="shared" si="5"/>
        <v>1677202</v>
      </c>
      <c r="F135" s="22">
        <f t="shared" si="5"/>
        <v>226336</v>
      </c>
      <c r="G135" s="22">
        <f t="shared" si="5"/>
        <v>0</v>
      </c>
      <c r="H135" s="75">
        <f t="shared" si="4"/>
        <v>4265649</v>
      </c>
      <c r="I135" s="1"/>
    </row>
    <row r="136" spans="2:9" x14ac:dyDescent="0.2">
      <c r="B136" s="39" t="str">
        <f>$B$52</f>
        <v>Totals</v>
      </c>
      <c r="C136" s="40">
        <f>SUM(C116:C135)</f>
        <v>21271007</v>
      </c>
      <c r="D136" s="40">
        <f>SUM(D116:D135)</f>
        <v>29293328</v>
      </c>
      <c r="E136" s="40">
        <f>SUM(E116:E135)</f>
        <v>21683079</v>
      </c>
      <c r="F136" s="40">
        <f>SUM(F116:F135)</f>
        <v>10076264</v>
      </c>
      <c r="G136" s="40">
        <f>SUM(G116:G135)</f>
        <v>2053802</v>
      </c>
      <c r="H136" s="40">
        <f t="shared" si="4"/>
        <v>84377480</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114096517</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Data!QD5</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Data!LN5</f>
        <v>358981.01032680389</v>
      </c>
      <c r="D143" s="172">
        <f>Data!MH5</f>
        <v>289113.2435234664</v>
      </c>
      <c r="E143" s="172">
        <f>Data!NB5</f>
        <v>213294.24585620256</v>
      </c>
      <c r="F143" s="172">
        <f>Data!NV5</f>
        <v>38667.860293527163</v>
      </c>
      <c r="G143" s="172">
        <f>Data!OP5</f>
        <v>0</v>
      </c>
      <c r="H143" s="173">
        <f>Data!PJ5</f>
        <v>17563626</v>
      </c>
      <c r="I143" s="76">
        <f t="shared" ref="I143:I162" si="6">SUM(C143:H143)</f>
        <v>18463682.359999999</v>
      </c>
    </row>
    <row r="144" spans="2:9" x14ac:dyDescent="0.2">
      <c r="B144" s="9" t="str">
        <f>$B$33</f>
        <v>Science</v>
      </c>
      <c r="C144" s="172">
        <f>Data!LO5</f>
        <v>293299.19799765683</v>
      </c>
      <c r="D144" s="172">
        <f>Data!MI5</f>
        <v>266426.06819445494</v>
      </c>
      <c r="E144" s="172">
        <f>Data!NC5</f>
        <v>212602.77168585078</v>
      </c>
      <c r="F144" s="172">
        <f>Data!NW5</f>
        <v>159718.83712203745</v>
      </c>
      <c r="G144" s="172">
        <f>Data!OQ5</f>
        <v>0</v>
      </c>
      <c r="H144" s="174">
        <f>Data!PK5</f>
        <v>29440599</v>
      </c>
      <c r="I144" s="76">
        <f t="shared" si="6"/>
        <v>30372645.875</v>
      </c>
    </row>
    <row r="145" spans="2:9" x14ac:dyDescent="0.2">
      <c r="B145" s="9" t="str">
        <f>$B$34</f>
        <v>Fine Arts</v>
      </c>
      <c r="C145" s="172">
        <f>Data!LP5</f>
        <v>87580.20492490429</v>
      </c>
      <c r="D145" s="172">
        <f>Data!MJ5</f>
        <v>68552.91594065915</v>
      </c>
      <c r="E145" s="172">
        <f>Data!ND5</f>
        <v>10392.379134436551</v>
      </c>
      <c r="F145" s="172">
        <f>Data!NX5</f>
        <v>0</v>
      </c>
      <c r="G145" s="172">
        <f>Data!OR5</f>
        <v>0</v>
      </c>
      <c r="H145" s="174">
        <f>Data!PL5</f>
        <v>2367234</v>
      </c>
      <c r="I145" s="76">
        <f t="shared" si="6"/>
        <v>2533759.5</v>
      </c>
    </row>
    <row r="146" spans="2:9" x14ac:dyDescent="0.2">
      <c r="B146" s="9" t="str">
        <f>$B$35</f>
        <v>Teacher Education</v>
      </c>
      <c r="C146" s="172">
        <f>Data!LQ5</f>
        <v>3441.7873650594092</v>
      </c>
      <c r="D146" s="172">
        <f>Data!MK5</f>
        <v>46034.455692621734</v>
      </c>
      <c r="E146" s="172">
        <f>Data!NE5</f>
        <v>70360.11362191994</v>
      </c>
      <c r="F146" s="172">
        <f>Data!NY5</f>
        <v>35587.443320398932</v>
      </c>
      <c r="G146" s="172">
        <f>Data!OS5</f>
        <v>0</v>
      </c>
      <c r="H146" s="174">
        <f>Data!PN5</f>
        <v>3627552</v>
      </c>
      <c r="I146" s="76">
        <f t="shared" si="6"/>
        <v>3782975.8</v>
      </c>
    </row>
    <row r="147" spans="2:9" x14ac:dyDescent="0.2">
      <c r="B147" s="9" t="str">
        <f>$B$36</f>
        <v>Agriculture</v>
      </c>
      <c r="C147" s="172">
        <f>Data!LR5</f>
        <v>0</v>
      </c>
      <c r="D147" s="172">
        <f>Data!ML5</f>
        <v>0</v>
      </c>
      <c r="E147" s="172">
        <f>Data!NF5</f>
        <v>0</v>
      </c>
      <c r="F147" s="172">
        <f>Data!NZ5</f>
        <v>0</v>
      </c>
      <c r="G147" s="172">
        <f>Data!OT5</f>
        <v>0</v>
      </c>
      <c r="H147" s="174">
        <f>Data!PM5</f>
        <v>0</v>
      </c>
      <c r="I147" s="76">
        <f t="shared" si="6"/>
        <v>0</v>
      </c>
    </row>
    <row r="148" spans="2:9" x14ac:dyDescent="0.2">
      <c r="B148" s="9" t="str">
        <f>$B$37</f>
        <v>Engineering</v>
      </c>
      <c r="C148" s="172">
        <f>Data!LS5</f>
        <v>209288.65931686381</v>
      </c>
      <c r="D148" s="172">
        <f>Data!MM5</f>
        <v>360586.00194993283</v>
      </c>
      <c r="E148" s="172">
        <f>Data!NG5</f>
        <v>318272.58588889753</v>
      </c>
      <c r="F148" s="172">
        <f>Data!OA5</f>
        <v>375392.00784430577</v>
      </c>
      <c r="G148" s="172">
        <f>Data!OU5</f>
        <v>0</v>
      </c>
      <c r="H148" s="174">
        <f>Data!PO5</f>
        <v>34927550</v>
      </c>
      <c r="I148" s="76">
        <f t="shared" si="6"/>
        <v>36191089.255000003</v>
      </c>
    </row>
    <row r="149" spans="2:9" x14ac:dyDescent="0.2">
      <c r="B149" s="9" t="str">
        <f>$B$38</f>
        <v>Home Economics</v>
      </c>
      <c r="C149" s="172">
        <f>Data!LT5</f>
        <v>0</v>
      </c>
      <c r="D149" s="172">
        <f>Data!MN5</f>
        <v>0</v>
      </c>
      <c r="E149" s="172">
        <f>Data!NH5</f>
        <v>0</v>
      </c>
      <c r="F149" s="172">
        <f>Data!OB5</f>
        <v>0</v>
      </c>
      <c r="G149" s="172">
        <f>Data!OV5</f>
        <v>0</v>
      </c>
      <c r="H149" s="174">
        <f>Data!PP5</f>
        <v>0</v>
      </c>
      <c r="I149" s="76">
        <f t="shared" si="6"/>
        <v>0</v>
      </c>
    </row>
    <row r="150" spans="2:9" x14ac:dyDescent="0.2">
      <c r="B150" s="9" t="str">
        <f>$B$39</f>
        <v>Law</v>
      </c>
      <c r="C150" s="172">
        <f>Data!LU5</f>
        <v>0</v>
      </c>
      <c r="D150" s="172">
        <f>Data!MO5</f>
        <v>0</v>
      </c>
      <c r="E150" s="172">
        <f>Data!NI5</f>
        <v>0</v>
      </c>
      <c r="F150" s="172">
        <f>Data!OC5</f>
        <v>0</v>
      </c>
      <c r="G150" s="172">
        <f>Data!OW5</f>
        <v>0</v>
      </c>
      <c r="H150" s="174">
        <f>Data!PQ5</f>
        <v>0</v>
      </c>
      <c r="I150" s="76">
        <f t="shared" si="6"/>
        <v>0</v>
      </c>
    </row>
    <row r="151" spans="2:9" x14ac:dyDescent="0.2">
      <c r="B151" s="9" t="str">
        <f>$B$40</f>
        <v>Social Service</v>
      </c>
      <c r="C151" s="172">
        <f>Data!LV5</f>
        <v>1552.6053896080186</v>
      </c>
      <c r="D151" s="172">
        <f>Data!MP5</f>
        <v>7017.2945323897502</v>
      </c>
      <c r="E151" s="172">
        <f>Data!NJ5</f>
        <v>16408.92507800223</v>
      </c>
      <c r="F151" s="172">
        <f>Data!OD5</f>
        <v>0</v>
      </c>
      <c r="G151" s="172">
        <f>Data!OX5</f>
        <v>0</v>
      </c>
      <c r="H151" s="174">
        <f>Data!PR5</f>
        <v>355085</v>
      </c>
      <c r="I151" s="76">
        <f t="shared" si="6"/>
        <v>380063.82500000001</v>
      </c>
    </row>
    <row r="152" spans="2:9" x14ac:dyDescent="0.2">
      <c r="B152" s="9" t="str">
        <f>$B$41</f>
        <v>Library Science</v>
      </c>
      <c r="C152" s="172">
        <f>Data!LW5</f>
        <v>0</v>
      </c>
      <c r="D152" s="172">
        <f>Data!MQ5</f>
        <v>0</v>
      </c>
      <c r="E152" s="172">
        <f>Data!NK5</f>
        <v>0</v>
      </c>
      <c r="F152" s="172">
        <f>Data!OE5</f>
        <v>0</v>
      </c>
      <c r="G152" s="172">
        <f>Data!OY5</f>
        <v>0</v>
      </c>
      <c r="H152" s="174">
        <f>Data!PS5</f>
        <v>0</v>
      </c>
      <c r="I152" s="76">
        <f t="shared" si="6"/>
        <v>0</v>
      </c>
    </row>
    <row r="153" spans="2:9" x14ac:dyDescent="0.2">
      <c r="B153" s="9" t="str">
        <f>$B$42</f>
        <v>Veterinary Science</v>
      </c>
      <c r="C153" s="172">
        <f>Data!LX5</f>
        <v>0</v>
      </c>
      <c r="D153" s="172">
        <f>Data!MR5</f>
        <v>0</v>
      </c>
      <c r="E153" s="172">
        <f>Data!NL5</f>
        <v>0</v>
      </c>
      <c r="F153" s="172">
        <f>Data!OF5</f>
        <v>0</v>
      </c>
      <c r="G153" s="172">
        <f>Data!OZ5</f>
        <v>0</v>
      </c>
      <c r="H153" s="174">
        <f>Data!PT5</f>
        <v>0</v>
      </c>
      <c r="I153" s="76">
        <f t="shared" si="6"/>
        <v>0</v>
      </c>
    </row>
    <row r="154" spans="2:9" x14ac:dyDescent="0.2">
      <c r="B154" s="9" t="str">
        <f>$B$43</f>
        <v>Vocational Training</v>
      </c>
      <c r="C154" s="172">
        <f>Data!LY5</f>
        <v>0</v>
      </c>
      <c r="D154" s="172">
        <f>Data!MS5</f>
        <v>0</v>
      </c>
      <c r="E154" s="172">
        <f>Data!NM5</f>
        <v>0</v>
      </c>
      <c r="F154" s="172">
        <f>Data!OG5</f>
        <v>0</v>
      </c>
      <c r="G154" s="172">
        <f>Data!PA5</f>
        <v>0</v>
      </c>
      <c r="H154" s="174">
        <f>Data!PU5</f>
        <v>0</v>
      </c>
      <c r="I154" s="76">
        <f t="shared" si="6"/>
        <v>0</v>
      </c>
    </row>
    <row r="155" spans="2:9" x14ac:dyDescent="0.2">
      <c r="B155" s="9" t="str">
        <f>$B$44</f>
        <v>Physical Training</v>
      </c>
      <c r="C155" s="172">
        <f>Data!LZ5</f>
        <v>2775.4250000000002</v>
      </c>
      <c r="D155" s="172">
        <f>Data!MT5</f>
        <v>0</v>
      </c>
      <c r="E155" s="172">
        <f>Data!NN5</f>
        <v>0</v>
      </c>
      <c r="F155" s="172">
        <f>Data!OH5</f>
        <v>0</v>
      </c>
      <c r="G155" s="172">
        <f>Data!PB5</f>
        <v>0</v>
      </c>
      <c r="H155" s="174">
        <f>Data!PV5</f>
        <v>39454</v>
      </c>
      <c r="I155" s="76">
        <f t="shared" si="6"/>
        <v>42229.425000000003</v>
      </c>
    </row>
    <row r="156" spans="2:9" x14ac:dyDescent="0.2">
      <c r="B156" s="9" t="str">
        <f>$B$45</f>
        <v>Health Services</v>
      </c>
      <c r="C156" s="172">
        <f>Data!MA5</f>
        <v>18823.106684461363</v>
      </c>
      <c r="D156" s="172">
        <f>Data!MU5</f>
        <v>129025.96278180332</v>
      </c>
      <c r="E156" s="172">
        <f>Data!NO5</f>
        <v>196540.38108767601</v>
      </c>
      <c r="F156" s="172">
        <f>Data!OI5</f>
        <v>44361.279490451983</v>
      </c>
      <c r="G156" s="172">
        <f>Data!PC5</f>
        <v>65523.67495560729</v>
      </c>
      <c r="H156" s="174">
        <f>Data!PW5</f>
        <v>6739258</v>
      </c>
      <c r="I156" s="76">
        <f t="shared" si="6"/>
        <v>7193532.4050000003</v>
      </c>
    </row>
    <row r="157" spans="2:9" x14ac:dyDescent="0.2">
      <c r="B157" s="9" t="str">
        <f>$B$46</f>
        <v>Pharmacy</v>
      </c>
      <c r="C157" s="172">
        <f>Data!MB5</f>
        <v>0</v>
      </c>
      <c r="D157" s="172">
        <f>Data!MV5</f>
        <v>0</v>
      </c>
      <c r="E157" s="172">
        <f>Data!NP5</f>
        <v>0</v>
      </c>
      <c r="F157" s="172">
        <f>Data!OJ5</f>
        <v>0</v>
      </c>
      <c r="G157" s="172">
        <f>Data!PD5</f>
        <v>0</v>
      </c>
      <c r="H157" s="174">
        <f>Data!PX5</f>
        <v>1947424</v>
      </c>
      <c r="I157" s="76">
        <f t="shared" si="6"/>
        <v>1947424</v>
      </c>
    </row>
    <row r="158" spans="2:9" x14ac:dyDescent="0.2">
      <c r="B158" s="9" t="str">
        <f>$B$47</f>
        <v>Business Administration</v>
      </c>
      <c r="C158" s="172">
        <f>Data!MC5</f>
        <v>23289.26427368505</v>
      </c>
      <c r="D158" s="172">
        <f>Data!MW5</f>
        <v>194686.08856732579</v>
      </c>
      <c r="E158" s="172">
        <f>Data!NQ5</f>
        <v>75488.088928610334</v>
      </c>
      <c r="F158" s="172">
        <f>Data!OK5</f>
        <v>28485.858230378824</v>
      </c>
      <c r="G158" s="172">
        <f>Data!PE5</f>
        <v>0</v>
      </c>
      <c r="H158" s="174">
        <f>Data!PY5</f>
        <v>9640446</v>
      </c>
      <c r="I158" s="76">
        <f t="shared" si="6"/>
        <v>9962395.3000000007</v>
      </c>
    </row>
    <row r="159" spans="2:9" x14ac:dyDescent="0.2">
      <c r="B159" s="9" t="str">
        <f>$B$48</f>
        <v>Optometry</v>
      </c>
      <c r="C159" s="172">
        <f>Data!MD5</f>
        <v>0</v>
      </c>
      <c r="D159" s="172">
        <f>Data!MX5</f>
        <v>0</v>
      </c>
      <c r="E159" s="172">
        <f>Data!NR5</f>
        <v>0</v>
      </c>
      <c r="F159" s="172">
        <f>Data!OL5</f>
        <v>0</v>
      </c>
      <c r="G159" s="172">
        <f>Data!PF5</f>
        <v>0</v>
      </c>
      <c r="H159" s="174">
        <f>Data!PZ5</f>
        <v>0</v>
      </c>
      <c r="I159" s="76">
        <f t="shared" si="6"/>
        <v>0</v>
      </c>
    </row>
    <row r="160" spans="2:9" x14ac:dyDescent="0.2">
      <c r="B160" s="9" t="str">
        <f>$B$49</f>
        <v>Teacher Ed-Practice Teaching</v>
      </c>
      <c r="C160" s="172">
        <f>Data!ME5</f>
        <v>55.566321354166675</v>
      </c>
      <c r="D160" s="172">
        <f>Data!MY5</f>
        <v>2719.8586786458336</v>
      </c>
      <c r="E160" s="172">
        <f>Data!NS5</f>
        <v>0</v>
      </c>
      <c r="F160" s="172">
        <f>Data!OM5</f>
        <v>0</v>
      </c>
      <c r="G160" s="172">
        <f>Data!PG5</f>
        <v>0</v>
      </c>
      <c r="H160" s="174">
        <f>Data!QA5</f>
        <v>39453</v>
      </c>
      <c r="I160" s="76">
        <f t="shared" si="6"/>
        <v>42228.425000000003</v>
      </c>
    </row>
    <row r="161" spans="2:9" x14ac:dyDescent="0.2">
      <c r="B161" s="9" t="str">
        <f>$B$50</f>
        <v>Technology</v>
      </c>
      <c r="C161" s="172">
        <f>Data!MF5</f>
        <v>65.645255929947027</v>
      </c>
      <c r="D161" s="172">
        <f>Data!MZ5</f>
        <v>2822.1842942980757</v>
      </c>
      <c r="E161" s="172">
        <f>Data!NT5</f>
        <v>5438.4454497719762</v>
      </c>
      <c r="F161" s="172">
        <f>Data!ON5</f>
        <v>0</v>
      </c>
      <c r="G161" s="172">
        <f>Data!PH5</f>
        <v>0</v>
      </c>
      <c r="H161" s="174">
        <f>Data!QB5</f>
        <v>118362</v>
      </c>
      <c r="I161" s="76">
        <f t="shared" si="6"/>
        <v>126688.27499999999</v>
      </c>
    </row>
    <row r="162" spans="2:9" x14ac:dyDescent="0.2">
      <c r="B162" s="9" t="str">
        <f>$B$51</f>
        <v>Nursing</v>
      </c>
      <c r="C162" s="172">
        <f>Data!MG5</f>
        <v>11567.875078190966</v>
      </c>
      <c r="D162" s="172">
        <f>Data!NA5</f>
        <v>90922.472355468548</v>
      </c>
      <c r="E162" s="172">
        <f>Data!NU5</f>
        <v>72772.626195121455</v>
      </c>
      <c r="F162" s="172">
        <f>Data!OO5</f>
        <v>9820.5613712190443</v>
      </c>
      <c r="G162" s="172">
        <f>Data!PI5</f>
        <v>0</v>
      </c>
      <c r="H162" s="174">
        <f>Data!QC5</f>
        <v>2872719</v>
      </c>
      <c r="I162" s="76">
        <f t="shared" si="6"/>
        <v>3057802.5350000001</v>
      </c>
    </row>
    <row r="163" spans="2:9" ht="15" thickBot="1" x14ac:dyDescent="0.25">
      <c r="B163" s="39" t="str">
        <f>$B$52</f>
        <v>Totals</v>
      </c>
      <c r="C163" s="40">
        <f t="shared" ref="C163:H163" si="7">SUM(C143:C162)</f>
        <v>1010720.3479345178</v>
      </c>
      <c r="D163" s="40">
        <f t="shared" si="7"/>
        <v>1457906.5465110666</v>
      </c>
      <c r="E163" s="40">
        <f t="shared" si="7"/>
        <v>1191570.5629264896</v>
      </c>
      <c r="F163" s="40">
        <f t="shared" si="7"/>
        <v>692033.84767231916</v>
      </c>
      <c r="G163" s="41">
        <f t="shared" si="7"/>
        <v>65523.67495560729</v>
      </c>
      <c r="H163" s="77">
        <f t="shared" si="7"/>
        <v>109678762</v>
      </c>
      <c r="I163" s="76">
        <f>SUM(I143:I162)</f>
        <v>114096516.97999999</v>
      </c>
    </row>
    <row r="164" spans="2:9" ht="15" thickTop="1" x14ac:dyDescent="0.2">
      <c r="B164" s="14"/>
      <c r="C164" s="46"/>
      <c r="D164" s="46"/>
      <c r="E164" s="46"/>
      <c r="F164" s="46"/>
      <c r="G164" s="46"/>
      <c r="H164" s="47"/>
      <c r="I164" s="48"/>
    </row>
    <row r="165" spans="2:9"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7364107.1901647858</v>
      </c>
      <c r="D168" s="21">
        <f t="shared" si="8"/>
        <v>5930845.2785844933</v>
      </c>
      <c r="E168" s="21">
        <f t="shared" si="8"/>
        <v>4375500.3768207841</v>
      </c>
      <c r="F168" s="21">
        <f t="shared" si="8"/>
        <v>793229.51442993677</v>
      </c>
      <c r="G168" s="21">
        <f t="shared" si="8"/>
        <v>0</v>
      </c>
      <c r="H168" s="40">
        <f t="shared" ref="H168:H188" si="9">SUM(C168:G168)</f>
        <v>18463682.360000003</v>
      </c>
      <c r="I168" s="56"/>
    </row>
    <row r="169" spans="2:9" x14ac:dyDescent="0.2">
      <c r="B169" s="9" t="str">
        <f>$B$33</f>
        <v>Science</v>
      </c>
      <c r="C169" s="22">
        <f t="shared" si="8"/>
        <v>9557752.4344152454</v>
      </c>
      <c r="D169" s="22">
        <f t="shared" si="8"/>
        <v>8682036.7950139344</v>
      </c>
      <c r="E169" s="22">
        <f t="shared" si="8"/>
        <v>6928093.8781166058</v>
      </c>
      <c r="F169" s="22">
        <f t="shared" si="8"/>
        <v>5204762.7674542144</v>
      </c>
      <c r="G169" s="22">
        <f t="shared" si="8"/>
        <v>0</v>
      </c>
      <c r="H169" s="75">
        <f t="shared" si="9"/>
        <v>30372645.875</v>
      </c>
      <c r="I169" s="56"/>
    </row>
    <row r="170" spans="2:9" x14ac:dyDescent="0.2">
      <c r="B170" s="9" t="str">
        <f>$B$34</f>
        <v>Fine Arts</v>
      </c>
      <c r="C170" s="22">
        <f t="shared" si="8"/>
        <v>1332571.7026810821</v>
      </c>
      <c r="D170" s="22">
        <f t="shared" si="8"/>
        <v>1043063.3045629619</v>
      </c>
      <c r="E170" s="22">
        <f t="shared" si="8"/>
        <v>158124.49275595602</v>
      </c>
      <c r="F170" s="22">
        <f t="shared" si="8"/>
        <v>0</v>
      </c>
      <c r="G170" s="22">
        <f t="shared" si="8"/>
        <v>0</v>
      </c>
      <c r="H170" s="75">
        <f t="shared" si="9"/>
        <v>2533759.5</v>
      </c>
      <c r="I170" s="56"/>
    </row>
    <row r="171" spans="2:9" x14ac:dyDescent="0.2">
      <c r="B171" s="9" t="str">
        <f>$B$35</f>
        <v>Teacher Education</v>
      </c>
      <c r="C171" s="22">
        <f t="shared" si="8"/>
        <v>83772.116559167131</v>
      </c>
      <c r="D171" s="22">
        <f t="shared" si="8"/>
        <v>1120467.081063095</v>
      </c>
      <c r="E171" s="22">
        <f t="shared" si="8"/>
        <v>1712547.5167989845</v>
      </c>
      <c r="F171" s="22">
        <f t="shared" si="8"/>
        <v>866189.08557875315</v>
      </c>
      <c r="G171" s="22">
        <f t="shared" si="8"/>
        <v>0</v>
      </c>
      <c r="H171" s="75">
        <f t="shared" si="9"/>
        <v>3782975.8</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5994577.9149698224</v>
      </c>
      <c r="D173" s="22">
        <f t="shared" si="8"/>
        <v>10328132.940294256</v>
      </c>
      <c r="E173" s="22">
        <f t="shared" si="8"/>
        <v>9116164.1754762139</v>
      </c>
      <c r="F173" s="22">
        <f t="shared" si="8"/>
        <v>10752214.224259706</v>
      </c>
      <c r="G173" s="22">
        <f t="shared" si="8"/>
        <v>0</v>
      </c>
      <c r="H173" s="75">
        <f t="shared" si="9"/>
        <v>36191089.254999995</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23623.592754972637</v>
      </c>
      <c r="D176" s="22">
        <f t="shared" si="8"/>
        <v>106771.20958866358</v>
      </c>
      <c r="E176" s="22">
        <f t="shared" si="8"/>
        <v>249669.02265636378</v>
      </c>
      <c r="F176" s="22">
        <f t="shared" si="8"/>
        <v>0</v>
      </c>
      <c r="G176" s="22">
        <f t="shared" si="8"/>
        <v>0</v>
      </c>
      <c r="H176" s="75">
        <f t="shared" si="9"/>
        <v>380063.82500000001</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42229.425000000003</v>
      </c>
      <c r="D180" s="22">
        <f t="shared" si="8"/>
        <v>0</v>
      </c>
      <c r="E180" s="22">
        <f t="shared" si="8"/>
        <v>0</v>
      </c>
      <c r="F180" s="22">
        <f t="shared" si="8"/>
        <v>0</v>
      </c>
      <c r="G180" s="22">
        <f t="shared" si="8"/>
        <v>0</v>
      </c>
      <c r="H180" s="75">
        <f t="shared" si="9"/>
        <v>42229.425000000003</v>
      </c>
      <c r="I180" s="56"/>
    </row>
    <row r="181" spans="2:9" x14ac:dyDescent="0.2">
      <c r="B181" s="9" t="str">
        <f>$B$45</f>
        <v>Health Services</v>
      </c>
      <c r="C181" s="22">
        <f t="shared" si="8"/>
        <v>298068.19356213056</v>
      </c>
      <c r="D181" s="22">
        <f t="shared" si="8"/>
        <v>2043153.9055653987</v>
      </c>
      <c r="E181" s="22">
        <f t="shared" si="8"/>
        <v>3112258.9694766854</v>
      </c>
      <c r="F181" s="22">
        <f t="shared" si="8"/>
        <v>702470.35306832986</v>
      </c>
      <c r="G181" s="22">
        <f t="shared" si="8"/>
        <v>1037580.9833274554</v>
      </c>
      <c r="H181" s="75">
        <f t="shared" si="9"/>
        <v>7193532.4049999993</v>
      </c>
      <c r="I181" s="56"/>
    </row>
    <row r="182" spans="2:9" x14ac:dyDescent="0.2">
      <c r="B182" s="9" t="str">
        <f>$B$46</f>
        <v>Pharmacy</v>
      </c>
      <c r="C182" s="22">
        <f t="shared" si="8"/>
        <v>0</v>
      </c>
      <c r="D182" s="22">
        <f t="shared" si="8"/>
        <v>0</v>
      </c>
      <c r="E182" s="22">
        <f t="shared" si="8"/>
        <v>0</v>
      </c>
      <c r="F182" s="22">
        <f t="shared" si="8"/>
        <v>0</v>
      </c>
      <c r="G182" s="22">
        <f t="shared" si="8"/>
        <v>1947424</v>
      </c>
      <c r="H182" s="75">
        <f t="shared" si="9"/>
        <v>1947424</v>
      </c>
      <c r="I182" s="56"/>
    </row>
    <row r="183" spans="2:9" x14ac:dyDescent="0.2">
      <c r="B183" s="9" t="str">
        <f>$B$47</f>
        <v>Business Administration</v>
      </c>
      <c r="C183" s="22">
        <f t="shared" si="8"/>
        <v>720662.72059263289</v>
      </c>
      <c r="D183" s="22">
        <f t="shared" si="8"/>
        <v>6024363.582932503</v>
      </c>
      <c r="E183" s="22">
        <f t="shared" si="8"/>
        <v>2335902.8416577126</v>
      </c>
      <c r="F183" s="22">
        <f t="shared" si="8"/>
        <v>881466.15481715172</v>
      </c>
      <c r="G183" s="22">
        <f t="shared" si="8"/>
        <v>0</v>
      </c>
      <c r="H183" s="75">
        <f t="shared" si="9"/>
        <v>9962395.2999999989</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845.45736095660845</v>
      </c>
      <c r="D185" s="22">
        <f t="shared" si="10"/>
        <v>41382.967639043389</v>
      </c>
      <c r="E185" s="22">
        <f t="shared" si="10"/>
        <v>0</v>
      </c>
      <c r="F185" s="22">
        <f t="shared" si="10"/>
        <v>0</v>
      </c>
      <c r="G185" s="22">
        <f t="shared" si="10"/>
        <v>0</v>
      </c>
      <c r="H185" s="75">
        <f t="shared" si="9"/>
        <v>42228.424999999996</v>
      </c>
      <c r="I185" s="56"/>
    </row>
    <row r="186" spans="2:9" x14ac:dyDescent="0.2">
      <c r="B186" s="9" t="str">
        <f>$B$50</f>
        <v>Technology</v>
      </c>
      <c r="C186" s="22">
        <f t="shared" si="10"/>
        <v>998.91736432299092</v>
      </c>
      <c r="D186" s="22">
        <f t="shared" si="10"/>
        <v>42940.866333422346</v>
      </c>
      <c r="E186" s="22">
        <f t="shared" si="10"/>
        <v>82748.491302254653</v>
      </c>
      <c r="F186" s="22">
        <f t="shared" si="10"/>
        <v>0</v>
      </c>
      <c r="G186" s="22">
        <f t="shared" si="10"/>
        <v>0</v>
      </c>
      <c r="H186" s="75">
        <f t="shared" si="9"/>
        <v>126688.27499999999</v>
      </c>
      <c r="I186" s="56"/>
    </row>
    <row r="187" spans="2:9" x14ac:dyDescent="0.2">
      <c r="B187" s="9" t="str">
        <f>$B$51</f>
        <v>Nursing</v>
      </c>
      <c r="C187" s="22">
        <f t="shared" si="10"/>
        <v>191115.46430388675</v>
      </c>
      <c r="D187" s="22">
        <f t="shared" si="10"/>
        <v>1502148.3269384406</v>
      </c>
      <c r="E187" s="22">
        <f t="shared" si="10"/>
        <v>1202291.2650324942</v>
      </c>
      <c r="F187" s="22">
        <f t="shared" si="10"/>
        <v>162247.47872517855</v>
      </c>
      <c r="G187" s="22">
        <f t="shared" si="10"/>
        <v>0</v>
      </c>
      <c r="H187" s="75">
        <f t="shared" si="9"/>
        <v>3057802.5350000001</v>
      </c>
      <c r="I187" s="56"/>
    </row>
    <row r="188" spans="2:9" x14ac:dyDescent="0.2">
      <c r="B188" s="39" t="str">
        <f>$B$52</f>
        <v>Totals</v>
      </c>
      <c r="C188" s="40">
        <f>SUM(C168:C187)</f>
        <v>25610325.12972901</v>
      </c>
      <c r="D188" s="40">
        <f>SUM(D168:D187)</f>
        <v>36865306.258516222</v>
      </c>
      <c r="E188" s="40">
        <f>SUM(E168:E187)</f>
        <v>29273301.03009405</v>
      </c>
      <c r="F188" s="40">
        <f>SUM(F168:F187)</f>
        <v>19362579.578333274</v>
      </c>
      <c r="G188" s="40">
        <f>SUM(G168:G187)</f>
        <v>2985004.9833274554</v>
      </c>
      <c r="H188" s="40">
        <f t="shared" si="9"/>
        <v>114096516.98</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23549595</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2901688.4114374476</v>
      </c>
      <c r="D193" s="42">
        <f t="shared" si="11"/>
        <v>2336938.4142842973</v>
      </c>
      <c r="E193" s="42">
        <f t="shared" si="11"/>
        <v>1724083.9045833081</v>
      </c>
      <c r="F193" s="42">
        <f t="shared" si="11"/>
        <v>312557.22613883467</v>
      </c>
      <c r="G193" s="42">
        <f t="shared" si="11"/>
        <v>0</v>
      </c>
      <c r="H193" s="42">
        <f>SUM(C193:G193)</f>
        <v>7275267.9564438872</v>
      </c>
      <c r="I193" s="1"/>
    </row>
    <row r="194" spans="2:9" x14ac:dyDescent="0.2">
      <c r="B194" s="9" t="str">
        <f>$B$33</f>
        <v>Science</v>
      </c>
      <c r="C194" s="43">
        <f t="shared" si="11"/>
        <v>1306333.2061640145</v>
      </c>
      <c r="D194" s="43">
        <f t="shared" si="11"/>
        <v>1186642.2617774908</v>
      </c>
      <c r="E194" s="43">
        <f t="shared" si="11"/>
        <v>946917.08233198011</v>
      </c>
      <c r="F194" s="43">
        <f t="shared" si="11"/>
        <v>711375.86261891201</v>
      </c>
      <c r="G194" s="43">
        <f t="shared" si="11"/>
        <v>0</v>
      </c>
      <c r="H194" s="43">
        <f t="shared" ref="H194:H213" si="12">SUM(C194:G194)</f>
        <v>4151268.4128923975</v>
      </c>
      <c r="I194" s="1"/>
    </row>
    <row r="195" spans="2:9" x14ac:dyDescent="0.2">
      <c r="B195" s="9" t="str">
        <f>$B$34</f>
        <v>Fine Arts</v>
      </c>
      <c r="C195" s="43">
        <f t="shared" si="11"/>
        <v>730843.79292490124</v>
      </c>
      <c r="D195" s="43">
        <f t="shared" si="11"/>
        <v>572064.04216338287</v>
      </c>
      <c r="E195" s="43">
        <f t="shared" si="11"/>
        <v>86722.759513261117</v>
      </c>
      <c r="F195" s="43">
        <f t="shared" si="11"/>
        <v>0</v>
      </c>
      <c r="G195" s="43">
        <f t="shared" si="11"/>
        <v>0</v>
      </c>
      <c r="H195" s="43">
        <f t="shared" si="12"/>
        <v>1389630.5946015453</v>
      </c>
      <c r="I195" s="1"/>
    </row>
    <row r="196" spans="2:9" x14ac:dyDescent="0.2">
      <c r="B196" s="9" t="str">
        <f>$B$35</f>
        <v>Teacher Education</v>
      </c>
      <c r="C196" s="43">
        <f t="shared" si="11"/>
        <v>26335.697442018893</v>
      </c>
      <c r="D196" s="43">
        <f t="shared" si="11"/>
        <v>352244.69795483345</v>
      </c>
      <c r="E196" s="43">
        <f t="shared" si="11"/>
        <v>538378.85425145435</v>
      </c>
      <c r="F196" s="43">
        <f t="shared" si="11"/>
        <v>272306.5343415091</v>
      </c>
      <c r="G196" s="43">
        <f t="shared" si="11"/>
        <v>0</v>
      </c>
      <c r="H196" s="43">
        <f t="shared" si="12"/>
        <v>1189265.783989816</v>
      </c>
      <c r="I196" s="1"/>
    </row>
    <row r="197" spans="2:9" x14ac:dyDescent="0.2">
      <c r="B197" s="9" t="str">
        <f>$B$36</f>
        <v>Agriculture</v>
      </c>
      <c r="C197" s="43">
        <f t="shared" si="11"/>
        <v>1061.1310054531139</v>
      </c>
      <c r="D197" s="43">
        <f t="shared" si="11"/>
        <v>0</v>
      </c>
      <c r="E197" s="43">
        <f t="shared" si="11"/>
        <v>0</v>
      </c>
      <c r="F197" s="43">
        <f t="shared" si="11"/>
        <v>0</v>
      </c>
      <c r="G197" s="43">
        <f t="shared" si="11"/>
        <v>0</v>
      </c>
      <c r="H197" s="43">
        <f t="shared" si="12"/>
        <v>1061.1310054531139</v>
      </c>
      <c r="I197" s="1"/>
    </row>
    <row r="198" spans="2:9" x14ac:dyDescent="0.2">
      <c r="B198" s="9" t="str">
        <f>$B$37</f>
        <v>Engineering</v>
      </c>
      <c r="C198" s="43">
        <f t="shared" si="11"/>
        <v>608054.30134675745</v>
      </c>
      <c r="D198" s="43">
        <f t="shared" si="11"/>
        <v>1047624.3316293636</v>
      </c>
      <c r="E198" s="43">
        <f t="shared" si="11"/>
        <v>924689.42993711121</v>
      </c>
      <c r="F198" s="43">
        <f t="shared" si="11"/>
        <v>1090640.6065758304</v>
      </c>
      <c r="G198" s="43">
        <f t="shared" si="11"/>
        <v>0</v>
      </c>
      <c r="H198" s="43">
        <f t="shared" si="12"/>
        <v>3671008.6694890629</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13263.579371948535</v>
      </c>
      <c r="D201" s="43">
        <f t="shared" si="11"/>
        <v>59947.203453516267</v>
      </c>
      <c r="E201" s="43">
        <f t="shared" si="11"/>
        <v>140177.86188370406</v>
      </c>
      <c r="F201" s="43">
        <f t="shared" si="11"/>
        <v>0</v>
      </c>
      <c r="G201" s="43">
        <f t="shared" si="11"/>
        <v>0</v>
      </c>
      <c r="H201" s="43">
        <f t="shared" si="12"/>
        <v>213388.64470916888</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26441.196526727275</v>
      </c>
      <c r="D205" s="43">
        <f t="shared" si="11"/>
        <v>0</v>
      </c>
      <c r="E205" s="43">
        <f t="shared" si="11"/>
        <v>0</v>
      </c>
      <c r="F205" s="43">
        <f t="shared" si="11"/>
        <v>0</v>
      </c>
      <c r="G205" s="43">
        <f t="shared" si="11"/>
        <v>0</v>
      </c>
      <c r="H205" s="43">
        <f t="shared" si="12"/>
        <v>26441.196526727275</v>
      </c>
      <c r="I205" s="1"/>
    </row>
    <row r="206" spans="2:9" x14ac:dyDescent="0.2">
      <c r="B206" s="9" t="str">
        <f>$B$45</f>
        <v>Health Services</v>
      </c>
      <c r="C206" s="43">
        <f t="shared" si="11"/>
        <v>52778.847655500016</v>
      </c>
      <c r="D206" s="43">
        <f t="shared" si="11"/>
        <v>361780.64300041908</v>
      </c>
      <c r="E206" s="43">
        <f t="shared" si="11"/>
        <v>551086.74929098377</v>
      </c>
      <c r="F206" s="43">
        <f t="shared" si="11"/>
        <v>124386.211852262</v>
      </c>
      <c r="G206" s="43">
        <f t="shared" si="11"/>
        <v>183724.14413668198</v>
      </c>
      <c r="H206" s="43">
        <f t="shared" si="12"/>
        <v>1273756.5959358467</v>
      </c>
      <c r="I206" s="1"/>
    </row>
    <row r="207" spans="2:9" x14ac:dyDescent="0.2">
      <c r="B207" s="9" t="str">
        <f>$B$46</f>
        <v>Pharmacy</v>
      </c>
      <c r="C207" s="43">
        <f t="shared" si="11"/>
        <v>0</v>
      </c>
      <c r="D207" s="43">
        <f t="shared" si="11"/>
        <v>0</v>
      </c>
      <c r="E207" s="43">
        <f t="shared" si="11"/>
        <v>0</v>
      </c>
      <c r="F207" s="43">
        <f t="shared" si="11"/>
        <v>0</v>
      </c>
      <c r="G207" s="43">
        <f t="shared" si="11"/>
        <v>389488.10764175461</v>
      </c>
      <c r="H207" s="43">
        <f t="shared" si="12"/>
        <v>389488.10764175461</v>
      </c>
      <c r="I207" s="1"/>
    </row>
    <row r="208" spans="2:9" x14ac:dyDescent="0.2">
      <c r="B208" s="9" t="str">
        <f>$B$47</f>
        <v>Business Administration</v>
      </c>
      <c r="C208" s="43">
        <f t="shared" si="11"/>
        <v>194443.18606078305</v>
      </c>
      <c r="D208" s="43">
        <f t="shared" si="11"/>
        <v>1625443.3767733998</v>
      </c>
      <c r="E208" s="43">
        <f t="shared" si="11"/>
        <v>630253.76483274926</v>
      </c>
      <c r="F208" s="43">
        <f t="shared" si="11"/>
        <v>237829.8241961599</v>
      </c>
      <c r="G208" s="43">
        <f t="shared" si="11"/>
        <v>0</v>
      </c>
      <c r="H208" s="43">
        <f t="shared" si="12"/>
        <v>2687970.1518630916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546.47409486512277</v>
      </c>
      <c r="D210" s="43">
        <f t="shared" si="13"/>
        <v>26748.48354329852</v>
      </c>
      <c r="E210" s="43">
        <f t="shared" si="13"/>
        <v>0</v>
      </c>
      <c r="F210" s="43">
        <f t="shared" si="13"/>
        <v>0</v>
      </c>
      <c r="G210" s="43">
        <f t="shared" si="13"/>
        <v>0</v>
      </c>
      <c r="H210" s="43">
        <f t="shared" si="12"/>
        <v>27294.957638163643</v>
      </c>
      <c r="I210" s="1"/>
    </row>
    <row r="211" spans="2:9" x14ac:dyDescent="0.2">
      <c r="B211" s="9" t="str">
        <f>$B$50</f>
        <v>Technology</v>
      </c>
      <c r="C211" s="43">
        <f t="shared" si="13"/>
        <v>498.46922034173099</v>
      </c>
      <c r="D211" s="43">
        <f t="shared" si="13"/>
        <v>21427.75721821747</v>
      </c>
      <c r="E211" s="43">
        <f t="shared" si="13"/>
        <v>41292.006837132372</v>
      </c>
      <c r="F211" s="43">
        <f t="shared" si="13"/>
        <v>0</v>
      </c>
      <c r="G211" s="43">
        <f t="shared" si="13"/>
        <v>0</v>
      </c>
      <c r="H211" s="43">
        <f t="shared" si="12"/>
        <v>63218.233275691571</v>
      </c>
      <c r="I211" s="1"/>
    </row>
    <row r="212" spans="2:9" x14ac:dyDescent="0.2">
      <c r="B212" s="9" t="str">
        <f>$B$51</f>
        <v>Nursing</v>
      </c>
      <c r="C212" s="43">
        <f t="shared" si="13"/>
        <v>74409.509198011132</v>
      </c>
      <c r="D212" s="43">
        <f t="shared" si="13"/>
        <v>584851.20106549759</v>
      </c>
      <c r="E212" s="43">
        <f t="shared" si="13"/>
        <v>468103.90442082414</v>
      </c>
      <c r="F212" s="43">
        <f t="shared" si="13"/>
        <v>63169.949303060479</v>
      </c>
      <c r="G212" s="43">
        <f t="shared" si="13"/>
        <v>0</v>
      </c>
      <c r="H212" s="43">
        <f t="shared" si="12"/>
        <v>1190534.5639873934</v>
      </c>
      <c r="I212" s="1"/>
    </row>
    <row r="213" spans="2:9" x14ac:dyDescent="0.2">
      <c r="B213" s="39" t="str">
        <f>$B$52</f>
        <v>Totals</v>
      </c>
      <c r="C213" s="42">
        <f>SUM(C193:C212)</f>
        <v>5936697.802448771</v>
      </c>
      <c r="D213" s="42">
        <f>SUM(D193:D212)</f>
        <v>8175712.4128637174</v>
      </c>
      <c r="E213" s="42">
        <f>SUM(E193:E212)</f>
        <v>6051706.317882508</v>
      </c>
      <c r="F213" s="42">
        <f>SUM(F193:F212)</f>
        <v>2812266.2150265682</v>
      </c>
      <c r="G213" s="42">
        <f>SUM(G193:G212)</f>
        <v>573212.25177843659</v>
      </c>
      <c r="H213" s="42">
        <f t="shared" si="12"/>
        <v>23549595</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32187971</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6427056.8784439573</v>
      </c>
      <c r="D218" s="42">
        <f t="shared" si="14"/>
        <v>5338572.0407856433</v>
      </c>
      <c r="E218" s="42">
        <f t="shared" si="14"/>
        <v>619596.47844199545</v>
      </c>
      <c r="F218" s="42">
        <f t="shared" si="14"/>
        <v>111829.14823198837</v>
      </c>
      <c r="G218" s="42">
        <f t="shared" si="14"/>
        <v>0</v>
      </c>
      <c r="H218" s="42">
        <f>SUM(C218:G218)</f>
        <v>12497054.545903584</v>
      </c>
      <c r="I218" s="1"/>
    </row>
    <row r="219" spans="2:9" x14ac:dyDescent="0.2">
      <c r="B219" s="9" t="str">
        <f>$B$33</f>
        <v>Science</v>
      </c>
      <c r="C219" s="43">
        <f t="shared" si="14"/>
        <v>2410192.1903185267</v>
      </c>
      <c r="D219" s="43">
        <f t="shared" si="14"/>
        <v>1861904.3990959914</v>
      </c>
      <c r="E219" s="43">
        <f t="shared" si="14"/>
        <v>285137.68286509742</v>
      </c>
      <c r="F219" s="43">
        <f t="shared" si="14"/>
        <v>207225.38727721511</v>
      </c>
      <c r="G219" s="43">
        <f t="shared" si="14"/>
        <v>0</v>
      </c>
      <c r="H219" s="43">
        <f t="shared" ref="H219:H238" si="15">SUM(C219:G219)</f>
        <v>4764459.6595568303</v>
      </c>
      <c r="I219" s="1"/>
    </row>
    <row r="220" spans="2:9" x14ac:dyDescent="0.2">
      <c r="B220" s="9" t="str">
        <f>$B$34</f>
        <v>Fine Arts</v>
      </c>
      <c r="C220" s="43">
        <f t="shared" si="14"/>
        <v>890838.85000112862</v>
      </c>
      <c r="D220" s="43">
        <f t="shared" si="14"/>
        <v>789036.40939959837</v>
      </c>
      <c r="E220" s="43">
        <f t="shared" si="14"/>
        <v>25688.079537396163</v>
      </c>
      <c r="F220" s="43">
        <f t="shared" si="14"/>
        <v>0</v>
      </c>
      <c r="G220" s="43">
        <f t="shared" si="14"/>
        <v>0</v>
      </c>
      <c r="H220" s="43">
        <f t="shared" si="15"/>
        <v>1705563.3389381231</v>
      </c>
      <c r="I220" s="1"/>
    </row>
    <row r="221" spans="2:9" x14ac:dyDescent="0.2">
      <c r="B221" s="9" t="str">
        <f>$B$35</f>
        <v>Teacher Education</v>
      </c>
      <c r="C221" s="43">
        <f t="shared" si="14"/>
        <v>24397.999886773632</v>
      </c>
      <c r="D221" s="43">
        <f t="shared" si="14"/>
        <v>798266.7046938031</v>
      </c>
      <c r="E221" s="43">
        <f t="shared" si="14"/>
        <v>515816.63711091498</v>
      </c>
      <c r="F221" s="43">
        <f t="shared" si="14"/>
        <v>124207.18372331532</v>
      </c>
      <c r="G221" s="43">
        <f t="shared" si="14"/>
        <v>0</v>
      </c>
      <c r="H221" s="43">
        <f t="shared" si="15"/>
        <v>1462688.525414807</v>
      </c>
      <c r="I221" s="1"/>
    </row>
    <row r="222" spans="2:9" x14ac:dyDescent="0.2">
      <c r="B222" s="9" t="str">
        <f>$B$36</f>
        <v>Agriculture</v>
      </c>
      <c r="C222" s="43">
        <f t="shared" si="14"/>
        <v>2971.7864523739313</v>
      </c>
      <c r="D222" s="43">
        <f t="shared" si="14"/>
        <v>0</v>
      </c>
      <c r="E222" s="43">
        <f t="shared" si="14"/>
        <v>0</v>
      </c>
      <c r="F222" s="43">
        <f t="shared" si="14"/>
        <v>0</v>
      </c>
      <c r="G222" s="43">
        <f t="shared" si="14"/>
        <v>0</v>
      </c>
      <c r="H222" s="43">
        <f t="shared" si="15"/>
        <v>2971.7864523739313</v>
      </c>
      <c r="I222" s="1"/>
    </row>
    <row r="223" spans="2:9" x14ac:dyDescent="0.2">
      <c r="B223" s="9" t="str">
        <f>$B$37</f>
        <v>Engineering</v>
      </c>
      <c r="C223" s="43">
        <f t="shared" si="14"/>
        <v>851325.0968010457</v>
      </c>
      <c r="D223" s="43">
        <f t="shared" si="14"/>
        <v>2107122.5774120293</v>
      </c>
      <c r="E223" s="43">
        <f t="shared" si="14"/>
        <v>444183.5924580617</v>
      </c>
      <c r="F223" s="43">
        <f t="shared" si="14"/>
        <v>334420.37267085072</v>
      </c>
      <c r="G223" s="43">
        <f t="shared" si="14"/>
        <v>0</v>
      </c>
      <c r="H223" s="43">
        <f t="shared" si="15"/>
        <v>3737051.6393419877</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14418.667602258703</v>
      </c>
      <c r="D226" s="43">
        <f t="shared" si="14"/>
        <v>102071.68212841364</v>
      </c>
      <c r="E226" s="43">
        <f t="shared" si="14"/>
        <v>125724.80070731323</v>
      </c>
      <c r="F226" s="43">
        <f t="shared" si="14"/>
        <v>0</v>
      </c>
      <c r="G226" s="43">
        <f t="shared" si="14"/>
        <v>0</v>
      </c>
      <c r="H226" s="43">
        <f t="shared" si="15"/>
        <v>242215.15043798558</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42192.029879382972</v>
      </c>
      <c r="D230" s="43">
        <f t="shared" si="14"/>
        <v>0</v>
      </c>
      <c r="E230" s="43">
        <f t="shared" si="14"/>
        <v>0</v>
      </c>
      <c r="F230" s="43">
        <f t="shared" si="14"/>
        <v>0</v>
      </c>
      <c r="G230" s="43">
        <f t="shared" si="14"/>
        <v>0</v>
      </c>
      <c r="H230" s="43">
        <f t="shared" si="15"/>
        <v>42192.029879382972</v>
      </c>
      <c r="I230" s="1"/>
    </row>
    <row r="231" spans="2:9" x14ac:dyDescent="0.2">
      <c r="B231" s="9" t="str">
        <f>$B$45</f>
        <v>Health Services</v>
      </c>
      <c r="C231" s="43">
        <f t="shared" si="14"/>
        <v>114835.69871519018</v>
      </c>
      <c r="D231" s="43">
        <f t="shared" si="14"/>
        <v>1002256.2306957269</v>
      </c>
      <c r="E231" s="43">
        <f t="shared" si="14"/>
        <v>379669.81556271529</v>
      </c>
      <c r="F231" s="43">
        <f t="shared" si="14"/>
        <v>40015.200941789735</v>
      </c>
      <c r="G231" s="43">
        <f t="shared" si="14"/>
        <v>110702.87582144811</v>
      </c>
      <c r="H231" s="43">
        <f t="shared" si="15"/>
        <v>1647479.8217368703</v>
      </c>
      <c r="I231" s="1"/>
    </row>
    <row r="232" spans="2:9" x14ac:dyDescent="0.2">
      <c r="B232" s="9" t="str">
        <f>$B$46</f>
        <v>Pharmacy</v>
      </c>
      <c r="C232" s="43">
        <f t="shared" si="14"/>
        <v>0</v>
      </c>
      <c r="D232" s="43">
        <f t="shared" si="14"/>
        <v>0</v>
      </c>
      <c r="E232" s="43">
        <f t="shared" si="14"/>
        <v>0</v>
      </c>
      <c r="F232" s="43">
        <f t="shared" si="14"/>
        <v>0</v>
      </c>
      <c r="G232" s="43">
        <f t="shared" si="14"/>
        <v>69405.674937944394</v>
      </c>
      <c r="H232" s="43">
        <f t="shared" si="15"/>
        <v>69405.674937944394</v>
      </c>
      <c r="I232" s="1"/>
    </row>
    <row r="233" spans="2:9" x14ac:dyDescent="0.2">
      <c r="B233" s="9" t="str">
        <f>$B$47</f>
        <v>Business Administration</v>
      </c>
      <c r="C233" s="43">
        <f t="shared" si="14"/>
        <v>311854.13389109151</v>
      </c>
      <c r="D233" s="43">
        <f t="shared" si="14"/>
        <v>2861468.4603309087</v>
      </c>
      <c r="E233" s="43">
        <f t="shared" si="14"/>
        <v>477504.70134371269</v>
      </c>
      <c r="F233" s="43">
        <f t="shared" si="14"/>
        <v>37774.349689049508</v>
      </c>
      <c r="G233" s="43">
        <f t="shared" si="14"/>
        <v>0</v>
      </c>
      <c r="H233" s="43">
        <f t="shared" si="15"/>
        <v>3688601.6452547628</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770.4631543191673</v>
      </c>
      <c r="D235" s="43">
        <f t="shared" si="16"/>
        <v>70611.759000665959</v>
      </c>
      <c r="E235" s="43">
        <f t="shared" si="16"/>
        <v>0</v>
      </c>
      <c r="F235" s="43">
        <f t="shared" si="16"/>
        <v>0</v>
      </c>
      <c r="G235" s="43">
        <f t="shared" si="16"/>
        <v>0</v>
      </c>
      <c r="H235" s="43">
        <f t="shared" si="15"/>
        <v>71382.222154985124</v>
      </c>
      <c r="I235" s="1"/>
    </row>
    <row r="236" spans="2:9" x14ac:dyDescent="0.2">
      <c r="B236" s="9" t="str">
        <f>$B$50</f>
        <v>Technology</v>
      </c>
      <c r="C236" s="43">
        <f t="shared" si="16"/>
        <v>1540.9263086383346</v>
      </c>
      <c r="D236" s="43">
        <f t="shared" si="16"/>
        <v>94610.526765598173</v>
      </c>
      <c r="E236" s="43">
        <f t="shared" si="16"/>
        <v>56807.353034127511</v>
      </c>
      <c r="F236" s="43">
        <f t="shared" si="16"/>
        <v>0</v>
      </c>
      <c r="G236" s="43">
        <f t="shared" si="16"/>
        <v>0</v>
      </c>
      <c r="H236" s="43">
        <f t="shared" si="15"/>
        <v>152958.80610836402</v>
      </c>
      <c r="I236" s="1"/>
    </row>
    <row r="237" spans="2:9" x14ac:dyDescent="0.2">
      <c r="B237" s="9" t="str">
        <f>$B$51</f>
        <v>Nursing</v>
      </c>
      <c r="C237" s="43">
        <f t="shared" si="16"/>
        <v>210703.32834547514</v>
      </c>
      <c r="D237" s="43">
        <f t="shared" si="16"/>
        <v>1187708.2469817896</v>
      </c>
      <c r="E237" s="43">
        <f t="shared" si="16"/>
        <v>646312.08116088749</v>
      </c>
      <c r="F237" s="43">
        <f t="shared" si="16"/>
        <v>59222.497393848804</v>
      </c>
      <c r="G237" s="43">
        <f t="shared" si="16"/>
        <v>0</v>
      </c>
      <c r="H237" s="43">
        <f t="shared" si="15"/>
        <v>2103946.1538820011</v>
      </c>
      <c r="I237" s="1"/>
    </row>
    <row r="238" spans="2:9" x14ac:dyDescent="0.2">
      <c r="B238" s="39" t="str">
        <f>$B$52</f>
        <v>Totals</v>
      </c>
      <c r="C238" s="42">
        <f>SUM(C218:C237)</f>
        <v>11303098.049800161</v>
      </c>
      <c r="D238" s="42">
        <f>SUM(D218:D237)</f>
        <v>16213629.037290171</v>
      </c>
      <c r="E238" s="42">
        <f>SUM(E218:E237)</f>
        <v>3576441.222222222</v>
      </c>
      <c r="F238" s="42">
        <f>SUM(F218:F237)</f>
        <v>914694.13992805756</v>
      </c>
      <c r="G238" s="42">
        <f>SUM(G218:G237)</f>
        <v>180108.5507593925</v>
      </c>
      <c r="H238" s="42">
        <f t="shared" si="15"/>
        <v>32187971.000000004</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17574225</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3509091.7557236445</v>
      </c>
      <c r="D243" s="42">
        <f t="shared" si="17"/>
        <v>2914792.8032952454</v>
      </c>
      <c r="E243" s="42">
        <f t="shared" si="17"/>
        <v>338291.83956165728</v>
      </c>
      <c r="F243" s="42">
        <f t="shared" si="17"/>
        <v>61057.300337051878</v>
      </c>
      <c r="G243" s="42">
        <f t="shared" si="17"/>
        <v>0</v>
      </c>
      <c r="H243" s="42">
        <f>SUM(C243:G243)</f>
        <v>6823233.6989175985</v>
      </c>
      <c r="I243" s="1"/>
    </row>
    <row r="244" spans="2:9" x14ac:dyDescent="0.2">
      <c r="B244" s="9" t="str">
        <f>$B$33</f>
        <v>Science</v>
      </c>
      <c r="C244" s="43">
        <f t="shared" si="17"/>
        <v>1315934.4478687583</v>
      </c>
      <c r="D244" s="43">
        <f t="shared" si="17"/>
        <v>1016576.249500248</v>
      </c>
      <c r="E244" s="43">
        <f t="shared" si="17"/>
        <v>155681.56795747913</v>
      </c>
      <c r="F244" s="43">
        <f t="shared" si="17"/>
        <v>113142.44012839193</v>
      </c>
      <c r="G244" s="43">
        <f t="shared" si="17"/>
        <v>0</v>
      </c>
      <c r="H244" s="43">
        <f t="shared" ref="H244:H263" si="18">SUM(C244:G244)</f>
        <v>2601334.7054548776</v>
      </c>
      <c r="I244" s="1"/>
    </row>
    <row r="245" spans="2:9" x14ac:dyDescent="0.2">
      <c r="B245" s="9" t="str">
        <f>$B$34</f>
        <v>Fine Arts</v>
      </c>
      <c r="C245" s="43">
        <f t="shared" si="17"/>
        <v>486386.74331665965</v>
      </c>
      <c r="D245" s="43">
        <f t="shared" si="17"/>
        <v>430803.89851167245</v>
      </c>
      <c r="E245" s="43">
        <f t="shared" si="17"/>
        <v>14025.366482655774</v>
      </c>
      <c r="F245" s="43">
        <f t="shared" si="17"/>
        <v>0</v>
      </c>
      <c r="G245" s="43">
        <f t="shared" si="17"/>
        <v>0</v>
      </c>
      <c r="H245" s="43">
        <f t="shared" si="18"/>
        <v>931216.00831098785</v>
      </c>
      <c r="I245" s="1"/>
    </row>
    <row r="246" spans="2:9" x14ac:dyDescent="0.2">
      <c r="B246" s="9" t="str">
        <f>$B$35</f>
        <v>Teacher Education</v>
      </c>
      <c r="C246" s="43">
        <f t="shared" si="17"/>
        <v>13320.999312449187</v>
      </c>
      <c r="D246" s="43">
        <f t="shared" si="17"/>
        <v>435843.52298246603</v>
      </c>
      <c r="E246" s="43">
        <f t="shared" si="17"/>
        <v>281629.35897172795</v>
      </c>
      <c r="F246" s="43">
        <f t="shared" si="17"/>
        <v>67815.551137717921</v>
      </c>
      <c r="G246" s="43">
        <f t="shared" si="17"/>
        <v>0</v>
      </c>
      <c r="H246" s="43">
        <f t="shared" si="18"/>
        <v>798609.43240436108</v>
      </c>
      <c r="I246" s="1"/>
    </row>
    <row r="247" spans="2:9" x14ac:dyDescent="0.2">
      <c r="B247" s="9" t="str">
        <f>$B$36</f>
        <v>Agriculture</v>
      </c>
      <c r="C247" s="43">
        <f t="shared" si="17"/>
        <v>1622.5578109900514</v>
      </c>
      <c r="D247" s="43">
        <f t="shared" si="17"/>
        <v>0</v>
      </c>
      <c r="E247" s="43">
        <f t="shared" si="17"/>
        <v>0</v>
      </c>
      <c r="F247" s="43">
        <f t="shared" si="17"/>
        <v>0</v>
      </c>
      <c r="G247" s="43">
        <f t="shared" si="17"/>
        <v>0</v>
      </c>
      <c r="H247" s="43">
        <f t="shared" si="18"/>
        <v>1622.5578109900514</v>
      </c>
      <c r="I247" s="1"/>
    </row>
    <row r="248" spans="2:9" x14ac:dyDescent="0.2">
      <c r="B248" s="9" t="str">
        <f>$B$37</f>
        <v>Engineering</v>
      </c>
      <c r="C248" s="43">
        <f t="shared" si="17"/>
        <v>464812.73390386603</v>
      </c>
      <c r="D248" s="43">
        <f t="shared" si="17"/>
        <v>1150462.2729409977</v>
      </c>
      <c r="E248" s="43">
        <f t="shared" si="17"/>
        <v>242518.62272295073</v>
      </c>
      <c r="F248" s="43">
        <f t="shared" si="17"/>
        <v>182589.293183512</v>
      </c>
      <c r="G248" s="43">
        <f t="shared" si="17"/>
        <v>0</v>
      </c>
      <c r="H248" s="43">
        <f t="shared" si="18"/>
        <v>2040382.9227513266</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7872.4101199887673</v>
      </c>
      <c r="D251" s="43">
        <f t="shared" si="17"/>
        <v>55729.847272859173</v>
      </c>
      <c r="E251" s="43">
        <f t="shared" si="17"/>
        <v>68644.150813683838</v>
      </c>
      <c r="F251" s="43">
        <f t="shared" si="17"/>
        <v>0</v>
      </c>
      <c r="G251" s="43">
        <f t="shared" si="17"/>
        <v>0</v>
      </c>
      <c r="H251" s="43">
        <f t="shared" si="18"/>
        <v>132246.40820653178</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23036.314600476038</v>
      </c>
      <c r="D255" s="43">
        <f t="shared" si="17"/>
        <v>0</v>
      </c>
      <c r="E255" s="43">
        <f t="shared" si="17"/>
        <v>0</v>
      </c>
      <c r="F255" s="43">
        <f t="shared" si="17"/>
        <v>0</v>
      </c>
      <c r="G255" s="43">
        <f t="shared" si="17"/>
        <v>0</v>
      </c>
      <c r="H255" s="43">
        <f t="shared" si="18"/>
        <v>23036.314600476038</v>
      </c>
      <c r="I255" s="1"/>
    </row>
    <row r="256" spans="2:9" x14ac:dyDescent="0.2">
      <c r="B256" s="9" t="str">
        <f>$B$45</f>
        <v>Health Services</v>
      </c>
      <c r="C256" s="43">
        <f t="shared" si="17"/>
        <v>62698.838869121733</v>
      </c>
      <c r="D256" s="43">
        <f t="shared" si="17"/>
        <v>547219.22378700448</v>
      </c>
      <c r="E256" s="43">
        <f t="shared" si="17"/>
        <v>207294.91661365237</v>
      </c>
      <c r="F256" s="43">
        <f t="shared" si="17"/>
        <v>21847.793536635931</v>
      </c>
      <c r="G256" s="43">
        <f t="shared" si="17"/>
        <v>60442.369847828828</v>
      </c>
      <c r="H256" s="43">
        <f t="shared" si="18"/>
        <v>899503.14265424339</v>
      </c>
      <c r="I256" s="1"/>
    </row>
    <row r="257" spans="2:9" x14ac:dyDescent="0.2">
      <c r="B257" s="9" t="str">
        <f>$B$46</f>
        <v>Pharmacy</v>
      </c>
      <c r="C257" s="43">
        <f t="shared" si="17"/>
        <v>0</v>
      </c>
      <c r="D257" s="43">
        <f t="shared" si="17"/>
        <v>0</v>
      </c>
      <c r="E257" s="43">
        <f t="shared" si="17"/>
        <v>0</v>
      </c>
      <c r="F257" s="43">
        <f t="shared" si="17"/>
        <v>0</v>
      </c>
      <c r="G257" s="43">
        <f t="shared" si="17"/>
        <v>37894.620559845032</v>
      </c>
      <c r="H257" s="43">
        <f t="shared" si="18"/>
        <v>37894.620559845032</v>
      </c>
      <c r="I257" s="1"/>
    </row>
    <row r="258" spans="2:9" x14ac:dyDescent="0.2">
      <c r="B258" s="9" t="str">
        <f>$B$47</f>
        <v>Business Administration</v>
      </c>
      <c r="C258" s="43">
        <f t="shared" si="17"/>
        <v>170268.41226438808</v>
      </c>
      <c r="D258" s="43">
        <f t="shared" si="17"/>
        <v>1562325.5828166043</v>
      </c>
      <c r="E258" s="43">
        <f t="shared" si="17"/>
        <v>260711.52667473847</v>
      </c>
      <c r="F258" s="43">
        <f t="shared" si="17"/>
        <v>20624.317098584317</v>
      </c>
      <c r="G258" s="43">
        <f t="shared" si="17"/>
        <v>0</v>
      </c>
      <c r="H258" s="43">
        <f t="shared" si="18"/>
        <v>2013929.838854315</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420.66313618260585</v>
      </c>
      <c r="D260" s="43">
        <f t="shared" si="19"/>
        <v>38553.127201571006</v>
      </c>
      <c r="E260" s="43">
        <f t="shared" si="19"/>
        <v>0</v>
      </c>
      <c r="F260" s="43">
        <f t="shared" si="19"/>
        <v>0</v>
      </c>
      <c r="G260" s="43">
        <f t="shared" si="19"/>
        <v>0</v>
      </c>
      <c r="H260" s="43">
        <f t="shared" si="18"/>
        <v>38973.790337753613</v>
      </c>
      <c r="I260" s="1"/>
    </row>
    <row r="261" spans="2:9" x14ac:dyDescent="0.2">
      <c r="B261" s="9" t="str">
        <f>$B$50</f>
        <v>Technology</v>
      </c>
      <c r="C261" s="43">
        <f t="shared" si="19"/>
        <v>841.32627236521171</v>
      </c>
      <c r="D261" s="43">
        <f t="shared" si="19"/>
        <v>51656.150825634351</v>
      </c>
      <c r="E261" s="43">
        <f t="shared" si="19"/>
        <v>31016.096164501625</v>
      </c>
      <c r="F261" s="43">
        <f t="shared" si="19"/>
        <v>0</v>
      </c>
      <c r="G261" s="43">
        <f t="shared" si="19"/>
        <v>0</v>
      </c>
      <c r="H261" s="43">
        <f t="shared" si="18"/>
        <v>83513.573262501188</v>
      </c>
      <c r="I261" s="1"/>
    </row>
    <row r="262" spans="2:9" x14ac:dyDescent="0.2">
      <c r="B262" s="9" t="str">
        <f>$B$51</f>
        <v>Nursing</v>
      </c>
      <c r="C262" s="43">
        <f t="shared" si="19"/>
        <v>115041.35195698596</v>
      </c>
      <c r="D262" s="43">
        <f t="shared" si="19"/>
        <v>648473.67877936584</v>
      </c>
      <c r="E262" s="43">
        <f t="shared" si="19"/>
        <v>352878.2207036193</v>
      </c>
      <c r="F262" s="43">
        <f t="shared" si="19"/>
        <v>32334.734434221173</v>
      </c>
      <c r="G262" s="43">
        <f t="shared" si="19"/>
        <v>0</v>
      </c>
      <c r="H262" s="43">
        <f t="shared" si="18"/>
        <v>1148727.9858741923</v>
      </c>
      <c r="I262" s="1"/>
    </row>
    <row r="263" spans="2:9" x14ac:dyDescent="0.2">
      <c r="B263" s="39" t="str">
        <f>$B$52</f>
        <v>Totals</v>
      </c>
      <c r="C263" s="42">
        <f>SUM(C243:C262)</f>
        <v>6171348.555155877</v>
      </c>
      <c r="D263" s="42">
        <f>SUM(D243:D262)</f>
        <v>8852436.3579136692</v>
      </c>
      <c r="E263" s="42">
        <f>SUM(E243:E262)</f>
        <v>1952691.6666666665</v>
      </c>
      <c r="F263" s="42">
        <f>SUM(F243:F262)</f>
        <v>499411.42985611514</v>
      </c>
      <c r="G263" s="42">
        <f>SUM(G243:G262)</f>
        <v>98336.99040767386</v>
      </c>
      <c r="H263" s="42">
        <f t="shared" si="18"/>
        <v>17574225.000000004</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30598605.235769838</v>
      </c>
      <c r="D268" s="42">
        <f t="shared" si="20"/>
        <v>24894327.536949679</v>
      </c>
      <c r="E268" s="42">
        <f t="shared" si="20"/>
        <v>13234812.599407746</v>
      </c>
      <c r="F268" s="42">
        <f t="shared" si="20"/>
        <v>2398556.1891378118</v>
      </c>
      <c r="G268" s="42">
        <f t="shared" si="20"/>
        <v>0</v>
      </c>
      <c r="H268" s="42">
        <f>SUM(C268:G268)</f>
        <v>71126301.561265081</v>
      </c>
      <c r="I268" s="1"/>
    </row>
    <row r="269" spans="2:9" x14ac:dyDescent="0.2">
      <c r="B269" s="9" t="str">
        <f>$B$33</f>
        <v>Science</v>
      </c>
      <c r="C269" s="43">
        <f t="shared" si="20"/>
        <v>19270764.278766543</v>
      </c>
      <c r="D269" s="43">
        <f t="shared" si="20"/>
        <v>16998862.705387667</v>
      </c>
      <c r="E269" s="43">
        <f t="shared" si="20"/>
        <v>11708605.211271163</v>
      </c>
      <c r="F269" s="43">
        <f t="shared" si="20"/>
        <v>8785344.4574787337</v>
      </c>
      <c r="G269" s="43">
        <f t="shared" si="20"/>
        <v>0</v>
      </c>
      <c r="H269" s="43">
        <f t="shared" ref="H269:H288" si="21">SUM(C269:G269)</f>
        <v>56763576.652904108</v>
      </c>
      <c r="I269" s="1"/>
    </row>
    <row r="270" spans="2:9" x14ac:dyDescent="0.2">
      <c r="B270" s="9" t="str">
        <f>$B$34</f>
        <v>Fine Arts</v>
      </c>
      <c r="C270" s="43">
        <f t="shared" si="20"/>
        <v>6059232.0889237719</v>
      </c>
      <c r="D270" s="43">
        <f t="shared" si="20"/>
        <v>4884655.6546376152</v>
      </c>
      <c r="E270" s="43">
        <f t="shared" si="20"/>
        <v>595285.69828926912</v>
      </c>
      <c r="F270" s="43">
        <f t="shared" si="20"/>
        <v>0</v>
      </c>
      <c r="G270" s="43">
        <f t="shared" si="20"/>
        <v>0</v>
      </c>
      <c r="H270" s="43">
        <f t="shared" si="21"/>
        <v>11539173.441850657</v>
      </c>
      <c r="I270" s="1"/>
    </row>
    <row r="271" spans="2:9" x14ac:dyDescent="0.2">
      <c r="B271" s="9" t="str">
        <f>$B$35</f>
        <v>Teacher Education</v>
      </c>
      <c r="C271" s="43">
        <f t="shared" si="20"/>
        <v>242186.81320040883</v>
      </c>
      <c r="D271" s="43">
        <f t="shared" si="20"/>
        <v>3968904.0066941977</v>
      </c>
      <c r="E271" s="43">
        <f t="shared" si="20"/>
        <v>4977367.3671330819</v>
      </c>
      <c r="F271" s="43">
        <f t="shared" si="20"/>
        <v>2306184.3547812956</v>
      </c>
      <c r="G271" s="43">
        <f t="shared" si="20"/>
        <v>0</v>
      </c>
      <c r="H271" s="43">
        <f t="shared" si="21"/>
        <v>11494642.541808985</v>
      </c>
      <c r="I271" s="1"/>
    </row>
    <row r="272" spans="2:9" x14ac:dyDescent="0.2">
      <c r="B272" s="9" t="str">
        <f>$B$36</f>
        <v>Agriculture</v>
      </c>
      <c r="C272" s="43">
        <f t="shared" si="20"/>
        <v>9457.4752688170956</v>
      </c>
      <c r="D272" s="43">
        <f t="shared" si="20"/>
        <v>0</v>
      </c>
      <c r="E272" s="43">
        <f t="shared" si="20"/>
        <v>0</v>
      </c>
      <c r="F272" s="43">
        <f t="shared" si="20"/>
        <v>0</v>
      </c>
      <c r="G272" s="43">
        <f t="shared" si="20"/>
        <v>0</v>
      </c>
      <c r="H272" s="43">
        <f t="shared" si="21"/>
        <v>9457.4752688170956</v>
      </c>
      <c r="I272" s="1"/>
    </row>
    <row r="273" spans="2:9" x14ac:dyDescent="0.2">
      <c r="B273" s="9" t="str">
        <f>$B$37</f>
        <v>Engineering</v>
      </c>
      <c r="C273" s="43">
        <f t="shared" si="20"/>
        <v>10097410.047021491</v>
      </c>
      <c r="D273" s="43">
        <f t="shared" si="20"/>
        <v>18386948.122276649</v>
      </c>
      <c r="E273" s="43">
        <f t="shared" si="20"/>
        <v>14040689.820594337</v>
      </c>
      <c r="F273" s="43">
        <f t="shared" si="20"/>
        <v>16267596.496689899</v>
      </c>
      <c r="G273" s="43">
        <f t="shared" si="20"/>
        <v>0</v>
      </c>
      <c r="H273" s="43">
        <f t="shared" si="21"/>
        <v>58792644.486582384</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106701.24984916864</v>
      </c>
      <c r="D276" s="43">
        <f t="shared" si="20"/>
        <v>539308.94244345266</v>
      </c>
      <c r="E276" s="43">
        <f t="shared" si="20"/>
        <v>1086468.8360610649</v>
      </c>
      <c r="F276" s="43">
        <f t="shared" si="20"/>
        <v>0</v>
      </c>
      <c r="G276" s="43">
        <f t="shared" si="20"/>
        <v>0</v>
      </c>
      <c r="H276" s="43">
        <f t="shared" si="21"/>
        <v>1732479.0283536862</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228636.96600658627</v>
      </c>
      <c r="D280" s="43">
        <f t="shared" si="20"/>
        <v>0</v>
      </c>
      <c r="E280" s="43">
        <f t="shared" si="20"/>
        <v>0</v>
      </c>
      <c r="F280" s="43">
        <f t="shared" si="20"/>
        <v>0</v>
      </c>
      <c r="G280" s="43">
        <f t="shared" si="20"/>
        <v>0</v>
      </c>
      <c r="H280" s="43">
        <f t="shared" si="21"/>
        <v>228636.96600658627</v>
      </c>
      <c r="I280" s="1"/>
    </row>
    <row r="281" spans="2:9" x14ac:dyDescent="0.2">
      <c r="B281" s="9" t="str">
        <f>$B$45</f>
        <v>Health Services</v>
      </c>
      <c r="C281" s="43">
        <f t="shared" si="20"/>
        <v>717486.57880194252</v>
      </c>
      <c r="D281" s="43">
        <f t="shared" si="20"/>
        <v>5250659.0030485494</v>
      </c>
      <c r="E281" s="43">
        <f t="shared" si="20"/>
        <v>6224837.4509440362</v>
      </c>
      <c r="F281" s="43">
        <f t="shared" si="20"/>
        <v>1334391.5593990176</v>
      </c>
      <c r="G281" s="43">
        <f t="shared" si="20"/>
        <v>2050728.3731334142</v>
      </c>
      <c r="H281" s="43">
        <f t="shared" si="21"/>
        <v>15578102.965326959</v>
      </c>
      <c r="I281" s="1"/>
    </row>
    <row r="282" spans="2:9" x14ac:dyDescent="0.2">
      <c r="B282" s="9" t="str">
        <f>$B$46</f>
        <v>Pharmacy</v>
      </c>
      <c r="C282" s="43">
        <f t="shared" si="20"/>
        <v>0</v>
      </c>
      <c r="D282" s="43">
        <f t="shared" si="20"/>
        <v>0</v>
      </c>
      <c r="E282" s="43">
        <f t="shared" si="20"/>
        <v>0</v>
      </c>
      <c r="F282" s="43">
        <f t="shared" si="20"/>
        <v>0</v>
      </c>
      <c r="G282" s="43">
        <f t="shared" si="20"/>
        <v>3839736.4031395442</v>
      </c>
      <c r="H282" s="43">
        <f t="shared" si="21"/>
        <v>3839736.4031395442</v>
      </c>
      <c r="I282" s="1"/>
    </row>
    <row r="283" spans="2:9" x14ac:dyDescent="0.2">
      <c r="B283" s="9" t="str">
        <f>$B$47</f>
        <v>Business Administration</v>
      </c>
      <c r="C283" s="43">
        <f t="shared" si="20"/>
        <v>2093912.4528088956</v>
      </c>
      <c r="D283" s="43">
        <f t="shared" si="20"/>
        <v>17897515.002853416</v>
      </c>
      <c r="E283" s="43">
        <f t="shared" si="20"/>
        <v>5962552.8345089126</v>
      </c>
      <c r="F283" s="43">
        <f t="shared" si="20"/>
        <v>2029831.6458009453</v>
      </c>
      <c r="G283" s="43">
        <f t="shared" si="20"/>
        <v>0</v>
      </c>
      <c r="H283" s="43">
        <f t="shared" si="21"/>
        <v>27983811.935972165</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4541.057746323504</v>
      </c>
      <c r="D285" s="43">
        <f t="shared" si="22"/>
        <v>273135.33738457889</v>
      </c>
      <c r="E285" s="43">
        <f t="shared" si="22"/>
        <v>0</v>
      </c>
      <c r="F285" s="43">
        <f t="shared" si="22"/>
        <v>0</v>
      </c>
      <c r="G285" s="43">
        <f t="shared" si="22"/>
        <v>0</v>
      </c>
      <c r="H285" s="43">
        <f t="shared" si="21"/>
        <v>277676.39513090241</v>
      </c>
      <c r="I285" s="1"/>
    </row>
    <row r="286" spans="2:9" x14ac:dyDescent="0.2">
      <c r="B286" s="9" t="str">
        <f>$B$50</f>
        <v>Technology</v>
      </c>
      <c r="C286" s="43">
        <f t="shared" si="22"/>
        <v>5665.6391656682681</v>
      </c>
      <c r="D286" s="43">
        <f t="shared" si="22"/>
        <v>287410.30114287231</v>
      </c>
      <c r="E286" s="43">
        <f t="shared" si="22"/>
        <v>359811.94733801618</v>
      </c>
      <c r="F286" s="43">
        <f t="shared" si="22"/>
        <v>0</v>
      </c>
      <c r="G286" s="43">
        <f t="shared" si="22"/>
        <v>0</v>
      </c>
      <c r="H286" s="43">
        <f t="shared" si="21"/>
        <v>652887.88764655683</v>
      </c>
      <c r="I286" s="1"/>
    </row>
    <row r="287" spans="2:9" x14ac:dyDescent="0.2">
      <c r="B287" s="9" t="str">
        <f>$B$51</f>
        <v>Nursing</v>
      </c>
      <c r="C287" s="43">
        <f t="shared" si="22"/>
        <v>857876.65380435903</v>
      </c>
      <c r="D287" s="43">
        <f t="shared" si="22"/>
        <v>6018685.4537650933</v>
      </c>
      <c r="E287" s="43">
        <f t="shared" si="22"/>
        <v>4346787.4713178249</v>
      </c>
      <c r="F287" s="43">
        <f t="shared" si="22"/>
        <v>543310.65985630895</v>
      </c>
      <c r="G287" s="43">
        <f t="shared" si="22"/>
        <v>0</v>
      </c>
      <c r="H287" s="43">
        <f t="shared" si="21"/>
        <v>11766660.238743585</v>
      </c>
      <c r="I287" s="1"/>
    </row>
    <row r="288" spans="2:9" x14ac:dyDescent="0.2">
      <c r="B288" s="39" t="str">
        <f>$B$52</f>
        <v>Totals</v>
      </c>
      <c r="C288" s="42">
        <f>SUM(C268:C287)</f>
        <v>70292476.537133828</v>
      </c>
      <c r="D288" s="42">
        <f>SUM(D268:D287)</f>
        <v>99400412.066583782</v>
      </c>
      <c r="E288" s="42">
        <f>SUM(E268:E287)</f>
        <v>62537219.236865453</v>
      </c>
      <c r="F288" s="42">
        <f>SUM(F268:F287)</f>
        <v>33665215.36314401</v>
      </c>
      <c r="G288" s="42">
        <f>SUM(G268:G287)</f>
        <v>5890464.7762729581</v>
      </c>
      <c r="H288" s="42">
        <f t="shared" si="21"/>
        <v>271785787.98000008</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174.67150690023769</v>
      </c>
      <c r="D293" s="40">
        <f t="shared" si="23"/>
        <v>358.68204793530265</v>
      </c>
      <c r="E293" s="40">
        <f t="shared" si="23"/>
        <v>1567.734257214848</v>
      </c>
      <c r="F293" s="40">
        <f t="shared" si="23"/>
        <v>2288.6986537574539</v>
      </c>
      <c r="G293" s="41">
        <f t="shared" si="23"/>
        <v>0</v>
      </c>
      <c r="H293" s="42">
        <f t="shared" si="23"/>
        <v>279.94435284845332</v>
      </c>
      <c r="I293" s="1"/>
    </row>
    <row r="294" spans="2:9" x14ac:dyDescent="0.2">
      <c r="B294" s="9" t="str">
        <f>$B$33</f>
        <v>Science</v>
      </c>
      <c r="C294" s="75">
        <f t="shared" si="23"/>
        <v>293.34577928799939</v>
      </c>
      <c r="D294" s="75">
        <f t="shared" si="23"/>
        <v>702.25822958719607</v>
      </c>
      <c r="E294" s="75">
        <f t="shared" si="23"/>
        <v>3013.7979951791926</v>
      </c>
      <c r="F294" s="75">
        <f t="shared" si="23"/>
        <v>4523.8642932434259</v>
      </c>
      <c r="G294" s="96">
        <f t="shared" si="23"/>
        <v>0</v>
      </c>
      <c r="H294" s="43">
        <f t="shared" si="23"/>
        <v>592.97971975120765</v>
      </c>
      <c r="I294" s="1"/>
    </row>
    <row r="295" spans="2:9" x14ac:dyDescent="0.2">
      <c r="B295" s="9" t="str">
        <f>$B$34</f>
        <v>Fine Arts</v>
      </c>
      <c r="C295" s="75">
        <f t="shared" si="23"/>
        <v>249.54623322448711</v>
      </c>
      <c r="D295" s="75">
        <f t="shared" si="23"/>
        <v>476.18011840881411</v>
      </c>
      <c r="E295" s="75">
        <f t="shared" si="23"/>
        <v>1700.8162808264831</v>
      </c>
      <c r="F295" s="75">
        <f t="shared" si="23"/>
        <v>0</v>
      </c>
      <c r="G295" s="96">
        <f t="shared" si="23"/>
        <v>0</v>
      </c>
      <c r="H295" s="43">
        <f t="shared" si="23"/>
        <v>330.7395867422585</v>
      </c>
      <c r="I295" s="1"/>
    </row>
    <row r="296" spans="2:9" x14ac:dyDescent="0.2">
      <c r="B296" s="9" t="str">
        <f>$B$35</f>
        <v>Teacher Education</v>
      </c>
      <c r="C296" s="75">
        <f t="shared" si="23"/>
        <v>364.19069654196818</v>
      </c>
      <c r="D296" s="75">
        <f t="shared" si="23"/>
        <v>382.43438106515686</v>
      </c>
      <c r="E296" s="75">
        <f t="shared" si="23"/>
        <v>708.21960260857736</v>
      </c>
      <c r="F296" s="75">
        <f t="shared" si="23"/>
        <v>1981.2580367536905</v>
      </c>
      <c r="G296" s="96">
        <f t="shared" si="23"/>
        <v>0</v>
      </c>
      <c r="H296" s="43">
        <f t="shared" si="23"/>
        <v>597.58994238674211</v>
      </c>
      <c r="I296" s="1"/>
    </row>
    <row r="297" spans="2:9" x14ac:dyDescent="0.2">
      <c r="B297" s="9" t="str">
        <f>$B$36</f>
        <v>Agriculture</v>
      </c>
      <c r="C297" s="75">
        <f t="shared" si="23"/>
        <v>116.75895393601353</v>
      </c>
      <c r="D297" s="75">
        <f t="shared" si="23"/>
        <v>0</v>
      </c>
      <c r="E297" s="75">
        <f t="shared" si="23"/>
        <v>0</v>
      </c>
      <c r="F297" s="75">
        <f t="shared" si="23"/>
        <v>0</v>
      </c>
      <c r="G297" s="96">
        <f t="shared" si="23"/>
        <v>0</v>
      </c>
      <c r="H297" s="43">
        <f t="shared" si="23"/>
        <v>116.75895393601353</v>
      </c>
      <c r="I297" s="1"/>
    </row>
    <row r="298" spans="2:9" x14ac:dyDescent="0.2">
      <c r="B298" s="9" t="str">
        <f>$B$37</f>
        <v>Engineering</v>
      </c>
      <c r="C298" s="75">
        <f t="shared" si="23"/>
        <v>435.15816441223461</v>
      </c>
      <c r="D298" s="75">
        <f t="shared" si="23"/>
        <v>671.2034796771793</v>
      </c>
      <c r="E298" s="75">
        <f t="shared" si="23"/>
        <v>2320.0082320876299</v>
      </c>
      <c r="F298" s="75">
        <f t="shared" si="23"/>
        <v>5190.6817155998397</v>
      </c>
      <c r="G298" s="96">
        <f t="shared" si="23"/>
        <v>0</v>
      </c>
      <c r="H298" s="43">
        <f t="shared" si="23"/>
        <v>983.41771187244717</v>
      </c>
      <c r="I298" s="1"/>
    </row>
    <row r="299" spans="2:9"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271.50445254241384</v>
      </c>
      <c r="D301" s="75">
        <f t="shared" si="23"/>
        <v>406.41216461450841</v>
      </c>
      <c r="E301" s="75">
        <f t="shared" si="23"/>
        <v>634.24917458322523</v>
      </c>
      <c r="F301" s="75">
        <f t="shared" si="23"/>
        <v>0</v>
      </c>
      <c r="G301" s="96">
        <f t="shared" si="23"/>
        <v>0</v>
      </c>
      <c r="H301" s="43">
        <f t="shared" si="23"/>
        <v>504.65453782513435</v>
      </c>
      <c r="I301" s="1"/>
    </row>
    <row r="302" spans="2:9"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9" x14ac:dyDescent="0.2">
      <c r="B305" s="9" t="str">
        <f>$B$44</f>
        <v>Physical Training</v>
      </c>
      <c r="C305" s="75">
        <f t="shared" si="23"/>
        <v>198.81475304920545</v>
      </c>
      <c r="D305" s="75">
        <f t="shared" si="23"/>
        <v>0</v>
      </c>
      <c r="E305" s="75">
        <f t="shared" si="23"/>
        <v>0</v>
      </c>
      <c r="F305" s="75">
        <f t="shared" si="23"/>
        <v>0</v>
      </c>
      <c r="G305" s="96">
        <f t="shared" si="23"/>
        <v>0</v>
      </c>
      <c r="H305" s="43">
        <f t="shared" si="23"/>
        <v>198.81475304920545</v>
      </c>
      <c r="I305" s="1"/>
    </row>
    <row r="306" spans="2:9" x14ac:dyDescent="0.2">
      <c r="B306" s="9" t="str">
        <f>$B$45</f>
        <v>Health Services</v>
      </c>
      <c r="C306" s="75">
        <f t="shared" si="23"/>
        <v>229.22893891435862</v>
      </c>
      <c r="D306" s="75">
        <f t="shared" si="23"/>
        <v>402.96692272053332</v>
      </c>
      <c r="E306" s="75">
        <f t="shared" si="23"/>
        <v>1203.3321962002776</v>
      </c>
      <c r="F306" s="75">
        <f t="shared" si="23"/>
        <v>3558.3774917307137</v>
      </c>
      <c r="G306" s="96">
        <f t="shared" si="23"/>
        <v>763.4878529908467</v>
      </c>
      <c r="H306" s="43">
        <f t="shared" si="23"/>
        <v>638.60387658141178</v>
      </c>
      <c r="I306" s="1"/>
    </row>
    <row r="307" spans="2:9" x14ac:dyDescent="0.2">
      <c r="B307" s="9" t="str">
        <f>$B$46</f>
        <v>Pharmacy</v>
      </c>
      <c r="C307" s="75">
        <f t="shared" si="23"/>
        <v>0</v>
      </c>
      <c r="D307" s="75">
        <f t="shared" si="23"/>
        <v>0</v>
      </c>
      <c r="E307" s="75">
        <f t="shared" si="23"/>
        <v>0</v>
      </c>
      <c r="F307" s="75">
        <f t="shared" si="23"/>
        <v>0</v>
      </c>
      <c r="G307" s="96">
        <f t="shared" si="23"/>
        <v>2280.1285054272826</v>
      </c>
      <c r="H307" s="43">
        <f t="shared" si="23"/>
        <v>2280.1285054272826</v>
      </c>
      <c r="I307" s="1"/>
    </row>
    <row r="308" spans="2:9" x14ac:dyDescent="0.2">
      <c r="B308" s="9" t="str">
        <f>$B$47</f>
        <v>Business Administration</v>
      </c>
      <c r="C308" s="75">
        <f t="shared" si="23"/>
        <v>246.34264150692889</v>
      </c>
      <c r="D308" s="75">
        <f t="shared" si="23"/>
        <v>481.10306182235468</v>
      </c>
      <c r="E308" s="75">
        <f t="shared" si="23"/>
        <v>916.46984852580886</v>
      </c>
      <c r="F308" s="75">
        <f t="shared" si="23"/>
        <v>5733.9877000026709</v>
      </c>
      <c r="G308" s="96">
        <f t="shared" si="23"/>
        <v>0</v>
      </c>
      <c r="H308" s="43">
        <f t="shared" si="23"/>
        <v>532.40638374407195</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216.24084506302401</v>
      </c>
      <c r="D310" s="75">
        <f t="shared" si="24"/>
        <v>297.53304725988988</v>
      </c>
      <c r="E310" s="75">
        <f t="shared" si="24"/>
        <v>0</v>
      </c>
      <c r="F310" s="75">
        <f t="shared" si="24"/>
        <v>0</v>
      </c>
      <c r="G310" s="96">
        <f t="shared" si="24"/>
        <v>0</v>
      </c>
      <c r="H310" s="43">
        <f t="shared" si="24"/>
        <v>295.71501078903344</v>
      </c>
      <c r="I310" s="1"/>
    </row>
    <row r="311" spans="2:9" x14ac:dyDescent="0.2">
      <c r="B311" s="9" t="str">
        <f>$B$50</f>
        <v>Technology</v>
      </c>
      <c r="C311" s="75">
        <f t="shared" si="24"/>
        <v>134.89617061114924</v>
      </c>
      <c r="D311" s="75">
        <f t="shared" si="24"/>
        <v>233.66691149827017</v>
      </c>
      <c r="E311" s="75">
        <f t="shared" si="24"/>
        <v>464.87331697418114</v>
      </c>
      <c r="F311" s="75">
        <f t="shared" si="24"/>
        <v>0</v>
      </c>
      <c r="G311" s="96">
        <f t="shared" si="24"/>
        <v>0</v>
      </c>
      <c r="H311" s="43">
        <f t="shared" si="24"/>
        <v>319.10453941669442</v>
      </c>
      <c r="I311" s="1"/>
    </row>
    <row r="312" spans="2:9" x14ac:dyDescent="0.2">
      <c r="B312" s="9" t="str">
        <f>$B$51</f>
        <v>Nursing</v>
      </c>
      <c r="C312" s="75">
        <f t="shared" si="24"/>
        <v>149.37779101590789</v>
      </c>
      <c r="D312" s="75">
        <f t="shared" si="24"/>
        <v>389.78598884561188</v>
      </c>
      <c r="E312" s="75">
        <f t="shared" si="24"/>
        <v>493.6165649918039</v>
      </c>
      <c r="F312" s="75">
        <f t="shared" si="24"/>
        <v>978.93812586722333</v>
      </c>
      <c r="G312" s="96">
        <f t="shared" si="24"/>
        <v>0</v>
      </c>
      <c r="H312" s="43">
        <f t="shared" si="24"/>
        <v>385.22377602696298</v>
      </c>
      <c r="I312" s="1"/>
    </row>
    <row r="313" spans="2:9" x14ac:dyDescent="0.2">
      <c r="B313" s="39" t="str">
        <f>$B$52</f>
        <v>Totals</v>
      </c>
      <c r="C313" s="42">
        <f t="shared" si="24"/>
        <v>228.16232269154486</v>
      </c>
      <c r="D313" s="42">
        <f t="shared" si="24"/>
        <v>471.56580102559815</v>
      </c>
      <c r="E313" s="42">
        <f t="shared" si="24"/>
        <v>1283.3675888457685</v>
      </c>
      <c r="F313" s="42">
        <f t="shared" si="24"/>
        <v>3927.3466359244062</v>
      </c>
      <c r="G313" s="42">
        <f t="shared" si="24"/>
        <v>1347.9324430830568</v>
      </c>
      <c r="H313" s="42">
        <f t="shared" si="24"/>
        <v>468.16031277775875</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2.053466271062522</v>
      </c>
      <c r="E318" s="59">
        <f t="shared" si="25"/>
        <v>8.9753290907958299</v>
      </c>
      <c r="F318" s="59">
        <f t="shared" si="25"/>
        <v>13.10287347016836</v>
      </c>
      <c r="G318" s="59">
        <f t="shared" si="25"/>
        <v>0</v>
      </c>
      <c r="H318" s="59">
        <f t="shared" si="25"/>
        <v>1.6026904319795068</v>
      </c>
      <c r="I318" s="1"/>
    </row>
    <row r="319" spans="2:9" x14ac:dyDescent="0.2">
      <c r="B319" s="9" t="str">
        <f>$B$33</f>
        <v>Science</v>
      </c>
      <c r="C319" s="59">
        <f t="shared" ref="C319:H334" si="26">IF($C$293=0,"",C294/$C$293)</f>
        <v>1.6794140297624021</v>
      </c>
      <c r="D319" s="59">
        <f t="shared" si="26"/>
        <v>4.0204509713669871</v>
      </c>
      <c r="E319" s="59">
        <f t="shared" si="26"/>
        <v>17.254090542085383</v>
      </c>
      <c r="F319" s="59">
        <f t="shared" si="26"/>
        <v>25.899268710306579</v>
      </c>
      <c r="G319" s="59">
        <f t="shared" si="26"/>
        <v>0</v>
      </c>
      <c r="H319" s="59">
        <f t="shared" si="26"/>
        <v>3.3948279846803149</v>
      </c>
      <c r="I319" s="1"/>
    </row>
    <row r="320" spans="2:9" x14ac:dyDescent="0.2">
      <c r="B320" s="9" t="str">
        <f>$B$34</f>
        <v>Fine Arts</v>
      </c>
      <c r="C320" s="59">
        <f t="shared" si="26"/>
        <v>1.4286602185610819</v>
      </c>
      <c r="D320" s="59">
        <f t="shared" si="26"/>
        <v>2.7261465070017445</v>
      </c>
      <c r="E320" s="59">
        <f t="shared" si="26"/>
        <v>9.7372279601268428</v>
      </c>
      <c r="F320" s="59">
        <f t="shared" si="26"/>
        <v>0</v>
      </c>
      <c r="G320" s="59">
        <f t="shared" si="26"/>
        <v>0</v>
      </c>
      <c r="H320" s="59">
        <f t="shared" si="26"/>
        <v>1.8934947812132743</v>
      </c>
      <c r="I320" s="1"/>
    </row>
    <row r="321" spans="2:9" x14ac:dyDescent="0.2">
      <c r="B321" s="9" t="str">
        <f>$B$35</f>
        <v>Teacher Education</v>
      </c>
      <c r="C321" s="59">
        <f t="shared" si="26"/>
        <v>2.0850034616691833</v>
      </c>
      <c r="D321" s="59">
        <f t="shared" si="26"/>
        <v>2.1894491428621006</v>
      </c>
      <c r="E321" s="59">
        <f t="shared" si="26"/>
        <v>4.0545800238219254</v>
      </c>
      <c r="F321" s="59">
        <f t="shared" si="26"/>
        <v>11.342766040744534</v>
      </c>
      <c r="G321" s="59">
        <f t="shared" si="26"/>
        <v>0</v>
      </c>
      <c r="H321" s="59">
        <f t="shared" si="26"/>
        <v>3.4212216576802712</v>
      </c>
      <c r="I321" s="1"/>
    </row>
    <row r="322" spans="2:9" x14ac:dyDescent="0.2">
      <c r="B322" s="9" t="str">
        <f>$B$36</f>
        <v>Agriculture</v>
      </c>
      <c r="C322" s="59">
        <f t="shared" si="26"/>
        <v>0.6684487699685302</v>
      </c>
      <c r="D322" s="59">
        <f t="shared" si="26"/>
        <v>0</v>
      </c>
      <c r="E322" s="59">
        <f t="shared" si="26"/>
        <v>0</v>
      </c>
      <c r="F322" s="59">
        <f t="shared" si="26"/>
        <v>0</v>
      </c>
      <c r="G322" s="59">
        <f t="shared" si="26"/>
        <v>0</v>
      </c>
      <c r="H322" s="59">
        <f t="shared" si="26"/>
        <v>0.6684487699685302</v>
      </c>
      <c r="I322" s="1"/>
    </row>
    <row r="323" spans="2:9" x14ac:dyDescent="0.2">
      <c r="B323" s="9" t="str">
        <f>$B$37</f>
        <v>Engineering</v>
      </c>
      <c r="C323" s="59">
        <f t="shared" si="26"/>
        <v>2.4912944997993973</v>
      </c>
      <c r="D323" s="59">
        <f t="shared" si="26"/>
        <v>3.8426615284227901</v>
      </c>
      <c r="E323" s="59">
        <f t="shared" si="26"/>
        <v>13.282121814021362</v>
      </c>
      <c r="F323" s="59">
        <f t="shared" si="26"/>
        <v>29.71681991937276</v>
      </c>
      <c r="G323" s="59">
        <f t="shared" si="26"/>
        <v>0</v>
      </c>
      <c r="H323" s="59">
        <f t="shared" si="26"/>
        <v>5.6300980584894065</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1.5543717310315617</v>
      </c>
      <c r="D326" s="59">
        <f t="shared" si="26"/>
        <v>2.3267227255709635</v>
      </c>
      <c r="E326" s="59">
        <f t="shared" si="26"/>
        <v>3.631096942133051</v>
      </c>
      <c r="F326" s="59">
        <f t="shared" si="26"/>
        <v>0</v>
      </c>
      <c r="G326" s="59">
        <f t="shared" si="26"/>
        <v>0</v>
      </c>
      <c r="H326" s="59">
        <f t="shared" si="26"/>
        <v>2.8891634748039587</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1.1382208614182105</v>
      </c>
      <c r="D330" s="59">
        <f t="shared" si="26"/>
        <v>0</v>
      </c>
      <c r="E330" s="59">
        <f t="shared" si="26"/>
        <v>0</v>
      </c>
      <c r="F330" s="59">
        <f t="shared" si="26"/>
        <v>0</v>
      </c>
      <c r="G330" s="59">
        <f t="shared" si="26"/>
        <v>0</v>
      </c>
      <c r="H330" s="59">
        <f t="shared" si="26"/>
        <v>1.1382208614182105</v>
      </c>
      <c r="I330" s="1"/>
    </row>
    <row r="331" spans="2:9" x14ac:dyDescent="0.2">
      <c r="B331" s="9" t="str">
        <f>$B$45</f>
        <v>Health Services</v>
      </c>
      <c r="C331" s="59">
        <f t="shared" si="26"/>
        <v>1.3123430545846324</v>
      </c>
      <c r="D331" s="59">
        <f t="shared" si="26"/>
        <v>2.3069986048193014</v>
      </c>
      <c r="E331" s="59">
        <f t="shared" si="26"/>
        <v>6.8891155607167898</v>
      </c>
      <c r="F331" s="59">
        <f t="shared" si="26"/>
        <v>20.371825690855545</v>
      </c>
      <c r="G331" s="59">
        <f t="shared" si="26"/>
        <v>4.3709925364467548</v>
      </c>
      <c r="H331" s="59">
        <f t="shared" si="26"/>
        <v>3.6560277512585126</v>
      </c>
      <c r="I331" s="1"/>
    </row>
    <row r="332" spans="2:9" x14ac:dyDescent="0.2">
      <c r="B332" s="9" t="str">
        <f>$B$46</f>
        <v>Pharmacy</v>
      </c>
      <c r="C332" s="59">
        <f t="shared" si="26"/>
        <v>0</v>
      </c>
      <c r="D332" s="59">
        <f t="shared" si="26"/>
        <v>0</v>
      </c>
      <c r="E332" s="59">
        <f t="shared" si="26"/>
        <v>0</v>
      </c>
      <c r="F332" s="59">
        <f t="shared" si="26"/>
        <v>0</v>
      </c>
      <c r="G332" s="59">
        <f t="shared" si="26"/>
        <v>13.053809095089337</v>
      </c>
      <c r="H332" s="59">
        <f t="shared" si="26"/>
        <v>13.053809095089337</v>
      </c>
      <c r="I332" s="1"/>
    </row>
    <row r="333" spans="2:9" x14ac:dyDescent="0.2">
      <c r="B333" s="9" t="str">
        <f>$B$47</f>
        <v>Business Administration</v>
      </c>
      <c r="C333" s="59">
        <f t="shared" si="26"/>
        <v>1.4103195528485686</v>
      </c>
      <c r="D333" s="59">
        <f t="shared" si="26"/>
        <v>2.7543305165228409</v>
      </c>
      <c r="E333" s="59">
        <f t="shared" si="26"/>
        <v>5.2468193856554048</v>
      </c>
      <c r="F333" s="59">
        <f t="shared" si="26"/>
        <v>32.827264170094978</v>
      </c>
      <c r="G333" s="59">
        <f t="shared" si="26"/>
        <v>0</v>
      </c>
      <c r="H333" s="59">
        <f t="shared" si="26"/>
        <v>3.0480436860726909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1.2379857991751817</v>
      </c>
      <c r="D335" s="59">
        <f t="shared" si="27"/>
        <v>1.7033862736973102</v>
      </c>
      <c r="E335" s="59">
        <f t="shared" si="27"/>
        <v>0</v>
      </c>
      <c r="F335" s="59">
        <f t="shared" si="27"/>
        <v>0</v>
      </c>
      <c r="G335" s="59">
        <f t="shared" si="27"/>
        <v>0</v>
      </c>
      <c r="H335" s="59">
        <f t="shared" si="27"/>
        <v>1.692977956375729</v>
      </c>
      <c r="I335" s="1"/>
    </row>
    <row r="336" spans="2:9" x14ac:dyDescent="0.2">
      <c r="B336" s="9" t="str">
        <f>$B$50</f>
        <v>Technology</v>
      </c>
      <c r="C336" s="59">
        <f t="shared" si="27"/>
        <v>0.77228491930394905</v>
      </c>
      <c r="D336" s="59">
        <f t="shared" si="27"/>
        <v>1.3377505904940024</v>
      </c>
      <c r="E336" s="59">
        <f t="shared" si="27"/>
        <v>2.6614147048017971</v>
      </c>
      <c r="F336" s="59">
        <f t="shared" si="27"/>
        <v>0</v>
      </c>
      <c r="G336" s="59">
        <f t="shared" si="27"/>
        <v>0</v>
      </c>
      <c r="H336" s="59">
        <f t="shared" si="27"/>
        <v>1.826883760720909</v>
      </c>
      <c r="I336" s="1"/>
    </row>
    <row r="337" spans="2:9" x14ac:dyDescent="0.2">
      <c r="B337" s="9" t="str">
        <f>$B$51</f>
        <v>Nursing</v>
      </c>
      <c r="C337" s="59">
        <f t="shared" si="27"/>
        <v>0.85519266231111113</v>
      </c>
      <c r="D337" s="59">
        <f t="shared" si="27"/>
        <v>2.231537334066942</v>
      </c>
      <c r="E337" s="59">
        <f t="shared" si="27"/>
        <v>2.8259707250005537</v>
      </c>
      <c r="F337" s="59">
        <f t="shared" si="27"/>
        <v>5.6044522844034113</v>
      </c>
      <c r="G337" s="59">
        <f t="shared" si="27"/>
        <v>0</v>
      </c>
      <c r="H337" s="59">
        <f t="shared" si="27"/>
        <v>2.2054185188141799</v>
      </c>
      <c r="I337" s="1"/>
    </row>
    <row r="338" spans="2:9" x14ac:dyDescent="0.2">
      <c r="B338" s="39" t="str">
        <f>$B$52</f>
        <v>Totals</v>
      </c>
      <c r="C338" s="59">
        <f t="shared" si="27"/>
        <v>1.3062366423726912</v>
      </c>
      <c r="D338" s="59">
        <f t="shared" si="27"/>
        <v>2.6997293914394946</v>
      </c>
      <c r="E338" s="59">
        <f t="shared" si="27"/>
        <v>7.3473207600982926</v>
      </c>
      <c r="F338" s="59">
        <f t="shared" si="27"/>
        <v>22.484185919157841</v>
      </c>
      <c r="G338" s="59">
        <f t="shared" si="27"/>
        <v>7.7169566290678322</v>
      </c>
      <c r="H338" s="59">
        <f t="shared" si="27"/>
        <v>2.6802328615917017</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5240.1452070071309</v>
      </c>
      <c r="D343" s="42">
        <f t="shared" si="28"/>
        <v>10760.461438059079</v>
      </c>
      <c r="E343" s="42">
        <f>E293*24</f>
        <v>37625.622173156349</v>
      </c>
      <c r="F343" s="42">
        <f>F293*18</f>
        <v>41196.575767634175</v>
      </c>
      <c r="G343" s="42">
        <f>G293*24</f>
        <v>0</v>
      </c>
      <c r="H343" s="42">
        <f>IF((C32/30+D32/30+E32/24+F32/18+G32/24)=0,0,H268/(C32/30+D32/30+E32/24+F32/18+G32/24))</f>
        <v>8306.4896038765601</v>
      </c>
      <c r="I343" s="1"/>
    </row>
    <row r="344" spans="2:9" x14ac:dyDescent="0.2">
      <c r="B344" s="9" t="str">
        <f>$B$33</f>
        <v>Science</v>
      </c>
      <c r="C344" s="43">
        <f t="shared" si="28"/>
        <v>8800.3733786399825</v>
      </c>
      <c r="D344" s="43">
        <f t="shared" si="28"/>
        <v>21067.746887615882</v>
      </c>
      <c r="E344" s="43">
        <f>E294*24</f>
        <v>72331.15188430062</v>
      </c>
      <c r="F344" s="43">
        <f>F294*18</f>
        <v>81429.557278381661</v>
      </c>
      <c r="G344" s="43">
        <f>G294*24</f>
        <v>0</v>
      </c>
      <c r="H344" s="43">
        <f t="shared" ref="H344:H363" si="29">IF((C33/30+D33/30+E33/24+F33/18+G33/24)=0,0,H269/(C33/30+D33/30+E33/24+F33/18+G33/24))</f>
        <v>17378.038490458377</v>
      </c>
      <c r="I344" s="1"/>
    </row>
    <row r="345" spans="2:9" x14ac:dyDescent="0.2">
      <c r="B345" s="9" t="str">
        <f>$B$34</f>
        <v>Fine Arts</v>
      </c>
      <c r="C345" s="43">
        <f t="shared" si="28"/>
        <v>7486.3869967346136</v>
      </c>
      <c r="D345" s="43">
        <f t="shared" si="28"/>
        <v>14285.403552264423</v>
      </c>
      <c r="E345" s="43">
        <f t="shared" ref="E345:E363" si="30">E295*24</f>
        <v>40819.590739835592</v>
      </c>
      <c r="F345" s="43">
        <f t="shared" ref="F345:F363" si="31">F295*18</f>
        <v>0</v>
      </c>
      <c r="G345" s="43">
        <f t="shared" ref="G345:G363" si="32">G295*24</f>
        <v>0</v>
      </c>
      <c r="H345" s="43">
        <f t="shared" si="29"/>
        <v>9897.365466971245</v>
      </c>
      <c r="I345" s="1"/>
    </row>
    <row r="346" spans="2:9" x14ac:dyDescent="0.2">
      <c r="B346" s="9" t="str">
        <f>$B$35</f>
        <v>Teacher Education</v>
      </c>
      <c r="C346" s="43">
        <f t="shared" si="28"/>
        <v>10925.720896259045</v>
      </c>
      <c r="D346" s="43">
        <f t="shared" si="28"/>
        <v>11473.031431954705</v>
      </c>
      <c r="E346" s="43">
        <f t="shared" si="30"/>
        <v>16997.270462605855</v>
      </c>
      <c r="F346" s="43">
        <f t="shared" si="31"/>
        <v>35662.644661566432</v>
      </c>
      <c r="G346" s="43">
        <f t="shared" si="32"/>
        <v>0</v>
      </c>
      <c r="H346" s="43">
        <f t="shared" si="29"/>
        <v>15841.569103926386</v>
      </c>
      <c r="I346" s="1"/>
    </row>
    <row r="347" spans="2:9" x14ac:dyDescent="0.2">
      <c r="B347" s="9" t="str">
        <f>$B$36</f>
        <v>Agriculture</v>
      </c>
      <c r="C347" s="43">
        <f t="shared" si="28"/>
        <v>3502.7686180804058</v>
      </c>
      <c r="D347" s="43">
        <f t="shared" si="28"/>
        <v>0</v>
      </c>
      <c r="E347" s="43">
        <f t="shared" si="30"/>
        <v>0</v>
      </c>
      <c r="F347" s="43">
        <f t="shared" si="31"/>
        <v>0</v>
      </c>
      <c r="G347" s="43">
        <f t="shared" si="32"/>
        <v>0</v>
      </c>
      <c r="H347" s="43">
        <f t="shared" si="29"/>
        <v>3502.7686180804058</v>
      </c>
      <c r="I347" s="1"/>
    </row>
    <row r="348" spans="2:9" x14ac:dyDescent="0.2">
      <c r="B348" s="9" t="str">
        <f>$B$37</f>
        <v>Engineering</v>
      </c>
      <c r="C348" s="43">
        <f t="shared" si="28"/>
        <v>13054.744932367039</v>
      </c>
      <c r="D348" s="43">
        <f t="shared" si="28"/>
        <v>20136.10439031538</v>
      </c>
      <c r="E348" s="43">
        <f t="shared" si="30"/>
        <v>55680.197570103119</v>
      </c>
      <c r="F348" s="43">
        <f t="shared" si="31"/>
        <v>93432.270880797121</v>
      </c>
      <c r="G348" s="43">
        <f t="shared" si="32"/>
        <v>0</v>
      </c>
      <c r="H348" s="43">
        <f t="shared" si="29"/>
        <v>27825.861535832722</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8145.1335762724157</v>
      </c>
      <c r="D351" s="43">
        <f t="shared" si="28"/>
        <v>12192.364938435252</v>
      </c>
      <c r="E351" s="43">
        <f t="shared" si="30"/>
        <v>15221.980189997405</v>
      </c>
      <c r="F351" s="43">
        <f t="shared" si="31"/>
        <v>0</v>
      </c>
      <c r="G351" s="43">
        <f t="shared" si="32"/>
        <v>0</v>
      </c>
      <c r="H351" s="43">
        <f t="shared" si="29"/>
        <v>13460.503943181762</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5964.4425914761632</v>
      </c>
      <c r="D355" s="43">
        <f t="shared" si="28"/>
        <v>0</v>
      </c>
      <c r="E355" s="43">
        <f t="shared" si="30"/>
        <v>0</v>
      </c>
      <c r="F355" s="43">
        <f t="shared" si="31"/>
        <v>0</v>
      </c>
      <c r="G355" s="43">
        <f t="shared" si="32"/>
        <v>0</v>
      </c>
      <c r="H355" s="43">
        <f t="shared" si="29"/>
        <v>5964.4425914761632</v>
      </c>
      <c r="I355" s="1"/>
    </row>
    <row r="356" spans="2:9" x14ac:dyDescent="0.2">
      <c r="B356" s="9" t="str">
        <f>$B$45</f>
        <v>Health Services</v>
      </c>
      <c r="C356" s="43">
        <f t="shared" si="28"/>
        <v>6876.8681674307591</v>
      </c>
      <c r="D356" s="43">
        <f t="shared" si="28"/>
        <v>12089.007681616</v>
      </c>
      <c r="E356" s="43">
        <f t="shared" si="30"/>
        <v>28879.972708806665</v>
      </c>
      <c r="F356" s="43">
        <f t="shared" si="31"/>
        <v>64050.794851152845</v>
      </c>
      <c r="G356" s="43">
        <f t="shared" si="32"/>
        <v>18323.708471780323</v>
      </c>
      <c r="H356" s="43">
        <f t="shared" si="29"/>
        <v>17563.511587722416</v>
      </c>
      <c r="I356" s="1"/>
    </row>
    <row r="357" spans="2:9" x14ac:dyDescent="0.2">
      <c r="B357" s="9" t="str">
        <f>$B$46</f>
        <v>Pharmacy</v>
      </c>
      <c r="C357" s="43">
        <f t="shared" si="28"/>
        <v>0</v>
      </c>
      <c r="D357" s="43">
        <f t="shared" si="28"/>
        <v>0</v>
      </c>
      <c r="E357" s="43">
        <f t="shared" si="30"/>
        <v>0</v>
      </c>
      <c r="F357" s="43">
        <f t="shared" si="31"/>
        <v>0</v>
      </c>
      <c r="G357" s="43">
        <f t="shared" si="32"/>
        <v>54723.084130254778</v>
      </c>
      <c r="H357" s="43">
        <f t="shared" si="29"/>
        <v>54723.084130254785</v>
      </c>
      <c r="I357" s="1"/>
    </row>
    <row r="358" spans="2:9" x14ac:dyDescent="0.2">
      <c r="B358" s="9" t="str">
        <f>$B$47</f>
        <v>Business Administration</v>
      </c>
      <c r="C358" s="43">
        <f t="shared" si="28"/>
        <v>7390.2792452078666</v>
      </c>
      <c r="D358" s="43">
        <f t="shared" si="28"/>
        <v>14433.09185467064</v>
      </c>
      <c r="E358" s="43">
        <f t="shared" si="30"/>
        <v>21995.276364619414</v>
      </c>
      <c r="F358" s="43">
        <f t="shared" si="31"/>
        <v>103211.77860004807</v>
      </c>
      <c r="G358" s="43">
        <f t="shared" si="32"/>
        <v>0</v>
      </c>
      <c r="H358" s="43">
        <f t="shared" si="29"/>
        <v>15425.585603262653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6487.22535189072</v>
      </c>
      <c r="D360" s="43">
        <f t="shared" si="33"/>
        <v>8925.9914177966966</v>
      </c>
      <c r="E360" s="43">
        <f t="shared" si="30"/>
        <v>0</v>
      </c>
      <c r="F360" s="43">
        <f t="shared" si="31"/>
        <v>0</v>
      </c>
      <c r="G360" s="43">
        <f t="shared" si="32"/>
        <v>0</v>
      </c>
      <c r="H360" s="43">
        <f t="shared" si="29"/>
        <v>8871.4503236710025</v>
      </c>
      <c r="I360" s="1"/>
    </row>
    <row r="361" spans="2:9" x14ac:dyDescent="0.2">
      <c r="B361" s="9" t="str">
        <f>$B$50</f>
        <v>Technology</v>
      </c>
      <c r="C361" s="43">
        <f t="shared" si="33"/>
        <v>4046.8851183344773</v>
      </c>
      <c r="D361" s="43">
        <f t="shared" si="33"/>
        <v>7010.0073449481051</v>
      </c>
      <c r="E361" s="43">
        <f t="shared" si="30"/>
        <v>11156.959607380348</v>
      </c>
      <c r="F361" s="43">
        <f t="shared" si="31"/>
        <v>0</v>
      </c>
      <c r="G361" s="43">
        <f t="shared" si="32"/>
        <v>0</v>
      </c>
      <c r="H361" s="43">
        <f t="shared" si="29"/>
        <v>8745.9864386678746</v>
      </c>
      <c r="I361" s="1"/>
    </row>
    <row r="362" spans="2:9" x14ac:dyDescent="0.2">
      <c r="B362" s="9" t="str">
        <f>$B$51</f>
        <v>Nursing</v>
      </c>
      <c r="C362" s="43">
        <f t="shared" si="33"/>
        <v>4481.3337304772367</v>
      </c>
      <c r="D362" s="43">
        <f t="shared" si="33"/>
        <v>11693.579665368357</v>
      </c>
      <c r="E362" s="43">
        <f t="shared" si="30"/>
        <v>11846.797559803294</v>
      </c>
      <c r="F362" s="43">
        <f t="shared" si="31"/>
        <v>17620.886265610021</v>
      </c>
      <c r="G362" s="43">
        <f t="shared" si="32"/>
        <v>0</v>
      </c>
      <c r="H362" s="43">
        <f t="shared" si="29"/>
        <v>10659.333177186825</v>
      </c>
      <c r="I362" s="1"/>
    </row>
    <row r="363" spans="2:9" x14ac:dyDescent="0.2">
      <c r="B363" s="39" t="str">
        <f>$B$52</f>
        <v>Totals</v>
      </c>
      <c r="C363" s="42">
        <f t="shared" si="33"/>
        <v>6844.8696807463457</v>
      </c>
      <c r="D363" s="42">
        <f t="shared" si="33"/>
        <v>14146.974030767944</v>
      </c>
      <c r="E363" s="42">
        <f t="shared" si="30"/>
        <v>30800.822132298446</v>
      </c>
      <c r="F363" s="42">
        <f t="shared" si="31"/>
        <v>70692.239446639316</v>
      </c>
      <c r="G363" s="42">
        <f t="shared" si="32"/>
        <v>32350.378633993365</v>
      </c>
      <c r="H363" s="42">
        <f t="shared" si="29"/>
        <v>13599.95591998336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pageSetUpPr fitToPage="1"/>
  </sheetPr>
  <dimension ref="B1:O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867</v>
      </c>
      <c r="C3" s="6"/>
      <c r="D3" s="6"/>
      <c r="E3" s="6"/>
      <c r="F3" s="6"/>
      <c r="G3" s="6"/>
      <c r="H3" s="6"/>
    </row>
    <row r="4" spans="2:8" x14ac:dyDescent="0.2">
      <c r="B4" s="90" t="s">
        <v>141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Data!G6</f>
        <v>139723979</v>
      </c>
      <c r="G13" s="33"/>
      <c r="H13" s="60">
        <f>F13</f>
        <v>139723979</v>
      </c>
    </row>
    <row r="14" spans="2:8" x14ac:dyDescent="0.2">
      <c r="B14" s="351" t="s">
        <v>15</v>
      </c>
      <c r="C14" s="351"/>
      <c r="D14" s="351"/>
      <c r="E14" s="351"/>
      <c r="F14" s="82">
        <f>Data!H6</f>
        <v>13697138</v>
      </c>
      <c r="G14" s="33"/>
      <c r="H14" s="30">
        <f>F14</f>
        <v>13697138</v>
      </c>
    </row>
    <row r="15" spans="2:8" x14ac:dyDescent="0.2">
      <c r="B15" s="351" t="s">
        <v>16</v>
      </c>
      <c r="C15" s="351"/>
      <c r="D15" s="351"/>
      <c r="E15" s="351"/>
      <c r="F15" s="82">
        <f>Data!I6</f>
        <v>43641248</v>
      </c>
      <c r="G15" s="33"/>
      <c r="H15" s="30">
        <f>F15</f>
        <v>43641248</v>
      </c>
    </row>
    <row r="16" spans="2:8" x14ac:dyDescent="0.2">
      <c r="B16" s="351" t="s">
        <v>20</v>
      </c>
      <c r="C16" s="351"/>
      <c r="D16" s="351"/>
      <c r="E16" s="351"/>
      <c r="F16" s="82">
        <f>Data!J6</f>
        <v>28538567</v>
      </c>
      <c r="G16" s="33"/>
      <c r="H16" s="30">
        <f>F16-G16</f>
        <v>28538567</v>
      </c>
    </row>
    <row r="17" spans="2:15" x14ac:dyDescent="0.2">
      <c r="B17" s="351" t="s">
        <v>17</v>
      </c>
      <c r="C17" s="351"/>
      <c r="D17" s="351"/>
      <c r="E17" s="351"/>
      <c r="F17" s="82">
        <f>Data!K6</f>
        <v>32431520</v>
      </c>
      <c r="G17" s="33"/>
      <c r="H17" s="30">
        <f>F17</f>
        <v>32431520</v>
      </c>
    </row>
    <row r="18" spans="2:15" x14ac:dyDescent="0.2">
      <c r="B18" s="351" t="s">
        <v>1</v>
      </c>
      <c r="C18" s="351"/>
      <c r="D18" s="351"/>
      <c r="E18" s="351"/>
      <c r="F18" s="83">
        <f>SUM(F13:F17)</f>
        <v>258032452</v>
      </c>
      <c r="G18" s="34"/>
      <c r="H18" s="29">
        <f>SUM(H13:H17)</f>
        <v>258032452</v>
      </c>
    </row>
    <row r="19" spans="2:15" ht="13.5" customHeight="1" x14ac:dyDescent="0.2">
      <c r="B19" s="27"/>
      <c r="D19" s="27"/>
      <c r="E19" s="27"/>
      <c r="F19" s="27"/>
      <c r="G19" s="27"/>
      <c r="H19" s="5"/>
    </row>
    <row r="20" spans="2:15" ht="13.5" customHeight="1" x14ac:dyDescent="0.2">
      <c r="B20" s="27"/>
      <c r="D20" s="363" t="s">
        <v>24</v>
      </c>
      <c r="E20" s="363"/>
      <c r="F20" s="363"/>
      <c r="G20" s="35" t="s">
        <v>25</v>
      </c>
      <c r="H20" s="35" t="s">
        <v>26</v>
      </c>
    </row>
    <row r="21" spans="2:15" ht="28.5" x14ac:dyDescent="0.2">
      <c r="B21" s="361" t="s">
        <v>23</v>
      </c>
      <c r="C21" s="362"/>
      <c r="D21" s="350" t="str">
        <f>Data!L6</f>
        <v>Melissa Ramirez</v>
      </c>
      <c r="E21" s="350"/>
      <c r="F21" s="350"/>
      <c r="G21" s="94" t="str">
        <f>Data!M6</f>
        <v>956-665-7906</v>
      </c>
      <c r="H21" s="84" t="str">
        <f>Data!N6</f>
        <v>melissa.ramirez@utrgv.edu</v>
      </c>
    </row>
    <row r="22" spans="2:15" ht="13.5" customHeight="1" x14ac:dyDescent="0.2">
      <c r="B22" s="27"/>
      <c r="C22" s="27"/>
      <c r="D22" s="27"/>
      <c r="E22" s="27"/>
      <c r="F22" s="27"/>
      <c r="G22" s="27"/>
      <c r="H22" s="5"/>
    </row>
    <row r="23" spans="2:15" ht="13.5" customHeight="1" thickBot="1" x14ac:dyDescent="0.25">
      <c r="B23" s="3" t="s">
        <v>68</v>
      </c>
      <c r="C23" s="27"/>
      <c r="D23" s="27"/>
      <c r="E23" s="27"/>
      <c r="F23" s="27"/>
      <c r="G23" s="27"/>
      <c r="H23" s="5"/>
    </row>
    <row r="24" spans="2:15" s="37" customFormat="1" x14ac:dyDescent="0.2">
      <c r="B24" s="62"/>
      <c r="C24" s="65" t="s">
        <v>27</v>
      </c>
      <c r="D24" s="66" t="s">
        <v>28</v>
      </c>
      <c r="E24" s="66" t="s">
        <v>29</v>
      </c>
      <c r="F24" s="66" t="s">
        <v>30</v>
      </c>
      <c r="G24" s="66" t="s">
        <v>31</v>
      </c>
      <c r="H24" s="67" t="s">
        <v>32</v>
      </c>
    </row>
    <row r="25" spans="2:15" s="37" customFormat="1" ht="15" thickBot="1" x14ac:dyDescent="0.25">
      <c r="B25" s="61" t="s">
        <v>687</v>
      </c>
      <c r="C25" s="85">
        <f>Data!O6</f>
        <v>9975</v>
      </c>
      <c r="D25" s="86">
        <f>Data!P6</f>
        <v>14659</v>
      </c>
      <c r="E25" s="86">
        <f>Data!Q6</f>
        <v>2811</v>
      </c>
      <c r="F25" s="86">
        <f>Data!R6</f>
        <v>263</v>
      </c>
      <c r="G25" s="86">
        <f>Data!S6</f>
        <v>0</v>
      </c>
      <c r="H25" s="74">
        <f>SUM(C25:G25)</f>
        <v>27708</v>
      </c>
    </row>
    <row r="26" spans="2:15" x14ac:dyDescent="0.2">
      <c r="C26" s="2"/>
      <c r="D26" s="2"/>
      <c r="E26" s="2"/>
      <c r="F26" s="2"/>
      <c r="G26" s="2"/>
      <c r="H26" s="2"/>
      <c r="I26" s="2"/>
    </row>
    <row r="27" spans="2:15" ht="13.5" customHeight="1" x14ac:dyDescent="0.2">
      <c r="B27" s="27"/>
      <c r="D27" s="363" t="s">
        <v>24</v>
      </c>
      <c r="E27" s="363"/>
      <c r="F27" s="363"/>
      <c r="G27" s="35" t="s">
        <v>25</v>
      </c>
      <c r="H27" s="35" t="s">
        <v>26</v>
      </c>
    </row>
    <row r="28" spans="2:15" ht="28.5" x14ac:dyDescent="0.2">
      <c r="B28" s="361" t="s">
        <v>40</v>
      </c>
      <c r="C28" s="362"/>
      <c r="D28" s="350" t="str">
        <f>Data!T6</f>
        <v>Paredes, Marcelo</v>
      </c>
      <c r="E28" s="350"/>
      <c r="F28" s="350"/>
      <c r="G28" s="94" t="str">
        <f>Data!U6</f>
        <v>(956) 665-2383</v>
      </c>
      <c r="H28" s="84" t="str">
        <f>Data!V6</f>
        <v>marcelo.paredes@utrgv.edu</v>
      </c>
    </row>
    <row r="29" spans="2:15" ht="13.5" customHeight="1" x14ac:dyDescent="0.2">
      <c r="B29" s="27"/>
      <c r="C29" s="27"/>
      <c r="D29" s="27"/>
      <c r="E29" s="27"/>
      <c r="F29" s="27"/>
      <c r="G29" s="27"/>
      <c r="H29" s="5"/>
    </row>
    <row r="30" spans="2:15" ht="15" thickBot="1" x14ac:dyDescent="0.25">
      <c r="B30" s="3" t="s">
        <v>10</v>
      </c>
      <c r="C30" s="1"/>
      <c r="D30" s="1"/>
      <c r="E30" s="1"/>
      <c r="F30" s="1"/>
      <c r="G30" s="1"/>
      <c r="H30" s="1"/>
      <c r="I30" s="1"/>
    </row>
    <row r="31" spans="2:15" ht="15" thickBot="1" x14ac:dyDescent="0.25">
      <c r="B31" s="68" t="s">
        <v>33</v>
      </c>
      <c r="C31" s="69" t="s">
        <v>27</v>
      </c>
      <c r="D31" s="69" t="s">
        <v>28</v>
      </c>
      <c r="E31" s="69" t="s">
        <v>29</v>
      </c>
      <c r="F31" s="69" t="s">
        <v>30</v>
      </c>
      <c r="G31" s="69" t="s">
        <v>31</v>
      </c>
      <c r="H31" s="70" t="s">
        <v>32</v>
      </c>
      <c r="I31" s="1"/>
    </row>
    <row r="32" spans="2:15" x14ac:dyDescent="0.2">
      <c r="B32" s="9" t="s">
        <v>46</v>
      </c>
      <c r="C32" s="87">
        <f>Data!W6</f>
        <v>210149</v>
      </c>
      <c r="D32" s="87">
        <f>Data!AQ6</f>
        <v>92015</v>
      </c>
      <c r="E32" s="87">
        <f>Data!BK6</f>
        <v>14260</v>
      </c>
      <c r="F32" s="87">
        <f>Data!CE6</f>
        <v>42</v>
      </c>
      <c r="G32" s="87">
        <f>Data!CY6</f>
        <v>0</v>
      </c>
      <c r="H32" s="22">
        <f>SUM(C32:G32)</f>
        <v>316466</v>
      </c>
      <c r="I32" s="1"/>
      <c r="O32" s="18"/>
    </row>
    <row r="33" spans="2:15" x14ac:dyDescent="0.2">
      <c r="B33" s="7" t="s">
        <v>47</v>
      </c>
      <c r="C33" s="87">
        <f>Data!X6</f>
        <v>79127</v>
      </c>
      <c r="D33" s="87">
        <f>Data!AR6</f>
        <v>36799</v>
      </c>
      <c r="E33" s="87">
        <f>Data!BL6</f>
        <v>6128</v>
      </c>
      <c r="F33" s="87">
        <f>Data!CF6</f>
        <v>216</v>
      </c>
      <c r="G33" s="87">
        <f>Data!CZ6</f>
        <v>0</v>
      </c>
      <c r="H33" s="22">
        <f t="shared" ref="H33:H52" si="0">SUM(C33:G33)</f>
        <v>122270</v>
      </c>
      <c r="I33" s="1"/>
      <c r="O33" s="18"/>
    </row>
    <row r="34" spans="2:15" x14ac:dyDescent="0.2">
      <c r="B34" s="7" t="s">
        <v>48</v>
      </c>
      <c r="C34" s="87">
        <f>Data!Y6</f>
        <v>30069</v>
      </c>
      <c r="D34" s="87">
        <f>Data!AS6</f>
        <v>11487</v>
      </c>
      <c r="E34" s="87">
        <f>Data!BM6</f>
        <v>756</v>
      </c>
      <c r="F34" s="87">
        <f>Data!CG6</f>
        <v>0</v>
      </c>
      <c r="G34" s="87">
        <f>Data!DA6</f>
        <v>0</v>
      </c>
      <c r="H34" s="22">
        <f t="shared" si="0"/>
        <v>42312</v>
      </c>
      <c r="I34" s="1"/>
      <c r="O34" s="18"/>
    </row>
    <row r="35" spans="2:15" x14ac:dyDescent="0.2">
      <c r="B35" s="7" t="s">
        <v>49</v>
      </c>
      <c r="C35" s="87">
        <f>Data!Z6</f>
        <v>5346</v>
      </c>
      <c r="D35" s="87">
        <f>Data!AT6</f>
        <v>21744</v>
      </c>
      <c r="E35" s="87">
        <f>Data!BN6</f>
        <v>9069</v>
      </c>
      <c r="F35" s="87">
        <f>Data!CH6</f>
        <v>1971</v>
      </c>
      <c r="G35" s="87">
        <f>Data!DB6</f>
        <v>0</v>
      </c>
      <c r="H35" s="22">
        <f t="shared" si="0"/>
        <v>38130</v>
      </c>
      <c r="I35" s="1"/>
      <c r="O35" s="18"/>
    </row>
    <row r="36" spans="2:15" x14ac:dyDescent="0.2">
      <c r="B36" s="7" t="s">
        <v>50</v>
      </c>
      <c r="C36" s="87">
        <f>Data!AA6</f>
        <v>6</v>
      </c>
      <c r="D36" s="87">
        <f>Data!AU6</f>
        <v>54</v>
      </c>
      <c r="E36" s="87">
        <f>Data!BO6</f>
        <v>51</v>
      </c>
      <c r="F36" s="87">
        <f>Data!CI6</f>
        <v>0</v>
      </c>
      <c r="G36" s="87">
        <f>Data!DC6</f>
        <v>0</v>
      </c>
      <c r="H36" s="22">
        <f t="shared" si="0"/>
        <v>111</v>
      </c>
      <c r="I36" s="1"/>
      <c r="O36" s="18"/>
    </row>
    <row r="37" spans="2:15" x14ac:dyDescent="0.2">
      <c r="B37" s="7" t="s">
        <v>51</v>
      </c>
      <c r="C37" s="87">
        <f>Data!AB6</f>
        <v>15438</v>
      </c>
      <c r="D37" s="87">
        <f>Data!AV6</f>
        <v>21963</v>
      </c>
      <c r="E37" s="87">
        <f>Data!BP6</f>
        <v>2758</v>
      </c>
      <c r="F37" s="87">
        <f>Data!CJ6</f>
        <v>0</v>
      </c>
      <c r="G37" s="87">
        <f>Data!DD6</f>
        <v>0</v>
      </c>
      <c r="H37" s="22">
        <f t="shared" si="0"/>
        <v>40159</v>
      </c>
      <c r="I37" s="1"/>
      <c r="O37" s="18"/>
    </row>
    <row r="38" spans="2:15" x14ac:dyDescent="0.2">
      <c r="B38" s="7" t="s">
        <v>52</v>
      </c>
      <c r="C38" s="87">
        <f>Data!AC6</f>
        <v>69</v>
      </c>
      <c r="D38" s="87">
        <f>Data!AW6</f>
        <v>453</v>
      </c>
      <c r="E38" s="87">
        <f>Data!BQ6</f>
        <v>0</v>
      </c>
      <c r="F38" s="87">
        <f>Data!CK6</f>
        <v>0</v>
      </c>
      <c r="G38" s="87">
        <f>Data!DE6</f>
        <v>0</v>
      </c>
      <c r="H38" s="22">
        <f t="shared" si="0"/>
        <v>522</v>
      </c>
      <c r="I38" s="1"/>
      <c r="O38" s="18"/>
    </row>
    <row r="39" spans="2:15" x14ac:dyDescent="0.2">
      <c r="B39" s="7" t="s">
        <v>53</v>
      </c>
      <c r="C39" s="87">
        <f>Data!AD6</f>
        <v>0</v>
      </c>
      <c r="D39" s="87">
        <f>Data!AX6</f>
        <v>0</v>
      </c>
      <c r="E39" s="87">
        <f>Data!BR6</f>
        <v>0</v>
      </c>
      <c r="F39" s="87">
        <f>Data!CL6</f>
        <v>0</v>
      </c>
      <c r="G39" s="87">
        <f>Data!DF6</f>
        <v>0</v>
      </c>
      <c r="H39" s="22">
        <f t="shared" si="0"/>
        <v>0</v>
      </c>
      <c r="I39" s="1"/>
      <c r="O39" s="18"/>
    </row>
    <row r="40" spans="2:15" x14ac:dyDescent="0.2">
      <c r="B40" s="7" t="s">
        <v>54</v>
      </c>
      <c r="C40" s="87">
        <f>Data!AE6</f>
        <v>1275</v>
      </c>
      <c r="D40" s="87">
        <f>Data!AY6</f>
        <v>4413</v>
      </c>
      <c r="E40" s="87">
        <f>Data!BS6</f>
        <v>2583</v>
      </c>
      <c r="F40" s="87">
        <f>Data!CM6</f>
        <v>0</v>
      </c>
      <c r="G40" s="87">
        <f>Data!DG6</f>
        <v>0</v>
      </c>
      <c r="H40" s="22">
        <f t="shared" si="0"/>
        <v>8271</v>
      </c>
      <c r="I40" s="1"/>
      <c r="O40" s="18"/>
    </row>
    <row r="41" spans="2:15" x14ac:dyDescent="0.2">
      <c r="B41" s="7" t="s">
        <v>55</v>
      </c>
      <c r="C41" s="87">
        <f>Data!AF6</f>
        <v>9</v>
      </c>
      <c r="D41" s="87">
        <f>Data!AZ6</f>
        <v>48</v>
      </c>
      <c r="E41" s="87">
        <f>Data!BT6</f>
        <v>0</v>
      </c>
      <c r="F41" s="87">
        <f>Data!CN6</f>
        <v>0</v>
      </c>
      <c r="G41" s="87">
        <f>Data!DH6</f>
        <v>0</v>
      </c>
      <c r="H41" s="22">
        <f t="shared" si="0"/>
        <v>57</v>
      </c>
      <c r="I41" s="1"/>
      <c r="O41" s="18"/>
    </row>
    <row r="42" spans="2:15" x14ac:dyDescent="0.2">
      <c r="B42" s="7" t="s">
        <v>56</v>
      </c>
      <c r="C42" s="87">
        <f>Data!AG6</f>
        <v>0</v>
      </c>
      <c r="D42" s="87">
        <f>Data!BA6</f>
        <v>0</v>
      </c>
      <c r="E42" s="87">
        <f>Data!BU6</f>
        <v>0</v>
      </c>
      <c r="F42" s="87">
        <f>Data!CO6</f>
        <v>0</v>
      </c>
      <c r="G42" s="87">
        <f>Data!DI6</f>
        <v>0</v>
      </c>
      <c r="H42" s="22">
        <f t="shared" si="0"/>
        <v>0</v>
      </c>
      <c r="I42" s="1"/>
      <c r="O42" s="18"/>
    </row>
    <row r="43" spans="2:15" x14ac:dyDescent="0.2">
      <c r="B43" s="7" t="s">
        <v>57</v>
      </c>
      <c r="C43" s="87">
        <f>Data!AH6</f>
        <v>0</v>
      </c>
      <c r="D43" s="87">
        <f>Data!BB6</f>
        <v>0</v>
      </c>
      <c r="E43" s="87">
        <f>Data!BV6</f>
        <v>0</v>
      </c>
      <c r="F43" s="87">
        <f>Data!CP6</f>
        <v>0</v>
      </c>
      <c r="G43" s="87">
        <f>Data!DJ6</f>
        <v>0</v>
      </c>
      <c r="H43" s="22">
        <f t="shared" si="0"/>
        <v>0</v>
      </c>
      <c r="I43" s="1"/>
      <c r="O43" s="18"/>
    </row>
    <row r="44" spans="2:15" x14ac:dyDescent="0.2">
      <c r="B44" s="7" t="s">
        <v>58</v>
      </c>
      <c r="C44" s="87">
        <f>Data!AI6</f>
        <v>2280</v>
      </c>
      <c r="D44" s="87">
        <f>Data!BC6</f>
        <v>0</v>
      </c>
      <c r="E44" s="87">
        <f>Data!BW6</f>
        <v>0</v>
      </c>
      <c r="F44" s="87">
        <f>Data!CQ6</f>
        <v>0</v>
      </c>
      <c r="G44" s="87">
        <f>Data!DK6</f>
        <v>0</v>
      </c>
      <c r="H44" s="22">
        <f t="shared" si="0"/>
        <v>2280</v>
      </c>
      <c r="I44" s="1"/>
      <c r="O44" s="18"/>
    </row>
    <row r="45" spans="2:15" x14ac:dyDescent="0.2">
      <c r="B45" s="7" t="s">
        <v>59</v>
      </c>
      <c r="C45" s="87">
        <f>Data!AJ6</f>
        <v>19119</v>
      </c>
      <c r="D45" s="87">
        <f>Data!BD6</f>
        <v>26163</v>
      </c>
      <c r="E45" s="87">
        <f>Data!BX6</f>
        <v>12542</v>
      </c>
      <c r="F45" s="87">
        <f>Data!CR6</f>
        <v>348</v>
      </c>
      <c r="G45" s="87">
        <f>Data!DL6</f>
        <v>0</v>
      </c>
      <c r="H45" s="22">
        <f t="shared" si="0"/>
        <v>58172</v>
      </c>
      <c r="I45" s="1"/>
      <c r="O45" s="18"/>
    </row>
    <row r="46" spans="2:15" x14ac:dyDescent="0.2">
      <c r="B46" s="7" t="s">
        <v>60</v>
      </c>
      <c r="C46" s="87">
        <f>Data!AK6</f>
        <v>0</v>
      </c>
      <c r="D46" s="87">
        <f>Data!BE6</f>
        <v>0</v>
      </c>
      <c r="E46" s="87">
        <f>Data!BY6</f>
        <v>0</v>
      </c>
      <c r="F46" s="87">
        <f>Data!CS6</f>
        <v>0</v>
      </c>
      <c r="G46" s="87">
        <f>Data!DM6</f>
        <v>0</v>
      </c>
      <c r="H46" s="22">
        <f t="shared" si="0"/>
        <v>0</v>
      </c>
      <c r="I46" s="1"/>
      <c r="O46" s="18"/>
    </row>
    <row r="47" spans="2:15" x14ac:dyDescent="0.2">
      <c r="B47" s="7" t="s">
        <v>61</v>
      </c>
      <c r="C47" s="87">
        <f>Data!AL6</f>
        <v>13416</v>
      </c>
      <c r="D47" s="87">
        <f>Data!BF6</f>
        <v>40920</v>
      </c>
      <c r="E47" s="87">
        <f>Data!BZ6</f>
        <v>5379</v>
      </c>
      <c r="F47" s="87">
        <f>Data!CT6</f>
        <v>582</v>
      </c>
      <c r="G47" s="87">
        <f>Data!DN6</f>
        <v>0</v>
      </c>
      <c r="H47" s="22">
        <f t="shared" si="0"/>
        <v>60297</v>
      </c>
      <c r="I47" s="1"/>
      <c r="O47" s="18"/>
    </row>
    <row r="48" spans="2:15" x14ac:dyDescent="0.2">
      <c r="B48" s="7" t="s">
        <v>62</v>
      </c>
      <c r="C48" s="87">
        <f>Data!AM6</f>
        <v>0</v>
      </c>
      <c r="D48" s="87">
        <f>Data!BG6</f>
        <v>0</v>
      </c>
      <c r="E48" s="87">
        <f>Data!CA6</f>
        <v>0</v>
      </c>
      <c r="F48" s="87">
        <f>Data!CU6</f>
        <v>0</v>
      </c>
      <c r="G48" s="87">
        <f>Data!DO6</f>
        <v>0</v>
      </c>
      <c r="H48" s="22">
        <f t="shared" si="0"/>
        <v>0</v>
      </c>
      <c r="I48" s="1"/>
      <c r="O48" s="18"/>
    </row>
    <row r="49" spans="2:15" x14ac:dyDescent="0.2">
      <c r="B49" s="7" t="s">
        <v>63</v>
      </c>
      <c r="C49" s="87">
        <f>Data!AN6</f>
        <v>0</v>
      </c>
      <c r="D49" s="87">
        <f>Data!BH6</f>
        <v>2175</v>
      </c>
      <c r="E49" s="87">
        <f>Data!CB6</f>
        <v>0</v>
      </c>
      <c r="F49" s="87">
        <f>Data!CV6</f>
        <v>0</v>
      </c>
      <c r="G49" s="87">
        <f>Data!DP6</f>
        <v>0</v>
      </c>
      <c r="H49" s="22">
        <f t="shared" si="0"/>
        <v>2175</v>
      </c>
      <c r="I49" s="1"/>
      <c r="O49" s="18"/>
    </row>
    <row r="50" spans="2:15" x14ac:dyDescent="0.2">
      <c r="B50" s="7" t="s">
        <v>64</v>
      </c>
      <c r="C50" s="87">
        <f>Data!AO6</f>
        <v>3520</v>
      </c>
      <c r="D50" s="87">
        <f>Data!BI6</f>
        <v>1587</v>
      </c>
      <c r="E50" s="87">
        <f>Data!CC6</f>
        <v>135</v>
      </c>
      <c r="F50" s="87">
        <f>Data!CW6</f>
        <v>0</v>
      </c>
      <c r="G50" s="87">
        <f>Data!DQ6</f>
        <v>0</v>
      </c>
      <c r="H50" s="22">
        <f t="shared" si="0"/>
        <v>5242</v>
      </c>
      <c r="I50" s="1"/>
      <c r="O50" s="18"/>
    </row>
    <row r="51" spans="2:15" x14ac:dyDescent="0.2">
      <c r="B51" s="7" t="s">
        <v>0</v>
      </c>
      <c r="C51" s="87">
        <f>Data!AP6</f>
        <v>1255</v>
      </c>
      <c r="D51" s="87">
        <f>Data!BJ6</f>
        <v>7309</v>
      </c>
      <c r="E51" s="87">
        <f>Data!CD6</f>
        <v>1887</v>
      </c>
      <c r="F51" s="87">
        <f>Data!CX6</f>
        <v>0</v>
      </c>
      <c r="G51" s="87">
        <f>Data!DR6</f>
        <v>0</v>
      </c>
      <c r="H51" s="22">
        <f t="shared" si="0"/>
        <v>10451</v>
      </c>
      <c r="I51" s="1"/>
      <c r="O51" s="18"/>
    </row>
    <row r="52" spans="2:15" x14ac:dyDescent="0.2">
      <c r="B52" s="8" t="s">
        <v>35</v>
      </c>
      <c r="C52" s="22">
        <f>SUM(C32:C51)</f>
        <v>381078</v>
      </c>
      <c r="D52" s="22">
        <f>SUM(D32:D51)</f>
        <v>267130</v>
      </c>
      <c r="E52" s="22">
        <f>SUM(E32:E51)</f>
        <v>55548</v>
      </c>
      <c r="F52" s="22">
        <f>SUM(F32:F51)</f>
        <v>3159</v>
      </c>
      <c r="G52" s="22">
        <f>SUM(G32:G51)</f>
        <v>0</v>
      </c>
      <c r="H52" s="22">
        <f t="shared" si="0"/>
        <v>706915</v>
      </c>
      <c r="I52" s="1"/>
    </row>
    <row r="53" spans="2:15" x14ac:dyDescent="0.2">
      <c r="B53" s="14"/>
      <c r="C53" s="18"/>
      <c r="D53" s="18"/>
      <c r="E53" s="18"/>
      <c r="F53" s="18"/>
      <c r="G53" s="18"/>
      <c r="H53" s="18"/>
      <c r="I53" s="1"/>
    </row>
    <row r="54" spans="2:15" ht="13.5" customHeight="1" x14ac:dyDescent="0.2">
      <c r="B54" s="27"/>
      <c r="D54" s="363" t="s">
        <v>24</v>
      </c>
      <c r="E54" s="363"/>
      <c r="F54" s="363"/>
      <c r="G54" s="35" t="s">
        <v>25</v>
      </c>
      <c r="H54" s="35" t="s">
        <v>26</v>
      </c>
    </row>
    <row r="55" spans="2:15" ht="28.5" x14ac:dyDescent="0.2">
      <c r="B55" s="361" t="s">
        <v>41</v>
      </c>
      <c r="C55" s="362"/>
      <c r="D55" s="350" t="str">
        <f>Data!T6</f>
        <v>Paredes, Marcelo</v>
      </c>
      <c r="E55" s="350"/>
      <c r="F55" s="350"/>
      <c r="G55" s="94" t="str">
        <f>Data!U6</f>
        <v>(956) 665-2383</v>
      </c>
      <c r="H55" s="84" t="str">
        <f>Data!V6</f>
        <v>marcelo.paredes@utrgv.edu</v>
      </c>
    </row>
    <row r="56" spans="2:15" ht="13.5" customHeight="1" x14ac:dyDescent="0.2">
      <c r="B56" s="27"/>
      <c r="C56" s="27"/>
      <c r="D56" s="27"/>
      <c r="E56" s="27"/>
      <c r="F56" s="27"/>
      <c r="G56" s="27"/>
      <c r="H56" s="5"/>
    </row>
    <row r="57" spans="2:15" x14ac:dyDescent="0.2">
      <c r="B57" s="3" t="s">
        <v>11</v>
      </c>
      <c r="C57" s="1"/>
      <c r="D57" s="1"/>
      <c r="E57" s="1"/>
      <c r="F57" s="1"/>
      <c r="G57" s="1"/>
      <c r="H57" s="1"/>
      <c r="I57" s="1"/>
    </row>
    <row r="58" spans="2:15" ht="39" customHeight="1" x14ac:dyDescent="0.2">
      <c r="B58" s="364" t="s">
        <v>43</v>
      </c>
      <c r="C58" s="364"/>
      <c r="D58" s="364"/>
      <c r="E58" s="364"/>
      <c r="F58" s="364"/>
      <c r="G58" s="364"/>
      <c r="H58" s="38"/>
    </row>
    <row r="59" spans="2:15" ht="15" thickBot="1" x14ac:dyDescent="0.25">
      <c r="B59" s="36"/>
      <c r="C59" s="1"/>
      <c r="D59" s="1"/>
      <c r="E59" s="1"/>
      <c r="F59" s="1"/>
      <c r="G59" s="1"/>
      <c r="H59" s="1"/>
      <c r="I59" s="1"/>
    </row>
    <row r="60" spans="2:15" ht="15" thickBot="1" x14ac:dyDescent="0.25">
      <c r="B60" s="68" t="s">
        <v>33</v>
      </c>
      <c r="C60" s="69" t="s">
        <v>27</v>
      </c>
      <c r="D60" s="69" t="s">
        <v>28</v>
      </c>
      <c r="E60" s="69" t="s">
        <v>29</v>
      </c>
      <c r="F60" s="69" t="s">
        <v>30</v>
      </c>
      <c r="G60" s="69" t="s">
        <v>31</v>
      </c>
      <c r="H60" s="70" t="s">
        <v>32</v>
      </c>
      <c r="I60" s="1"/>
    </row>
    <row r="61" spans="2:15" x14ac:dyDescent="0.2">
      <c r="B61" s="9" t="str">
        <f>$B$32</f>
        <v>Liberal Arts</v>
      </c>
      <c r="C61" s="88">
        <f>Data!DS6</f>
        <v>11210556</v>
      </c>
      <c r="D61" s="88">
        <f>Data!EM6</f>
        <v>6403052</v>
      </c>
      <c r="E61" s="88">
        <f>Data!FG6</f>
        <v>3462687</v>
      </c>
      <c r="F61" s="88">
        <f>Data!GA6</f>
        <v>26397</v>
      </c>
      <c r="G61" s="88">
        <f>Data!GU6</f>
        <v>0</v>
      </c>
      <c r="H61" s="21">
        <f>SUM(C61:G61)</f>
        <v>21102692</v>
      </c>
      <c r="I61" s="1"/>
    </row>
    <row r="62" spans="2:15" x14ac:dyDescent="0.2">
      <c r="B62" s="9" t="str">
        <f>$B$33</f>
        <v>Science</v>
      </c>
      <c r="C62" s="87">
        <f>Data!DT6</f>
        <v>4074768</v>
      </c>
      <c r="D62" s="87">
        <f>Data!EN6</f>
        <v>3382169</v>
      </c>
      <c r="E62" s="87">
        <f>Data!FH6</f>
        <v>2202240</v>
      </c>
      <c r="F62" s="87">
        <f>Data!GB6</f>
        <v>175926</v>
      </c>
      <c r="G62" s="87">
        <f>Data!GV6</f>
        <v>0</v>
      </c>
      <c r="H62" s="22">
        <f t="shared" ref="H62:H81" si="1">SUM(C62:G62)</f>
        <v>9835103</v>
      </c>
      <c r="I62" s="1"/>
    </row>
    <row r="63" spans="2:15" x14ac:dyDescent="0.2">
      <c r="B63" s="9" t="str">
        <f>$B$34</f>
        <v>Fine Arts</v>
      </c>
      <c r="C63" s="87">
        <f>Data!DU6</f>
        <v>2792269</v>
      </c>
      <c r="D63" s="87">
        <f>Data!EO6</f>
        <v>1546394</v>
      </c>
      <c r="E63" s="87">
        <f>Data!FI6</f>
        <v>252628</v>
      </c>
      <c r="F63" s="87">
        <f>Data!GC6</f>
        <v>0</v>
      </c>
      <c r="G63" s="87">
        <f>Data!GW6</f>
        <v>0</v>
      </c>
      <c r="H63" s="22">
        <f t="shared" si="1"/>
        <v>4591291</v>
      </c>
      <c r="I63" s="1"/>
    </row>
    <row r="64" spans="2:15" x14ac:dyDescent="0.2">
      <c r="B64" s="9" t="str">
        <f>$B$35</f>
        <v>Teacher Education</v>
      </c>
      <c r="C64" s="87">
        <f>Data!DV6</f>
        <v>367150</v>
      </c>
      <c r="D64" s="87">
        <f>Data!EP6</f>
        <v>1478357</v>
      </c>
      <c r="E64" s="87">
        <f>Data!FJ6</f>
        <v>1301701</v>
      </c>
      <c r="F64" s="87">
        <f>Data!GD6</f>
        <v>955794</v>
      </c>
      <c r="G64" s="87">
        <f>Data!GX6</f>
        <v>0</v>
      </c>
      <c r="H64" s="22">
        <f t="shared" si="1"/>
        <v>4103002</v>
      </c>
      <c r="I64" s="1"/>
    </row>
    <row r="65" spans="2:9" x14ac:dyDescent="0.2">
      <c r="B65" s="9" t="str">
        <f>$B$36</f>
        <v>Agriculture</v>
      </c>
      <c r="C65" s="87">
        <f>Data!DW6</f>
        <v>645</v>
      </c>
      <c r="D65" s="87">
        <f>Data!EQ6</f>
        <v>5809</v>
      </c>
      <c r="E65" s="87">
        <f>Data!FK6</f>
        <v>1800</v>
      </c>
      <c r="F65" s="87">
        <f>Data!GE6</f>
        <v>0</v>
      </c>
      <c r="G65" s="87">
        <f>Data!GY6</f>
        <v>0</v>
      </c>
      <c r="H65" s="22">
        <f t="shared" si="1"/>
        <v>8254</v>
      </c>
      <c r="I65" s="1"/>
    </row>
    <row r="66" spans="2:9" x14ac:dyDescent="0.2">
      <c r="B66" s="9" t="str">
        <f>$B$37</f>
        <v>Engineering</v>
      </c>
      <c r="C66" s="87">
        <f>Data!DX6</f>
        <v>1519898</v>
      </c>
      <c r="D66" s="87">
        <f>Data!ER6</f>
        <v>3136404</v>
      </c>
      <c r="E66" s="87">
        <f>Data!FL6</f>
        <v>1267468</v>
      </c>
      <c r="F66" s="87">
        <f>Data!GF6</f>
        <v>0</v>
      </c>
      <c r="G66" s="87">
        <f>Data!GZ6</f>
        <v>0</v>
      </c>
      <c r="H66" s="22">
        <f t="shared" si="1"/>
        <v>5923770</v>
      </c>
      <c r="I66" s="1"/>
    </row>
    <row r="67" spans="2:9" x14ac:dyDescent="0.2">
      <c r="B67" s="9" t="str">
        <f>$B$38</f>
        <v>Home Economics</v>
      </c>
      <c r="C67" s="87">
        <f>Data!DY6</f>
        <v>3396</v>
      </c>
      <c r="D67" s="87">
        <f>Data!ES6</f>
        <v>24223</v>
      </c>
      <c r="E67" s="87">
        <f>Data!FM6</f>
        <v>0</v>
      </c>
      <c r="F67" s="87">
        <f>Data!GG6</f>
        <v>0</v>
      </c>
      <c r="G67" s="87">
        <f>Data!HA6</f>
        <v>0</v>
      </c>
      <c r="H67" s="22">
        <f t="shared" si="1"/>
        <v>27619</v>
      </c>
      <c r="I67" s="1"/>
    </row>
    <row r="68" spans="2:9" x14ac:dyDescent="0.2">
      <c r="B68" s="9" t="str">
        <f>$B$39</f>
        <v>Law</v>
      </c>
      <c r="C68" s="87">
        <f>Data!DZ6</f>
        <v>0</v>
      </c>
      <c r="D68" s="87">
        <f>Data!ET6</f>
        <v>0</v>
      </c>
      <c r="E68" s="87">
        <f>Data!FN6</f>
        <v>0</v>
      </c>
      <c r="F68" s="87">
        <f>Data!GH6</f>
        <v>0</v>
      </c>
      <c r="G68" s="87">
        <f>Data!HB6</f>
        <v>0</v>
      </c>
      <c r="H68" s="22">
        <f t="shared" si="1"/>
        <v>0</v>
      </c>
      <c r="I68" s="1"/>
    </row>
    <row r="69" spans="2:9" x14ac:dyDescent="0.2">
      <c r="B69" s="9" t="str">
        <f>$B$40</f>
        <v>Social Service</v>
      </c>
      <c r="C69" s="87">
        <f>Data!EA6</f>
        <v>92149</v>
      </c>
      <c r="D69" s="87">
        <f>Data!EU6</f>
        <v>428442</v>
      </c>
      <c r="E69" s="87">
        <f>Data!FO6</f>
        <v>510649</v>
      </c>
      <c r="F69" s="87">
        <f>Data!GI6</f>
        <v>0</v>
      </c>
      <c r="G69" s="87">
        <f>Data!HC6</f>
        <v>0</v>
      </c>
      <c r="H69" s="22">
        <f t="shared" si="1"/>
        <v>1031240</v>
      </c>
      <c r="I69" s="1"/>
    </row>
    <row r="70" spans="2:9" x14ac:dyDescent="0.2">
      <c r="B70" s="9" t="str">
        <f>$B$41</f>
        <v>Library Science</v>
      </c>
      <c r="C70" s="87">
        <f>Data!EB6</f>
        <v>3699</v>
      </c>
      <c r="D70" s="87">
        <f>Data!EV6</f>
        <v>22789</v>
      </c>
      <c r="E70" s="87">
        <f>Data!FP6</f>
        <v>0</v>
      </c>
      <c r="F70" s="87">
        <f>Data!GJ6</f>
        <v>0</v>
      </c>
      <c r="G70" s="87">
        <f>Data!HD6</f>
        <v>0</v>
      </c>
      <c r="H70" s="22">
        <f t="shared" si="1"/>
        <v>26488</v>
      </c>
      <c r="I70" s="1"/>
    </row>
    <row r="71" spans="2:9" x14ac:dyDescent="0.2">
      <c r="B71" s="9" t="str">
        <f>$B$42</f>
        <v>Veterinary Science</v>
      </c>
      <c r="C71" s="87">
        <f>Data!EC6</f>
        <v>0</v>
      </c>
      <c r="D71" s="87">
        <f>Data!EW6</f>
        <v>0</v>
      </c>
      <c r="E71" s="87">
        <f>Data!FQ6</f>
        <v>0</v>
      </c>
      <c r="F71" s="87">
        <f>Data!GK6</f>
        <v>0</v>
      </c>
      <c r="G71" s="87">
        <f>Data!HE6</f>
        <v>0</v>
      </c>
      <c r="H71" s="22">
        <f t="shared" si="1"/>
        <v>0</v>
      </c>
      <c r="I71" s="1"/>
    </row>
    <row r="72" spans="2:9" x14ac:dyDescent="0.2">
      <c r="B72" s="9" t="str">
        <f>$B$43</f>
        <v>Vocational Training</v>
      </c>
      <c r="C72" s="87">
        <f>Data!ED6</f>
        <v>0</v>
      </c>
      <c r="D72" s="87">
        <f>Data!EX6</f>
        <v>0</v>
      </c>
      <c r="E72" s="87">
        <f>Data!FR6</f>
        <v>0</v>
      </c>
      <c r="F72" s="87">
        <f>Data!GL6</f>
        <v>0</v>
      </c>
      <c r="G72" s="87">
        <f>Data!HF6</f>
        <v>0</v>
      </c>
      <c r="H72" s="22">
        <f t="shared" si="1"/>
        <v>0</v>
      </c>
      <c r="I72" s="1"/>
    </row>
    <row r="73" spans="2:9" x14ac:dyDescent="0.2">
      <c r="B73" s="9" t="str">
        <f>$B$44</f>
        <v>Physical Training</v>
      </c>
      <c r="C73" s="87">
        <f>Data!EE6</f>
        <v>84509</v>
      </c>
      <c r="D73" s="87">
        <f>Data!EY6</f>
        <v>0</v>
      </c>
      <c r="E73" s="87">
        <f>Data!FS6</f>
        <v>0</v>
      </c>
      <c r="F73" s="87">
        <f>Data!GM6</f>
        <v>0</v>
      </c>
      <c r="G73" s="87">
        <f>Data!HG6</f>
        <v>0</v>
      </c>
      <c r="H73" s="22">
        <f t="shared" si="1"/>
        <v>84509</v>
      </c>
      <c r="I73" s="1"/>
    </row>
    <row r="74" spans="2:9" x14ac:dyDescent="0.2">
      <c r="B74" s="9" t="str">
        <f>$B$45</f>
        <v>Health Services</v>
      </c>
      <c r="C74" s="87">
        <f>Data!EF6</f>
        <v>765866</v>
      </c>
      <c r="D74" s="87">
        <f>Data!EZ6</f>
        <v>1637905</v>
      </c>
      <c r="E74" s="87">
        <f>Data!FT6</f>
        <v>2449869</v>
      </c>
      <c r="F74" s="87">
        <f>Data!GN6</f>
        <v>267663</v>
      </c>
      <c r="G74" s="87">
        <f>Data!HH6</f>
        <v>0</v>
      </c>
      <c r="H74" s="22">
        <f t="shared" si="1"/>
        <v>5121303</v>
      </c>
      <c r="I74" s="1"/>
    </row>
    <row r="75" spans="2:9" x14ac:dyDescent="0.2">
      <c r="B75" s="9" t="str">
        <f>$B$46</f>
        <v>Pharmacy</v>
      </c>
      <c r="C75" s="87">
        <f>Data!EG6</f>
        <v>0</v>
      </c>
      <c r="D75" s="87">
        <f>Data!FA6</f>
        <v>0</v>
      </c>
      <c r="E75" s="87">
        <f>Data!FU6</f>
        <v>0</v>
      </c>
      <c r="F75" s="87">
        <f>Data!GO6</f>
        <v>0</v>
      </c>
      <c r="G75" s="87">
        <f>Data!HI6</f>
        <v>0</v>
      </c>
      <c r="H75" s="22">
        <f t="shared" si="1"/>
        <v>0</v>
      </c>
      <c r="I75" s="1"/>
    </row>
    <row r="76" spans="2:9" x14ac:dyDescent="0.2">
      <c r="B76" s="9" t="str">
        <f>$B$47</f>
        <v>Business Administration</v>
      </c>
      <c r="C76" s="87">
        <f>Data!EH6</f>
        <v>852648</v>
      </c>
      <c r="D76" s="87">
        <f>Data!FB6</f>
        <v>3932930</v>
      </c>
      <c r="E76" s="87">
        <f>Data!FV6</f>
        <v>1162594</v>
      </c>
      <c r="F76" s="87">
        <f>Data!GP6</f>
        <v>783685</v>
      </c>
      <c r="G76" s="87">
        <f>Data!HJ6</f>
        <v>0</v>
      </c>
      <c r="H76" s="22">
        <f t="shared" si="1"/>
        <v>6731857</v>
      </c>
      <c r="I76" s="1"/>
    </row>
    <row r="77" spans="2:9" x14ac:dyDescent="0.2">
      <c r="B77" s="9" t="str">
        <f>$B$48</f>
        <v>Optometry</v>
      </c>
      <c r="C77" s="87">
        <f>Data!EI6</f>
        <v>0</v>
      </c>
      <c r="D77" s="87">
        <f>Data!FC6</f>
        <v>0</v>
      </c>
      <c r="E77" s="87">
        <f>Data!FW6</f>
        <v>0</v>
      </c>
      <c r="F77" s="87">
        <f>Data!GQ6</f>
        <v>0</v>
      </c>
      <c r="G77" s="87">
        <f>Data!HK6</f>
        <v>0</v>
      </c>
      <c r="H77" s="22">
        <f t="shared" si="1"/>
        <v>0</v>
      </c>
      <c r="I77" s="1"/>
    </row>
    <row r="78" spans="2:9" x14ac:dyDescent="0.2">
      <c r="B78" s="9" t="str">
        <f>$B$49</f>
        <v>Teacher Ed-Practice Teaching</v>
      </c>
      <c r="C78" s="87">
        <f>Data!EJ6</f>
        <v>0</v>
      </c>
      <c r="D78" s="87">
        <f>Data!FD6</f>
        <v>305793</v>
      </c>
      <c r="E78" s="87">
        <f>Data!FX6</f>
        <v>0</v>
      </c>
      <c r="F78" s="87">
        <f>Data!GR6</f>
        <v>0</v>
      </c>
      <c r="G78" s="87">
        <f>Data!HL6</f>
        <v>0</v>
      </c>
      <c r="H78" s="22">
        <f t="shared" si="1"/>
        <v>305793</v>
      </c>
      <c r="I78" s="1"/>
    </row>
    <row r="79" spans="2:9" x14ac:dyDescent="0.2">
      <c r="B79" s="9" t="str">
        <f>$B$50</f>
        <v>Technology</v>
      </c>
      <c r="C79" s="87">
        <f>Data!EK6</f>
        <v>317432</v>
      </c>
      <c r="D79" s="87">
        <f>Data!FE6</f>
        <v>153943</v>
      </c>
      <c r="E79" s="87">
        <f>Data!FY6</f>
        <v>35327</v>
      </c>
      <c r="F79" s="87">
        <f>Data!GS6</f>
        <v>0</v>
      </c>
      <c r="G79" s="87">
        <f>Data!HM6</f>
        <v>0</v>
      </c>
      <c r="H79" s="22">
        <f t="shared" si="1"/>
        <v>506702</v>
      </c>
      <c r="I79" s="1"/>
    </row>
    <row r="80" spans="2:9" x14ac:dyDescent="0.2">
      <c r="B80" s="9" t="str">
        <f>$B$51</f>
        <v>Nursing</v>
      </c>
      <c r="C80" s="87">
        <f>Data!EL6</f>
        <v>215663</v>
      </c>
      <c r="D80" s="87">
        <f>Data!FF6</f>
        <v>1385174</v>
      </c>
      <c r="E80" s="87">
        <f>Data!FZ6</f>
        <v>681974</v>
      </c>
      <c r="F80" s="87">
        <f>Data!GT6</f>
        <v>0</v>
      </c>
      <c r="G80" s="87">
        <f>Data!HN6</f>
        <v>0</v>
      </c>
      <c r="H80" s="22">
        <f t="shared" si="1"/>
        <v>2282811</v>
      </c>
      <c r="I80" s="1"/>
    </row>
    <row r="81" spans="2:9" x14ac:dyDescent="0.2">
      <c r="B81" s="39" t="str">
        <f>$B$52</f>
        <v>Totals</v>
      </c>
      <c r="C81" s="21">
        <f>SUM(C61:C80)</f>
        <v>22300648</v>
      </c>
      <c r="D81" s="21">
        <f>SUM(D61:D80)</f>
        <v>23843384</v>
      </c>
      <c r="E81" s="21">
        <f>SUM(E61:E80)</f>
        <v>13328937</v>
      </c>
      <c r="F81" s="21">
        <f>SUM(F61:F80)</f>
        <v>2209465</v>
      </c>
      <c r="G81" s="21">
        <f>SUM(G61:G80)</f>
        <v>0</v>
      </c>
      <c r="H81" s="21">
        <f t="shared" si="1"/>
        <v>61682434</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Data!T6</f>
        <v>Paredes, Marcelo</v>
      </c>
      <c r="E84" s="350"/>
      <c r="F84" s="350"/>
      <c r="G84" s="94" t="str">
        <f>Data!U6</f>
        <v>(956) 665-2383</v>
      </c>
      <c r="H84" s="84" t="str">
        <f>Data!V6</f>
        <v>marcelo.paredes@utrgv.edu</v>
      </c>
    </row>
    <row r="85" spans="2:9" ht="13.5" customHeight="1" x14ac:dyDescent="0.2">
      <c r="B85" s="27"/>
      <c r="C85" s="27"/>
      <c r="D85" s="27"/>
      <c r="E85" s="27"/>
      <c r="F85" s="27"/>
      <c r="G85" s="27"/>
      <c r="H85" s="5"/>
    </row>
    <row r="86" spans="2:9" x14ac:dyDescent="0.2">
      <c r="B86" s="28" t="s">
        <v>34</v>
      </c>
      <c r="C86" s="13"/>
      <c r="D86" s="13"/>
      <c r="E86" s="13"/>
      <c r="F86" s="13"/>
      <c r="G86" s="13"/>
      <c r="H86" s="17">
        <f>H13+H14</f>
        <v>153421117</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Data!HR6</f>
        <v>170000</v>
      </c>
      <c r="D91" s="172">
        <f>Data!IL6</f>
        <v>0</v>
      </c>
      <c r="E91" s="172">
        <f>Data!JF6</f>
        <v>0</v>
      </c>
      <c r="F91" s="172">
        <f>Data!JZ6</f>
        <v>0</v>
      </c>
      <c r="G91" s="172">
        <f>Data!KT6</f>
        <v>0</v>
      </c>
      <c r="H91" s="40">
        <f t="shared" ref="H91:H111" si="2">SUM(C91:G91)</f>
        <v>170000</v>
      </c>
    </row>
    <row r="92" spans="2:9" x14ac:dyDescent="0.2">
      <c r="B92" s="9" t="str">
        <f>$B$33</f>
        <v>Science</v>
      </c>
      <c r="C92" s="172">
        <f>Data!HS6</f>
        <v>234029.16</v>
      </c>
      <c r="D92" s="172">
        <f>Data!IM6</f>
        <v>26304.17</v>
      </c>
      <c r="E92" s="172">
        <f>Data!JG6</f>
        <v>0</v>
      </c>
      <c r="F92" s="172">
        <f>Data!KA6</f>
        <v>0</v>
      </c>
      <c r="G92" s="172">
        <f>Data!KU6</f>
        <v>0</v>
      </c>
      <c r="H92" s="75">
        <f t="shared" si="2"/>
        <v>260333.33000000002</v>
      </c>
    </row>
    <row r="93" spans="2:9" x14ac:dyDescent="0.2">
      <c r="B93" s="9" t="str">
        <f>$B$34</f>
        <v>Fine Arts</v>
      </c>
      <c r="C93" s="172">
        <f>Data!HT6</f>
        <v>50000</v>
      </c>
      <c r="D93" s="172">
        <f>Data!IN6</f>
        <v>0</v>
      </c>
      <c r="E93" s="172">
        <f>Data!JH6</f>
        <v>0</v>
      </c>
      <c r="F93" s="172">
        <f>Data!KB6</f>
        <v>0</v>
      </c>
      <c r="G93" s="172">
        <f>Data!KV6</f>
        <v>0</v>
      </c>
      <c r="H93" s="75">
        <f t="shared" si="2"/>
        <v>50000</v>
      </c>
    </row>
    <row r="94" spans="2:9" x14ac:dyDescent="0.2">
      <c r="B94" s="9" t="str">
        <f>$B$35</f>
        <v>Teacher Education</v>
      </c>
      <c r="C94" s="172">
        <f>Data!HU6</f>
        <v>0</v>
      </c>
      <c r="D94" s="172">
        <f>Data!IO6</f>
        <v>0</v>
      </c>
      <c r="E94" s="172">
        <f>Data!JI6</f>
        <v>0</v>
      </c>
      <c r="F94" s="172">
        <f>Data!KC6</f>
        <v>0</v>
      </c>
      <c r="G94" s="172">
        <f>Data!KW6</f>
        <v>0</v>
      </c>
      <c r="H94" s="75">
        <f t="shared" si="2"/>
        <v>0</v>
      </c>
    </row>
    <row r="95" spans="2:9" x14ac:dyDescent="0.2">
      <c r="B95" s="9" t="str">
        <f>$B$36</f>
        <v>Agriculture</v>
      </c>
      <c r="C95" s="172">
        <f>Data!HV6</f>
        <v>0</v>
      </c>
      <c r="D95" s="172">
        <f>Data!IP6</f>
        <v>0</v>
      </c>
      <c r="E95" s="172">
        <f>Data!JJ6</f>
        <v>0</v>
      </c>
      <c r="F95" s="172">
        <f>Data!KD6</f>
        <v>0</v>
      </c>
      <c r="G95" s="172">
        <f>Data!KX6</f>
        <v>0</v>
      </c>
      <c r="H95" s="75">
        <f t="shared" si="2"/>
        <v>0</v>
      </c>
    </row>
    <row r="96" spans="2:9" x14ac:dyDescent="0.2">
      <c r="B96" s="9" t="str">
        <f>$B$37</f>
        <v>Engineering</v>
      </c>
      <c r="C96" s="172">
        <f>Data!HW6</f>
        <v>0</v>
      </c>
      <c r="D96" s="172">
        <f>Data!IQ6</f>
        <v>0</v>
      </c>
      <c r="E96" s="172">
        <f>Data!JK6</f>
        <v>0</v>
      </c>
      <c r="F96" s="172">
        <f>Data!KE6</f>
        <v>0</v>
      </c>
      <c r="G96" s="172">
        <f>Data!KY6</f>
        <v>0</v>
      </c>
      <c r="H96" s="75">
        <f t="shared" si="2"/>
        <v>0</v>
      </c>
    </row>
    <row r="97" spans="2:8" x14ac:dyDescent="0.2">
      <c r="B97" s="9" t="str">
        <f>$B$38</f>
        <v>Home Economics</v>
      </c>
      <c r="C97" s="172">
        <f>Data!HX6</f>
        <v>0</v>
      </c>
      <c r="D97" s="172">
        <f>Data!IR6</f>
        <v>0</v>
      </c>
      <c r="E97" s="172">
        <f>Data!JL6</f>
        <v>0</v>
      </c>
      <c r="F97" s="172">
        <f>Data!KF6</f>
        <v>0</v>
      </c>
      <c r="G97" s="172">
        <f>Data!KZ6</f>
        <v>0</v>
      </c>
      <c r="H97" s="75">
        <f t="shared" si="2"/>
        <v>0</v>
      </c>
    </row>
    <row r="98" spans="2:8" x14ac:dyDescent="0.2">
      <c r="B98" s="9" t="str">
        <f>$B$39</f>
        <v>Law</v>
      </c>
      <c r="C98" s="172">
        <f>Data!HY6</f>
        <v>0</v>
      </c>
      <c r="D98" s="172">
        <f>Data!IS6</f>
        <v>0</v>
      </c>
      <c r="E98" s="172">
        <f>Data!JM6</f>
        <v>0</v>
      </c>
      <c r="F98" s="172">
        <f>Data!KG6</f>
        <v>0</v>
      </c>
      <c r="G98" s="172">
        <f>Data!LA6</f>
        <v>0</v>
      </c>
      <c r="H98" s="75">
        <f t="shared" si="2"/>
        <v>0</v>
      </c>
    </row>
    <row r="99" spans="2:8" x14ac:dyDescent="0.2">
      <c r="B99" s="9" t="str">
        <f>$B$40</f>
        <v>Social Service</v>
      </c>
      <c r="C99" s="172">
        <f>Data!HZ6</f>
        <v>0</v>
      </c>
      <c r="D99" s="172">
        <f>Data!IT6</f>
        <v>0</v>
      </c>
      <c r="E99" s="172">
        <f>Data!JN6</f>
        <v>0</v>
      </c>
      <c r="F99" s="172">
        <f>Data!KH6</f>
        <v>0</v>
      </c>
      <c r="G99" s="172">
        <f>Data!LB6</f>
        <v>0</v>
      </c>
      <c r="H99" s="75">
        <f t="shared" si="2"/>
        <v>0</v>
      </c>
    </row>
    <row r="100" spans="2:8" x14ac:dyDescent="0.2">
      <c r="B100" s="9" t="str">
        <f>$B$41</f>
        <v>Library Science</v>
      </c>
      <c r="C100" s="172">
        <f>Data!IA6</f>
        <v>0</v>
      </c>
      <c r="D100" s="172">
        <f>Data!IU6</f>
        <v>0</v>
      </c>
      <c r="E100" s="172">
        <f>Data!JO6</f>
        <v>0</v>
      </c>
      <c r="F100" s="172">
        <f>Data!KI6</f>
        <v>0</v>
      </c>
      <c r="G100" s="172">
        <f>Data!LC6</f>
        <v>0</v>
      </c>
      <c r="H100" s="75">
        <f t="shared" si="2"/>
        <v>0</v>
      </c>
    </row>
    <row r="101" spans="2:8" x14ac:dyDescent="0.2">
      <c r="B101" s="9" t="str">
        <f>$B$42</f>
        <v>Veterinary Science</v>
      </c>
      <c r="C101" s="172">
        <f>Data!IB6</f>
        <v>0</v>
      </c>
      <c r="D101" s="172">
        <f>Data!IV6</f>
        <v>0</v>
      </c>
      <c r="E101" s="172">
        <f>Data!JP6</f>
        <v>0</v>
      </c>
      <c r="F101" s="172">
        <f>Data!KJ6</f>
        <v>0</v>
      </c>
      <c r="G101" s="172">
        <f>Data!LD6</f>
        <v>0</v>
      </c>
      <c r="H101" s="75">
        <f t="shared" si="2"/>
        <v>0</v>
      </c>
    </row>
    <row r="102" spans="2:8" x14ac:dyDescent="0.2">
      <c r="B102" s="9" t="str">
        <f>$B$43</f>
        <v>Vocational Training</v>
      </c>
      <c r="C102" s="172">
        <f>Data!IC6</f>
        <v>0</v>
      </c>
      <c r="D102" s="172">
        <f>Data!IW6</f>
        <v>0</v>
      </c>
      <c r="E102" s="172">
        <f>Data!JQ6</f>
        <v>0</v>
      </c>
      <c r="F102" s="172">
        <f>Data!KK6</f>
        <v>0</v>
      </c>
      <c r="G102" s="172">
        <f>Data!LE6</f>
        <v>0</v>
      </c>
      <c r="H102" s="75">
        <f t="shared" si="2"/>
        <v>0</v>
      </c>
    </row>
    <row r="103" spans="2:8" x14ac:dyDescent="0.2">
      <c r="B103" s="9" t="str">
        <f>$B$44</f>
        <v>Physical Training</v>
      </c>
      <c r="C103" s="172">
        <f>Data!ID6</f>
        <v>0</v>
      </c>
      <c r="D103" s="172">
        <f>Data!IX6</f>
        <v>0</v>
      </c>
      <c r="E103" s="172">
        <f>Data!JR6</f>
        <v>0</v>
      </c>
      <c r="F103" s="172">
        <f>Data!KL6</f>
        <v>0</v>
      </c>
      <c r="G103" s="172">
        <f>Data!LF6</f>
        <v>0</v>
      </c>
      <c r="H103" s="75">
        <f t="shared" si="2"/>
        <v>0</v>
      </c>
    </row>
    <row r="104" spans="2:8" x14ac:dyDescent="0.2">
      <c r="B104" s="9" t="str">
        <f>$B$45</f>
        <v>Health Services</v>
      </c>
      <c r="C104" s="172">
        <f>Data!IE6</f>
        <v>0</v>
      </c>
      <c r="D104" s="172">
        <f>Data!IY6</f>
        <v>0</v>
      </c>
      <c r="E104" s="172">
        <f>Data!JS6</f>
        <v>0</v>
      </c>
      <c r="F104" s="172">
        <f>Data!KM6</f>
        <v>0</v>
      </c>
      <c r="G104" s="172">
        <f>Data!LG6</f>
        <v>0</v>
      </c>
      <c r="H104" s="75">
        <f t="shared" si="2"/>
        <v>0</v>
      </c>
    </row>
    <row r="105" spans="2:8" x14ac:dyDescent="0.2">
      <c r="B105" s="9" t="str">
        <f>$B$46</f>
        <v>Pharmacy</v>
      </c>
      <c r="C105" s="172">
        <f>Data!IF6</f>
        <v>0</v>
      </c>
      <c r="D105" s="172">
        <f>Data!IZ6</f>
        <v>0</v>
      </c>
      <c r="E105" s="172">
        <f>Data!JT6</f>
        <v>0</v>
      </c>
      <c r="F105" s="172">
        <f>Data!KN6</f>
        <v>0</v>
      </c>
      <c r="G105" s="172">
        <f>Data!LH6</f>
        <v>0</v>
      </c>
      <c r="H105" s="75">
        <f t="shared" si="2"/>
        <v>0</v>
      </c>
    </row>
    <row r="106" spans="2:8" x14ac:dyDescent="0.2">
      <c r="B106" s="9" t="str">
        <f>$B$47</f>
        <v>Business Administration</v>
      </c>
      <c r="C106" s="172">
        <f>Data!IG6</f>
        <v>0</v>
      </c>
      <c r="D106" s="172">
        <f>Data!JA6</f>
        <v>0</v>
      </c>
      <c r="E106" s="172">
        <f>Data!JU6</f>
        <v>0</v>
      </c>
      <c r="F106" s="172">
        <f>Data!KO6</f>
        <v>0</v>
      </c>
      <c r="G106" s="172">
        <f>Data!LI6</f>
        <v>0</v>
      </c>
      <c r="H106" s="75">
        <f t="shared" si="2"/>
        <v>0</v>
      </c>
    </row>
    <row r="107" spans="2:8" x14ac:dyDescent="0.2">
      <c r="B107" s="9" t="str">
        <f>$B$48</f>
        <v>Optometry</v>
      </c>
      <c r="C107" s="172">
        <f>Data!IH6</f>
        <v>0</v>
      </c>
      <c r="D107" s="172">
        <f>Data!JB6</f>
        <v>0</v>
      </c>
      <c r="E107" s="172">
        <f>Data!JV6</f>
        <v>0</v>
      </c>
      <c r="F107" s="172">
        <f>Data!KP6</f>
        <v>0</v>
      </c>
      <c r="G107" s="172">
        <f>Data!LJ6</f>
        <v>0</v>
      </c>
      <c r="H107" s="75">
        <f t="shared" si="2"/>
        <v>0</v>
      </c>
    </row>
    <row r="108" spans="2:8" x14ac:dyDescent="0.2">
      <c r="B108" s="9" t="str">
        <f>$B$49</f>
        <v>Teacher Ed-Practice Teaching</v>
      </c>
      <c r="C108" s="172">
        <f>Data!II6</f>
        <v>0</v>
      </c>
      <c r="D108" s="172">
        <f>Data!JC6</f>
        <v>0</v>
      </c>
      <c r="E108" s="172">
        <f>Data!JW6</f>
        <v>0</v>
      </c>
      <c r="F108" s="172">
        <f>Data!KQ6</f>
        <v>0</v>
      </c>
      <c r="G108" s="172">
        <f>Data!LK6</f>
        <v>0</v>
      </c>
      <c r="H108" s="75">
        <f t="shared" si="2"/>
        <v>0</v>
      </c>
    </row>
    <row r="109" spans="2:8" x14ac:dyDescent="0.2">
      <c r="B109" s="9" t="str">
        <f>$B$50</f>
        <v>Technology</v>
      </c>
      <c r="C109" s="172">
        <f>Data!IJ6</f>
        <v>0</v>
      </c>
      <c r="D109" s="172">
        <f>Data!JD6</f>
        <v>0</v>
      </c>
      <c r="E109" s="172">
        <f>Data!JX6</f>
        <v>0</v>
      </c>
      <c r="F109" s="172">
        <f>Data!KR6</f>
        <v>0</v>
      </c>
      <c r="G109" s="172">
        <f>Data!LL6</f>
        <v>0</v>
      </c>
      <c r="H109" s="75">
        <f t="shared" si="2"/>
        <v>0</v>
      </c>
    </row>
    <row r="110" spans="2:8" x14ac:dyDescent="0.2">
      <c r="B110" s="9" t="str">
        <f>$B$51</f>
        <v>Nursing</v>
      </c>
      <c r="C110" s="172">
        <f>Data!IK6</f>
        <v>0</v>
      </c>
      <c r="D110" s="172">
        <f>Data!JE6</f>
        <v>0</v>
      </c>
      <c r="E110" s="172">
        <f>Data!JY6</f>
        <v>0</v>
      </c>
      <c r="F110" s="172">
        <f>Data!KS6</f>
        <v>0</v>
      </c>
      <c r="G110" s="172">
        <f>Data!HPM6</f>
        <v>0</v>
      </c>
      <c r="H110" s="75">
        <f t="shared" si="2"/>
        <v>0</v>
      </c>
    </row>
    <row r="111" spans="2:8" x14ac:dyDescent="0.2">
      <c r="B111" s="39" t="str">
        <f>$B$52</f>
        <v>Totals</v>
      </c>
      <c r="C111" s="40">
        <f>SUM(C91:C110)</f>
        <v>454029.16000000003</v>
      </c>
      <c r="D111" s="40">
        <f>SUM(D91:D110)</f>
        <v>26304.17</v>
      </c>
      <c r="E111" s="40">
        <f>SUM(E91:E110)</f>
        <v>0</v>
      </c>
      <c r="F111" s="40">
        <f>SUM(F91:F110)</f>
        <v>0</v>
      </c>
      <c r="G111" s="40">
        <f>SUM(G91:G110)</f>
        <v>0</v>
      </c>
      <c r="H111" s="40">
        <f t="shared" si="2"/>
        <v>480333.33</v>
      </c>
    </row>
    <row r="112" spans="2:8"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11380556</v>
      </c>
      <c r="D116" s="21">
        <f t="shared" si="3"/>
        <v>6403052</v>
      </c>
      <c r="E116" s="21">
        <f t="shared" si="3"/>
        <v>3462687</v>
      </c>
      <c r="F116" s="21">
        <f t="shared" si="3"/>
        <v>26397</v>
      </c>
      <c r="G116" s="21">
        <f t="shared" si="3"/>
        <v>0</v>
      </c>
      <c r="H116" s="40">
        <f t="shared" ref="H116:H136" si="4">SUM(C116:G116)</f>
        <v>21272692</v>
      </c>
      <c r="I116" s="1"/>
    </row>
    <row r="117" spans="2:9" x14ac:dyDescent="0.2">
      <c r="B117" s="9" t="str">
        <f>$B$33</f>
        <v>Science</v>
      </c>
      <c r="C117" s="22">
        <f t="shared" si="3"/>
        <v>4308797.16</v>
      </c>
      <c r="D117" s="22">
        <f t="shared" si="3"/>
        <v>3408473.17</v>
      </c>
      <c r="E117" s="22">
        <f t="shared" si="3"/>
        <v>2202240</v>
      </c>
      <c r="F117" s="22">
        <f t="shared" si="3"/>
        <v>175926</v>
      </c>
      <c r="G117" s="22">
        <f t="shared" si="3"/>
        <v>0</v>
      </c>
      <c r="H117" s="75">
        <f t="shared" si="4"/>
        <v>10095436.33</v>
      </c>
      <c r="I117" s="1"/>
    </row>
    <row r="118" spans="2:9" x14ac:dyDescent="0.2">
      <c r="B118" s="9" t="str">
        <f>$B$34</f>
        <v>Fine Arts</v>
      </c>
      <c r="C118" s="22">
        <f t="shared" si="3"/>
        <v>2842269</v>
      </c>
      <c r="D118" s="22">
        <f t="shared" si="3"/>
        <v>1546394</v>
      </c>
      <c r="E118" s="22">
        <f t="shared" si="3"/>
        <v>252628</v>
      </c>
      <c r="F118" s="22">
        <f t="shared" si="3"/>
        <v>0</v>
      </c>
      <c r="G118" s="22">
        <f t="shared" si="3"/>
        <v>0</v>
      </c>
      <c r="H118" s="75">
        <f t="shared" si="4"/>
        <v>4641291</v>
      </c>
      <c r="I118" s="1"/>
    </row>
    <row r="119" spans="2:9" x14ac:dyDescent="0.2">
      <c r="B119" s="9" t="str">
        <f>$B$35</f>
        <v>Teacher Education</v>
      </c>
      <c r="C119" s="22">
        <f t="shared" si="3"/>
        <v>367150</v>
      </c>
      <c r="D119" s="22">
        <f t="shared" si="3"/>
        <v>1478357</v>
      </c>
      <c r="E119" s="22">
        <f t="shared" si="3"/>
        <v>1301701</v>
      </c>
      <c r="F119" s="22">
        <f t="shared" si="3"/>
        <v>955794</v>
      </c>
      <c r="G119" s="22">
        <f t="shared" si="3"/>
        <v>0</v>
      </c>
      <c r="H119" s="75">
        <f t="shared" si="4"/>
        <v>4103002</v>
      </c>
      <c r="I119" s="1"/>
    </row>
    <row r="120" spans="2:9" x14ac:dyDescent="0.2">
      <c r="B120" s="9" t="str">
        <f>$B$36</f>
        <v>Agriculture</v>
      </c>
      <c r="C120" s="22">
        <f t="shared" si="3"/>
        <v>645</v>
      </c>
      <c r="D120" s="22">
        <f t="shared" si="3"/>
        <v>5809</v>
      </c>
      <c r="E120" s="22">
        <f t="shared" si="3"/>
        <v>1800</v>
      </c>
      <c r="F120" s="22">
        <f t="shared" si="3"/>
        <v>0</v>
      </c>
      <c r="G120" s="22">
        <f t="shared" si="3"/>
        <v>0</v>
      </c>
      <c r="H120" s="75">
        <f t="shared" si="4"/>
        <v>8254</v>
      </c>
      <c r="I120" s="1"/>
    </row>
    <row r="121" spans="2:9" x14ac:dyDescent="0.2">
      <c r="B121" s="9" t="str">
        <f>$B$37</f>
        <v>Engineering</v>
      </c>
      <c r="C121" s="22">
        <f t="shared" si="3"/>
        <v>1519898</v>
      </c>
      <c r="D121" s="22">
        <f t="shared" si="3"/>
        <v>3136404</v>
      </c>
      <c r="E121" s="22">
        <f t="shared" si="3"/>
        <v>1267468</v>
      </c>
      <c r="F121" s="22">
        <f t="shared" si="3"/>
        <v>0</v>
      </c>
      <c r="G121" s="22">
        <f t="shared" si="3"/>
        <v>0</v>
      </c>
      <c r="H121" s="75">
        <f t="shared" si="4"/>
        <v>5923770</v>
      </c>
      <c r="I121" s="1"/>
    </row>
    <row r="122" spans="2:9" x14ac:dyDescent="0.2">
      <c r="B122" s="9" t="str">
        <f>$B$38</f>
        <v>Home Economics</v>
      </c>
      <c r="C122" s="22">
        <f t="shared" si="3"/>
        <v>3396</v>
      </c>
      <c r="D122" s="22">
        <f t="shared" si="3"/>
        <v>24223</v>
      </c>
      <c r="E122" s="22">
        <f t="shared" si="3"/>
        <v>0</v>
      </c>
      <c r="F122" s="22">
        <f t="shared" si="3"/>
        <v>0</v>
      </c>
      <c r="G122" s="22">
        <f t="shared" si="3"/>
        <v>0</v>
      </c>
      <c r="H122" s="75">
        <f t="shared" si="4"/>
        <v>27619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92149</v>
      </c>
      <c r="D124" s="22">
        <f t="shared" si="3"/>
        <v>428442</v>
      </c>
      <c r="E124" s="22">
        <f t="shared" si="3"/>
        <v>510649</v>
      </c>
      <c r="F124" s="22">
        <f t="shared" si="3"/>
        <v>0</v>
      </c>
      <c r="G124" s="22">
        <f t="shared" si="3"/>
        <v>0</v>
      </c>
      <c r="H124" s="75">
        <f t="shared" si="4"/>
        <v>1031240</v>
      </c>
      <c r="I124" s="1"/>
    </row>
    <row r="125" spans="2:9" x14ac:dyDescent="0.2">
      <c r="B125" s="9" t="str">
        <f>$B$41</f>
        <v>Library Science</v>
      </c>
      <c r="C125" s="22">
        <f t="shared" si="3"/>
        <v>3699</v>
      </c>
      <c r="D125" s="22">
        <f t="shared" si="3"/>
        <v>22789</v>
      </c>
      <c r="E125" s="22">
        <f t="shared" si="3"/>
        <v>0</v>
      </c>
      <c r="F125" s="22">
        <f t="shared" si="3"/>
        <v>0</v>
      </c>
      <c r="G125" s="22">
        <f t="shared" si="3"/>
        <v>0</v>
      </c>
      <c r="H125" s="75">
        <f t="shared" si="4"/>
        <v>26488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84509</v>
      </c>
      <c r="D128" s="22">
        <f t="shared" si="3"/>
        <v>0</v>
      </c>
      <c r="E128" s="22">
        <f t="shared" si="3"/>
        <v>0</v>
      </c>
      <c r="F128" s="22">
        <f t="shared" si="3"/>
        <v>0</v>
      </c>
      <c r="G128" s="22">
        <f t="shared" si="3"/>
        <v>0</v>
      </c>
      <c r="H128" s="75">
        <f t="shared" si="4"/>
        <v>84509</v>
      </c>
      <c r="I128" s="1"/>
    </row>
    <row r="129" spans="2:9" x14ac:dyDescent="0.2">
      <c r="B129" s="9" t="str">
        <f>$B$45</f>
        <v>Health Services</v>
      </c>
      <c r="C129" s="22">
        <f t="shared" si="3"/>
        <v>765866</v>
      </c>
      <c r="D129" s="22">
        <f t="shared" si="3"/>
        <v>1637905</v>
      </c>
      <c r="E129" s="22">
        <f t="shared" si="3"/>
        <v>2449869</v>
      </c>
      <c r="F129" s="22">
        <f t="shared" si="3"/>
        <v>267663</v>
      </c>
      <c r="G129" s="22">
        <f t="shared" si="3"/>
        <v>0</v>
      </c>
      <c r="H129" s="75">
        <f t="shared" si="4"/>
        <v>5121303</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852648</v>
      </c>
      <c r="D131" s="22">
        <f t="shared" si="3"/>
        <v>3932930</v>
      </c>
      <c r="E131" s="22">
        <f t="shared" si="3"/>
        <v>1162594</v>
      </c>
      <c r="F131" s="22">
        <f t="shared" si="3"/>
        <v>783685</v>
      </c>
      <c r="G131" s="22">
        <f t="shared" si="3"/>
        <v>0</v>
      </c>
      <c r="H131" s="75">
        <f t="shared" si="4"/>
        <v>6731857</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305793</v>
      </c>
      <c r="E133" s="22">
        <f t="shared" si="5"/>
        <v>0</v>
      </c>
      <c r="F133" s="22">
        <f t="shared" si="5"/>
        <v>0</v>
      </c>
      <c r="G133" s="22">
        <f t="shared" si="5"/>
        <v>0</v>
      </c>
      <c r="H133" s="75">
        <f t="shared" si="4"/>
        <v>305793</v>
      </c>
      <c r="I133" s="1"/>
    </row>
    <row r="134" spans="2:9" x14ac:dyDescent="0.2">
      <c r="B134" s="9" t="str">
        <f>$B$50</f>
        <v>Technology</v>
      </c>
      <c r="C134" s="22">
        <f t="shared" si="5"/>
        <v>317432</v>
      </c>
      <c r="D134" s="22">
        <f t="shared" si="5"/>
        <v>153943</v>
      </c>
      <c r="E134" s="22">
        <f t="shared" si="5"/>
        <v>35327</v>
      </c>
      <c r="F134" s="22">
        <f t="shared" si="5"/>
        <v>0</v>
      </c>
      <c r="G134" s="22">
        <f t="shared" si="5"/>
        <v>0</v>
      </c>
      <c r="H134" s="75">
        <f t="shared" si="4"/>
        <v>506702</v>
      </c>
      <c r="I134" s="1"/>
    </row>
    <row r="135" spans="2:9" x14ac:dyDescent="0.2">
      <c r="B135" s="9" t="str">
        <f>$B$51</f>
        <v>Nursing</v>
      </c>
      <c r="C135" s="22">
        <f t="shared" si="5"/>
        <v>215663</v>
      </c>
      <c r="D135" s="22">
        <f t="shared" si="5"/>
        <v>1385174</v>
      </c>
      <c r="E135" s="22">
        <f t="shared" si="5"/>
        <v>681974</v>
      </c>
      <c r="F135" s="22">
        <f t="shared" si="5"/>
        <v>0</v>
      </c>
      <c r="G135" s="22">
        <f t="shared" si="5"/>
        <v>0</v>
      </c>
      <c r="H135" s="75">
        <f t="shared" si="4"/>
        <v>2282811</v>
      </c>
      <c r="I135" s="1"/>
    </row>
    <row r="136" spans="2:9" x14ac:dyDescent="0.2">
      <c r="B136" s="39" t="str">
        <f>$B$52</f>
        <v>Totals</v>
      </c>
      <c r="C136" s="40">
        <f>SUM(C116:C135)</f>
        <v>22754677.16</v>
      </c>
      <c r="D136" s="40">
        <f>SUM(D116:D135)</f>
        <v>23869688.170000002</v>
      </c>
      <c r="E136" s="40">
        <f>SUM(E116:E135)</f>
        <v>13328937</v>
      </c>
      <c r="F136" s="40">
        <f>SUM(F116:F135)</f>
        <v>2209465</v>
      </c>
      <c r="G136" s="40">
        <f>SUM(G116:G135)</f>
        <v>0</v>
      </c>
      <c r="H136" s="40">
        <f t="shared" si="4"/>
        <v>62162767.329999998</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91258349.670000002</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Data!QD6</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Data!LN6</f>
        <v>0</v>
      </c>
      <c r="D143" s="172">
        <f>Data!MH6</f>
        <v>0</v>
      </c>
      <c r="E143" s="172">
        <f>Data!NB6</f>
        <v>0</v>
      </c>
      <c r="F143" s="172">
        <f>Data!NV6</f>
        <v>0</v>
      </c>
      <c r="G143" s="172">
        <f>Data!OP6</f>
        <v>0</v>
      </c>
      <c r="H143" s="173">
        <f>Data!PJ6</f>
        <v>27707856.960000001</v>
      </c>
      <c r="I143" s="76">
        <f t="shared" ref="I143:I162" si="6">SUM(C143:H143)</f>
        <v>27707856.960000001</v>
      </c>
    </row>
    <row r="144" spans="2:9" x14ac:dyDescent="0.2">
      <c r="B144" s="9" t="str">
        <f>$B$33</f>
        <v>Science</v>
      </c>
      <c r="C144" s="172">
        <f>Data!LO6</f>
        <v>241141.179</v>
      </c>
      <c r="D144" s="172">
        <f>Data!MI6</f>
        <v>373842.34600000002</v>
      </c>
      <c r="E144" s="172">
        <f>Data!NC6</f>
        <v>514453.77499999997</v>
      </c>
      <c r="F144" s="172">
        <f>Data!NW6</f>
        <v>226801.25</v>
      </c>
      <c r="G144" s="172">
        <f>Data!OQ6</f>
        <v>0</v>
      </c>
      <c r="H144" s="174">
        <f>Data!PK6</f>
        <v>20303355.199999999</v>
      </c>
      <c r="I144" s="76">
        <f t="shared" si="6"/>
        <v>21659593.75</v>
      </c>
    </row>
    <row r="145" spans="2:9" x14ac:dyDescent="0.2">
      <c r="B145" s="9" t="str">
        <f>$B$34</f>
        <v>Fine Arts</v>
      </c>
      <c r="C145" s="172">
        <f>Data!LP6</f>
        <v>6695</v>
      </c>
      <c r="D145" s="172">
        <f>Data!MJ6</f>
        <v>6695</v>
      </c>
      <c r="E145" s="172">
        <f>Data!ND6</f>
        <v>1008</v>
      </c>
      <c r="F145" s="172">
        <f>Data!NX6</f>
        <v>0</v>
      </c>
      <c r="G145" s="172">
        <f>Data!OR6</f>
        <v>0</v>
      </c>
      <c r="H145" s="174">
        <f>Data!PL6</f>
        <v>4937319.04</v>
      </c>
      <c r="I145" s="76">
        <f t="shared" si="6"/>
        <v>4951717.04</v>
      </c>
    </row>
    <row r="146" spans="2:9" x14ac:dyDescent="0.2">
      <c r="B146" s="9" t="str">
        <f>$B$35</f>
        <v>Teacher Education</v>
      </c>
      <c r="C146" s="172">
        <f>Data!LQ6</f>
        <v>0</v>
      </c>
      <c r="D146" s="172">
        <f>Data!MK6</f>
        <v>0</v>
      </c>
      <c r="E146" s="172">
        <f>Data!NE6</f>
        <v>0</v>
      </c>
      <c r="F146" s="172">
        <f>Data!NY6</f>
        <v>78354.489999999991</v>
      </c>
      <c r="G146" s="172">
        <f>Data!OS6</f>
        <v>0</v>
      </c>
      <c r="H146" s="174">
        <f>Data!PN6</f>
        <v>4855173.0999999996</v>
      </c>
      <c r="I146" s="76">
        <f t="shared" si="6"/>
        <v>4933527.59</v>
      </c>
    </row>
    <row r="147" spans="2:9" x14ac:dyDescent="0.2">
      <c r="B147" s="9" t="str">
        <f>$B$36</f>
        <v>Agriculture</v>
      </c>
      <c r="C147" s="172">
        <f>Data!LR6</f>
        <v>0</v>
      </c>
      <c r="D147" s="172">
        <f>Data!ML6</f>
        <v>0</v>
      </c>
      <c r="E147" s="172">
        <f>Data!NF6</f>
        <v>0</v>
      </c>
      <c r="F147" s="172">
        <f>Data!NZ6</f>
        <v>0</v>
      </c>
      <c r="G147" s="172">
        <f>Data!OT6</f>
        <v>0</v>
      </c>
      <c r="H147" s="174">
        <f>Data!PM6</f>
        <v>57076.41</v>
      </c>
      <c r="I147" s="76">
        <f t="shared" si="6"/>
        <v>57076.41</v>
      </c>
    </row>
    <row r="148" spans="2:9" x14ac:dyDescent="0.2">
      <c r="B148" s="9" t="str">
        <f>$B$37</f>
        <v>Engineering</v>
      </c>
      <c r="C148" s="172">
        <f>Data!LS6</f>
        <v>7246.4350000000004</v>
      </c>
      <c r="D148" s="172">
        <f>Data!MM6</f>
        <v>279142.26799999998</v>
      </c>
      <c r="E148" s="172">
        <f>Data!NG6</f>
        <v>380209.12700000004</v>
      </c>
      <c r="F148" s="172">
        <f>Data!OA6</f>
        <v>0</v>
      </c>
      <c r="G148" s="172">
        <f>Data!OU6</f>
        <v>0</v>
      </c>
      <c r="H148" s="174">
        <f>Data!PO6</f>
        <v>9490418.4199999999</v>
      </c>
      <c r="I148" s="76">
        <f t="shared" si="6"/>
        <v>10157016.25</v>
      </c>
    </row>
    <row r="149" spans="2:9" x14ac:dyDescent="0.2">
      <c r="B149" s="9" t="str">
        <f>$B$38</f>
        <v>Home Economics</v>
      </c>
      <c r="C149" s="172">
        <f>Data!LT6</f>
        <v>0</v>
      </c>
      <c r="D149" s="172">
        <f>Data!MN6</f>
        <v>0</v>
      </c>
      <c r="E149" s="172">
        <f>Data!NH6</f>
        <v>0</v>
      </c>
      <c r="F149" s="172">
        <f>Data!OB6</f>
        <v>0</v>
      </c>
      <c r="G149" s="172">
        <f>Data!OV6</f>
        <v>0</v>
      </c>
      <c r="H149" s="174">
        <f>Data!PP6</f>
        <v>45935.98</v>
      </c>
      <c r="I149" s="76">
        <f t="shared" si="6"/>
        <v>45935.98</v>
      </c>
    </row>
    <row r="150" spans="2:9" x14ac:dyDescent="0.2">
      <c r="B150" s="9" t="str">
        <f>$B$39</f>
        <v>Law</v>
      </c>
      <c r="C150" s="172">
        <f>Data!LU6</f>
        <v>0</v>
      </c>
      <c r="D150" s="172">
        <f>Data!MO6</f>
        <v>0</v>
      </c>
      <c r="E150" s="172">
        <f>Data!NI6</f>
        <v>0</v>
      </c>
      <c r="F150" s="172">
        <f>Data!OC6</f>
        <v>0</v>
      </c>
      <c r="G150" s="172">
        <f>Data!OW6</f>
        <v>0</v>
      </c>
      <c r="H150" s="174">
        <f>Data!PQ6</f>
        <v>0</v>
      </c>
      <c r="I150" s="76">
        <f t="shared" si="6"/>
        <v>0</v>
      </c>
    </row>
    <row r="151" spans="2:9" x14ac:dyDescent="0.2">
      <c r="B151" s="9" t="str">
        <f>$B$40</f>
        <v>Social Service</v>
      </c>
      <c r="C151" s="172">
        <f>Data!LV6</f>
        <v>0</v>
      </c>
      <c r="D151" s="172">
        <f>Data!MP6</f>
        <v>0</v>
      </c>
      <c r="E151" s="172">
        <f>Data!NJ6</f>
        <v>8548.99</v>
      </c>
      <c r="F151" s="172">
        <f>Data!OD6</f>
        <v>323478.90999999997</v>
      </c>
      <c r="G151" s="172">
        <f>Data!OX6</f>
        <v>0</v>
      </c>
      <c r="H151" s="174">
        <f>Data!PR6</f>
        <v>1323806.01</v>
      </c>
      <c r="I151" s="76">
        <f t="shared" si="6"/>
        <v>1655833.91</v>
      </c>
    </row>
    <row r="152" spans="2:9" x14ac:dyDescent="0.2">
      <c r="B152" s="9" t="str">
        <f>$B$41</f>
        <v>Library Science</v>
      </c>
      <c r="C152" s="172">
        <f>Data!LW6</f>
        <v>0</v>
      </c>
      <c r="D152" s="172">
        <f>Data!MQ6</f>
        <v>0</v>
      </c>
      <c r="E152" s="172">
        <f>Data!NK6</f>
        <v>0</v>
      </c>
      <c r="F152" s="172">
        <f>Data!OE6</f>
        <v>0</v>
      </c>
      <c r="G152" s="172">
        <f>Data!OY6</f>
        <v>0</v>
      </c>
      <c r="H152" s="174">
        <f>Data!PS6</f>
        <v>4657.3900000000003</v>
      </c>
      <c r="I152" s="76">
        <f t="shared" si="6"/>
        <v>4657.3900000000003</v>
      </c>
    </row>
    <row r="153" spans="2:9" x14ac:dyDescent="0.2">
      <c r="B153" s="9" t="str">
        <f>$B$42</f>
        <v>Veterinary Science</v>
      </c>
      <c r="C153" s="172">
        <f>Data!LX6</f>
        <v>0</v>
      </c>
      <c r="D153" s="172">
        <f>Data!MR6</f>
        <v>0</v>
      </c>
      <c r="E153" s="172">
        <f>Data!NL6</f>
        <v>0</v>
      </c>
      <c r="F153" s="172">
        <f>Data!OF6</f>
        <v>0</v>
      </c>
      <c r="G153" s="172">
        <f>Data!OZ6</f>
        <v>0</v>
      </c>
      <c r="H153" s="174">
        <f>Data!PT6</f>
        <v>0</v>
      </c>
      <c r="I153" s="76">
        <f t="shared" si="6"/>
        <v>0</v>
      </c>
    </row>
    <row r="154" spans="2:9" x14ac:dyDescent="0.2">
      <c r="B154" s="9" t="str">
        <f>$B$43</f>
        <v>Vocational Training</v>
      </c>
      <c r="C154" s="172">
        <f>Data!LY6</f>
        <v>0</v>
      </c>
      <c r="D154" s="172">
        <f>Data!MS6</f>
        <v>0</v>
      </c>
      <c r="E154" s="172">
        <f>Data!NM6</f>
        <v>0</v>
      </c>
      <c r="F154" s="172">
        <f>Data!OG6</f>
        <v>0</v>
      </c>
      <c r="G154" s="172">
        <f>Data!PA6</f>
        <v>0</v>
      </c>
      <c r="H154" s="174">
        <f>Data!PU6</f>
        <v>0</v>
      </c>
      <c r="I154" s="76">
        <f t="shared" si="6"/>
        <v>0</v>
      </c>
    </row>
    <row r="155" spans="2:9" x14ac:dyDescent="0.2">
      <c r="B155" s="9" t="str">
        <f>$B$44</f>
        <v>Physical Training</v>
      </c>
      <c r="C155" s="172">
        <f>Data!LZ6</f>
        <v>0</v>
      </c>
      <c r="D155" s="172">
        <f>Data!MT6</f>
        <v>0</v>
      </c>
      <c r="E155" s="172">
        <f>Data!NN6</f>
        <v>0</v>
      </c>
      <c r="F155" s="172">
        <f>Data!OH6</f>
        <v>0</v>
      </c>
      <c r="G155" s="172">
        <f>Data!PB6</f>
        <v>0</v>
      </c>
      <c r="H155" s="174">
        <f>Data!PV6</f>
        <v>179959.65</v>
      </c>
      <c r="I155" s="76">
        <f t="shared" si="6"/>
        <v>179959.65</v>
      </c>
    </row>
    <row r="156" spans="2:9" x14ac:dyDescent="0.2">
      <c r="B156" s="9" t="str">
        <f>$B$45</f>
        <v>Health Services</v>
      </c>
      <c r="C156" s="172">
        <f>Data!MA6</f>
        <v>0</v>
      </c>
      <c r="D156" s="172">
        <f>Data!MU6</f>
        <v>173167.16</v>
      </c>
      <c r="E156" s="172">
        <f>Data!NO6</f>
        <v>32038.52</v>
      </c>
      <c r="F156" s="172">
        <f>Data!OI6</f>
        <v>412728.91</v>
      </c>
      <c r="G156" s="172">
        <f>Data!PC6</f>
        <v>0</v>
      </c>
      <c r="H156" s="174">
        <f>Data!PW6</f>
        <v>6509236.2199999997</v>
      </c>
      <c r="I156" s="76">
        <f t="shared" si="6"/>
        <v>7127170.8099999996</v>
      </c>
    </row>
    <row r="157" spans="2:9" x14ac:dyDescent="0.2">
      <c r="B157" s="9" t="str">
        <f>$B$46</f>
        <v>Pharmacy</v>
      </c>
      <c r="C157" s="172">
        <f>Data!MB6</f>
        <v>0</v>
      </c>
      <c r="D157" s="172">
        <f>Data!MV6</f>
        <v>0</v>
      </c>
      <c r="E157" s="172">
        <f>Data!NP6</f>
        <v>0</v>
      </c>
      <c r="F157" s="172">
        <f>Data!OJ6</f>
        <v>0</v>
      </c>
      <c r="G157" s="172">
        <f>Data!PD6</f>
        <v>0</v>
      </c>
      <c r="H157" s="174">
        <f>Data!PX6</f>
        <v>0</v>
      </c>
      <c r="I157" s="76">
        <f t="shared" si="6"/>
        <v>0</v>
      </c>
    </row>
    <row r="158" spans="2:9" x14ac:dyDescent="0.2">
      <c r="B158" s="9" t="str">
        <f>$B$47</f>
        <v>Business Administration</v>
      </c>
      <c r="C158" s="172">
        <f>Data!MC6</f>
        <v>0</v>
      </c>
      <c r="D158" s="172">
        <f>Data!MW6</f>
        <v>0</v>
      </c>
      <c r="E158" s="172">
        <f>Data!NQ6</f>
        <v>89385.14</v>
      </c>
      <c r="F158" s="172">
        <f>Data!OK6</f>
        <v>718025.85</v>
      </c>
      <c r="G158" s="172">
        <f>Data!PE6</f>
        <v>0</v>
      </c>
      <c r="H158" s="174">
        <f>Data!PY6</f>
        <v>8078171.2300000004</v>
      </c>
      <c r="I158" s="76">
        <f t="shared" si="6"/>
        <v>8885582.2200000007</v>
      </c>
    </row>
    <row r="159" spans="2:9" x14ac:dyDescent="0.2">
      <c r="B159" s="9" t="str">
        <f>$B$48</f>
        <v>Optometry</v>
      </c>
      <c r="C159" s="172">
        <f>Data!MD6</f>
        <v>0</v>
      </c>
      <c r="D159" s="172">
        <f>Data!MX6</f>
        <v>0</v>
      </c>
      <c r="E159" s="172">
        <f>Data!NR6</f>
        <v>0</v>
      </c>
      <c r="F159" s="172">
        <f>Data!OL6</f>
        <v>0</v>
      </c>
      <c r="G159" s="172">
        <f>Data!PF6</f>
        <v>0</v>
      </c>
      <c r="H159" s="174">
        <f>Data!PZ6</f>
        <v>0</v>
      </c>
      <c r="I159" s="76">
        <f t="shared" si="6"/>
        <v>0</v>
      </c>
    </row>
    <row r="160" spans="2:9" x14ac:dyDescent="0.2">
      <c r="B160" s="9" t="str">
        <f>$B$49</f>
        <v>Teacher Ed-Practice Teaching</v>
      </c>
      <c r="C160" s="172">
        <f>Data!ME6</f>
        <v>0</v>
      </c>
      <c r="D160" s="172">
        <f>Data!MY6</f>
        <v>0</v>
      </c>
      <c r="E160" s="172">
        <f>Data!NS6</f>
        <v>0</v>
      </c>
      <c r="F160" s="172">
        <f>Data!OM6</f>
        <v>0</v>
      </c>
      <c r="G160" s="172">
        <f>Data!PG6</f>
        <v>0</v>
      </c>
      <c r="H160" s="174">
        <f>Data!QA6</f>
        <v>247124.91</v>
      </c>
      <c r="I160" s="76">
        <f t="shared" si="6"/>
        <v>247124.91</v>
      </c>
    </row>
    <row r="161" spans="2:9" x14ac:dyDescent="0.2">
      <c r="B161" s="9" t="str">
        <f>$B$50</f>
        <v>Technology</v>
      </c>
      <c r="C161" s="172">
        <f>Data!MF6</f>
        <v>0</v>
      </c>
      <c r="D161" s="172">
        <f>Data!MZ6</f>
        <v>0</v>
      </c>
      <c r="E161" s="172">
        <f>Data!NT6</f>
        <v>0</v>
      </c>
      <c r="F161" s="172">
        <f>Data!ON6</f>
        <v>0</v>
      </c>
      <c r="G161" s="172">
        <f>Data!PH6</f>
        <v>0</v>
      </c>
      <c r="H161" s="174">
        <f>Data!QB6</f>
        <v>707627.55</v>
      </c>
      <c r="I161" s="76">
        <f t="shared" si="6"/>
        <v>707627.55</v>
      </c>
    </row>
    <row r="162" spans="2:9" x14ac:dyDescent="0.2">
      <c r="B162" s="9" t="str">
        <f>$B$51</f>
        <v>Nursing</v>
      </c>
      <c r="C162" s="172">
        <f>Data!MG6</f>
        <v>0</v>
      </c>
      <c r="D162" s="172">
        <f>Data!NA6</f>
        <v>0</v>
      </c>
      <c r="E162" s="172">
        <f>Data!NU6</f>
        <v>0</v>
      </c>
      <c r="F162" s="172">
        <f>Data!OO6</f>
        <v>0</v>
      </c>
      <c r="G162" s="172">
        <f>Data!PI6</f>
        <v>0</v>
      </c>
      <c r="H162" s="174">
        <f>Data!QC6</f>
        <v>2937669.23</v>
      </c>
      <c r="I162" s="76">
        <f t="shared" si="6"/>
        <v>2937669.23</v>
      </c>
    </row>
    <row r="163" spans="2:9" ht="15" thickBot="1" x14ac:dyDescent="0.25">
      <c r="B163" s="39" t="str">
        <f>$B$52</f>
        <v>Totals</v>
      </c>
      <c r="C163" s="40">
        <f t="shared" ref="C163:H163" si="7">SUM(C143:C162)</f>
        <v>255082.614</v>
      </c>
      <c r="D163" s="40">
        <f t="shared" si="7"/>
        <v>832846.77400000009</v>
      </c>
      <c r="E163" s="40">
        <f t="shared" si="7"/>
        <v>1025643.552</v>
      </c>
      <c r="F163" s="40">
        <f t="shared" si="7"/>
        <v>1759389.4099999997</v>
      </c>
      <c r="G163" s="41">
        <f t="shared" si="7"/>
        <v>0</v>
      </c>
      <c r="H163" s="77">
        <f t="shared" si="7"/>
        <v>87385387.300000012</v>
      </c>
      <c r="I163" s="76">
        <f>SUM(I143:I162)</f>
        <v>91258349.650000006</v>
      </c>
    </row>
    <row r="164" spans="2:9" ht="15" thickTop="1" x14ac:dyDescent="0.2">
      <c r="B164" s="14"/>
      <c r="C164" s="46"/>
      <c r="D164" s="46"/>
      <c r="E164" s="46"/>
      <c r="F164" s="46"/>
      <c r="G164" s="46"/>
      <c r="H164" s="47"/>
      <c r="I164" s="48"/>
    </row>
    <row r="165" spans="2:9" ht="14.25" customHeight="1"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14823268.149290638</v>
      </c>
      <c r="D168" s="21">
        <f t="shared" si="8"/>
        <v>8340028.0943964189</v>
      </c>
      <c r="E168" s="21">
        <f t="shared" si="8"/>
        <v>4510178.4058760181</v>
      </c>
      <c r="F168" s="21">
        <f t="shared" si="8"/>
        <v>34382.310436926367</v>
      </c>
      <c r="G168" s="21">
        <f t="shared" si="8"/>
        <v>0</v>
      </c>
      <c r="H168" s="40">
        <f t="shared" ref="H168:H188" si="9">SUM(C168:G168)</f>
        <v>27707856.960000001</v>
      </c>
      <c r="I168" s="56"/>
    </row>
    <row r="169" spans="2:9" x14ac:dyDescent="0.2">
      <c r="B169" s="9" t="str">
        <f>$B$33</f>
        <v>Science</v>
      </c>
      <c r="C169" s="22">
        <f t="shared" si="8"/>
        <v>8906743.7705653738</v>
      </c>
      <c r="D169" s="22">
        <f t="shared" si="8"/>
        <v>7228765.6200473318</v>
      </c>
      <c r="E169" s="22">
        <f t="shared" si="8"/>
        <v>4943470.9560382767</v>
      </c>
      <c r="F169" s="22">
        <f t="shared" si="8"/>
        <v>580613.40334901726</v>
      </c>
      <c r="G169" s="22">
        <f t="shared" si="8"/>
        <v>0</v>
      </c>
      <c r="H169" s="75">
        <f t="shared" si="9"/>
        <v>21659593.75</v>
      </c>
      <c r="I169" s="56"/>
    </row>
    <row r="170" spans="2:9" x14ac:dyDescent="0.2">
      <c r="B170" s="9" t="str">
        <f>$B$34</f>
        <v>Fine Arts</v>
      </c>
      <c r="C170" s="22">
        <f t="shared" si="8"/>
        <v>3030247.8973515686</v>
      </c>
      <c r="D170" s="22">
        <f t="shared" si="8"/>
        <v>1651720.1750087983</v>
      </c>
      <c r="E170" s="22">
        <f t="shared" si="8"/>
        <v>269748.96763963305</v>
      </c>
      <c r="F170" s="22">
        <f t="shared" si="8"/>
        <v>0</v>
      </c>
      <c r="G170" s="22">
        <f t="shared" si="8"/>
        <v>0</v>
      </c>
      <c r="H170" s="75">
        <f t="shared" si="9"/>
        <v>4951717.04</v>
      </c>
      <c r="I170" s="56"/>
    </row>
    <row r="171" spans="2:9" x14ac:dyDescent="0.2">
      <c r="B171" s="9" t="str">
        <f>$B$35</f>
        <v>Teacher Education</v>
      </c>
      <c r="C171" s="22">
        <f t="shared" si="8"/>
        <v>434456.72306886513</v>
      </c>
      <c r="D171" s="22">
        <f t="shared" si="8"/>
        <v>1749372.5663786416</v>
      </c>
      <c r="E171" s="22">
        <f t="shared" si="8"/>
        <v>1540331.6107189565</v>
      </c>
      <c r="F171" s="22">
        <f t="shared" si="8"/>
        <v>1209366.6898335363</v>
      </c>
      <c r="G171" s="22">
        <f t="shared" si="8"/>
        <v>0</v>
      </c>
      <c r="H171" s="75">
        <f t="shared" si="9"/>
        <v>4933527.59</v>
      </c>
      <c r="I171" s="56"/>
    </row>
    <row r="172" spans="2:9" x14ac:dyDescent="0.2">
      <c r="B172" s="9" t="str">
        <f>$B$36</f>
        <v>Agriculture</v>
      </c>
      <c r="C172" s="22">
        <f t="shared" si="8"/>
        <v>4460.1750000000002</v>
      </c>
      <c r="D172" s="22">
        <f t="shared" si="8"/>
        <v>40169.235000000001</v>
      </c>
      <c r="E172" s="22">
        <f t="shared" si="8"/>
        <v>12447</v>
      </c>
      <c r="F172" s="22">
        <f t="shared" si="8"/>
        <v>0</v>
      </c>
      <c r="G172" s="22">
        <f t="shared" si="8"/>
        <v>0</v>
      </c>
      <c r="H172" s="75">
        <f t="shared" si="9"/>
        <v>57076.41</v>
      </c>
      <c r="I172" s="56"/>
    </row>
    <row r="173" spans="2:9" x14ac:dyDescent="0.2">
      <c r="B173" s="9" t="str">
        <f>$B$37</f>
        <v>Engineering</v>
      </c>
      <c r="C173" s="22">
        <f t="shared" si="8"/>
        <v>2442261.2947466075</v>
      </c>
      <c r="D173" s="22">
        <f t="shared" si="8"/>
        <v>5303946.7918356117</v>
      </c>
      <c r="E173" s="22">
        <f t="shared" si="8"/>
        <v>2410808.1634177812</v>
      </c>
      <c r="F173" s="22">
        <f t="shared" si="8"/>
        <v>0</v>
      </c>
      <c r="G173" s="22">
        <f t="shared" si="8"/>
        <v>0</v>
      </c>
      <c r="H173" s="75">
        <f t="shared" si="9"/>
        <v>10157016.25</v>
      </c>
      <c r="I173" s="56"/>
    </row>
    <row r="174" spans="2:9" x14ac:dyDescent="0.2">
      <c r="B174" s="9" t="str">
        <f>$B$38</f>
        <v>Home Economics</v>
      </c>
      <c r="C174" s="22">
        <f t="shared" si="8"/>
        <v>5648.2344791628957</v>
      </c>
      <c r="D174" s="22">
        <f t="shared" si="8"/>
        <v>40287.745520837103</v>
      </c>
      <c r="E174" s="22">
        <f t="shared" si="8"/>
        <v>0</v>
      </c>
      <c r="F174" s="22">
        <f t="shared" si="8"/>
        <v>0</v>
      </c>
      <c r="G174" s="22">
        <f t="shared" si="8"/>
        <v>0</v>
      </c>
      <c r="H174" s="75">
        <f t="shared" si="9"/>
        <v>45935.979999999996</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118291.95920977659</v>
      </c>
      <c r="D176" s="22">
        <f t="shared" si="8"/>
        <v>549992.33402158576</v>
      </c>
      <c r="E176" s="22">
        <f t="shared" si="8"/>
        <v>664070.70676863776</v>
      </c>
      <c r="F176" s="22">
        <f t="shared" si="8"/>
        <v>323478.90999999997</v>
      </c>
      <c r="G176" s="22">
        <f t="shared" si="8"/>
        <v>0</v>
      </c>
      <c r="H176" s="75">
        <f t="shared" si="9"/>
        <v>1655833.91</v>
      </c>
      <c r="I176" s="56"/>
    </row>
    <row r="177" spans="2:9" x14ac:dyDescent="0.2">
      <c r="B177" s="9" t="str">
        <f>$B$41</f>
        <v>Library Science</v>
      </c>
      <c r="C177" s="22">
        <f t="shared" si="8"/>
        <v>650.39586265478704</v>
      </c>
      <c r="D177" s="22">
        <f t="shared" si="8"/>
        <v>4006.9941373452134</v>
      </c>
      <c r="E177" s="22">
        <f t="shared" si="8"/>
        <v>0</v>
      </c>
      <c r="F177" s="22">
        <f t="shared" si="8"/>
        <v>0</v>
      </c>
      <c r="G177" s="22">
        <f t="shared" si="8"/>
        <v>0</v>
      </c>
      <c r="H177" s="75">
        <f t="shared" si="9"/>
        <v>4657.3900000000003</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179959.65</v>
      </c>
      <c r="D180" s="22">
        <f t="shared" si="8"/>
        <v>0</v>
      </c>
      <c r="E180" s="22">
        <f t="shared" si="8"/>
        <v>0</v>
      </c>
      <c r="F180" s="22">
        <f t="shared" si="8"/>
        <v>0</v>
      </c>
      <c r="G180" s="22">
        <f t="shared" si="8"/>
        <v>0</v>
      </c>
      <c r="H180" s="75">
        <f t="shared" si="9"/>
        <v>179959.65</v>
      </c>
      <c r="I180" s="56"/>
    </row>
    <row r="181" spans="2:9" x14ac:dyDescent="0.2">
      <c r="B181" s="9" t="str">
        <f>$B$45</f>
        <v>Health Services</v>
      </c>
      <c r="C181" s="22">
        <f t="shared" si="8"/>
        <v>973424.67471003369</v>
      </c>
      <c r="D181" s="22">
        <f t="shared" si="8"/>
        <v>2254963.6385366339</v>
      </c>
      <c r="E181" s="22">
        <f t="shared" si="8"/>
        <v>3145850.7722832919</v>
      </c>
      <c r="F181" s="22">
        <f t="shared" si="8"/>
        <v>752931.72447004006</v>
      </c>
      <c r="G181" s="22">
        <f t="shared" si="8"/>
        <v>0</v>
      </c>
      <c r="H181" s="75">
        <f t="shared" si="9"/>
        <v>7127170.8099999987</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1023170.3589242968</v>
      </c>
      <c r="D183" s="22">
        <f t="shared" si="8"/>
        <v>4719482.5997646563</v>
      </c>
      <c r="E183" s="22">
        <f t="shared" si="8"/>
        <v>1484488.0667215006</v>
      </c>
      <c r="F183" s="22">
        <f t="shared" si="8"/>
        <v>1658441.1945895464</v>
      </c>
      <c r="G183" s="22">
        <f t="shared" si="8"/>
        <v>0</v>
      </c>
      <c r="H183" s="75">
        <f t="shared" si="9"/>
        <v>8885582.2200000007</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247124.91</v>
      </c>
      <c r="E185" s="22">
        <f t="shared" si="10"/>
        <v>0</v>
      </c>
      <c r="F185" s="22">
        <f t="shared" si="10"/>
        <v>0</v>
      </c>
      <c r="G185" s="22">
        <f t="shared" si="10"/>
        <v>0</v>
      </c>
      <c r="H185" s="75">
        <f t="shared" si="9"/>
        <v>247124.91</v>
      </c>
      <c r="I185" s="56"/>
    </row>
    <row r="186" spans="2:9" x14ac:dyDescent="0.2">
      <c r="B186" s="9" t="str">
        <f>$B$50</f>
        <v>Technology</v>
      </c>
      <c r="C186" s="22">
        <f t="shared" si="10"/>
        <v>443305.19408172852</v>
      </c>
      <c r="D186" s="22">
        <f t="shared" si="10"/>
        <v>214986.93103569752</v>
      </c>
      <c r="E186" s="22">
        <f t="shared" si="10"/>
        <v>49335.424882573985</v>
      </c>
      <c r="F186" s="22">
        <f t="shared" si="10"/>
        <v>0</v>
      </c>
      <c r="G186" s="22">
        <f t="shared" si="10"/>
        <v>0</v>
      </c>
      <c r="H186" s="75">
        <f t="shared" si="9"/>
        <v>707627.55</v>
      </c>
      <c r="I186" s="56"/>
    </row>
    <row r="187" spans="2:9" x14ac:dyDescent="0.2">
      <c r="B187" s="9" t="str">
        <f>$B$51</f>
        <v>Nursing</v>
      </c>
      <c r="C187" s="22">
        <f t="shared" si="10"/>
        <v>277529.13366436819</v>
      </c>
      <c r="D187" s="22">
        <f t="shared" si="10"/>
        <v>1782531.7286433349</v>
      </c>
      <c r="E187" s="22">
        <f t="shared" si="10"/>
        <v>877608.36769229698</v>
      </c>
      <c r="F187" s="22">
        <f t="shared" si="10"/>
        <v>0</v>
      </c>
      <c r="G187" s="22">
        <f t="shared" si="10"/>
        <v>0</v>
      </c>
      <c r="H187" s="75">
        <f t="shared" si="9"/>
        <v>2937669.23</v>
      </c>
      <c r="I187" s="56"/>
    </row>
    <row r="188" spans="2:9" x14ac:dyDescent="0.2">
      <c r="B188" s="39" t="str">
        <f>$B$52</f>
        <v>Totals</v>
      </c>
      <c r="C188" s="40">
        <f>SUM(C168:C187)</f>
        <v>32663417.610955078</v>
      </c>
      <c r="D188" s="40">
        <f>SUM(D168:D187)</f>
        <v>34127379.364326902</v>
      </c>
      <c r="E188" s="40">
        <f>SUM(E168:E187)</f>
        <v>19908338.442038961</v>
      </c>
      <c r="F188" s="40">
        <f>SUM(F168:F187)</f>
        <v>4559214.2326790672</v>
      </c>
      <c r="G188" s="40">
        <f>SUM(G168:G187)</f>
        <v>0</v>
      </c>
      <c r="H188" s="40">
        <f t="shared" si="9"/>
        <v>91258349.650000006</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43641248</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7989696.8572407337</v>
      </c>
      <c r="D193" s="42">
        <f t="shared" si="11"/>
        <v>4495250.0072183646</v>
      </c>
      <c r="E193" s="42">
        <f t="shared" si="11"/>
        <v>2430972.5677294102</v>
      </c>
      <c r="F193" s="42">
        <f t="shared" si="11"/>
        <v>18531.961702098182</v>
      </c>
      <c r="G193" s="42">
        <f t="shared" si="11"/>
        <v>0</v>
      </c>
      <c r="H193" s="42">
        <f>SUM(C193:G193)</f>
        <v>14934451.393890606</v>
      </c>
      <c r="I193" s="1"/>
    </row>
    <row r="194" spans="2:9" x14ac:dyDescent="0.2">
      <c r="B194" s="9" t="str">
        <f>$B$33</f>
        <v>Science</v>
      </c>
      <c r="C194" s="43">
        <f t="shared" si="11"/>
        <v>3024982.5340466499</v>
      </c>
      <c r="D194" s="43">
        <f t="shared" si="11"/>
        <v>2392911.855478622</v>
      </c>
      <c r="E194" s="43">
        <f t="shared" si="11"/>
        <v>1546078.2414224609</v>
      </c>
      <c r="F194" s="43">
        <f t="shared" si="11"/>
        <v>123508.5007539995</v>
      </c>
      <c r="G194" s="43">
        <f t="shared" si="11"/>
        <v>0</v>
      </c>
      <c r="H194" s="43">
        <f t="shared" ref="H194:H213" si="12">SUM(C194:G194)</f>
        <v>7087481.131701733</v>
      </c>
      <c r="I194" s="1"/>
    </row>
    <row r="195" spans="2:9" x14ac:dyDescent="0.2">
      <c r="B195" s="9" t="str">
        <f>$B$34</f>
        <v>Fine Arts</v>
      </c>
      <c r="C195" s="43">
        <f t="shared" si="11"/>
        <v>1995409.336479937</v>
      </c>
      <c r="D195" s="43">
        <f t="shared" si="11"/>
        <v>1085642.8527618446</v>
      </c>
      <c r="E195" s="43">
        <f t="shared" si="11"/>
        <v>177356.98832737279</v>
      </c>
      <c r="F195" s="43">
        <f t="shared" si="11"/>
        <v>0</v>
      </c>
      <c r="G195" s="43">
        <f t="shared" si="11"/>
        <v>0</v>
      </c>
      <c r="H195" s="43">
        <f t="shared" si="12"/>
        <v>3258409.1775691546</v>
      </c>
      <c r="I195" s="1"/>
    </row>
    <row r="196" spans="2:9" x14ac:dyDescent="0.2">
      <c r="B196" s="9" t="str">
        <f>$B$35</f>
        <v>Teacher Education</v>
      </c>
      <c r="C196" s="43">
        <f t="shared" si="11"/>
        <v>257756.93218643585</v>
      </c>
      <c r="D196" s="43">
        <f t="shared" si="11"/>
        <v>1037877.6113205577</v>
      </c>
      <c r="E196" s="43">
        <f t="shared" si="11"/>
        <v>913856.61550869059</v>
      </c>
      <c r="F196" s="43">
        <f t="shared" si="11"/>
        <v>671013.28950620256</v>
      </c>
      <c r="G196" s="43">
        <f t="shared" si="11"/>
        <v>0</v>
      </c>
      <c r="H196" s="43">
        <f t="shared" si="12"/>
        <v>2880504.4485218865</v>
      </c>
      <c r="I196" s="1"/>
    </row>
    <row r="197" spans="2:9" x14ac:dyDescent="0.2">
      <c r="B197" s="9" t="str">
        <f>$B$36</f>
        <v>Agriculture</v>
      </c>
      <c r="C197" s="43">
        <f t="shared" si="11"/>
        <v>452.82097578714729</v>
      </c>
      <c r="D197" s="43">
        <f t="shared" si="11"/>
        <v>4078.1969741822304</v>
      </c>
      <c r="E197" s="43">
        <f t="shared" si="11"/>
        <v>1263.6864440571553</v>
      </c>
      <c r="F197" s="43">
        <f t="shared" si="11"/>
        <v>0</v>
      </c>
      <c r="G197" s="43">
        <f t="shared" si="11"/>
        <v>0</v>
      </c>
      <c r="H197" s="43">
        <f t="shared" si="12"/>
        <v>5794.704394026533</v>
      </c>
      <c r="I197" s="1"/>
    </row>
    <row r="198" spans="2:9" x14ac:dyDescent="0.2">
      <c r="B198" s="9" t="str">
        <f>$B$37</f>
        <v>Engineering</v>
      </c>
      <c r="C198" s="43">
        <f t="shared" si="11"/>
        <v>1067041.3883053234</v>
      </c>
      <c r="D198" s="43">
        <f t="shared" si="11"/>
        <v>2201906.2321592434</v>
      </c>
      <c r="E198" s="43">
        <f t="shared" si="11"/>
        <v>889823.40548679698</v>
      </c>
      <c r="F198" s="43">
        <f t="shared" si="11"/>
        <v>0</v>
      </c>
      <c r="G198" s="43">
        <f t="shared" si="11"/>
        <v>0</v>
      </c>
      <c r="H198" s="43">
        <f t="shared" si="12"/>
        <v>4158771.0259513641</v>
      </c>
      <c r="I198" s="1"/>
    </row>
    <row r="199" spans="2:9" x14ac:dyDescent="0.2">
      <c r="B199" s="9" t="str">
        <f>$B$38</f>
        <v>Home Economics</v>
      </c>
      <c r="C199" s="43">
        <f t="shared" si="11"/>
        <v>2384.1550911211662</v>
      </c>
      <c r="D199" s="43">
        <f t="shared" si="11"/>
        <v>17005.709296886929</v>
      </c>
      <c r="E199" s="43">
        <f t="shared" si="11"/>
        <v>0</v>
      </c>
      <c r="F199" s="43">
        <f t="shared" si="11"/>
        <v>0</v>
      </c>
      <c r="G199" s="43">
        <f t="shared" si="11"/>
        <v>0</v>
      </c>
      <c r="H199" s="43">
        <f t="shared" si="12"/>
        <v>19389.864388008096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64693.023407457113</v>
      </c>
      <c r="D201" s="43">
        <f t="shared" si="11"/>
        <v>300786.85970263096</v>
      </c>
      <c r="E201" s="43">
        <f t="shared" si="11"/>
        <v>358500.12165074568</v>
      </c>
      <c r="F201" s="43">
        <f t="shared" si="11"/>
        <v>0</v>
      </c>
      <c r="G201" s="43">
        <f t="shared" si="11"/>
        <v>0</v>
      </c>
      <c r="H201" s="43">
        <f t="shared" si="12"/>
        <v>723980.00476083369</v>
      </c>
      <c r="I201" s="1"/>
    </row>
    <row r="202" spans="2:9" x14ac:dyDescent="0.2">
      <c r="B202" s="9" t="str">
        <f>$B$41</f>
        <v>Library Science</v>
      </c>
      <c r="C202" s="43">
        <f t="shared" si="11"/>
        <v>2596.875642537454</v>
      </c>
      <c r="D202" s="43">
        <f t="shared" si="11"/>
        <v>15998.972429788062</v>
      </c>
      <c r="E202" s="43">
        <f t="shared" si="11"/>
        <v>0</v>
      </c>
      <c r="F202" s="43">
        <f t="shared" si="11"/>
        <v>0</v>
      </c>
      <c r="G202" s="43">
        <f t="shared" si="11"/>
        <v>0</v>
      </c>
      <c r="H202" s="43">
        <f t="shared" si="12"/>
        <v>18595.848072325516</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59329.376500458959</v>
      </c>
      <c r="D205" s="43">
        <f t="shared" si="11"/>
        <v>0</v>
      </c>
      <c r="E205" s="43">
        <f t="shared" si="11"/>
        <v>0</v>
      </c>
      <c r="F205" s="43">
        <f t="shared" si="11"/>
        <v>0</v>
      </c>
      <c r="G205" s="43">
        <f t="shared" si="11"/>
        <v>0</v>
      </c>
      <c r="H205" s="43">
        <f t="shared" si="12"/>
        <v>59329.376500458959</v>
      </c>
      <c r="I205" s="1"/>
    </row>
    <row r="206" spans="2:9" x14ac:dyDescent="0.2">
      <c r="B206" s="9" t="str">
        <f>$B$45</f>
        <v>Health Services</v>
      </c>
      <c r="C206" s="43">
        <f t="shared" si="11"/>
        <v>537674.71231348731</v>
      </c>
      <c r="D206" s="43">
        <f t="shared" si="11"/>
        <v>1149887.969529686</v>
      </c>
      <c r="E206" s="43">
        <f t="shared" si="11"/>
        <v>1719925.6916754772</v>
      </c>
      <c r="F206" s="43">
        <f t="shared" si="11"/>
        <v>187912.28037537241</v>
      </c>
      <c r="G206" s="43">
        <f t="shared" si="11"/>
        <v>0</v>
      </c>
      <c r="H206" s="43">
        <f t="shared" si="12"/>
        <v>3595400.653894023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598599.84397358075</v>
      </c>
      <c r="D208" s="43">
        <f t="shared" si="11"/>
        <v>2761105.7369031711</v>
      </c>
      <c r="E208" s="43">
        <f t="shared" si="11"/>
        <v>816196.82096788019</v>
      </c>
      <c r="F208" s="43">
        <f t="shared" si="11"/>
        <v>550184.50606162881</v>
      </c>
      <c r="G208" s="43">
        <f t="shared" si="11"/>
        <v>0</v>
      </c>
      <c r="H208" s="43">
        <f t="shared" si="12"/>
        <v>4726086.9079062603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214681.37154864983</v>
      </c>
      <c r="E210" s="43">
        <f t="shared" si="13"/>
        <v>0</v>
      </c>
      <c r="F210" s="43">
        <f t="shared" si="13"/>
        <v>0</v>
      </c>
      <c r="G210" s="43">
        <f t="shared" si="13"/>
        <v>0</v>
      </c>
      <c r="H210" s="43">
        <f t="shared" si="12"/>
        <v>214681.37154864983</v>
      </c>
      <c r="I210" s="1"/>
    </row>
    <row r="211" spans="2:9" x14ac:dyDescent="0.2">
      <c r="B211" s="9" t="str">
        <f>$B$50</f>
        <v>Technology</v>
      </c>
      <c r="C211" s="43">
        <f t="shared" si="13"/>
        <v>222852.50850552827</v>
      </c>
      <c r="D211" s="43">
        <f t="shared" si="13"/>
        <v>108075.37903193926</v>
      </c>
      <c r="E211" s="43">
        <f t="shared" si="13"/>
        <v>24801.250560670622</v>
      </c>
      <c r="F211" s="43">
        <f t="shared" si="13"/>
        <v>0</v>
      </c>
      <c r="G211" s="43">
        <f t="shared" si="13"/>
        <v>0</v>
      </c>
      <c r="H211" s="43">
        <f t="shared" si="12"/>
        <v>355729.13809813815</v>
      </c>
      <c r="I211" s="1"/>
    </row>
    <row r="212" spans="2:9" x14ac:dyDescent="0.2">
      <c r="B212" s="9" t="str">
        <f>$B$51</f>
        <v>Nursing</v>
      </c>
      <c r="C212" s="43">
        <f t="shared" si="13"/>
        <v>151405.78310261015</v>
      </c>
      <c r="D212" s="43">
        <f t="shared" si="13"/>
        <v>972458.67025579221</v>
      </c>
      <c r="E212" s="43">
        <f t="shared" si="13"/>
        <v>478778.49944413023</v>
      </c>
      <c r="F212" s="43">
        <f t="shared" si="13"/>
        <v>0</v>
      </c>
      <c r="G212" s="43">
        <f t="shared" si="13"/>
        <v>0</v>
      </c>
      <c r="H212" s="43">
        <f t="shared" si="12"/>
        <v>1602642.9528025328</v>
      </c>
      <c r="I212" s="1"/>
    </row>
    <row r="213" spans="2:9" x14ac:dyDescent="0.2">
      <c r="B213" s="39" t="str">
        <f>$B$52</f>
        <v>Totals</v>
      </c>
      <c r="C213" s="42">
        <f>SUM(C193:C212)</f>
        <v>15974876.147771653</v>
      </c>
      <c r="D213" s="42">
        <f>SUM(D193:D212)</f>
        <v>16757667.424611358</v>
      </c>
      <c r="E213" s="42">
        <f>SUM(E193:E212)</f>
        <v>9357553.8892176952</v>
      </c>
      <c r="F213" s="42">
        <f>SUM(F193:F212)</f>
        <v>1551150.5383993015</v>
      </c>
      <c r="G213" s="42">
        <f>SUM(G193:G212)</f>
        <v>0</v>
      </c>
      <c r="H213" s="42">
        <f t="shared" si="12"/>
        <v>43641248.000000007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32431520</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6438556.0321763773</v>
      </c>
      <c r="D218" s="42">
        <f t="shared" si="14"/>
        <v>5910203.5148067307</v>
      </c>
      <c r="E218" s="42">
        <f t="shared" si="14"/>
        <v>844644.71498171391</v>
      </c>
      <c r="F218" s="42">
        <f t="shared" si="14"/>
        <v>4092.7718682321447</v>
      </c>
      <c r="G218" s="42">
        <f t="shared" si="14"/>
        <v>0</v>
      </c>
      <c r="H218" s="42">
        <f>SUM(C218:G218)</f>
        <v>13197497.033833055</v>
      </c>
      <c r="I218" s="1"/>
    </row>
    <row r="219" spans="2:9" x14ac:dyDescent="0.2">
      <c r="B219" s="9" t="str">
        <f>$B$33</f>
        <v>Science</v>
      </c>
      <c r="C219" s="43">
        <f t="shared" si="14"/>
        <v>2424297.1565794758</v>
      </c>
      <c r="D219" s="43">
        <f t="shared" si="14"/>
        <v>2363631.7898317981</v>
      </c>
      <c r="E219" s="43">
        <f t="shared" si="14"/>
        <v>362972.146802801</v>
      </c>
      <c r="F219" s="43">
        <f t="shared" si="14"/>
        <v>21048.541036622461</v>
      </c>
      <c r="G219" s="43">
        <f t="shared" si="14"/>
        <v>0</v>
      </c>
      <c r="H219" s="43">
        <f t="shared" ref="H219:H238" si="15">SUM(C219:G219)</f>
        <v>5171949.6342506977</v>
      </c>
      <c r="I219" s="1"/>
    </row>
    <row r="220" spans="2:9" x14ac:dyDescent="0.2">
      <c r="B220" s="9" t="str">
        <f>$B$34</f>
        <v>Fine Arts</v>
      </c>
      <c r="C220" s="43">
        <f t="shared" si="14"/>
        <v>921255.59165883006</v>
      </c>
      <c r="D220" s="43">
        <f t="shared" si="14"/>
        <v>737820.00515769073</v>
      </c>
      <c r="E220" s="43">
        <f t="shared" si="14"/>
        <v>44779.200878413438</v>
      </c>
      <c r="F220" s="43">
        <f t="shared" si="14"/>
        <v>0</v>
      </c>
      <c r="G220" s="43">
        <f t="shared" si="14"/>
        <v>0</v>
      </c>
      <c r="H220" s="43">
        <f t="shared" si="15"/>
        <v>1703854.7976949341</v>
      </c>
      <c r="I220" s="1"/>
    </row>
    <row r="221" spans="2:9" x14ac:dyDescent="0.2">
      <c r="B221" s="9" t="str">
        <f>$B$35</f>
        <v>Teacher Education</v>
      </c>
      <c r="C221" s="43">
        <f t="shared" si="14"/>
        <v>163791.02707133946</v>
      </c>
      <c r="D221" s="43">
        <f t="shared" si="14"/>
        <v>1396636.0400582249</v>
      </c>
      <c r="E221" s="43">
        <f t="shared" si="14"/>
        <v>537172.71529938036</v>
      </c>
      <c r="F221" s="43">
        <f t="shared" si="14"/>
        <v>192067.93695917993</v>
      </c>
      <c r="G221" s="43">
        <f t="shared" si="14"/>
        <v>0</v>
      </c>
      <c r="H221" s="43">
        <f t="shared" si="15"/>
        <v>2289667.719388125</v>
      </c>
      <c r="I221" s="1"/>
    </row>
    <row r="222" spans="2:9" x14ac:dyDescent="0.2">
      <c r="B222" s="9" t="str">
        <f>$B$36</f>
        <v>Agriculture</v>
      </c>
      <c r="C222" s="43">
        <f t="shared" si="14"/>
        <v>183.82831321137985</v>
      </c>
      <c r="D222" s="43">
        <f t="shared" si="14"/>
        <v>3468.4669868995652</v>
      </c>
      <c r="E222" s="43">
        <f t="shared" si="14"/>
        <v>3020.8191068770975</v>
      </c>
      <c r="F222" s="43">
        <f t="shared" si="14"/>
        <v>0</v>
      </c>
      <c r="G222" s="43">
        <f t="shared" si="14"/>
        <v>0</v>
      </c>
      <c r="H222" s="43">
        <f t="shared" si="15"/>
        <v>6673.1144069880429</v>
      </c>
      <c r="I222" s="1"/>
    </row>
    <row r="223" spans="2:9" x14ac:dyDescent="0.2">
      <c r="B223" s="9" t="str">
        <f>$B$37</f>
        <v>Engineering</v>
      </c>
      <c r="C223" s="43">
        <f t="shared" si="14"/>
        <v>472990.24989288038</v>
      </c>
      <c r="D223" s="43">
        <f t="shared" si="14"/>
        <v>1410702.6006162062</v>
      </c>
      <c r="E223" s="43">
        <f t="shared" si="14"/>
        <v>163361.15876013794</v>
      </c>
      <c r="F223" s="43">
        <f t="shared" si="14"/>
        <v>0</v>
      </c>
      <c r="G223" s="43">
        <f t="shared" si="14"/>
        <v>0</v>
      </c>
      <c r="H223" s="43">
        <f t="shared" si="15"/>
        <v>2047054.0092692245</v>
      </c>
      <c r="I223" s="1"/>
    </row>
    <row r="224" spans="2:9" x14ac:dyDescent="0.2">
      <c r="B224" s="9" t="str">
        <f>$B$38</f>
        <v>Home Economics</v>
      </c>
      <c r="C224" s="43">
        <f t="shared" si="14"/>
        <v>2114.0256019308686</v>
      </c>
      <c r="D224" s="43">
        <f t="shared" si="14"/>
        <v>29096.584167879682</v>
      </c>
      <c r="E224" s="43">
        <f t="shared" si="14"/>
        <v>0</v>
      </c>
      <c r="F224" s="43">
        <f t="shared" si="14"/>
        <v>0</v>
      </c>
      <c r="G224" s="43">
        <f t="shared" si="14"/>
        <v>0</v>
      </c>
      <c r="H224" s="43">
        <f t="shared" si="15"/>
        <v>31210.609769810551</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39063.516557418225</v>
      </c>
      <c r="D226" s="43">
        <f t="shared" si="14"/>
        <v>283450.82987384778</v>
      </c>
      <c r="E226" s="43">
        <f t="shared" si="14"/>
        <v>152995.60300124594</v>
      </c>
      <c r="F226" s="43">
        <f t="shared" si="14"/>
        <v>0</v>
      </c>
      <c r="G226" s="43">
        <f t="shared" si="14"/>
        <v>0</v>
      </c>
      <c r="H226" s="43">
        <f t="shared" si="15"/>
        <v>475509.94943251193</v>
      </c>
      <c r="I226" s="1"/>
    </row>
    <row r="227" spans="2:9" x14ac:dyDescent="0.2">
      <c r="B227" s="9" t="str">
        <f>$B$41</f>
        <v>Library Science</v>
      </c>
      <c r="C227" s="43">
        <f t="shared" si="14"/>
        <v>275.74246981706978</v>
      </c>
      <c r="D227" s="43">
        <f t="shared" si="14"/>
        <v>3083.0817661329465</v>
      </c>
      <c r="E227" s="43">
        <f t="shared" si="14"/>
        <v>0</v>
      </c>
      <c r="F227" s="43">
        <f t="shared" si="14"/>
        <v>0</v>
      </c>
      <c r="G227" s="43">
        <f t="shared" si="14"/>
        <v>0</v>
      </c>
      <c r="H227" s="43">
        <f t="shared" si="15"/>
        <v>3358.8242359500164</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69854.759020324345</v>
      </c>
      <c r="D230" s="43">
        <f t="shared" si="14"/>
        <v>0</v>
      </c>
      <c r="E230" s="43">
        <f t="shared" si="14"/>
        <v>0</v>
      </c>
      <c r="F230" s="43">
        <f t="shared" si="14"/>
        <v>0</v>
      </c>
      <c r="G230" s="43">
        <f t="shared" si="14"/>
        <v>0</v>
      </c>
      <c r="H230" s="43">
        <f t="shared" si="15"/>
        <v>69854.759020324345</v>
      </c>
      <c r="I230" s="1"/>
    </row>
    <row r="231" spans="2:9" x14ac:dyDescent="0.2">
      <c r="B231" s="9" t="str">
        <f>$B$45</f>
        <v>Health Services</v>
      </c>
      <c r="C231" s="43">
        <f t="shared" si="14"/>
        <v>585768.92004806187</v>
      </c>
      <c r="D231" s="43">
        <f t="shared" si="14"/>
        <v>1680472.2551528392</v>
      </c>
      <c r="E231" s="43">
        <f t="shared" si="14"/>
        <v>742884.57330299122</v>
      </c>
      <c r="F231" s="43">
        <f t="shared" si="14"/>
        <v>33911.538336780628</v>
      </c>
      <c r="G231" s="43">
        <f t="shared" si="14"/>
        <v>0</v>
      </c>
      <c r="H231" s="43">
        <f t="shared" si="15"/>
        <v>3043037.2868406731</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411040.10834064533</v>
      </c>
      <c r="D233" s="43">
        <f t="shared" si="14"/>
        <v>2628327.2056283369</v>
      </c>
      <c r="E233" s="43">
        <f t="shared" si="14"/>
        <v>318607.56815474323</v>
      </c>
      <c r="F233" s="43">
        <f t="shared" si="14"/>
        <v>56714.124459788291</v>
      </c>
      <c r="G233" s="43">
        <f t="shared" si="14"/>
        <v>0</v>
      </c>
      <c r="H233" s="43">
        <f t="shared" si="15"/>
        <v>3414689.0065835137</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139702.14252789912</v>
      </c>
      <c r="E235" s="43">
        <f t="shared" si="16"/>
        <v>0</v>
      </c>
      <c r="F235" s="43">
        <f t="shared" si="16"/>
        <v>0</v>
      </c>
      <c r="G235" s="43">
        <f t="shared" si="16"/>
        <v>0</v>
      </c>
      <c r="H235" s="43">
        <f t="shared" si="15"/>
        <v>139702.14252789912</v>
      </c>
      <c r="I235" s="1"/>
    </row>
    <row r="236" spans="2:9" x14ac:dyDescent="0.2">
      <c r="B236" s="9" t="str">
        <f>$B$50</f>
        <v>Technology</v>
      </c>
      <c r="C236" s="43">
        <f t="shared" si="16"/>
        <v>107845.94375067619</v>
      </c>
      <c r="D236" s="43">
        <f t="shared" si="16"/>
        <v>101934.39089277055</v>
      </c>
      <c r="E236" s="43">
        <f t="shared" si="16"/>
        <v>7996.2858711452573</v>
      </c>
      <c r="F236" s="43">
        <f t="shared" si="16"/>
        <v>0</v>
      </c>
      <c r="G236" s="43">
        <f t="shared" si="16"/>
        <v>0</v>
      </c>
      <c r="H236" s="43">
        <f t="shared" si="15"/>
        <v>217776.62051459198</v>
      </c>
      <c r="I236" s="1"/>
    </row>
    <row r="237" spans="2:9" x14ac:dyDescent="0.2">
      <c r="B237" s="9" t="str">
        <f>$B$51</f>
        <v>Nursing</v>
      </c>
      <c r="C237" s="43">
        <f t="shared" si="16"/>
        <v>38450.755513380289</v>
      </c>
      <c r="D237" s="43">
        <f t="shared" si="16"/>
        <v>469463.42976386892</v>
      </c>
      <c r="E237" s="43">
        <f t="shared" si="16"/>
        <v>111770.30695445259</v>
      </c>
      <c r="F237" s="43">
        <f t="shared" si="16"/>
        <v>0</v>
      </c>
      <c r="G237" s="43">
        <f t="shared" si="16"/>
        <v>0</v>
      </c>
      <c r="H237" s="43">
        <f t="shared" si="15"/>
        <v>619684.49223170173</v>
      </c>
      <c r="I237" s="1"/>
    </row>
    <row r="238" spans="2:9" x14ac:dyDescent="0.2">
      <c r="B238" s="39" t="str">
        <f>$B$52</f>
        <v>Totals</v>
      </c>
      <c r="C238" s="42">
        <f>SUM(C218:C237)</f>
        <v>11675487.656994371</v>
      </c>
      <c r="D238" s="42">
        <f>SUM(D218:D237)</f>
        <v>17157992.337231126</v>
      </c>
      <c r="E238" s="42">
        <f>SUM(E218:E237)</f>
        <v>3290205.0931139025</v>
      </c>
      <c r="F238" s="42">
        <f>SUM(F218:F237)</f>
        <v>307834.91266060341</v>
      </c>
      <c r="G238" s="42">
        <f>SUM(G218:G237)</f>
        <v>0</v>
      </c>
      <c r="H238" s="42">
        <f t="shared" si="15"/>
        <v>32431520</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28538567</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5665696.9117549742</v>
      </c>
      <c r="D243" s="42">
        <f t="shared" si="17"/>
        <v>5200765.7670977917</v>
      </c>
      <c r="E243" s="42">
        <f t="shared" si="17"/>
        <v>743256.86214218591</v>
      </c>
      <c r="F243" s="42">
        <f t="shared" si="17"/>
        <v>3601.491517426819</v>
      </c>
      <c r="G243" s="42">
        <f t="shared" si="17"/>
        <v>0</v>
      </c>
      <c r="H243" s="42">
        <f>SUM(C243:G243)</f>
        <v>11613321.03251238</v>
      </c>
      <c r="I243" s="1"/>
    </row>
    <row r="244" spans="2:9" x14ac:dyDescent="0.2">
      <c r="B244" s="9" t="str">
        <f>$B$33</f>
        <v>Science</v>
      </c>
      <c r="C244" s="43">
        <f t="shared" si="17"/>
        <v>2133293.9939587428</v>
      </c>
      <c r="D244" s="43">
        <f t="shared" si="17"/>
        <v>2079910.6609078045</v>
      </c>
      <c r="E244" s="43">
        <f t="shared" si="17"/>
        <v>319402.38788270089</v>
      </c>
      <c r="F244" s="43">
        <f t="shared" si="17"/>
        <v>18521.95637533793</v>
      </c>
      <c r="G244" s="43">
        <f t="shared" si="17"/>
        <v>0</v>
      </c>
      <c r="H244" s="43">
        <f t="shared" ref="H244:H263" si="18">SUM(C244:G244)</f>
        <v>4551128.9991245866</v>
      </c>
      <c r="I244" s="1"/>
    </row>
    <row r="245" spans="2:9" x14ac:dyDescent="0.2">
      <c r="B245" s="9" t="str">
        <f>$B$34</f>
        <v>Fine Arts</v>
      </c>
      <c r="C245" s="43">
        <f t="shared" si="17"/>
        <v>810671.66838557564</v>
      </c>
      <c r="D245" s="43">
        <f t="shared" si="17"/>
        <v>649254.97328318574</v>
      </c>
      <c r="E245" s="43">
        <f t="shared" si="17"/>
        <v>39404.080489445478</v>
      </c>
      <c r="F245" s="43">
        <f t="shared" si="17"/>
        <v>0</v>
      </c>
      <c r="G245" s="43">
        <f t="shared" si="17"/>
        <v>0</v>
      </c>
      <c r="H245" s="43">
        <f t="shared" si="18"/>
        <v>1499330.7221582069</v>
      </c>
      <c r="I245" s="1"/>
    </row>
    <row r="246" spans="2:9" x14ac:dyDescent="0.2">
      <c r="B246" s="9" t="str">
        <f>$B$35</f>
        <v>Teacher Education</v>
      </c>
      <c r="C246" s="43">
        <f t="shared" si="17"/>
        <v>144130.19186502002</v>
      </c>
      <c r="D246" s="43">
        <f t="shared" si="17"/>
        <v>1228989.3043500993</v>
      </c>
      <c r="E246" s="43">
        <f t="shared" si="17"/>
        <v>472692.6004745781</v>
      </c>
      <c r="F246" s="43">
        <f t="shared" si="17"/>
        <v>169012.85192495858</v>
      </c>
      <c r="G246" s="43">
        <f t="shared" si="17"/>
        <v>0</v>
      </c>
      <c r="H246" s="43">
        <f t="shared" si="18"/>
        <v>2014824.948614656</v>
      </c>
      <c r="I246" s="1"/>
    </row>
    <row r="247" spans="2:9" x14ac:dyDescent="0.2">
      <c r="B247" s="9" t="str">
        <f>$B$36</f>
        <v>Agriculture</v>
      </c>
      <c r="C247" s="43">
        <f t="shared" si="17"/>
        <v>161.76228043212123</v>
      </c>
      <c r="D247" s="43">
        <f t="shared" si="17"/>
        <v>3052.1257558363391</v>
      </c>
      <c r="E247" s="43">
        <f t="shared" si="17"/>
        <v>2658.2117790498933</v>
      </c>
      <c r="F247" s="43">
        <f t="shared" si="17"/>
        <v>0</v>
      </c>
      <c r="G247" s="43">
        <f t="shared" si="17"/>
        <v>0</v>
      </c>
      <c r="H247" s="43">
        <f t="shared" si="18"/>
        <v>5872.0998153183536</v>
      </c>
      <c r="I247" s="1"/>
    </row>
    <row r="248" spans="2:9" x14ac:dyDescent="0.2">
      <c r="B248" s="9" t="str">
        <f>$B$37</f>
        <v>Engineering</v>
      </c>
      <c r="C248" s="43">
        <f t="shared" si="17"/>
        <v>416214.34755184798</v>
      </c>
      <c r="D248" s="43">
        <f t="shared" si="17"/>
        <v>1241367.3699154353</v>
      </c>
      <c r="E248" s="43">
        <f t="shared" si="17"/>
        <v>143751.92326705111</v>
      </c>
      <c r="F248" s="43">
        <f t="shared" si="17"/>
        <v>0</v>
      </c>
      <c r="G248" s="43">
        <f t="shared" si="17"/>
        <v>0</v>
      </c>
      <c r="H248" s="43">
        <f t="shared" si="18"/>
        <v>1801333.6407343345</v>
      </c>
      <c r="I248" s="1"/>
    </row>
    <row r="249" spans="2:9" x14ac:dyDescent="0.2">
      <c r="B249" s="9" t="str">
        <f>$B$38</f>
        <v>Home Economics</v>
      </c>
      <c r="C249" s="43">
        <f t="shared" si="17"/>
        <v>1860.2662249693944</v>
      </c>
      <c r="D249" s="43">
        <f t="shared" si="17"/>
        <v>25603.943840627067</v>
      </c>
      <c r="E249" s="43">
        <f t="shared" si="17"/>
        <v>0</v>
      </c>
      <c r="F249" s="43">
        <f t="shared" si="17"/>
        <v>0</v>
      </c>
      <c r="G249" s="43">
        <f t="shared" si="17"/>
        <v>0</v>
      </c>
      <c r="H249" s="43">
        <f t="shared" si="18"/>
        <v>27464.21006559646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34374.484591825763</v>
      </c>
      <c r="D251" s="43">
        <f t="shared" si="17"/>
        <v>249426.49926862525</v>
      </c>
      <c r="E251" s="43">
        <f t="shared" si="17"/>
        <v>134630.60833893871</v>
      </c>
      <c r="F251" s="43">
        <f t="shared" si="17"/>
        <v>0</v>
      </c>
      <c r="G251" s="43">
        <f t="shared" si="17"/>
        <v>0</v>
      </c>
      <c r="H251" s="43">
        <f t="shared" si="18"/>
        <v>418431.59219938971</v>
      </c>
      <c r="I251" s="1"/>
    </row>
    <row r="252" spans="2:9" x14ac:dyDescent="0.2">
      <c r="B252" s="9" t="str">
        <f>$B$41</f>
        <v>Library Science</v>
      </c>
      <c r="C252" s="43">
        <f t="shared" si="17"/>
        <v>242.64342064818186</v>
      </c>
      <c r="D252" s="43">
        <f t="shared" si="17"/>
        <v>2713.0006718545237</v>
      </c>
      <c r="E252" s="43">
        <f t="shared" si="17"/>
        <v>0</v>
      </c>
      <c r="F252" s="43">
        <f t="shared" si="17"/>
        <v>0</v>
      </c>
      <c r="G252" s="43">
        <f t="shared" si="17"/>
        <v>0</v>
      </c>
      <c r="H252" s="43">
        <f t="shared" si="18"/>
        <v>2955.6440925027055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61469.666564206076</v>
      </c>
      <c r="D255" s="43">
        <f t="shared" si="17"/>
        <v>0</v>
      </c>
      <c r="E255" s="43">
        <f t="shared" si="17"/>
        <v>0</v>
      </c>
      <c r="F255" s="43">
        <f t="shared" si="17"/>
        <v>0</v>
      </c>
      <c r="G255" s="43">
        <f t="shared" si="17"/>
        <v>0</v>
      </c>
      <c r="H255" s="43">
        <f t="shared" si="18"/>
        <v>61469.666564206076</v>
      </c>
      <c r="I255" s="1"/>
    </row>
    <row r="256" spans="2:9" x14ac:dyDescent="0.2">
      <c r="B256" s="9" t="str">
        <f>$B$45</f>
        <v>Health Services</v>
      </c>
      <c r="C256" s="43">
        <f t="shared" si="17"/>
        <v>515455.50659695436</v>
      </c>
      <c r="D256" s="43">
        <f t="shared" si="17"/>
        <v>1478754.9287027065</v>
      </c>
      <c r="E256" s="43">
        <f t="shared" si="17"/>
        <v>653711.6104479169</v>
      </c>
      <c r="F256" s="43">
        <f t="shared" si="17"/>
        <v>29840.929715822214</v>
      </c>
      <c r="G256" s="43">
        <f t="shared" si="17"/>
        <v>0</v>
      </c>
      <c r="H256" s="43">
        <f t="shared" si="18"/>
        <v>2677762.9754633997</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361700.45904622308</v>
      </c>
      <c r="D258" s="43">
        <f t="shared" si="17"/>
        <v>2312833.0727559817</v>
      </c>
      <c r="E258" s="43">
        <f t="shared" si="17"/>
        <v>280363.15999037994</v>
      </c>
      <c r="F258" s="43">
        <f t="shared" si="17"/>
        <v>49906.382455771636</v>
      </c>
      <c r="G258" s="43">
        <f t="shared" si="17"/>
        <v>0</v>
      </c>
      <c r="H258" s="43">
        <f t="shared" si="18"/>
        <v>3004803.0742483567</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122932.84294340809</v>
      </c>
      <c r="E260" s="43">
        <f t="shared" si="19"/>
        <v>0</v>
      </c>
      <c r="F260" s="43">
        <f t="shared" si="19"/>
        <v>0</v>
      </c>
      <c r="G260" s="43">
        <f t="shared" si="19"/>
        <v>0</v>
      </c>
      <c r="H260" s="43">
        <f t="shared" si="18"/>
        <v>122932.84294340809</v>
      </c>
      <c r="I260" s="1"/>
    </row>
    <row r="261" spans="2:9" x14ac:dyDescent="0.2">
      <c r="B261" s="9" t="str">
        <f>$B$50</f>
        <v>Technology</v>
      </c>
      <c r="C261" s="43">
        <f t="shared" si="19"/>
        <v>94900.537853511138</v>
      </c>
      <c r="D261" s="43">
        <f t="shared" si="19"/>
        <v>89698.584713190197</v>
      </c>
      <c r="E261" s="43">
        <f t="shared" si="19"/>
        <v>7036.4429445438345</v>
      </c>
      <c r="F261" s="43">
        <f t="shared" si="19"/>
        <v>0</v>
      </c>
      <c r="G261" s="43">
        <f t="shared" si="19"/>
        <v>0</v>
      </c>
      <c r="H261" s="43">
        <f t="shared" si="18"/>
        <v>191635.56551124516</v>
      </c>
      <c r="I261" s="1"/>
    </row>
    <row r="262" spans="2:9" x14ac:dyDescent="0.2">
      <c r="B262" s="9" t="str">
        <f>$B$51</f>
        <v>Nursing</v>
      </c>
      <c r="C262" s="43">
        <f t="shared" si="19"/>
        <v>33835.276990385362</v>
      </c>
      <c r="D262" s="43">
        <f t="shared" si="19"/>
        <v>413110.87313718157</v>
      </c>
      <c r="E262" s="43">
        <f t="shared" si="19"/>
        <v>98353.835824846043</v>
      </c>
      <c r="F262" s="43">
        <f t="shared" si="19"/>
        <v>0</v>
      </c>
      <c r="G262" s="43">
        <f t="shared" si="19"/>
        <v>0</v>
      </c>
      <c r="H262" s="43">
        <f t="shared" si="18"/>
        <v>545299.98595241294</v>
      </c>
      <c r="I262" s="1"/>
    </row>
    <row r="263" spans="2:9" x14ac:dyDescent="0.2">
      <c r="B263" s="39" t="str">
        <f>$B$52</f>
        <v>Totals</v>
      </c>
      <c r="C263" s="42">
        <f>SUM(C243:C262)</f>
        <v>10274007.717085315</v>
      </c>
      <c r="D263" s="42">
        <f>SUM(D243:D262)</f>
        <v>15098413.947343728</v>
      </c>
      <c r="E263" s="42">
        <f>SUM(E243:E262)</f>
        <v>2895261.7235816368</v>
      </c>
      <c r="F263" s="42">
        <f>SUM(F243:F262)</f>
        <v>270883.61198931717</v>
      </c>
      <c r="G263" s="42">
        <f>SUM(G243:G262)</f>
        <v>0</v>
      </c>
      <c r="H263" s="42">
        <f t="shared" si="18"/>
        <v>28538566.999999996</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46297773.950462721</v>
      </c>
      <c r="D268" s="42">
        <f t="shared" si="20"/>
        <v>30349299.383519307</v>
      </c>
      <c r="E268" s="42">
        <f t="shared" si="20"/>
        <v>11991739.550729329</v>
      </c>
      <c r="F268" s="42">
        <f t="shared" si="20"/>
        <v>87005.53552468351</v>
      </c>
      <c r="G268" s="42">
        <f t="shared" si="20"/>
        <v>0</v>
      </c>
      <c r="H268" s="42">
        <f>SUM(C268:G268)</f>
        <v>88725818.420236036</v>
      </c>
      <c r="I268" s="1"/>
    </row>
    <row r="269" spans="2:9" x14ac:dyDescent="0.2">
      <c r="B269" s="9" t="str">
        <f>$B$33</f>
        <v>Science</v>
      </c>
      <c r="C269" s="43">
        <f t="shared" si="20"/>
        <v>20798114.615150243</v>
      </c>
      <c r="D269" s="43">
        <f t="shared" si="20"/>
        <v>17473693.096265554</v>
      </c>
      <c r="E269" s="43">
        <f t="shared" si="20"/>
        <v>9374163.7321462389</v>
      </c>
      <c r="F269" s="43">
        <f t="shared" si="20"/>
        <v>919618.40151497722</v>
      </c>
      <c r="G269" s="43">
        <f t="shared" si="20"/>
        <v>0</v>
      </c>
      <c r="H269" s="43">
        <f t="shared" ref="H269:H288" si="21">SUM(C269:G269)</f>
        <v>48565589.845077015</v>
      </c>
      <c r="I269" s="1"/>
    </row>
    <row r="270" spans="2:9" x14ac:dyDescent="0.2">
      <c r="B270" s="9" t="str">
        <f>$B$34</f>
        <v>Fine Arts</v>
      </c>
      <c r="C270" s="43">
        <f t="shared" si="20"/>
        <v>9599853.4938759115</v>
      </c>
      <c r="D270" s="43">
        <f t="shared" si="20"/>
        <v>5670832.0062115192</v>
      </c>
      <c r="E270" s="43">
        <f t="shared" si="20"/>
        <v>783917.23733486468</v>
      </c>
      <c r="F270" s="43">
        <f t="shared" si="20"/>
        <v>0</v>
      </c>
      <c r="G270" s="43">
        <f t="shared" si="20"/>
        <v>0</v>
      </c>
      <c r="H270" s="43">
        <f t="shared" si="21"/>
        <v>16054602.737422295</v>
      </c>
      <c r="I270" s="1"/>
    </row>
    <row r="271" spans="2:9" x14ac:dyDescent="0.2">
      <c r="B271" s="9" t="str">
        <f>$B$35</f>
        <v>Teacher Education</v>
      </c>
      <c r="C271" s="43">
        <f t="shared" si="20"/>
        <v>1367284.8741916604</v>
      </c>
      <c r="D271" s="43">
        <f t="shared" si="20"/>
        <v>6891232.5221075229</v>
      </c>
      <c r="E271" s="43">
        <f t="shared" si="20"/>
        <v>4765754.542001605</v>
      </c>
      <c r="F271" s="43">
        <f t="shared" si="20"/>
        <v>3197254.7682238771</v>
      </c>
      <c r="G271" s="43">
        <f t="shared" si="20"/>
        <v>0</v>
      </c>
      <c r="H271" s="43">
        <f t="shared" si="21"/>
        <v>16221526.706524666</v>
      </c>
      <c r="I271" s="1"/>
    </row>
    <row r="272" spans="2:9" x14ac:dyDescent="0.2">
      <c r="B272" s="9" t="str">
        <f>$B$36</f>
        <v>Agriculture</v>
      </c>
      <c r="C272" s="43">
        <f t="shared" si="20"/>
        <v>5903.5865694306485</v>
      </c>
      <c r="D272" s="43">
        <f t="shared" si="20"/>
        <v>56577.024716918138</v>
      </c>
      <c r="E272" s="43">
        <f t="shared" si="20"/>
        <v>21189.717329984145</v>
      </c>
      <c r="F272" s="43">
        <f t="shared" si="20"/>
        <v>0</v>
      </c>
      <c r="G272" s="43">
        <f t="shared" si="20"/>
        <v>0</v>
      </c>
      <c r="H272" s="43">
        <f t="shared" si="21"/>
        <v>83670.328616332932</v>
      </c>
      <c r="I272" s="1"/>
    </row>
    <row r="273" spans="2:9" x14ac:dyDescent="0.2">
      <c r="B273" s="9" t="str">
        <f>$B$37</f>
        <v>Engineering</v>
      </c>
      <c r="C273" s="43">
        <f t="shared" si="20"/>
        <v>5918405.2804966588</v>
      </c>
      <c r="D273" s="43">
        <f t="shared" si="20"/>
        <v>13294326.994526496</v>
      </c>
      <c r="E273" s="43">
        <f t="shared" si="20"/>
        <v>4875212.6509317672</v>
      </c>
      <c r="F273" s="43">
        <f t="shared" si="20"/>
        <v>0</v>
      </c>
      <c r="G273" s="43">
        <f t="shared" si="20"/>
        <v>0</v>
      </c>
      <c r="H273" s="43">
        <f t="shared" si="21"/>
        <v>24087944.925954923</v>
      </c>
      <c r="I273" s="1"/>
    </row>
    <row r="274" spans="2:9" x14ac:dyDescent="0.2">
      <c r="B274" s="9" t="str">
        <f>$B$38</f>
        <v>Home Economics</v>
      </c>
      <c r="C274" s="43">
        <f t="shared" si="20"/>
        <v>15402.681397184326</v>
      </c>
      <c r="D274" s="43">
        <f t="shared" si="20"/>
        <v>136216.98282623079</v>
      </c>
      <c r="E274" s="43">
        <f t="shared" si="20"/>
        <v>0</v>
      </c>
      <c r="F274" s="43">
        <f t="shared" si="20"/>
        <v>0</v>
      </c>
      <c r="G274" s="43">
        <f t="shared" si="20"/>
        <v>0</v>
      </c>
      <c r="H274" s="43">
        <f t="shared" si="21"/>
        <v>151619.66422341511</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348571.98376647767</v>
      </c>
      <c r="D276" s="43">
        <f t="shared" si="20"/>
        <v>1812098.5228666898</v>
      </c>
      <c r="E276" s="43">
        <f t="shared" si="20"/>
        <v>1820846.0397595682</v>
      </c>
      <c r="F276" s="43">
        <f t="shared" si="20"/>
        <v>323478.90999999997</v>
      </c>
      <c r="G276" s="43">
        <f t="shared" si="20"/>
        <v>0</v>
      </c>
      <c r="H276" s="43">
        <f t="shared" si="21"/>
        <v>4304995.4563927362</v>
      </c>
      <c r="I276" s="1"/>
    </row>
    <row r="277" spans="2:9" x14ac:dyDescent="0.2">
      <c r="B277" s="9" t="str">
        <f>$B$41</f>
        <v>Library Science</v>
      </c>
      <c r="C277" s="43">
        <f t="shared" si="20"/>
        <v>7464.6573956574921</v>
      </c>
      <c r="D277" s="43">
        <f t="shared" si="20"/>
        <v>48591.049005120745</v>
      </c>
      <c r="E277" s="43">
        <f t="shared" si="20"/>
        <v>0</v>
      </c>
      <c r="F277" s="43">
        <f t="shared" si="20"/>
        <v>0</v>
      </c>
      <c r="G277" s="43">
        <f t="shared" si="20"/>
        <v>0</v>
      </c>
      <c r="H277" s="43">
        <f t="shared" si="21"/>
        <v>56055.706400778239</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455122.4520849894</v>
      </c>
      <c r="D280" s="43">
        <f t="shared" si="20"/>
        <v>0</v>
      </c>
      <c r="E280" s="43">
        <f t="shared" si="20"/>
        <v>0</v>
      </c>
      <c r="F280" s="43">
        <f t="shared" si="20"/>
        <v>0</v>
      </c>
      <c r="G280" s="43">
        <f t="shared" si="20"/>
        <v>0</v>
      </c>
      <c r="H280" s="43">
        <f t="shared" si="21"/>
        <v>455122.4520849894</v>
      </c>
      <c r="I280" s="1"/>
    </row>
    <row r="281" spans="2:9" x14ac:dyDescent="0.2">
      <c r="B281" s="9" t="str">
        <f>$B$45</f>
        <v>Health Services</v>
      </c>
      <c r="C281" s="43">
        <f t="shared" si="20"/>
        <v>3378189.813668537</v>
      </c>
      <c r="D281" s="43">
        <f t="shared" si="20"/>
        <v>8201983.7919218652</v>
      </c>
      <c r="E281" s="43">
        <f t="shared" si="20"/>
        <v>8712241.647709677</v>
      </c>
      <c r="F281" s="43">
        <f t="shared" si="20"/>
        <v>1272259.4728980153</v>
      </c>
      <c r="G281" s="43">
        <f t="shared" si="20"/>
        <v>0</v>
      </c>
      <c r="H281" s="43">
        <f t="shared" si="21"/>
        <v>21564674.726198092</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3247158.7702847458</v>
      </c>
      <c r="D283" s="43">
        <f t="shared" si="20"/>
        <v>16354678.615052145</v>
      </c>
      <c r="E283" s="43">
        <f t="shared" si="20"/>
        <v>4062249.6158345044</v>
      </c>
      <c r="F283" s="43">
        <f t="shared" si="20"/>
        <v>3098931.2075667353</v>
      </c>
      <c r="G283" s="43">
        <f t="shared" si="20"/>
        <v>0</v>
      </c>
      <c r="H283" s="43">
        <f t="shared" si="21"/>
        <v>26763018.20873813</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1030234.2670199571</v>
      </c>
      <c r="E285" s="43">
        <f t="shared" si="22"/>
        <v>0</v>
      </c>
      <c r="F285" s="43">
        <f t="shared" si="22"/>
        <v>0</v>
      </c>
      <c r="G285" s="43">
        <f t="shared" si="22"/>
        <v>0</v>
      </c>
      <c r="H285" s="43">
        <f t="shared" si="21"/>
        <v>1030234.2670199571</v>
      </c>
      <c r="I285" s="1"/>
    </row>
    <row r="286" spans="2:9" x14ac:dyDescent="0.2">
      <c r="B286" s="9" t="str">
        <f>$B$50</f>
        <v>Technology</v>
      </c>
      <c r="C286" s="43">
        <f t="shared" si="22"/>
        <v>1186336.1841914442</v>
      </c>
      <c r="D286" s="43">
        <f t="shared" si="22"/>
        <v>668638.28567359759</v>
      </c>
      <c r="E286" s="43">
        <f t="shared" si="22"/>
        <v>124496.4042589337</v>
      </c>
      <c r="F286" s="43">
        <f t="shared" si="22"/>
        <v>0</v>
      </c>
      <c r="G286" s="43">
        <f t="shared" si="22"/>
        <v>0</v>
      </c>
      <c r="H286" s="43">
        <f t="shared" si="21"/>
        <v>1979470.8741239754</v>
      </c>
      <c r="I286" s="1"/>
    </row>
    <row r="287" spans="2:9" x14ac:dyDescent="0.2">
      <c r="B287" s="9" t="str">
        <f>$B$51</f>
        <v>Nursing</v>
      </c>
      <c r="C287" s="43">
        <f t="shared" si="22"/>
        <v>716883.94927074399</v>
      </c>
      <c r="D287" s="43">
        <f t="shared" si="22"/>
        <v>5022738.7018001778</v>
      </c>
      <c r="E287" s="43">
        <f t="shared" si="22"/>
        <v>2248485.0099157258</v>
      </c>
      <c r="F287" s="43">
        <f t="shared" si="22"/>
        <v>0</v>
      </c>
      <c r="G287" s="43">
        <f t="shared" si="22"/>
        <v>0</v>
      </c>
      <c r="H287" s="43">
        <f t="shared" si="21"/>
        <v>7988107.660986647</v>
      </c>
      <c r="I287" s="1"/>
    </row>
    <row r="288" spans="2:9" x14ac:dyDescent="0.2">
      <c r="B288" s="39" t="str">
        <f>$B$52</f>
        <v>Totals</v>
      </c>
      <c r="C288" s="42">
        <f>SUM(C268:C287)</f>
        <v>93342466.292806402</v>
      </c>
      <c r="D288" s="42">
        <f>SUM(D268:D287)</f>
        <v>107011141.24351314</v>
      </c>
      <c r="E288" s="42">
        <f>SUM(E268:E287)</f>
        <v>48780296.147952199</v>
      </c>
      <c r="F288" s="42">
        <f>SUM(F268:F287)</f>
        <v>8898548.2957282886</v>
      </c>
      <c r="G288" s="42">
        <f>SUM(G268:G287)</f>
        <v>0</v>
      </c>
      <c r="H288" s="42">
        <f t="shared" si="21"/>
        <v>258032451.98000005</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220.30927556382719</v>
      </c>
      <c r="D293" s="40">
        <f t="shared" si="23"/>
        <v>329.8299123351552</v>
      </c>
      <c r="E293" s="40">
        <f t="shared" si="23"/>
        <v>840.93545236531054</v>
      </c>
      <c r="F293" s="40">
        <f t="shared" si="23"/>
        <v>2071.5603696353219</v>
      </c>
      <c r="G293" s="41">
        <f t="shared" si="23"/>
        <v>0</v>
      </c>
      <c r="H293" s="42">
        <f t="shared" si="23"/>
        <v>280.36445754120831</v>
      </c>
      <c r="I293" s="1"/>
    </row>
    <row r="294" spans="2:9" x14ac:dyDescent="0.2">
      <c r="B294" s="9" t="str">
        <f>$B$33</f>
        <v>Science</v>
      </c>
      <c r="C294" s="75">
        <f t="shared" si="23"/>
        <v>262.84472575922558</v>
      </c>
      <c r="D294" s="75">
        <f t="shared" si="23"/>
        <v>474.84152004852183</v>
      </c>
      <c r="E294" s="75">
        <f t="shared" si="23"/>
        <v>1529.7264575956656</v>
      </c>
      <c r="F294" s="75">
        <f t="shared" si="23"/>
        <v>4257.4925996063757</v>
      </c>
      <c r="G294" s="96">
        <f t="shared" si="23"/>
        <v>0</v>
      </c>
      <c r="H294" s="43">
        <f t="shared" si="23"/>
        <v>397.19955708740503</v>
      </c>
      <c r="I294" s="1"/>
    </row>
    <row r="295" spans="2:9" x14ac:dyDescent="0.2">
      <c r="B295" s="9" t="str">
        <f>$B$34</f>
        <v>Fine Arts</v>
      </c>
      <c r="C295" s="75">
        <f t="shared" si="23"/>
        <v>319.2608165843863</v>
      </c>
      <c r="D295" s="75">
        <f t="shared" si="23"/>
        <v>493.67389276673799</v>
      </c>
      <c r="E295" s="75">
        <f t="shared" si="23"/>
        <v>1036.9275626122549</v>
      </c>
      <c r="F295" s="75">
        <f t="shared" si="23"/>
        <v>0</v>
      </c>
      <c r="G295" s="96">
        <f t="shared" si="23"/>
        <v>0</v>
      </c>
      <c r="H295" s="43">
        <f t="shared" si="23"/>
        <v>379.433795079937</v>
      </c>
      <c r="I295" s="1"/>
    </row>
    <row r="296" spans="2:9" x14ac:dyDescent="0.2">
      <c r="B296" s="9" t="str">
        <f>$B$35</f>
        <v>Teacher Education</v>
      </c>
      <c r="C296" s="75">
        <f t="shared" si="23"/>
        <v>255.75848750311644</v>
      </c>
      <c r="D296" s="75">
        <f t="shared" si="23"/>
        <v>316.92570465910239</v>
      </c>
      <c r="E296" s="75">
        <f t="shared" si="23"/>
        <v>525.49945330263586</v>
      </c>
      <c r="F296" s="75">
        <f t="shared" si="23"/>
        <v>1622.1485379116575</v>
      </c>
      <c r="G296" s="96">
        <f t="shared" si="23"/>
        <v>0</v>
      </c>
      <c r="H296" s="43">
        <f t="shared" si="23"/>
        <v>425.42687402372582</v>
      </c>
      <c r="I296" s="1"/>
    </row>
    <row r="297" spans="2:9" x14ac:dyDescent="0.2">
      <c r="B297" s="9" t="str">
        <f>$B$36</f>
        <v>Agriculture</v>
      </c>
      <c r="C297" s="75">
        <f t="shared" si="23"/>
        <v>983.93109490510813</v>
      </c>
      <c r="D297" s="75">
        <f t="shared" si="23"/>
        <v>1047.7226799429284</v>
      </c>
      <c r="E297" s="75">
        <f t="shared" si="23"/>
        <v>415.48465352910091</v>
      </c>
      <c r="F297" s="75">
        <f t="shared" si="23"/>
        <v>0</v>
      </c>
      <c r="G297" s="96">
        <f t="shared" si="23"/>
        <v>0</v>
      </c>
      <c r="H297" s="43">
        <f t="shared" si="23"/>
        <v>753.78674429128773</v>
      </c>
      <c r="I297" s="1"/>
    </row>
    <row r="298" spans="2:9" x14ac:dyDescent="0.2">
      <c r="B298" s="9" t="str">
        <f>$B$37</f>
        <v>Engineering</v>
      </c>
      <c r="C298" s="75">
        <f t="shared" si="23"/>
        <v>383.3660629936947</v>
      </c>
      <c r="D298" s="75">
        <f t="shared" si="23"/>
        <v>605.30560463172139</v>
      </c>
      <c r="E298" s="75">
        <f t="shared" si="23"/>
        <v>1767.6623099825117</v>
      </c>
      <c r="F298" s="75">
        <f t="shared" si="23"/>
        <v>0</v>
      </c>
      <c r="G298" s="96">
        <f t="shared" si="23"/>
        <v>0</v>
      </c>
      <c r="H298" s="43">
        <f t="shared" si="23"/>
        <v>599.81436106364504</v>
      </c>
      <c r="I298" s="1"/>
    </row>
    <row r="299" spans="2:9" x14ac:dyDescent="0.2">
      <c r="B299" s="9" t="str">
        <f>$B$38</f>
        <v>Home Economics</v>
      </c>
      <c r="C299" s="75">
        <f t="shared" si="23"/>
        <v>223.22726662585978</v>
      </c>
      <c r="D299" s="75">
        <f t="shared" si="23"/>
        <v>300.69974133825781</v>
      </c>
      <c r="E299" s="75">
        <f t="shared" si="23"/>
        <v>0</v>
      </c>
      <c r="F299" s="75">
        <f t="shared" si="23"/>
        <v>0</v>
      </c>
      <c r="G299" s="96">
        <f t="shared" si="23"/>
        <v>0</v>
      </c>
      <c r="H299" s="43">
        <f t="shared" si="23"/>
        <v>290.45912686477988</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273.38979118939426</v>
      </c>
      <c r="D301" s="75">
        <f t="shared" si="23"/>
        <v>410.6273561900498</v>
      </c>
      <c r="E301" s="75">
        <f t="shared" si="23"/>
        <v>704.93458759565158</v>
      </c>
      <c r="F301" s="75">
        <f t="shared" si="23"/>
        <v>0</v>
      </c>
      <c r="G301" s="96">
        <f t="shared" si="23"/>
        <v>0</v>
      </c>
      <c r="H301" s="43">
        <f t="shared" si="23"/>
        <v>520.49274046581263</v>
      </c>
      <c r="I301" s="1"/>
    </row>
    <row r="302" spans="2:9" x14ac:dyDescent="0.2">
      <c r="B302" s="9" t="str">
        <f>$B$41</f>
        <v>Library Science</v>
      </c>
      <c r="C302" s="75">
        <f t="shared" si="23"/>
        <v>829.40637729527691</v>
      </c>
      <c r="D302" s="75">
        <f t="shared" si="23"/>
        <v>1012.3135209400156</v>
      </c>
      <c r="E302" s="75">
        <f t="shared" si="23"/>
        <v>0</v>
      </c>
      <c r="F302" s="75">
        <f t="shared" si="23"/>
        <v>0</v>
      </c>
      <c r="G302" s="96">
        <f t="shared" si="23"/>
        <v>0</v>
      </c>
      <c r="H302" s="43">
        <f t="shared" si="23"/>
        <v>983.43344562768846</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9" x14ac:dyDescent="0.2">
      <c r="B305" s="9" t="str">
        <f>$B$44</f>
        <v>Physical Training</v>
      </c>
      <c r="C305" s="75">
        <f t="shared" si="23"/>
        <v>199.61511056359186</v>
      </c>
      <c r="D305" s="75">
        <f t="shared" si="23"/>
        <v>0</v>
      </c>
      <c r="E305" s="75">
        <f t="shared" si="23"/>
        <v>0</v>
      </c>
      <c r="F305" s="75">
        <f t="shared" si="23"/>
        <v>0</v>
      </c>
      <c r="G305" s="96">
        <f t="shared" si="23"/>
        <v>0</v>
      </c>
      <c r="H305" s="43">
        <f t="shared" si="23"/>
        <v>199.61511056359186</v>
      </c>
      <c r="I305" s="1"/>
    </row>
    <row r="306" spans="2:9" x14ac:dyDescent="0.2">
      <c r="B306" s="9" t="str">
        <f>$B$45</f>
        <v>Health Services</v>
      </c>
      <c r="C306" s="75">
        <f t="shared" si="23"/>
        <v>176.69280891618479</v>
      </c>
      <c r="D306" s="75">
        <f t="shared" si="23"/>
        <v>313.49553919358885</v>
      </c>
      <c r="E306" s="75">
        <f t="shared" si="23"/>
        <v>694.64532352971435</v>
      </c>
      <c r="F306" s="75">
        <f t="shared" si="23"/>
        <v>3655.9180255690094</v>
      </c>
      <c r="G306" s="96">
        <f t="shared" si="23"/>
        <v>0</v>
      </c>
      <c r="H306" s="43">
        <f t="shared" si="23"/>
        <v>370.70540339335236</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242.03628281788505</v>
      </c>
      <c r="D308" s="75">
        <f t="shared" si="23"/>
        <v>399.67445295826354</v>
      </c>
      <c r="E308" s="75">
        <f t="shared" si="23"/>
        <v>755.20535709881096</v>
      </c>
      <c r="F308" s="75">
        <f t="shared" si="23"/>
        <v>5324.6240679840812</v>
      </c>
      <c r="G308" s="96">
        <f t="shared" si="23"/>
        <v>0</v>
      </c>
      <c r="H308" s="43">
        <f t="shared" si="23"/>
        <v>443.85322999051579</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473.6709273654975</v>
      </c>
      <c r="E310" s="75">
        <f t="shared" si="24"/>
        <v>0</v>
      </c>
      <c r="F310" s="75">
        <f t="shared" si="24"/>
        <v>0</v>
      </c>
      <c r="G310" s="96">
        <f t="shared" si="24"/>
        <v>0</v>
      </c>
      <c r="H310" s="43">
        <f t="shared" si="24"/>
        <v>473.6709273654975</v>
      </c>
      <c r="I310" s="1"/>
    </row>
    <row r="311" spans="2:9" x14ac:dyDescent="0.2">
      <c r="B311" s="9" t="str">
        <f>$B$50</f>
        <v>Technology</v>
      </c>
      <c r="C311" s="75">
        <f t="shared" si="24"/>
        <v>337.02732505438757</v>
      </c>
      <c r="D311" s="75">
        <f t="shared" si="24"/>
        <v>421.32217118689198</v>
      </c>
      <c r="E311" s="75">
        <f t="shared" si="24"/>
        <v>922.19558710321257</v>
      </c>
      <c r="F311" s="75">
        <f t="shared" si="24"/>
        <v>0</v>
      </c>
      <c r="G311" s="96">
        <f t="shared" si="24"/>
        <v>0</v>
      </c>
      <c r="H311" s="43">
        <f t="shared" si="24"/>
        <v>377.61748838687055</v>
      </c>
      <c r="I311" s="1"/>
    </row>
    <row r="312" spans="2:9" x14ac:dyDescent="0.2">
      <c r="B312" s="9" t="str">
        <f>$B$51</f>
        <v>Nursing</v>
      </c>
      <c r="C312" s="75">
        <f t="shared" si="24"/>
        <v>571.22227033525417</v>
      </c>
      <c r="D312" s="75">
        <f t="shared" si="24"/>
        <v>687.19916565880112</v>
      </c>
      <c r="E312" s="75">
        <f t="shared" si="24"/>
        <v>1191.5659829972051</v>
      </c>
      <c r="F312" s="75">
        <f t="shared" si="24"/>
        <v>0</v>
      </c>
      <c r="G312" s="96">
        <f t="shared" si="24"/>
        <v>0</v>
      </c>
      <c r="H312" s="43">
        <f t="shared" si="24"/>
        <v>764.33907386725161</v>
      </c>
      <c r="I312" s="1"/>
    </row>
    <row r="313" spans="2:9" x14ac:dyDescent="0.2">
      <c r="B313" s="39" t="str">
        <f>$B$52</f>
        <v>Totals</v>
      </c>
      <c r="C313" s="42">
        <f t="shared" si="24"/>
        <v>244.94320399709875</v>
      </c>
      <c r="D313" s="42">
        <f t="shared" si="24"/>
        <v>400.59574455700647</v>
      </c>
      <c r="E313" s="42">
        <f t="shared" si="24"/>
        <v>878.16476107064523</v>
      </c>
      <c r="F313" s="42">
        <f t="shared" si="24"/>
        <v>2816.8877162799267</v>
      </c>
      <c r="G313" s="42">
        <f t="shared" si="24"/>
        <v>0</v>
      </c>
      <c r="H313" s="42">
        <f t="shared" si="24"/>
        <v>365.01199151241667</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1.497122222798096</v>
      </c>
      <c r="E318" s="59">
        <f t="shared" si="25"/>
        <v>3.8170678479748252</v>
      </c>
      <c r="F318" s="59">
        <f t="shared" si="25"/>
        <v>9.4029648290280772</v>
      </c>
      <c r="G318" s="59">
        <f t="shared" si="25"/>
        <v>0</v>
      </c>
      <c r="H318" s="59">
        <f t="shared" si="25"/>
        <v>1.2725948865461281</v>
      </c>
      <c r="I318" s="1"/>
    </row>
    <row r="319" spans="2:9" x14ac:dyDescent="0.2">
      <c r="B319" s="9" t="str">
        <f>$B$33</f>
        <v>Science</v>
      </c>
      <c r="C319" s="59">
        <f t="shared" ref="C319:H334" si="26">IF($C$293=0,"",C294/$C$293)</f>
        <v>1.1930715358513135</v>
      </c>
      <c r="D319" s="59">
        <f t="shared" si="26"/>
        <v>2.1553405721719261</v>
      </c>
      <c r="E319" s="59">
        <f t="shared" si="26"/>
        <v>6.9435408639999769</v>
      </c>
      <c r="F319" s="59">
        <f t="shared" si="26"/>
        <v>19.32507194129877</v>
      </c>
      <c r="G319" s="59">
        <f t="shared" si="26"/>
        <v>0</v>
      </c>
      <c r="H319" s="59">
        <f t="shared" si="26"/>
        <v>1.8029179936744417</v>
      </c>
      <c r="I319" s="1"/>
    </row>
    <row r="320" spans="2:9" x14ac:dyDescent="0.2">
      <c r="B320" s="9" t="str">
        <f>$B$34</f>
        <v>Fine Arts</v>
      </c>
      <c r="C320" s="59">
        <f t="shared" si="26"/>
        <v>1.4491483200937276</v>
      </c>
      <c r="D320" s="59">
        <f t="shared" si="26"/>
        <v>2.2408220965880878</v>
      </c>
      <c r="E320" s="59">
        <f t="shared" si="26"/>
        <v>4.7066904466845294</v>
      </c>
      <c r="F320" s="59">
        <f t="shared" si="26"/>
        <v>0</v>
      </c>
      <c r="G320" s="59">
        <f t="shared" si="26"/>
        <v>0</v>
      </c>
      <c r="H320" s="59">
        <f t="shared" si="26"/>
        <v>1.7222778936968037</v>
      </c>
      <c r="I320" s="1"/>
    </row>
    <row r="321" spans="2:9" x14ac:dyDescent="0.2">
      <c r="B321" s="9" t="str">
        <f>$B$35</f>
        <v>Teacher Education</v>
      </c>
      <c r="C321" s="59">
        <f t="shared" si="26"/>
        <v>1.1609065793919287</v>
      </c>
      <c r="D321" s="59">
        <f t="shared" si="26"/>
        <v>1.4385490753760108</v>
      </c>
      <c r="E321" s="59">
        <f t="shared" si="26"/>
        <v>2.3852806558314432</v>
      </c>
      <c r="F321" s="59">
        <f t="shared" si="26"/>
        <v>7.3630514818777781</v>
      </c>
      <c r="G321" s="59">
        <f t="shared" si="26"/>
        <v>0</v>
      </c>
      <c r="H321" s="59">
        <f t="shared" si="26"/>
        <v>1.9310438606588434</v>
      </c>
      <c r="I321" s="1"/>
    </row>
    <row r="322" spans="2:9" x14ac:dyDescent="0.2">
      <c r="B322" s="9" t="str">
        <f>$B$36</f>
        <v>Agriculture</v>
      </c>
      <c r="C322" s="59">
        <f t="shared" si="26"/>
        <v>4.4661355832022025</v>
      </c>
      <c r="D322" s="59">
        <f t="shared" si="26"/>
        <v>4.7556902779582968</v>
      </c>
      <c r="E322" s="59">
        <f t="shared" si="26"/>
        <v>1.8859153908330484</v>
      </c>
      <c r="F322" s="59">
        <f t="shared" si="26"/>
        <v>0</v>
      </c>
      <c r="G322" s="59">
        <f t="shared" si="26"/>
        <v>0</v>
      </c>
      <c r="H322" s="59">
        <f t="shared" si="26"/>
        <v>3.4214934544274485</v>
      </c>
      <c r="I322" s="1"/>
    </row>
    <row r="323" spans="2:9" x14ac:dyDescent="0.2">
      <c r="B323" s="9" t="str">
        <f>$B$37</f>
        <v>Engineering</v>
      </c>
      <c r="C323" s="59">
        <f t="shared" si="26"/>
        <v>1.7401267468769253</v>
      </c>
      <c r="D323" s="59">
        <f t="shared" si="26"/>
        <v>2.7475266444528548</v>
      </c>
      <c r="E323" s="59">
        <f t="shared" si="26"/>
        <v>8.0235491921918243</v>
      </c>
      <c r="F323" s="59">
        <f t="shared" si="26"/>
        <v>0</v>
      </c>
      <c r="G323" s="59">
        <f t="shared" si="26"/>
        <v>0</v>
      </c>
      <c r="H323" s="59">
        <f t="shared" si="26"/>
        <v>2.7226014861542636</v>
      </c>
      <c r="I323" s="1"/>
    </row>
    <row r="324" spans="2:9" x14ac:dyDescent="0.2">
      <c r="B324" s="9" t="str">
        <f>$B$38</f>
        <v>Home Economics</v>
      </c>
      <c r="C324" s="59">
        <f t="shared" si="26"/>
        <v>1.0132449759755449</v>
      </c>
      <c r="D324" s="59">
        <f t="shared" si="26"/>
        <v>1.3648982348504894</v>
      </c>
      <c r="E324" s="59">
        <f t="shared" si="26"/>
        <v>0</v>
      </c>
      <c r="F324" s="59">
        <f t="shared" si="26"/>
        <v>0</v>
      </c>
      <c r="G324" s="59">
        <f t="shared" si="26"/>
        <v>0</v>
      </c>
      <c r="H324" s="59">
        <f t="shared" si="26"/>
        <v>1.3184153328152954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1.2409363631636507</v>
      </c>
      <c r="D326" s="59">
        <f t="shared" si="26"/>
        <v>1.863867761078831</v>
      </c>
      <c r="E326" s="59">
        <f t="shared" si="26"/>
        <v>3.1997499233363897</v>
      </c>
      <c r="F326" s="59">
        <f t="shared" si="26"/>
        <v>0</v>
      </c>
      <c r="G326" s="59">
        <f t="shared" si="26"/>
        <v>0</v>
      </c>
      <c r="H326" s="59">
        <f t="shared" si="26"/>
        <v>2.3625548181470797</v>
      </c>
      <c r="I326" s="1"/>
    </row>
    <row r="327" spans="2:9" x14ac:dyDescent="0.2">
      <c r="B327" s="9" t="str">
        <f>$B$41</f>
        <v>Library Science</v>
      </c>
      <c r="C327" s="59">
        <f t="shared" si="26"/>
        <v>3.7647365285579379</v>
      </c>
      <c r="D327" s="59">
        <f t="shared" si="26"/>
        <v>4.5949655017894688</v>
      </c>
      <c r="E327" s="59">
        <f t="shared" si="26"/>
        <v>0</v>
      </c>
      <c r="F327" s="59">
        <f t="shared" si="26"/>
        <v>0</v>
      </c>
      <c r="G327" s="59">
        <f t="shared" si="26"/>
        <v>0</v>
      </c>
      <c r="H327" s="59">
        <f t="shared" si="26"/>
        <v>4.4638767165423854</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0.9060676635276762</v>
      </c>
      <c r="D330" s="59">
        <f t="shared" si="26"/>
        <v>0</v>
      </c>
      <c r="E330" s="59">
        <f t="shared" si="26"/>
        <v>0</v>
      </c>
      <c r="F330" s="59">
        <f t="shared" si="26"/>
        <v>0</v>
      </c>
      <c r="G330" s="59">
        <f t="shared" si="26"/>
        <v>0</v>
      </c>
      <c r="H330" s="59">
        <f t="shared" si="26"/>
        <v>0.9060676635276762</v>
      </c>
      <c r="I330" s="1"/>
    </row>
    <row r="331" spans="2:9" x14ac:dyDescent="0.2">
      <c r="B331" s="9" t="str">
        <f>$B$45</f>
        <v>Health Services</v>
      </c>
      <c r="C331" s="59">
        <f t="shared" si="26"/>
        <v>0.80202165099033251</v>
      </c>
      <c r="D331" s="59">
        <f t="shared" si="26"/>
        <v>1.4229793021254982</v>
      </c>
      <c r="E331" s="59">
        <f t="shared" si="26"/>
        <v>3.1530461972240666</v>
      </c>
      <c r="F331" s="59">
        <f t="shared" si="26"/>
        <v>16.594480719037318</v>
      </c>
      <c r="G331" s="59">
        <f t="shared" si="26"/>
        <v>0</v>
      </c>
      <c r="H331" s="59">
        <f t="shared" si="26"/>
        <v>1.6826590820773362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1.0986204834020399</v>
      </c>
      <c r="D333" s="59">
        <f t="shared" si="26"/>
        <v>1.8141517279987212</v>
      </c>
      <c r="E333" s="59">
        <f t="shared" si="26"/>
        <v>3.4279326422641505</v>
      </c>
      <c r="F333" s="59">
        <f t="shared" si="26"/>
        <v>24.168860136991604</v>
      </c>
      <c r="G333" s="59">
        <f t="shared" si="26"/>
        <v>0</v>
      </c>
      <c r="H333" s="59">
        <f t="shared" si="26"/>
        <v>2.0146824451879435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2.1500271659159775</v>
      </c>
      <c r="E335" s="59">
        <f t="shared" si="27"/>
        <v>0</v>
      </c>
      <c r="F335" s="59">
        <f t="shared" si="27"/>
        <v>0</v>
      </c>
      <c r="G335" s="59">
        <f t="shared" si="27"/>
        <v>0</v>
      </c>
      <c r="H335" s="59">
        <f t="shared" si="27"/>
        <v>2.1500271659159775</v>
      </c>
      <c r="I335" s="1"/>
    </row>
    <row r="336" spans="2:9" x14ac:dyDescent="0.2">
      <c r="B336" s="9" t="str">
        <f>$B$50</f>
        <v>Technology</v>
      </c>
      <c r="C336" s="59">
        <f t="shared" si="27"/>
        <v>1.5297918083196878</v>
      </c>
      <c r="D336" s="59">
        <f t="shared" si="27"/>
        <v>1.91241231268462</v>
      </c>
      <c r="E336" s="59">
        <f t="shared" si="27"/>
        <v>4.1859135741928286</v>
      </c>
      <c r="F336" s="59">
        <f t="shared" si="27"/>
        <v>0</v>
      </c>
      <c r="G336" s="59">
        <f t="shared" si="27"/>
        <v>0</v>
      </c>
      <c r="H336" s="59">
        <f t="shared" si="27"/>
        <v>1.7140335440732208</v>
      </c>
      <c r="I336" s="1"/>
    </row>
    <row r="337" spans="2:9" x14ac:dyDescent="0.2">
      <c r="B337" s="9" t="str">
        <f>$B$51</f>
        <v>Nursing</v>
      </c>
      <c r="C337" s="59">
        <f t="shared" si="27"/>
        <v>2.5928198841077017</v>
      </c>
      <c r="D337" s="59">
        <f t="shared" si="27"/>
        <v>3.1192475391700354</v>
      </c>
      <c r="E337" s="59">
        <f t="shared" si="27"/>
        <v>5.4086056065850441</v>
      </c>
      <c r="F337" s="59">
        <f t="shared" si="27"/>
        <v>0</v>
      </c>
      <c r="G337" s="59">
        <f t="shared" si="27"/>
        <v>0</v>
      </c>
      <c r="H337" s="59">
        <f t="shared" si="27"/>
        <v>3.4693912542316454</v>
      </c>
      <c r="I337" s="1"/>
    </row>
    <row r="338" spans="2:9" x14ac:dyDescent="0.2">
      <c r="B338" s="39" t="str">
        <f>$B$52</f>
        <v>Totals</v>
      </c>
      <c r="C338" s="59">
        <f t="shared" si="27"/>
        <v>1.111815212365558</v>
      </c>
      <c r="D338" s="59">
        <f t="shared" si="27"/>
        <v>1.818333538303281</v>
      </c>
      <c r="E338" s="59">
        <f t="shared" si="27"/>
        <v>3.9860544174692571</v>
      </c>
      <c r="F338" s="59">
        <f t="shared" si="27"/>
        <v>12.78606045556093</v>
      </c>
      <c r="G338" s="59">
        <f t="shared" si="27"/>
        <v>0</v>
      </c>
      <c r="H338" s="59">
        <f t="shared" si="27"/>
        <v>1.656816266942273</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6609.2782669148155</v>
      </c>
      <c r="D343" s="42">
        <f t="shared" si="28"/>
        <v>9894.8973700546558</v>
      </c>
      <c r="E343" s="42">
        <f>E293*24</f>
        <v>20182.450856767453</v>
      </c>
      <c r="F343" s="42">
        <f>F293*18</f>
        <v>37288.086653435792</v>
      </c>
      <c r="G343" s="42">
        <f>G293*24</f>
        <v>0</v>
      </c>
      <c r="H343" s="42">
        <f>IF((C32/30+D32/30+E32/24+F32/18+G32/24)=0,0,H268/(C32/30+D32/30+E32/24+F32/18+G32/24))</f>
        <v>8316.5121199750083</v>
      </c>
      <c r="I343" s="1"/>
    </row>
    <row r="344" spans="2:9" x14ac:dyDescent="0.2">
      <c r="B344" s="9" t="str">
        <f>$B$33</f>
        <v>Science</v>
      </c>
      <c r="C344" s="43">
        <f t="shared" si="28"/>
        <v>7885.3417727767674</v>
      </c>
      <c r="D344" s="43">
        <f t="shared" si="28"/>
        <v>14245.245601455656</v>
      </c>
      <c r="E344" s="43">
        <f>E294*24</f>
        <v>36713.434982295978</v>
      </c>
      <c r="F344" s="43">
        <f>F294*18</f>
        <v>76634.866792914763</v>
      </c>
      <c r="G344" s="43">
        <f>G294*24</f>
        <v>0</v>
      </c>
      <c r="H344" s="43">
        <f t="shared" ref="H344:H363" si="29">IF((C33/30+D33/30+E33/24+F33/18+G33/24)=0,0,H269/(C33/30+D33/30+E33/24+F33/18+G33/24))</f>
        <v>11754.858529942963</v>
      </c>
      <c r="I344" s="1"/>
    </row>
    <row r="345" spans="2:9" x14ac:dyDescent="0.2">
      <c r="B345" s="9" t="str">
        <f>$B$34</f>
        <v>Fine Arts</v>
      </c>
      <c r="C345" s="43">
        <f t="shared" si="28"/>
        <v>9577.8244975315883</v>
      </c>
      <c r="D345" s="43">
        <f t="shared" si="28"/>
        <v>14810.216783002139</v>
      </c>
      <c r="E345" s="43">
        <f t="shared" ref="E345:E363" si="30">E295*24</f>
        <v>24886.261502694117</v>
      </c>
      <c r="F345" s="43">
        <f t="shared" ref="F345:F363" si="31">F295*18</f>
        <v>0</v>
      </c>
      <c r="G345" s="43">
        <f t="shared" ref="G345:G363" si="32">G295*24</f>
        <v>0</v>
      </c>
      <c r="H345" s="43">
        <f t="shared" si="29"/>
        <v>11332.394111260181</v>
      </c>
      <c r="I345" s="1"/>
    </row>
    <row r="346" spans="2:9" x14ac:dyDescent="0.2">
      <c r="B346" s="9" t="str">
        <f>$B$35</f>
        <v>Teacher Education</v>
      </c>
      <c r="C346" s="43">
        <f t="shared" si="28"/>
        <v>7672.7546250934929</v>
      </c>
      <c r="D346" s="43">
        <f t="shared" si="28"/>
        <v>9507.7711397730709</v>
      </c>
      <c r="E346" s="43">
        <f t="shared" si="30"/>
        <v>12611.986879263261</v>
      </c>
      <c r="F346" s="43">
        <f t="shared" si="31"/>
        <v>29198.673682409833</v>
      </c>
      <c r="G346" s="43">
        <f t="shared" si="32"/>
        <v>0</v>
      </c>
      <c r="H346" s="43">
        <f t="shared" si="29"/>
        <v>11667.015522089125</v>
      </c>
      <c r="I346" s="1"/>
    </row>
    <row r="347" spans="2:9" x14ac:dyDescent="0.2">
      <c r="B347" s="9" t="str">
        <f>$B$36</f>
        <v>Agriculture</v>
      </c>
      <c r="C347" s="43">
        <f t="shared" si="28"/>
        <v>29517.932847153243</v>
      </c>
      <c r="D347" s="43">
        <f t="shared" si="28"/>
        <v>31431.680398287852</v>
      </c>
      <c r="E347" s="43">
        <f t="shared" si="30"/>
        <v>9971.6316846984228</v>
      </c>
      <c r="F347" s="43">
        <f t="shared" si="31"/>
        <v>0</v>
      </c>
      <c r="G347" s="43">
        <f t="shared" si="32"/>
        <v>0</v>
      </c>
      <c r="H347" s="43">
        <f t="shared" si="29"/>
        <v>20283.716028201921</v>
      </c>
      <c r="I347" s="1"/>
    </row>
    <row r="348" spans="2:9" x14ac:dyDescent="0.2">
      <c r="B348" s="9" t="str">
        <f>$B$37</f>
        <v>Engineering</v>
      </c>
      <c r="C348" s="43">
        <f t="shared" si="28"/>
        <v>11500.981889810841</v>
      </c>
      <c r="D348" s="43">
        <f t="shared" si="28"/>
        <v>18159.168138951642</v>
      </c>
      <c r="E348" s="43">
        <f t="shared" si="30"/>
        <v>42423.895439580279</v>
      </c>
      <c r="F348" s="43">
        <f t="shared" si="31"/>
        <v>0</v>
      </c>
      <c r="G348" s="43">
        <f t="shared" si="32"/>
        <v>0</v>
      </c>
      <c r="H348" s="43">
        <f t="shared" si="29"/>
        <v>17690.694830376822</v>
      </c>
      <c r="I348" s="1"/>
    </row>
    <row r="349" spans="2:9" x14ac:dyDescent="0.2">
      <c r="B349" s="9" t="str">
        <f>$B$38</f>
        <v>Home Economics</v>
      </c>
      <c r="C349" s="43">
        <f t="shared" si="28"/>
        <v>6696.817998775794</v>
      </c>
      <c r="D349" s="43">
        <f t="shared" si="28"/>
        <v>9020.9922401477343</v>
      </c>
      <c r="E349" s="43">
        <f t="shared" si="30"/>
        <v>0</v>
      </c>
      <c r="F349" s="43">
        <f t="shared" si="31"/>
        <v>0</v>
      </c>
      <c r="G349" s="43">
        <f t="shared" si="32"/>
        <v>0</v>
      </c>
      <c r="H349" s="43">
        <f t="shared" si="29"/>
        <v>8713.7738059433977</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8201.6937356818271</v>
      </c>
      <c r="D351" s="43">
        <f t="shared" si="28"/>
        <v>12318.820685701494</v>
      </c>
      <c r="E351" s="43">
        <f t="shared" si="30"/>
        <v>16918.430102295639</v>
      </c>
      <c r="F351" s="43">
        <f t="shared" si="31"/>
        <v>0</v>
      </c>
      <c r="G351" s="43">
        <f t="shared" si="32"/>
        <v>0</v>
      </c>
      <c r="H351" s="43">
        <f t="shared" si="29"/>
        <v>14483.961498503611</v>
      </c>
      <c r="I351" s="1"/>
    </row>
    <row r="352" spans="2:9" x14ac:dyDescent="0.2">
      <c r="B352" s="9" t="str">
        <f>$B$41</f>
        <v>Library Science</v>
      </c>
      <c r="C352" s="43">
        <f t="shared" si="28"/>
        <v>24882.191318858306</v>
      </c>
      <c r="D352" s="43">
        <f t="shared" si="28"/>
        <v>30369.405628200468</v>
      </c>
      <c r="E352" s="43">
        <f t="shared" si="30"/>
        <v>0</v>
      </c>
      <c r="F352" s="43">
        <f t="shared" si="31"/>
        <v>0</v>
      </c>
      <c r="G352" s="43">
        <f t="shared" si="32"/>
        <v>0</v>
      </c>
      <c r="H352" s="43">
        <f t="shared" si="29"/>
        <v>29503.00336883065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5988.4533169077558</v>
      </c>
      <c r="D355" s="43">
        <f t="shared" si="28"/>
        <v>0</v>
      </c>
      <c r="E355" s="43">
        <f t="shared" si="30"/>
        <v>0</v>
      </c>
      <c r="F355" s="43">
        <f t="shared" si="31"/>
        <v>0</v>
      </c>
      <c r="G355" s="43">
        <f t="shared" si="32"/>
        <v>0</v>
      </c>
      <c r="H355" s="43">
        <f t="shared" si="29"/>
        <v>5988.4533169077549</v>
      </c>
      <c r="I355" s="1"/>
    </row>
    <row r="356" spans="2:9" x14ac:dyDescent="0.2">
      <c r="B356" s="9" t="str">
        <f>$B$45</f>
        <v>Health Services</v>
      </c>
      <c r="C356" s="43">
        <f t="shared" si="28"/>
        <v>5300.7842674855438</v>
      </c>
      <c r="D356" s="43">
        <f t="shared" si="28"/>
        <v>9404.8661758076651</v>
      </c>
      <c r="E356" s="43">
        <f t="shared" si="30"/>
        <v>16671.487764713143</v>
      </c>
      <c r="F356" s="43">
        <f t="shared" si="31"/>
        <v>65806.524460242174</v>
      </c>
      <c r="G356" s="43">
        <f t="shared" si="32"/>
        <v>0</v>
      </c>
      <c r="H356" s="43">
        <f t="shared" si="29"/>
        <v>10512.601528870768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7261.0884845365517</v>
      </c>
      <c r="D358" s="43">
        <f t="shared" si="28"/>
        <v>11990.233588747906</v>
      </c>
      <c r="E358" s="43">
        <f t="shared" si="30"/>
        <v>18124.928570371463</v>
      </c>
      <c r="F358" s="43">
        <f t="shared" si="31"/>
        <v>95843.233223713469</v>
      </c>
      <c r="G358" s="43">
        <f t="shared" si="32"/>
        <v>0</v>
      </c>
      <c r="H358" s="43">
        <f t="shared" si="29"/>
        <v>12943.636662442519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14210.127820964924</v>
      </c>
      <c r="E360" s="43">
        <f t="shared" si="30"/>
        <v>0</v>
      </c>
      <c r="F360" s="43">
        <f t="shared" si="31"/>
        <v>0</v>
      </c>
      <c r="G360" s="43">
        <f t="shared" si="32"/>
        <v>0</v>
      </c>
      <c r="H360" s="43">
        <f t="shared" si="29"/>
        <v>14210.127820964924</v>
      </c>
      <c r="I360" s="1"/>
    </row>
    <row r="361" spans="2:9" x14ac:dyDescent="0.2">
      <c r="B361" s="9" t="str">
        <f>$B$50</f>
        <v>Technology</v>
      </c>
      <c r="C361" s="43">
        <f t="shared" si="33"/>
        <v>10110.819751631627</v>
      </c>
      <c r="D361" s="43">
        <f t="shared" si="33"/>
        <v>12639.66513560676</v>
      </c>
      <c r="E361" s="43">
        <f t="shared" si="30"/>
        <v>22132.694090477104</v>
      </c>
      <c r="F361" s="43">
        <f t="shared" si="31"/>
        <v>0</v>
      </c>
      <c r="G361" s="43">
        <f t="shared" si="32"/>
        <v>0</v>
      </c>
      <c r="H361" s="43">
        <f t="shared" si="29"/>
        <v>11256.053873614039</v>
      </c>
      <c r="I361" s="1"/>
    </row>
    <row r="362" spans="2:9" x14ac:dyDescent="0.2">
      <c r="B362" s="9" t="str">
        <f>$B$51</f>
        <v>Nursing</v>
      </c>
      <c r="C362" s="43">
        <f t="shared" si="33"/>
        <v>17136.668110057624</v>
      </c>
      <c r="D362" s="43">
        <f t="shared" si="33"/>
        <v>20615.974969764033</v>
      </c>
      <c r="E362" s="43">
        <f t="shared" si="30"/>
        <v>28597.583591932922</v>
      </c>
      <c r="F362" s="43">
        <f t="shared" si="31"/>
        <v>0</v>
      </c>
      <c r="G362" s="43">
        <f t="shared" si="32"/>
        <v>0</v>
      </c>
      <c r="H362" s="43">
        <f t="shared" si="29"/>
        <v>21939.825577771113</v>
      </c>
      <c r="I362" s="1"/>
    </row>
    <row r="363" spans="2:9" x14ac:dyDescent="0.2">
      <c r="B363" s="39" t="str">
        <f>$B$52</f>
        <v>Totals</v>
      </c>
      <c r="C363" s="42">
        <f t="shared" si="33"/>
        <v>7348.2961199129622</v>
      </c>
      <c r="D363" s="42">
        <f t="shared" si="33"/>
        <v>12017.872336710194</v>
      </c>
      <c r="E363" s="42">
        <f t="shared" si="30"/>
        <v>21075.954265695487</v>
      </c>
      <c r="F363" s="42">
        <f t="shared" si="31"/>
        <v>50703.978893038679</v>
      </c>
      <c r="G363" s="42">
        <f t="shared" si="32"/>
        <v>0</v>
      </c>
      <c r="H363" s="42">
        <f t="shared" si="29"/>
        <v>10708.103326287717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M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134</v>
      </c>
      <c r="C3" s="6"/>
      <c r="D3" s="6"/>
      <c r="E3" s="6"/>
      <c r="F3" s="6"/>
      <c r="G3" s="6"/>
      <c r="H3" s="6"/>
    </row>
    <row r="4" spans="2:8" x14ac:dyDescent="0.2">
      <c r="B4" s="90" t="s">
        <v>142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Data!G7</f>
        <v>26984013</v>
      </c>
      <c r="G13" s="33"/>
      <c r="H13" s="60">
        <f>F13</f>
        <v>26984013</v>
      </c>
    </row>
    <row r="14" spans="2:8" x14ac:dyDescent="0.2">
      <c r="B14" s="351" t="s">
        <v>15</v>
      </c>
      <c r="C14" s="351"/>
      <c r="D14" s="351"/>
      <c r="E14" s="351"/>
      <c r="F14" s="82">
        <f>Data!H7</f>
        <v>1612572</v>
      </c>
      <c r="G14" s="33"/>
      <c r="H14" s="30">
        <f>F14</f>
        <v>1612572</v>
      </c>
    </row>
    <row r="15" spans="2:8" x14ac:dyDescent="0.2">
      <c r="B15" s="351" t="s">
        <v>16</v>
      </c>
      <c r="C15" s="351"/>
      <c r="D15" s="351"/>
      <c r="E15" s="351"/>
      <c r="F15" s="82">
        <f>Data!I7</f>
        <v>7777602</v>
      </c>
      <c r="G15" s="33"/>
      <c r="H15" s="30">
        <f>F15</f>
        <v>7777602</v>
      </c>
    </row>
    <row r="16" spans="2:8" x14ac:dyDescent="0.2">
      <c r="B16" s="351" t="s">
        <v>20</v>
      </c>
      <c r="C16" s="351"/>
      <c r="D16" s="351"/>
      <c r="E16" s="351"/>
      <c r="F16" s="82">
        <f>Data!J7</f>
        <v>389981</v>
      </c>
      <c r="G16" s="33"/>
      <c r="H16" s="30">
        <f>F16-G16</f>
        <v>389981</v>
      </c>
    </row>
    <row r="17" spans="2:13" x14ac:dyDescent="0.2">
      <c r="B17" s="351" t="s">
        <v>17</v>
      </c>
      <c r="C17" s="351"/>
      <c r="D17" s="351"/>
      <c r="E17" s="351"/>
      <c r="F17" s="82">
        <f>Data!K7</f>
        <v>10310492</v>
      </c>
      <c r="G17" s="33"/>
      <c r="H17" s="30">
        <f>F17</f>
        <v>10310492</v>
      </c>
    </row>
    <row r="18" spans="2:13" x14ac:dyDescent="0.2">
      <c r="B18" s="351" t="s">
        <v>1</v>
      </c>
      <c r="C18" s="351"/>
      <c r="D18" s="351"/>
      <c r="E18" s="351"/>
      <c r="F18" s="83">
        <f>SUM(F13:F17)</f>
        <v>47074660</v>
      </c>
      <c r="G18" s="34"/>
      <c r="H18" s="29">
        <f>SUM(H13:H17)</f>
        <v>47074660</v>
      </c>
    </row>
    <row r="19" spans="2:13" ht="13.5" customHeight="1" x14ac:dyDescent="0.2">
      <c r="B19" s="27"/>
      <c r="D19" s="27"/>
      <c r="E19" s="27"/>
      <c r="F19" s="27"/>
      <c r="G19" s="27"/>
      <c r="H19" s="5"/>
    </row>
    <row r="20" spans="2:13" ht="13.5" customHeight="1" x14ac:dyDescent="0.2">
      <c r="B20" s="27"/>
      <c r="D20" s="363" t="s">
        <v>24</v>
      </c>
      <c r="E20" s="363"/>
      <c r="F20" s="363"/>
      <c r="G20" s="35" t="s">
        <v>25</v>
      </c>
      <c r="H20" s="35" t="s">
        <v>26</v>
      </c>
    </row>
    <row r="21" spans="2:13" x14ac:dyDescent="0.2">
      <c r="B21" s="361" t="s">
        <v>23</v>
      </c>
      <c r="C21" s="362"/>
      <c r="D21" s="350" t="str">
        <f>Data!L7</f>
        <v>Cuca Franco</v>
      </c>
      <c r="E21" s="350"/>
      <c r="F21" s="350"/>
      <c r="G21" s="94" t="str">
        <f>Data!M7</f>
        <v>432-552-2716</v>
      </c>
      <c r="H21" s="84" t="str">
        <f>Data!N7</f>
        <v>franco_c@utpb</v>
      </c>
    </row>
    <row r="22" spans="2:13" ht="13.5" customHeight="1" x14ac:dyDescent="0.2">
      <c r="B22" s="27"/>
      <c r="C22" s="27"/>
      <c r="D22" s="27"/>
      <c r="E22" s="27"/>
      <c r="F22" s="27"/>
      <c r="G22" s="27"/>
      <c r="H22" s="5"/>
    </row>
    <row r="23" spans="2:13" ht="13.5" customHeight="1" thickBot="1" x14ac:dyDescent="0.25">
      <c r="B23" s="3" t="s">
        <v>68</v>
      </c>
      <c r="C23" s="27"/>
      <c r="D23" s="27"/>
      <c r="E23" s="27"/>
      <c r="F23" s="27"/>
      <c r="G23" s="27"/>
      <c r="H23" s="5"/>
    </row>
    <row r="24" spans="2:13" s="37" customFormat="1" x14ac:dyDescent="0.2">
      <c r="B24" s="62"/>
      <c r="C24" s="65" t="s">
        <v>27</v>
      </c>
      <c r="D24" s="66" t="s">
        <v>28</v>
      </c>
      <c r="E24" s="66" t="s">
        <v>29</v>
      </c>
      <c r="F24" s="66" t="s">
        <v>30</v>
      </c>
      <c r="G24" s="66" t="s">
        <v>31</v>
      </c>
      <c r="H24" s="67" t="s">
        <v>32</v>
      </c>
    </row>
    <row r="25" spans="2:13" s="37" customFormat="1" ht="15" thickBot="1" x14ac:dyDescent="0.25">
      <c r="B25" s="61" t="s">
        <v>687</v>
      </c>
      <c r="C25" s="85">
        <f>Data!O7</f>
        <v>3549</v>
      </c>
      <c r="D25" s="86">
        <f>Data!P7</f>
        <v>2845</v>
      </c>
      <c r="E25" s="86">
        <f>Data!Q7</f>
        <v>628</v>
      </c>
      <c r="F25" s="86">
        <f>Data!R7</f>
        <v>0</v>
      </c>
      <c r="G25" s="86">
        <f>Data!S7</f>
        <v>0</v>
      </c>
      <c r="H25" s="74">
        <f>SUM(C25:G25)</f>
        <v>7022</v>
      </c>
    </row>
    <row r="26" spans="2:13" x14ac:dyDescent="0.2">
      <c r="C26" s="2"/>
      <c r="D26" s="2"/>
      <c r="E26" s="2"/>
      <c r="F26" s="2"/>
      <c r="G26" s="2"/>
      <c r="H26" s="2"/>
      <c r="I26" s="2"/>
    </row>
    <row r="27" spans="2:13" ht="13.5" customHeight="1" x14ac:dyDescent="0.2">
      <c r="B27" s="27"/>
      <c r="D27" s="363" t="s">
        <v>24</v>
      </c>
      <c r="E27" s="363"/>
      <c r="F27" s="363"/>
      <c r="G27" s="35" t="s">
        <v>25</v>
      </c>
      <c r="H27" s="35" t="s">
        <v>26</v>
      </c>
    </row>
    <row r="28" spans="2:13" ht="28.5" x14ac:dyDescent="0.2">
      <c r="B28" s="361" t="s">
        <v>40</v>
      </c>
      <c r="C28" s="362"/>
      <c r="D28" s="350" t="str">
        <f>Data!T7</f>
        <v>Haneda, Miki</v>
      </c>
      <c r="E28" s="350"/>
      <c r="F28" s="350"/>
      <c r="G28" s="94" t="str">
        <f>Data!U7</f>
        <v>(432) 552-2116</v>
      </c>
      <c r="H28" s="84" t="str">
        <f>Data!V7</f>
        <v>haneda_m@utpb.edu</v>
      </c>
    </row>
    <row r="29" spans="2:13" ht="13.5" customHeight="1" x14ac:dyDescent="0.2">
      <c r="B29" s="27"/>
      <c r="C29" s="27"/>
      <c r="D29" s="27"/>
      <c r="E29" s="27"/>
      <c r="F29" s="27"/>
      <c r="G29" s="27"/>
      <c r="H29" s="5"/>
    </row>
    <row r="30" spans="2:13" ht="15" thickBot="1" x14ac:dyDescent="0.25">
      <c r="B30" s="3" t="s">
        <v>10</v>
      </c>
      <c r="C30" s="1"/>
      <c r="D30" s="1"/>
      <c r="E30" s="1"/>
      <c r="F30" s="1"/>
      <c r="G30" s="1"/>
      <c r="H30" s="1"/>
      <c r="I30" s="1"/>
    </row>
    <row r="31" spans="2:13" ht="15" thickBot="1" x14ac:dyDescent="0.25">
      <c r="B31" s="68" t="s">
        <v>33</v>
      </c>
      <c r="C31" s="69" t="s">
        <v>27</v>
      </c>
      <c r="D31" s="69" t="s">
        <v>28</v>
      </c>
      <c r="E31" s="69" t="s">
        <v>29</v>
      </c>
      <c r="F31" s="69" t="s">
        <v>30</v>
      </c>
      <c r="G31" s="69" t="s">
        <v>31</v>
      </c>
      <c r="H31" s="70" t="s">
        <v>32</v>
      </c>
      <c r="I31" s="1"/>
    </row>
    <row r="32" spans="2:13" x14ac:dyDescent="0.2">
      <c r="B32" s="9" t="s">
        <v>46</v>
      </c>
      <c r="C32" s="87">
        <f>Data!W7</f>
        <v>41462</v>
      </c>
      <c r="D32" s="87">
        <f>Data!AQ7</f>
        <v>15965</v>
      </c>
      <c r="E32" s="87">
        <f>Data!BK7</f>
        <v>1965</v>
      </c>
      <c r="F32" s="87">
        <f>Data!CE7</f>
        <v>0</v>
      </c>
      <c r="G32" s="87">
        <f>Data!CY7</f>
        <v>0</v>
      </c>
      <c r="H32" s="22">
        <f>SUM(C32:G32)</f>
        <v>59392</v>
      </c>
      <c r="I32" s="1"/>
      <c r="M32" s="18"/>
    </row>
    <row r="33" spans="2:13" x14ac:dyDescent="0.2">
      <c r="B33" s="7" t="s">
        <v>47</v>
      </c>
      <c r="C33" s="87">
        <f>Data!X7</f>
        <v>11018</v>
      </c>
      <c r="D33" s="87">
        <f>Data!AR7</f>
        <v>7762</v>
      </c>
      <c r="E33" s="87">
        <f>Data!BL7</f>
        <v>1197</v>
      </c>
      <c r="F33" s="87">
        <f>Data!CF7</f>
        <v>0</v>
      </c>
      <c r="G33" s="87">
        <f>Data!CZ7</f>
        <v>0</v>
      </c>
      <c r="H33" s="22">
        <f t="shared" ref="H33:H52" si="0">SUM(C33:G33)</f>
        <v>19977</v>
      </c>
      <c r="I33" s="1"/>
      <c r="M33" s="18"/>
    </row>
    <row r="34" spans="2:13" x14ac:dyDescent="0.2">
      <c r="B34" s="7" t="s">
        <v>48</v>
      </c>
      <c r="C34" s="87">
        <f>Data!Y7</f>
        <v>4814</v>
      </c>
      <c r="D34" s="87">
        <f>Data!AS7</f>
        <v>1040</v>
      </c>
      <c r="E34" s="87">
        <f>Data!BM7</f>
        <v>0</v>
      </c>
      <c r="F34" s="87">
        <f>Data!CG7</f>
        <v>0</v>
      </c>
      <c r="G34" s="87">
        <f>Data!DA7</f>
        <v>0</v>
      </c>
      <c r="H34" s="22">
        <f t="shared" si="0"/>
        <v>5854</v>
      </c>
      <c r="I34" s="1"/>
      <c r="M34" s="18"/>
    </row>
    <row r="35" spans="2:13" x14ac:dyDescent="0.2">
      <c r="B35" s="7" t="s">
        <v>49</v>
      </c>
      <c r="C35" s="87">
        <f>Data!Z7</f>
        <v>306</v>
      </c>
      <c r="D35" s="87">
        <f>Data!AT7</f>
        <v>3009</v>
      </c>
      <c r="E35" s="87">
        <f>Data!BN7</f>
        <v>8325</v>
      </c>
      <c r="F35" s="87">
        <f>Data!CH7</f>
        <v>0</v>
      </c>
      <c r="G35" s="87">
        <f>Data!DB7</f>
        <v>0</v>
      </c>
      <c r="H35" s="22">
        <f t="shared" si="0"/>
        <v>11640</v>
      </c>
      <c r="I35" s="1"/>
      <c r="M35" s="18"/>
    </row>
    <row r="36" spans="2:13" x14ac:dyDescent="0.2">
      <c r="B36" s="7" t="s">
        <v>50</v>
      </c>
      <c r="C36" s="87">
        <f>Data!AA7</f>
        <v>0</v>
      </c>
      <c r="D36" s="87">
        <f>Data!AU7</f>
        <v>0</v>
      </c>
      <c r="E36" s="87">
        <f>Data!BO7</f>
        <v>0</v>
      </c>
      <c r="F36" s="87">
        <f>Data!CI7</f>
        <v>0</v>
      </c>
      <c r="G36" s="87">
        <f>Data!DC7</f>
        <v>0</v>
      </c>
      <c r="H36" s="22">
        <f t="shared" si="0"/>
        <v>0</v>
      </c>
      <c r="I36" s="1"/>
      <c r="M36" s="18"/>
    </row>
    <row r="37" spans="2:13" x14ac:dyDescent="0.2">
      <c r="B37" s="7" t="s">
        <v>51</v>
      </c>
      <c r="C37" s="87">
        <f>Data!AB7</f>
        <v>1537</v>
      </c>
      <c r="D37" s="87">
        <f>Data!AV7</f>
        <v>5099</v>
      </c>
      <c r="E37" s="87">
        <f>Data!BP7</f>
        <v>72</v>
      </c>
      <c r="F37" s="87">
        <f>Data!CJ7</f>
        <v>0</v>
      </c>
      <c r="G37" s="87">
        <f>Data!DD7</f>
        <v>0</v>
      </c>
      <c r="H37" s="22">
        <f t="shared" si="0"/>
        <v>6708</v>
      </c>
      <c r="I37" s="1"/>
      <c r="M37" s="18"/>
    </row>
    <row r="38" spans="2:13" x14ac:dyDescent="0.2">
      <c r="B38" s="7" t="s">
        <v>52</v>
      </c>
      <c r="C38" s="87">
        <f>Data!AC7</f>
        <v>168</v>
      </c>
      <c r="D38" s="87">
        <f>Data!AW7</f>
        <v>939</v>
      </c>
      <c r="E38" s="87">
        <f>Data!BQ7</f>
        <v>0</v>
      </c>
      <c r="F38" s="87">
        <f>Data!CK7</f>
        <v>0</v>
      </c>
      <c r="G38" s="87">
        <f>Data!DE7</f>
        <v>0</v>
      </c>
      <c r="H38" s="22">
        <f t="shared" si="0"/>
        <v>1107</v>
      </c>
      <c r="I38" s="1"/>
      <c r="M38" s="18"/>
    </row>
    <row r="39" spans="2:13" x14ac:dyDescent="0.2">
      <c r="B39" s="7" t="s">
        <v>53</v>
      </c>
      <c r="C39" s="87">
        <f>Data!AD7</f>
        <v>0</v>
      </c>
      <c r="D39" s="87">
        <f>Data!AX7</f>
        <v>0</v>
      </c>
      <c r="E39" s="87">
        <f>Data!BR7</f>
        <v>0</v>
      </c>
      <c r="F39" s="87">
        <f>Data!CL7</f>
        <v>0</v>
      </c>
      <c r="G39" s="87">
        <f>Data!DF7</f>
        <v>0</v>
      </c>
      <c r="H39" s="22">
        <f t="shared" si="0"/>
        <v>0</v>
      </c>
      <c r="I39" s="1"/>
      <c r="M39" s="18"/>
    </row>
    <row r="40" spans="2:13" x14ac:dyDescent="0.2">
      <c r="B40" s="7" t="s">
        <v>54</v>
      </c>
      <c r="C40" s="87">
        <f>Data!AE7</f>
        <v>267</v>
      </c>
      <c r="D40" s="87">
        <f>Data!AY7</f>
        <v>750</v>
      </c>
      <c r="E40" s="87">
        <f>Data!BS7</f>
        <v>0</v>
      </c>
      <c r="F40" s="87">
        <f>Data!CM7</f>
        <v>0</v>
      </c>
      <c r="G40" s="87">
        <f>Data!DG7</f>
        <v>0</v>
      </c>
      <c r="H40" s="22">
        <f t="shared" si="0"/>
        <v>1017</v>
      </c>
      <c r="I40" s="1"/>
      <c r="M40" s="18"/>
    </row>
    <row r="41" spans="2:13" x14ac:dyDescent="0.2">
      <c r="B41" s="7" t="s">
        <v>55</v>
      </c>
      <c r="C41" s="87">
        <f>Data!AF7</f>
        <v>0</v>
      </c>
      <c r="D41" s="87">
        <f>Data!AZ7</f>
        <v>0</v>
      </c>
      <c r="E41" s="87">
        <f>Data!BT7</f>
        <v>0</v>
      </c>
      <c r="F41" s="87">
        <f>Data!CN7</f>
        <v>0</v>
      </c>
      <c r="G41" s="87">
        <f>Data!DH7</f>
        <v>0</v>
      </c>
      <c r="H41" s="22">
        <f t="shared" si="0"/>
        <v>0</v>
      </c>
      <c r="I41" s="1"/>
      <c r="M41" s="18"/>
    </row>
    <row r="42" spans="2:13" x14ac:dyDescent="0.2">
      <c r="B42" s="7" t="s">
        <v>56</v>
      </c>
      <c r="C42" s="87">
        <f>Data!AG7</f>
        <v>0</v>
      </c>
      <c r="D42" s="87">
        <f>Data!BA7</f>
        <v>0</v>
      </c>
      <c r="E42" s="87">
        <f>Data!BU7</f>
        <v>0</v>
      </c>
      <c r="F42" s="87">
        <f>Data!CO7</f>
        <v>0</v>
      </c>
      <c r="G42" s="87">
        <f>Data!DI7</f>
        <v>0</v>
      </c>
      <c r="H42" s="22">
        <f t="shared" si="0"/>
        <v>0</v>
      </c>
      <c r="I42" s="1"/>
      <c r="M42" s="18"/>
    </row>
    <row r="43" spans="2:13" x14ac:dyDescent="0.2">
      <c r="B43" s="7" t="s">
        <v>57</v>
      </c>
      <c r="C43" s="87">
        <f>Data!AH7</f>
        <v>0</v>
      </c>
      <c r="D43" s="87">
        <f>Data!BB7</f>
        <v>0</v>
      </c>
      <c r="E43" s="87">
        <f>Data!BV7</f>
        <v>0</v>
      </c>
      <c r="F43" s="87">
        <f>Data!CP7</f>
        <v>0</v>
      </c>
      <c r="G43" s="87">
        <f>Data!DJ7</f>
        <v>0</v>
      </c>
      <c r="H43" s="22">
        <f t="shared" si="0"/>
        <v>0</v>
      </c>
      <c r="I43" s="1"/>
      <c r="M43" s="18"/>
    </row>
    <row r="44" spans="2:13" x14ac:dyDescent="0.2">
      <c r="B44" s="7" t="s">
        <v>58</v>
      </c>
      <c r="C44" s="87">
        <f>Data!AI7</f>
        <v>106</v>
      </c>
      <c r="D44" s="87">
        <f>Data!BC7</f>
        <v>0</v>
      </c>
      <c r="E44" s="87">
        <f>Data!BW7</f>
        <v>0</v>
      </c>
      <c r="F44" s="87">
        <f>Data!CQ7</f>
        <v>0</v>
      </c>
      <c r="G44" s="87">
        <f>Data!DK7</f>
        <v>0</v>
      </c>
      <c r="H44" s="22">
        <f t="shared" si="0"/>
        <v>106</v>
      </c>
      <c r="I44" s="1"/>
      <c r="M44" s="18"/>
    </row>
    <row r="45" spans="2:13" x14ac:dyDescent="0.2">
      <c r="B45" s="7" t="s">
        <v>59</v>
      </c>
      <c r="C45" s="87">
        <f>Data!AJ7</f>
        <v>651</v>
      </c>
      <c r="D45" s="87">
        <f>Data!BD7</f>
        <v>92</v>
      </c>
      <c r="E45" s="87">
        <f>Data!BX7</f>
        <v>42</v>
      </c>
      <c r="F45" s="87">
        <f>Data!CR7</f>
        <v>0</v>
      </c>
      <c r="G45" s="87">
        <f>Data!DL7</f>
        <v>0</v>
      </c>
      <c r="H45" s="22">
        <f t="shared" si="0"/>
        <v>785</v>
      </c>
      <c r="I45" s="1"/>
      <c r="M45" s="18"/>
    </row>
    <row r="46" spans="2:13" x14ac:dyDescent="0.2">
      <c r="B46" s="7" t="s">
        <v>60</v>
      </c>
      <c r="C46" s="87">
        <f>Data!AK7</f>
        <v>0</v>
      </c>
      <c r="D46" s="87">
        <f>Data!BE7</f>
        <v>0</v>
      </c>
      <c r="E46" s="87">
        <f>Data!BY7</f>
        <v>0</v>
      </c>
      <c r="F46" s="87">
        <f>Data!CS7</f>
        <v>0</v>
      </c>
      <c r="G46" s="87">
        <f>Data!DM7</f>
        <v>0</v>
      </c>
      <c r="H46" s="22">
        <f t="shared" si="0"/>
        <v>0</v>
      </c>
      <c r="I46" s="1"/>
      <c r="M46" s="18"/>
    </row>
    <row r="47" spans="2:13" x14ac:dyDescent="0.2">
      <c r="B47" s="7" t="s">
        <v>61</v>
      </c>
      <c r="C47" s="87">
        <f>Data!AL7</f>
        <v>2676</v>
      </c>
      <c r="D47" s="87">
        <f>Data!BF7</f>
        <v>12546</v>
      </c>
      <c r="E47" s="87">
        <f>Data!BZ7</f>
        <v>4206</v>
      </c>
      <c r="F47" s="87">
        <f>Data!CT7</f>
        <v>0</v>
      </c>
      <c r="G47" s="87">
        <f>Data!DN7</f>
        <v>0</v>
      </c>
      <c r="H47" s="22">
        <f t="shared" si="0"/>
        <v>19428</v>
      </c>
      <c r="I47" s="1"/>
      <c r="M47" s="18"/>
    </row>
    <row r="48" spans="2:13" x14ac:dyDescent="0.2">
      <c r="B48" s="7" t="s">
        <v>62</v>
      </c>
      <c r="C48" s="87">
        <f>Data!AM7</f>
        <v>0</v>
      </c>
      <c r="D48" s="87">
        <f>Data!BG7</f>
        <v>0</v>
      </c>
      <c r="E48" s="87">
        <f>Data!CA7</f>
        <v>0</v>
      </c>
      <c r="F48" s="87">
        <f>Data!CU7</f>
        <v>0</v>
      </c>
      <c r="G48" s="87">
        <f>Data!DO7</f>
        <v>0</v>
      </c>
      <c r="H48" s="22">
        <f t="shared" si="0"/>
        <v>0</v>
      </c>
      <c r="I48" s="1"/>
      <c r="M48" s="18"/>
    </row>
    <row r="49" spans="2:13" x14ac:dyDescent="0.2">
      <c r="B49" s="7" t="s">
        <v>63</v>
      </c>
      <c r="C49" s="87">
        <f>Data!AN7</f>
        <v>0</v>
      </c>
      <c r="D49" s="87">
        <f>Data!BH7</f>
        <v>312</v>
      </c>
      <c r="E49" s="87">
        <f>Data!CB7</f>
        <v>0</v>
      </c>
      <c r="F49" s="87">
        <f>Data!CV7</f>
        <v>0</v>
      </c>
      <c r="G49" s="87">
        <f>Data!DP7</f>
        <v>0</v>
      </c>
      <c r="H49" s="22">
        <f t="shared" si="0"/>
        <v>312</v>
      </c>
      <c r="I49" s="1"/>
      <c r="M49" s="18"/>
    </row>
    <row r="50" spans="2:13" x14ac:dyDescent="0.2">
      <c r="B50" s="7" t="s">
        <v>64</v>
      </c>
      <c r="C50" s="87">
        <f>Data!AO7</f>
        <v>187</v>
      </c>
      <c r="D50" s="87">
        <f>Data!BI7</f>
        <v>1125</v>
      </c>
      <c r="E50" s="87">
        <f>Data!CC7</f>
        <v>0</v>
      </c>
      <c r="F50" s="87">
        <f>Data!CW7</f>
        <v>0</v>
      </c>
      <c r="G50" s="87">
        <f>Data!DQ7</f>
        <v>0</v>
      </c>
      <c r="H50" s="22">
        <f t="shared" si="0"/>
        <v>1312</v>
      </c>
      <c r="I50" s="1"/>
      <c r="M50" s="18"/>
    </row>
    <row r="51" spans="2:13" x14ac:dyDescent="0.2">
      <c r="B51" s="7" t="s">
        <v>0</v>
      </c>
      <c r="C51" s="87">
        <f>Data!AP7</f>
        <v>120</v>
      </c>
      <c r="D51" s="87">
        <f>Data!BJ7</f>
        <v>2883</v>
      </c>
      <c r="E51" s="87">
        <f>Data!CD7</f>
        <v>0</v>
      </c>
      <c r="F51" s="87">
        <f>Data!CX7</f>
        <v>0</v>
      </c>
      <c r="G51" s="87">
        <f>Data!DR7</f>
        <v>0</v>
      </c>
      <c r="H51" s="22">
        <f t="shared" si="0"/>
        <v>3003</v>
      </c>
      <c r="I51" s="1"/>
      <c r="M51" s="18"/>
    </row>
    <row r="52" spans="2:13" x14ac:dyDescent="0.2">
      <c r="B52" s="8" t="s">
        <v>35</v>
      </c>
      <c r="C52" s="22">
        <f>SUM(C32:C51)</f>
        <v>63312</v>
      </c>
      <c r="D52" s="22">
        <f>SUM(D32:D51)</f>
        <v>51522</v>
      </c>
      <c r="E52" s="22">
        <f>SUM(E32:E51)</f>
        <v>15807</v>
      </c>
      <c r="F52" s="22">
        <f>SUM(F32:F51)</f>
        <v>0</v>
      </c>
      <c r="G52" s="22">
        <f>SUM(G32:G51)</f>
        <v>0</v>
      </c>
      <c r="H52" s="22">
        <f t="shared" si="0"/>
        <v>130641</v>
      </c>
      <c r="I52" s="1"/>
    </row>
    <row r="53" spans="2:13" x14ac:dyDescent="0.2">
      <c r="B53" s="14"/>
      <c r="C53" s="18"/>
      <c r="D53" s="18"/>
      <c r="E53" s="18"/>
      <c r="F53" s="18"/>
      <c r="G53" s="18"/>
      <c r="H53" s="18"/>
      <c r="I53" s="1"/>
    </row>
    <row r="54" spans="2:13" ht="13.5" customHeight="1" x14ac:dyDescent="0.2">
      <c r="B54" s="27"/>
      <c r="D54" s="363" t="s">
        <v>24</v>
      </c>
      <c r="E54" s="363"/>
      <c r="F54" s="363"/>
      <c r="G54" s="35" t="s">
        <v>25</v>
      </c>
      <c r="H54" s="35" t="s">
        <v>26</v>
      </c>
    </row>
    <row r="55" spans="2:13" ht="28.5" x14ac:dyDescent="0.2">
      <c r="B55" s="361" t="s">
        <v>41</v>
      </c>
      <c r="C55" s="362"/>
      <c r="D55" s="350" t="str">
        <f>Data!T7</f>
        <v>Haneda, Miki</v>
      </c>
      <c r="E55" s="350"/>
      <c r="F55" s="350"/>
      <c r="G55" s="94" t="str">
        <f>Data!U7</f>
        <v>(432) 552-2116</v>
      </c>
      <c r="H55" s="84" t="str">
        <f>Data!V7</f>
        <v>haneda_m@utpb.edu</v>
      </c>
    </row>
    <row r="56" spans="2:13" ht="13.5" customHeight="1" x14ac:dyDescent="0.2">
      <c r="B56" s="27"/>
      <c r="C56" s="27"/>
      <c r="D56" s="27"/>
      <c r="E56" s="27"/>
      <c r="F56" s="27"/>
      <c r="G56" s="27"/>
      <c r="H56" s="5"/>
    </row>
    <row r="57" spans="2:13" x14ac:dyDescent="0.2">
      <c r="B57" s="3" t="s">
        <v>11</v>
      </c>
      <c r="C57" s="1"/>
      <c r="D57" s="1"/>
      <c r="E57" s="1"/>
      <c r="F57" s="1"/>
      <c r="G57" s="1"/>
      <c r="H57" s="1"/>
      <c r="I57" s="1"/>
    </row>
    <row r="58" spans="2:13" ht="39" customHeight="1" x14ac:dyDescent="0.2">
      <c r="B58" s="364" t="s">
        <v>43</v>
      </c>
      <c r="C58" s="364"/>
      <c r="D58" s="364"/>
      <c r="E58" s="364"/>
      <c r="F58" s="364"/>
      <c r="G58" s="364"/>
      <c r="H58" s="38"/>
    </row>
    <row r="59" spans="2:13" ht="15" thickBot="1" x14ac:dyDescent="0.25">
      <c r="B59" s="36"/>
      <c r="C59" s="1"/>
      <c r="D59" s="1"/>
      <c r="E59" s="1"/>
      <c r="F59" s="1"/>
      <c r="G59" s="1"/>
      <c r="H59" s="1"/>
      <c r="I59" s="1"/>
    </row>
    <row r="60" spans="2:13" ht="15" thickBot="1" x14ac:dyDescent="0.25">
      <c r="B60" s="68" t="s">
        <v>33</v>
      </c>
      <c r="C60" s="69" t="s">
        <v>27</v>
      </c>
      <c r="D60" s="69" t="s">
        <v>28</v>
      </c>
      <c r="E60" s="69" t="s">
        <v>29</v>
      </c>
      <c r="F60" s="69" t="s">
        <v>30</v>
      </c>
      <c r="G60" s="69" t="s">
        <v>31</v>
      </c>
      <c r="H60" s="70" t="s">
        <v>32</v>
      </c>
      <c r="I60" s="1"/>
    </row>
    <row r="61" spans="2:13" x14ac:dyDescent="0.2">
      <c r="B61" s="9" t="str">
        <f>$B$32</f>
        <v>Liberal Arts</v>
      </c>
      <c r="C61" s="88">
        <f>Data!DS7</f>
        <v>1830227</v>
      </c>
      <c r="D61" s="88">
        <f>Data!EM7</f>
        <v>1049624</v>
      </c>
      <c r="E61" s="88">
        <f>Data!FG7</f>
        <v>573649</v>
      </c>
      <c r="F61" s="88">
        <f>Data!GA7</f>
        <v>0</v>
      </c>
      <c r="G61" s="88">
        <f>Data!GU7</f>
        <v>0</v>
      </c>
      <c r="H61" s="21">
        <f>SUM(C61:G61)</f>
        <v>3453500</v>
      </c>
      <c r="I61" s="1"/>
    </row>
    <row r="62" spans="2:13" x14ac:dyDescent="0.2">
      <c r="B62" s="9" t="str">
        <f>$B$33</f>
        <v>Science</v>
      </c>
      <c r="C62" s="87">
        <f>Data!DT7</f>
        <v>815361</v>
      </c>
      <c r="D62" s="87">
        <f>Data!EN7</f>
        <v>892734</v>
      </c>
      <c r="E62" s="87">
        <f>Data!FH7</f>
        <v>352174</v>
      </c>
      <c r="F62" s="87">
        <f>Data!GB7</f>
        <v>0</v>
      </c>
      <c r="G62" s="87">
        <f>Data!GV7</f>
        <v>0</v>
      </c>
      <c r="H62" s="22">
        <f t="shared" ref="H62:H81" si="1">SUM(C62:G62)</f>
        <v>2060269</v>
      </c>
      <c r="I62" s="1"/>
    </row>
    <row r="63" spans="2:13" x14ac:dyDescent="0.2">
      <c r="B63" s="9" t="str">
        <f>$B$34</f>
        <v>Fine Arts</v>
      </c>
      <c r="C63" s="87">
        <f>Data!DU7</f>
        <v>386994</v>
      </c>
      <c r="D63" s="87">
        <f>Data!EO7</f>
        <v>180039</v>
      </c>
      <c r="E63" s="87">
        <f>Data!FI7</f>
        <v>0</v>
      </c>
      <c r="F63" s="87">
        <f>Data!GC7</f>
        <v>0</v>
      </c>
      <c r="G63" s="87">
        <f>Data!GW7</f>
        <v>0</v>
      </c>
      <c r="H63" s="22">
        <f t="shared" si="1"/>
        <v>567033</v>
      </c>
      <c r="I63" s="1"/>
    </row>
    <row r="64" spans="2:13" x14ac:dyDescent="0.2">
      <c r="B64" s="9" t="str">
        <f>$B$35</f>
        <v>Teacher Education</v>
      </c>
      <c r="C64" s="87">
        <f>Data!DV7</f>
        <v>9057</v>
      </c>
      <c r="D64" s="87">
        <f>Data!EP7</f>
        <v>232587</v>
      </c>
      <c r="E64" s="87">
        <f>Data!FJ7</f>
        <v>548079</v>
      </c>
      <c r="F64" s="87">
        <f>Data!GD7</f>
        <v>0</v>
      </c>
      <c r="G64" s="87">
        <f>Data!GX7</f>
        <v>0</v>
      </c>
      <c r="H64" s="22">
        <f t="shared" si="1"/>
        <v>789723</v>
      </c>
      <c r="I64" s="1"/>
    </row>
    <row r="65" spans="2:9" x14ac:dyDescent="0.2">
      <c r="B65" s="9" t="str">
        <f>$B$36</f>
        <v>Agriculture</v>
      </c>
      <c r="C65" s="87">
        <f>Data!DW7</f>
        <v>0</v>
      </c>
      <c r="D65" s="87">
        <f>Data!EQ7</f>
        <v>0</v>
      </c>
      <c r="E65" s="87">
        <f>Data!FK7</f>
        <v>0</v>
      </c>
      <c r="F65" s="87">
        <f>Data!GE7</f>
        <v>0</v>
      </c>
      <c r="G65" s="87">
        <f>Data!GY7</f>
        <v>0</v>
      </c>
      <c r="H65" s="22">
        <f t="shared" si="1"/>
        <v>0</v>
      </c>
      <c r="I65" s="1"/>
    </row>
    <row r="66" spans="2:9" x14ac:dyDescent="0.2">
      <c r="B66" s="9" t="str">
        <f>$B$37</f>
        <v>Engineering</v>
      </c>
      <c r="C66" s="87">
        <f>Data!DX7</f>
        <v>287818</v>
      </c>
      <c r="D66" s="87">
        <f>Data!ER7</f>
        <v>682407</v>
      </c>
      <c r="E66" s="87">
        <f>Data!FL7</f>
        <v>41745</v>
      </c>
      <c r="F66" s="87">
        <f>Data!GF7</f>
        <v>0</v>
      </c>
      <c r="G66" s="87">
        <f>Data!GZ7</f>
        <v>0</v>
      </c>
      <c r="H66" s="22">
        <f t="shared" si="1"/>
        <v>1011970</v>
      </c>
      <c r="I66" s="1"/>
    </row>
    <row r="67" spans="2:9" x14ac:dyDescent="0.2">
      <c r="B67" s="9" t="str">
        <f>$B$38</f>
        <v>Home Economics</v>
      </c>
      <c r="C67" s="87">
        <f>Data!DY7</f>
        <v>16102</v>
      </c>
      <c r="D67" s="87">
        <f>Data!ES7</f>
        <v>93766</v>
      </c>
      <c r="E67" s="87">
        <f>Data!FM7</f>
        <v>0</v>
      </c>
      <c r="F67" s="87">
        <f>Data!GG7</f>
        <v>0</v>
      </c>
      <c r="G67" s="87">
        <f>Data!HA7</f>
        <v>0</v>
      </c>
      <c r="H67" s="22">
        <f t="shared" si="1"/>
        <v>109868</v>
      </c>
      <c r="I67" s="1"/>
    </row>
    <row r="68" spans="2:9" x14ac:dyDescent="0.2">
      <c r="B68" s="9" t="str">
        <f>$B$39</f>
        <v>Law</v>
      </c>
      <c r="C68" s="87">
        <f>Data!DZ7</f>
        <v>0</v>
      </c>
      <c r="D68" s="87">
        <f>Data!ET7</f>
        <v>0</v>
      </c>
      <c r="E68" s="87">
        <f>Data!FN7</f>
        <v>0</v>
      </c>
      <c r="F68" s="87">
        <f>Data!GH7</f>
        <v>0</v>
      </c>
      <c r="G68" s="87">
        <f>Data!HB7</f>
        <v>0</v>
      </c>
      <c r="H68" s="22">
        <f t="shared" si="1"/>
        <v>0</v>
      </c>
      <c r="I68" s="1"/>
    </row>
    <row r="69" spans="2:9" x14ac:dyDescent="0.2">
      <c r="B69" s="9" t="str">
        <f>$B$46</f>
        <v>Pharmacy</v>
      </c>
      <c r="C69" s="87">
        <f>Data!EA7</f>
        <v>57846</v>
      </c>
      <c r="D69" s="87">
        <f>Data!EU7</f>
        <v>58653</v>
      </c>
      <c r="E69" s="87">
        <f>Data!FO7</f>
        <v>0</v>
      </c>
      <c r="F69" s="87">
        <f>Data!GI7</f>
        <v>0</v>
      </c>
      <c r="G69" s="87">
        <f>Data!HC7</f>
        <v>0</v>
      </c>
      <c r="H69" s="22">
        <f t="shared" si="1"/>
        <v>116499</v>
      </c>
      <c r="I69" s="1"/>
    </row>
    <row r="70" spans="2:9" x14ac:dyDescent="0.2">
      <c r="B70" s="9" t="str">
        <f>$B$41</f>
        <v>Library Science</v>
      </c>
      <c r="C70" s="87">
        <f>Data!EB7</f>
        <v>0</v>
      </c>
      <c r="D70" s="87">
        <f>Data!EV7</f>
        <v>0</v>
      </c>
      <c r="E70" s="87">
        <f>Data!FP7</f>
        <v>0</v>
      </c>
      <c r="F70" s="87">
        <f>Data!GJ7</f>
        <v>0</v>
      </c>
      <c r="G70" s="87">
        <f>Data!HD7</f>
        <v>0</v>
      </c>
      <c r="H70" s="22">
        <f t="shared" si="1"/>
        <v>0</v>
      </c>
      <c r="I70" s="1"/>
    </row>
    <row r="71" spans="2:9" x14ac:dyDescent="0.2">
      <c r="B71" s="9" t="str">
        <f>$B$42</f>
        <v>Veterinary Science</v>
      </c>
      <c r="C71" s="87">
        <f>Data!EC7</f>
        <v>0</v>
      </c>
      <c r="D71" s="87">
        <f>Data!EW7</f>
        <v>0</v>
      </c>
      <c r="E71" s="87">
        <f>Data!FQ7</f>
        <v>0</v>
      </c>
      <c r="F71" s="87">
        <f>Data!GK7</f>
        <v>0</v>
      </c>
      <c r="G71" s="87">
        <f>Data!HE7</f>
        <v>0</v>
      </c>
      <c r="H71" s="22">
        <f t="shared" si="1"/>
        <v>0</v>
      </c>
      <c r="I71" s="1"/>
    </row>
    <row r="72" spans="2:9" x14ac:dyDescent="0.2">
      <c r="B72" s="9" t="str">
        <f>$B$43</f>
        <v>Vocational Training</v>
      </c>
      <c r="C72" s="87">
        <f>Data!ED7</f>
        <v>0</v>
      </c>
      <c r="D72" s="87">
        <f>Data!EX7</f>
        <v>0</v>
      </c>
      <c r="E72" s="87">
        <f>Data!FR7</f>
        <v>0</v>
      </c>
      <c r="F72" s="87">
        <f>Data!GL7</f>
        <v>0</v>
      </c>
      <c r="G72" s="87">
        <f>Data!HF7</f>
        <v>0</v>
      </c>
      <c r="H72" s="22">
        <f t="shared" si="1"/>
        <v>0</v>
      </c>
      <c r="I72" s="1"/>
    </row>
    <row r="73" spans="2:9" x14ac:dyDescent="0.2">
      <c r="B73" s="9" t="str">
        <f>$B$44</f>
        <v>Physical Training</v>
      </c>
      <c r="C73" s="87">
        <f>Data!EE7</f>
        <v>6233</v>
      </c>
      <c r="D73" s="87">
        <f>Data!EY7</f>
        <v>0</v>
      </c>
      <c r="E73" s="87">
        <f>Data!FS7</f>
        <v>0</v>
      </c>
      <c r="F73" s="87">
        <f>Data!GM7</f>
        <v>0</v>
      </c>
      <c r="G73" s="87">
        <f>Data!HG7</f>
        <v>0</v>
      </c>
      <c r="H73" s="22">
        <f t="shared" si="1"/>
        <v>6233</v>
      </c>
      <c r="I73" s="1"/>
    </row>
    <row r="74" spans="2:9" x14ac:dyDescent="0.2">
      <c r="B74" s="9" t="str">
        <f>$B$45</f>
        <v>Health Services</v>
      </c>
      <c r="C74" s="87">
        <f>Data!EF7</f>
        <v>39340</v>
      </c>
      <c r="D74" s="87">
        <f>Data!EZ7</f>
        <v>6187</v>
      </c>
      <c r="E74" s="87">
        <f>Data!FT7</f>
        <v>7687</v>
      </c>
      <c r="F74" s="87">
        <f>Data!GN7</f>
        <v>0</v>
      </c>
      <c r="G74" s="87">
        <f>Data!HH7</f>
        <v>0</v>
      </c>
      <c r="H74" s="22">
        <f t="shared" si="1"/>
        <v>53214</v>
      </c>
      <c r="I74" s="1"/>
    </row>
    <row r="75" spans="2:9" x14ac:dyDescent="0.2">
      <c r="B75" s="9" t="str">
        <f>$B$46</f>
        <v>Pharmacy</v>
      </c>
      <c r="C75" s="87">
        <f>Data!EG7</f>
        <v>0</v>
      </c>
      <c r="D75" s="87">
        <f>Data!FA7</f>
        <v>0</v>
      </c>
      <c r="E75" s="87">
        <f>Data!FU7</f>
        <v>0</v>
      </c>
      <c r="F75" s="87">
        <f>Data!GO7</f>
        <v>0</v>
      </c>
      <c r="G75" s="87">
        <f>Data!HI7</f>
        <v>0</v>
      </c>
      <c r="H75" s="22">
        <f t="shared" si="1"/>
        <v>0</v>
      </c>
      <c r="I75" s="1"/>
    </row>
    <row r="76" spans="2:9" x14ac:dyDescent="0.2">
      <c r="B76" s="9" t="str">
        <f>$B$47</f>
        <v>Business Administration</v>
      </c>
      <c r="C76" s="87">
        <f>Data!EH7</f>
        <v>145817</v>
      </c>
      <c r="D76" s="87">
        <f>Data!FB7</f>
        <v>858995</v>
      </c>
      <c r="E76" s="87">
        <f>Data!FV7</f>
        <v>455432</v>
      </c>
      <c r="F76" s="87">
        <f>Data!GP7</f>
        <v>0</v>
      </c>
      <c r="G76" s="87">
        <f>Data!HJ7</f>
        <v>0</v>
      </c>
      <c r="H76" s="22">
        <f t="shared" si="1"/>
        <v>1460244</v>
      </c>
      <c r="I76" s="1"/>
    </row>
    <row r="77" spans="2:9" x14ac:dyDescent="0.2">
      <c r="B77" s="9" t="str">
        <f>$B$48</f>
        <v>Optometry</v>
      </c>
      <c r="C77" s="87">
        <f>Data!EI7</f>
        <v>0</v>
      </c>
      <c r="D77" s="87">
        <f>Data!FC7</f>
        <v>0</v>
      </c>
      <c r="E77" s="87">
        <f>Data!FW7</f>
        <v>0</v>
      </c>
      <c r="F77" s="87">
        <f>Data!GQ7</f>
        <v>0</v>
      </c>
      <c r="G77" s="87">
        <f>Data!HK7</f>
        <v>0</v>
      </c>
      <c r="H77" s="22">
        <f t="shared" si="1"/>
        <v>0</v>
      </c>
      <c r="I77" s="1"/>
    </row>
    <row r="78" spans="2:9" x14ac:dyDescent="0.2">
      <c r="B78" s="9" t="str">
        <f>$B$49</f>
        <v>Teacher Ed-Practice Teaching</v>
      </c>
      <c r="C78" s="87">
        <f>Data!EJ7</f>
        <v>0</v>
      </c>
      <c r="D78" s="87">
        <f>Data!FD7</f>
        <v>76283</v>
      </c>
      <c r="E78" s="87">
        <f>Data!FX7</f>
        <v>0</v>
      </c>
      <c r="F78" s="87">
        <f>Data!GR7</f>
        <v>0</v>
      </c>
      <c r="G78" s="87">
        <f>Data!HL7</f>
        <v>0</v>
      </c>
      <c r="H78" s="22">
        <f t="shared" si="1"/>
        <v>76283</v>
      </c>
      <c r="I78" s="1"/>
    </row>
    <row r="79" spans="2:9" x14ac:dyDescent="0.2">
      <c r="B79" s="9" t="str">
        <f>$B$50</f>
        <v>Technology</v>
      </c>
      <c r="C79" s="87">
        <f>Data!EK7</f>
        <v>11408</v>
      </c>
      <c r="D79" s="87">
        <f>Data!FE7</f>
        <v>111462</v>
      </c>
      <c r="E79" s="87">
        <f>Data!FY7</f>
        <v>0</v>
      </c>
      <c r="F79" s="87">
        <f>Data!GS7</f>
        <v>0</v>
      </c>
      <c r="G79" s="87">
        <f>Data!HM7</f>
        <v>0</v>
      </c>
      <c r="H79" s="22">
        <f t="shared" si="1"/>
        <v>122870</v>
      </c>
      <c r="I79" s="1"/>
    </row>
    <row r="80" spans="2:9" x14ac:dyDescent="0.2">
      <c r="B80" s="9" t="str">
        <f>$B$51</f>
        <v>Nursing</v>
      </c>
      <c r="C80" s="87">
        <f>Data!EL7</f>
        <v>17705</v>
      </c>
      <c r="D80" s="87">
        <f>Data!FF7</f>
        <v>610795</v>
      </c>
      <c r="E80" s="87">
        <f>Data!FZ7</f>
        <v>0</v>
      </c>
      <c r="F80" s="87">
        <f>Data!GT7</f>
        <v>0</v>
      </c>
      <c r="G80" s="87">
        <f>Data!HN7</f>
        <v>0</v>
      </c>
      <c r="H80" s="22">
        <f t="shared" si="1"/>
        <v>628500</v>
      </c>
      <c r="I80" s="1"/>
    </row>
    <row r="81" spans="2:9" x14ac:dyDescent="0.2">
      <c r="B81" s="39" t="str">
        <f>$B$52</f>
        <v>Totals</v>
      </c>
      <c r="C81" s="21">
        <f>SUM(C61:C80)</f>
        <v>3623908</v>
      </c>
      <c r="D81" s="21">
        <f>SUM(D61:D80)</f>
        <v>4853532</v>
      </c>
      <c r="E81" s="21">
        <f>SUM(E61:E80)</f>
        <v>1978766</v>
      </c>
      <c r="F81" s="21">
        <f>SUM(F61:F80)</f>
        <v>0</v>
      </c>
      <c r="G81" s="21">
        <f>SUM(G61:G80)</f>
        <v>0</v>
      </c>
      <c r="H81" s="21">
        <f t="shared" si="1"/>
        <v>10456206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Data!T7</f>
        <v>Haneda, Miki</v>
      </c>
      <c r="E84" s="350"/>
      <c r="F84" s="350"/>
      <c r="G84" s="94" t="str">
        <f>Data!U7</f>
        <v>(432) 552-2116</v>
      </c>
      <c r="H84" s="84" t="str">
        <f>Data!V7</f>
        <v>haneda_m@utpb.edu</v>
      </c>
    </row>
    <row r="85" spans="2:9" ht="13.5" customHeight="1" x14ac:dyDescent="0.2">
      <c r="B85" s="27"/>
      <c r="C85" s="27"/>
      <c r="D85" s="27"/>
      <c r="E85" s="27"/>
      <c r="F85" s="27"/>
      <c r="G85" s="27"/>
      <c r="H85" s="5"/>
    </row>
    <row r="86" spans="2:9" x14ac:dyDescent="0.2">
      <c r="B86" s="28" t="s">
        <v>34</v>
      </c>
      <c r="C86" s="13"/>
      <c r="D86" s="13"/>
      <c r="E86" s="13"/>
      <c r="F86" s="13"/>
      <c r="G86" s="13"/>
      <c r="H86" s="17">
        <f>H13+H14</f>
        <v>28596585</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Data!HR7</f>
        <v>0</v>
      </c>
      <c r="D91" s="172">
        <f>Data!IL7</f>
        <v>0</v>
      </c>
      <c r="E91" s="172">
        <f>Data!JF7</f>
        <v>0</v>
      </c>
      <c r="F91" s="172">
        <f>Data!JZ7</f>
        <v>0</v>
      </c>
      <c r="G91" s="172">
        <f>Data!KT7</f>
        <v>0</v>
      </c>
      <c r="H91" s="40">
        <f t="shared" ref="H91:H111" si="2">SUM(C91:G91)</f>
        <v>0</v>
      </c>
    </row>
    <row r="92" spans="2:9" x14ac:dyDescent="0.2">
      <c r="B92" s="9" t="str">
        <f>$B$33</f>
        <v>Science</v>
      </c>
      <c r="C92" s="172">
        <f>Data!HS7</f>
        <v>0</v>
      </c>
      <c r="D92" s="172">
        <f>Data!IM7</f>
        <v>0</v>
      </c>
      <c r="E92" s="172">
        <f>Data!JG7</f>
        <v>0</v>
      </c>
      <c r="F92" s="172">
        <f>Data!KA7</f>
        <v>0</v>
      </c>
      <c r="G92" s="172">
        <f>Data!KU7</f>
        <v>0</v>
      </c>
      <c r="H92" s="75">
        <f t="shared" si="2"/>
        <v>0</v>
      </c>
    </row>
    <row r="93" spans="2:9" x14ac:dyDescent="0.2">
      <c r="B93" s="9" t="str">
        <f>$B$34</f>
        <v>Fine Arts</v>
      </c>
      <c r="C93" s="172">
        <f>Data!HT7</f>
        <v>0</v>
      </c>
      <c r="D93" s="172">
        <f>Data!IN7</f>
        <v>0</v>
      </c>
      <c r="E93" s="172">
        <f>Data!JH7</f>
        <v>0</v>
      </c>
      <c r="F93" s="172">
        <f>Data!KB7</f>
        <v>0</v>
      </c>
      <c r="G93" s="172">
        <f>Data!KV7</f>
        <v>0</v>
      </c>
      <c r="H93" s="75">
        <f t="shared" si="2"/>
        <v>0</v>
      </c>
    </row>
    <row r="94" spans="2:9" x14ac:dyDescent="0.2">
      <c r="B94" s="9" t="str">
        <f>$B$35</f>
        <v>Teacher Education</v>
      </c>
      <c r="C94" s="172">
        <f>Data!HU7</f>
        <v>0</v>
      </c>
      <c r="D94" s="172">
        <f>Data!IO7</f>
        <v>0</v>
      </c>
      <c r="E94" s="172">
        <f>Data!JI7</f>
        <v>0</v>
      </c>
      <c r="F94" s="172">
        <f>Data!KC7</f>
        <v>0</v>
      </c>
      <c r="G94" s="172">
        <f>Data!KW7</f>
        <v>0</v>
      </c>
      <c r="H94" s="75">
        <f t="shared" si="2"/>
        <v>0</v>
      </c>
    </row>
    <row r="95" spans="2:9" x14ac:dyDescent="0.2">
      <c r="B95" s="9" t="str">
        <f>$B$36</f>
        <v>Agriculture</v>
      </c>
      <c r="C95" s="172">
        <f>Data!HV7</f>
        <v>0</v>
      </c>
      <c r="D95" s="172">
        <f>Data!IP7</f>
        <v>0</v>
      </c>
      <c r="E95" s="172">
        <f>Data!JJ7</f>
        <v>0</v>
      </c>
      <c r="F95" s="172">
        <f>Data!KD7</f>
        <v>0</v>
      </c>
      <c r="G95" s="172">
        <f>Data!KX7</f>
        <v>0</v>
      </c>
      <c r="H95" s="75">
        <f t="shared" si="2"/>
        <v>0</v>
      </c>
    </row>
    <row r="96" spans="2:9" x14ac:dyDescent="0.2">
      <c r="B96" s="9" t="str">
        <f>$B$37</f>
        <v>Engineering</v>
      </c>
      <c r="C96" s="172">
        <f>Data!HW7</f>
        <v>0</v>
      </c>
      <c r="D96" s="172">
        <f>Data!IQ7</f>
        <v>0</v>
      </c>
      <c r="E96" s="172">
        <f>Data!JK7</f>
        <v>0</v>
      </c>
      <c r="F96" s="172">
        <f>Data!KE7</f>
        <v>0</v>
      </c>
      <c r="G96" s="172">
        <f>Data!KY7</f>
        <v>0</v>
      </c>
      <c r="H96" s="75">
        <f t="shared" si="2"/>
        <v>0</v>
      </c>
    </row>
    <row r="97" spans="2:8" x14ac:dyDescent="0.2">
      <c r="B97" s="9" t="str">
        <f>$B$38</f>
        <v>Home Economics</v>
      </c>
      <c r="C97" s="172">
        <f>Data!HX7</f>
        <v>0</v>
      </c>
      <c r="D97" s="172">
        <f>Data!IR7</f>
        <v>0</v>
      </c>
      <c r="E97" s="172">
        <f>Data!JL7</f>
        <v>0</v>
      </c>
      <c r="F97" s="172">
        <f>Data!KF7</f>
        <v>0</v>
      </c>
      <c r="G97" s="172">
        <f>Data!KZ7</f>
        <v>0</v>
      </c>
      <c r="H97" s="75">
        <f t="shared" si="2"/>
        <v>0</v>
      </c>
    </row>
    <row r="98" spans="2:8" x14ac:dyDescent="0.2">
      <c r="B98" s="9" t="str">
        <f>$B$39</f>
        <v>Law</v>
      </c>
      <c r="C98" s="172">
        <f>Data!HY7</f>
        <v>0</v>
      </c>
      <c r="D98" s="172">
        <f>Data!IS7</f>
        <v>0</v>
      </c>
      <c r="E98" s="172">
        <f>Data!JM7</f>
        <v>0</v>
      </c>
      <c r="F98" s="172">
        <f>Data!KG7</f>
        <v>0</v>
      </c>
      <c r="G98" s="172">
        <f>Data!LA7</f>
        <v>0</v>
      </c>
      <c r="H98" s="75">
        <f t="shared" si="2"/>
        <v>0</v>
      </c>
    </row>
    <row r="99" spans="2:8" x14ac:dyDescent="0.2">
      <c r="B99" s="9" t="str">
        <f>$B$40</f>
        <v>Social Service</v>
      </c>
      <c r="C99" s="172">
        <f>Data!HZ7</f>
        <v>0</v>
      </c>
      <c r="D99" s="172">
        <f>Data!IT7</f>
        <v>0</v>
      </c>
      <c r="E99" s="172">
        <f>Data!JN7</f>
        <v>0</v>
      </c>
      <c r="F99" s="172">
        <f>Data!KH7</f>
        <v>0</v>
      </c>
      <c r="G99" s="172">
        <f>Data!LB7</f>
        <v>0</v>
      </c>
      <c r="H99" s="75">
        <f t="shared" si="2"/>
        <v>0</v>
      </c>
    </row>
    <row r="100" spans="2:8" x14ac:dyDescent="0.2">
      <c r="B100" s="9" t="str">
        <f>$B$41</f>
        <v>Library Science</v>
      </c>
      <c r="C100" s="172">
        <f>Data!IA7</f>
        <v>0</v>
      </c>
      <c r="D100" s="172">
        <f>Data!IU7</f>
        <v>0</v>
      </c>
      <c r="E100" s="172">
        <f>Data!JO7</f>
        <v>0</v>
      </c>
      <c r="F100" s="172">
        <f>Data!KI7</f>
        <v>0</v>
      </c>
      <c r="G100" s="172">
        <f>Data!LC7</f>
        <v>0</v>
      </c>
      <c r="H100" s="75">
        <f t="shared" si="2"/>
        <v>0</v>
      </c>
    </row>
    <row r="101" spans="2:8" x14ac:dyDescent="0.2">
      <c r="B101" s="9" t="str">
        <f>$B$42</f>
        <v>Veterinary Science</v>
      </c>
      <c r="C101" s="172">
        <f>Data!IB7</f>
        <v>0</v>
      </c>
      <c r="D101" s="172">
        <f>Data!IV7</f>
        <v>0</v>
      </c>
      <c r="E101" s="172">
        <f>Data!JP7</f>
        <v>0</v>
      </c>
      <c r="F101" s="172">
        <f>Data!KJ7</f>
        <v>0</v>
      </c>
      <c r="G101" s="172">
        <f>Data!LD7</f>
        <v>0</v>
      </c>
      <c r="H101" s="75">
        <f t="shared" si="2"/>
        <v>0</v>
      </c>
    </row>
    <row r="102" spans="2:8" x14ac:dyDescent="0.2">
      <c r="B102" s="9" t="str">
        <f>$B$43</f>
        <v>Vocational Training</v>
      </c>
      <c r="C102" s="172">
        <f>Data!IC7</f>
        <v>0</v>
      </c>
      <c r="D102" s="172">
        <f>Data!IW7</f>
        <v>0</v>
      </c>
      <c r="E102" s="172">
        <f>Data!JQ7</f>
        <v>0</v>
      </c>
      <c r="F102" s="172">
        <f>Data!KK7</f>
        <v>0</v>
      </c>
      <c r="G102" s="172">
        <f>Data!LE7</f>
        <v>0</v>
      </c>
      <c r="H102" s="75">
        <f t="shared" si="2"/>
        <v>0</v>
      </c>
    </row>
    <row r="103" spans="2:8" x14ac:dyDescent="0.2">
      <c r="B103" s="9" t="str">
        <f>$B$44</f>
        <v>Physical Training</v>
      </c>
      <c r="C103" s="172">
        <f>Data!ID7</f>
        <v>0</v>
      </c>
      <c r="D103" s="172">
        <f>Data!IX7</f>
        <v>0</v>
      </c>
      <c r="E103" s="172">
        <f>Data!JR7</f>
        <v>0</v>
      </c>
      <c r="F103" s="172">
        <f>Data!KL7</f>
        <v>0</v>
      </c>
      <c r="G103" s="172">
        <f>Data!LF7</f>
        <v>0</v>
      </c>
      <c r="H103" s="75">
        <f t="shared" si="2"/>
        <v>0</v>
      </c>
    </row>
    <row r="104" spans="2:8" x14ac:dyDescent="0.2">
      <c r="B104" s="9" t="str">
        <f>$B$45</f>
        <v>Health Services</v>
      </c>
      <c r="C104" s="172">
        <f>Data!IE7</f>
        <v>0</v>
      </c>
      <c r="D104" s="172">
        <f>Data!IY7</f>
        <v>0</v>
      </c>
      <c r="E104" s="172">
        <f>Data!JS7</f>
        <v>0</v>
      </c>
      <c r="F104" s="172">
        <f>Data!KM7</f>
        <v>0</v>
      </c>
      <c r="G104" s="172">
        <f>Data!LG7</f>
        <v>0</v>
      </c>
      <c r="H104" s="75">
        <f t="shared" si="2"/>
        <v>0</v>
      </c>
    </row>
    <row r="105" spans="2:8" x14ac:dyDescent="0.2">
      <c r="B105" s="9" t="str">
        <f>$B$46</f>
        <v>Pharmacy</v>
      </c>
      <c r="C105" s="172">
        <f>Data!IF7</f>
        <v>0</v>
      </c>
      <c r="D105" s="172">
        <f>Data!IZ7</f>
        <v>0</v>
      </c>
      <c r="E105" s="172">
        <f>Data!JT7</f>
        <v>0</v>
      </c>
      <c r="F105" s="172">
        <f>Data!KN7</f>
        <v>0</v>
      </c>
      <c r="G105" s="172">
        <f>Data!LH7</f>
        <v>0</v>
      </c>
      <c r="H105" s="75">
        <f t="shared" si="2"/>
        <v>0</v>
      </c>
    </row>
    <row r="106" spans="2:8" x14ac:dyDescent="0.2">
      <c r="B106" s="9" t="str">
        <f>$B$47</f>
        <v>Business Administration</v>
      </c>
      <c r="C106" s="172">
        <f>Data!IG7</f>
        <v>0</v>
      </c>
      <c r="D106" s="172">
        <f>Data!JA7</f>
        <v>0</v>
      </c>
      <c r="E106" s="172">
        <f>Data!JU7</f>
        <v>0</v>
      </c>
      <c r="F106" s="172">
        <f>Data!KO7</f>
        <v>0</v>
      </c>
      <c r="G106" s="172">
        <f>Data!LI7</f>
        <v>0</v>
      </c>
      <c r="H106" s="75">
        <f t="shared" si="2"/>
        <v>0</v>
      </c>
    </row>
    <row r="107" spans="2:8" x14ac:dyDescent="0.2">
      <c r="B107" s="9" t="str">
        <f>$B$48</f>
        <v>Optometry</v>
      </c>
      <c r="C107" s="172">
        <f>Data!IH7</f>
        <v>0</v>
      </c>
      <c r="D107" s="172">
        <f>Data!JB7</f>
        <v>0</v>
      </c>
      <c r="E107" s="172">
        <f>Data!JV7</f>
        <v>0</v>
      </c>
      <c r="F107" s="172">
        <f>Data!KP7</f>
        <v>0</v>
      </c>
      <c r="G107" s="172">
        <f>Data!LJ7</f>
        <v>0</v>
      </c>
      <c r="H107" s="75">
        <f t="shared" si="2"/>
        <v>0</v>
      </c>
    </row>
    <row r="108" spans="2:8" x14ac:dyDescent="0.2">
      <c r="B108" s="9" t="str">
        <f>$B$49</f>
        <v>Teacher Ed-Practice Teaching</v>
      </c>
      <c r="C108" s="172">
        <f>Data!II7</f>
        <v>0</v>
      </c>
      <c r="D108" s="172">
        <f>Data!JC7</f>
        <v>0</v>
      </c>
      <c r="E108" s="172">
        <f>Data!JW7</f>
        <v>0</v>
      </c>
      <c r="F108" s="172">
        <f>Data!KQ7</f>
        <v>0</v>
      </c>
      <c r="G108" s="172">
        <f>Data!LK7</f>
        <v>0</v>
      </c>
      <c r="H108" s="75">
        <f t="shared" si="2"/>
        <v>0</v>
      </c>
    </row>
    <row r="109" spans="2:8" x14ac:dyDescent="0.2">
      <c r="B109" s="9" t="str">
        <f>$B$50</f>
        <v>Technology</v>
      </c>
      <c r="C109" s="172">
        <f>Data!IJ7</f>
        <v>0</v>
      </c>
      <c r="D109" s="172">
        <f>Data!JD7</f>
        <v>0</v>
      </c>
      <c r="E109" s="172">
        <f>Data!JX7</f>
        <v>0</v>
      </c>
      <c r="F109" s="172">
        <f>Data!KR7</f>
        <v>0</v>
      </c>
      <c r="G109" s="172">
        <f>Data!LL7</f>
        <v>0</v>
      </c>
      <c r="H109" s="75">
        <f t="shared" si="2"/>
        <v>0</v>
      </c>
    </row>
    <row r="110" spans="2:8" x14ac:dyDescent="0.2">
      <c r="B110" s="9" t="str">
        <f>$B$51</f>
        <v>Nursing</v>
      </c>
      <c r="C110" s="172">
        <f>Data!IK7</f>
        <v>0</v>
      </c>
      <c r="D110" s="172">
        <f>Data!JE7</f>
        <v>0</v>
      </c>
      <c r="E110" s="172">
        <f>Data!JY7</f>
        <v>0</v>
      </c>
      <c r="F110" s="172">
        <f>Data!KS7</f>
        <v>0</v>
      </c>
      <c r="G110" s="172">
        <f>Data!HPM7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1830227</v>
      </c>
      <c r="D116" s="21">
        <f t="shared" si="3"/>
        <v>1049624</v>
      </c>
      <c r="E116" s="21">
        <f t="shared" si="3"/>
        <v>573649</v>
      </c>
      <c r="F116" s="21">
        <f t="shared" si="3"/>
        <v>0</v>
      </c>
      <c r="G116" s="21">
        <f t="shared" si="3"/>
        <v>0</v>
      </c>
      <c r="H116" s="40">
        <f t="shared" ref="H116:H136" si="4">SUM(C116:G116)</f>
        <v>3453500</v>
      </c>
      <c r="I116" s="1"/>
    </row>
    <row r="117" spans="2:9" x14ac:dyDescent="0.2">
      <c r="B117" s="9" t="str">
        <f>$B$33</f>
        <v>Science</v>
      </c>
      <c r="C117" s="22">
        <f t="shared" si="3"/>
        <v>815361</v>
      </c>
      <c r="D117" s="22">
        <f t="shared" si="3"/>
        <v>892734</v>
      </c>
      <c r="E117" s="22">
        <f t="shared" si="3"/>
        <v>352174</v>
      </c>
      <c r="F117" s="22">
        <f t="shared" si="3"/>
        <v>0</v>
      </c>
      <c r="G117" s="22">
        <f t="shared" si="3"/>
        <v>0</v>
      </c>
      <c r="H117" s="75">
        <f t="shared" si="4"/>
        <v>2060269</v>
      </c>
      <c r="I117" s="1"/>
    </row>
    <row r="118" spans="2:9" x14ac:dyDescent="0.2">
      <c r="B118" s="9" t="str">
        <f>$B$34</f>
        <v>Fine Arts</v>
      </c>
      <c r="C118" s="22">
        <f t="shared" si="3"/>
        <v>386994</v>
      </c>
      <c r="D118" s="22">
        <f t="shared" si="3"/>
        <v>180039</v>
      </c>
      <c r="E118" s="22">
        <f t="shared" si="3"/>
        <v>0</v>
      </c>
      <c r="F118" s="22">
        <f t="shared" si="3"/>
        <v>0</v>
      </c>
      <c r="G118" s="22">
        <f t="shared" si="3"/>
        <v>0</v>
      </c>
      <c r="H118" s="75">
        <f t="shared" si="4"/>
        <v>567033</v>
      </c>
      <c r="I118" s="1"/>
    </row>
    <row r="119" spans="2:9" x14ac:dyDescent="0.2">
      <c r="B119" s="9" t="str">
        <f>$B$35</f>
        <v>Teacher Education</v>
      </c>
      <c r="C119" s="22">
        <f t="shared" si="3"/>
        <v>9057</v>
      </c>
      <c r="D119" s="22">
        <f t="shared" si="3"/>
        <v>232587</v>
      </c>
      <c r="E119" s="22">
        <f t="shared" si="3"/>
        <v>548079</v>
      </c>
      <c r="F119" s="22">
        <f t="shared" si="3"/>
        <v>0</v>
      </c>
      <c r="G119" s="22">
        <f t="shared" si="3"/>
        <v>0</v>
      </c>
      <c r="H119" s="75">
        <f t="shared" si="4"/>
        <v>789723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287818</v>
      </c>
      <c r="D121" s="22">
        <f t="shared" si="3"/>
        <v>682407</v>
      </c>
      <c r="E121" s="22">
        <f t="shared" si="3"/>
        <v>41745</v>
      </c>
      <c r="F121" s="22">
        <f t="shared" si="3"/>
        <v>0</v>
      </c>
      <c r="G121" s="22">
        <f t="shared" si="3"/>
        <v>0</v>
      </c>
      <c r="H121" s="75">
        <f t="shared" si="4"/>
        <v>1011970</v>
      </c>
      <c r="I121" s="1"/>
    </row>
    <row r="122" spans="2:9" x14ac:dyDescent="0.2">
      <c r="B122" s="9" t="str">
        <f>$B$38</f>
        <v>Home Economics</v>
      </c>
      <c r="C122" s="22">
        <f t="shared" si="3"/>
        <v>16102</v>
      </c>
      <c r="D122" s="22">
        <f t="shared" si="3"/>
        <v>93766</v>
      </c>
      <c r="E122" s="22">
        <f t="shared" si="3"/>
        <v>0</v>
      </c>
      <c r="F122" s="22">
        <f t="shared" si="3"/>
        <v>0</v>
      </c>
      <c r="G122" s="22">
        <f t="shared" si="3"/>
        <v>0</v>
      </c>
      <c r="H122" s="75">
        <f t="shared" si="4"/>
        <v>109868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57846</v>
      </c>
      <c r="D124" s="22">
        <f t="shared" si="3"/>
        <v>58653</v>
      </c>
      <c r="E124" s="22">
        <f t="shared" si="3"/>
        <v>0</v>
      </c>
      <c r="F124" s="22">
        <f t="shared" si="3"/>
        <v>0</v>
      </c>
      <c r="G124" s="22">
        <f t="shared" si="3"/>
        <v>0</v>
      </c>
      <c r="H124" s="75">
        <f t="shared" si="4"/>
        <v>116499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6233</v>
      </c>
      <c r="D128" s="22">
        <f t="shared" si="3"/>
        <v>0</v>
      </c>
      <c r="E128" s="22">
        <f t="shared" si="3"/>
        <v>0</v>
      </c>
      <c r="F128" s="22">
        <f t="shared" si="3"/>
        <v>0</v>
      </c>
      <c r="G128" s="22">
        <f t="shared" si="3"/>
        <v>0</v>
      </c>
      <c r="H128" s="75">
        <f t="shared" si="4"/>
        <v>6233</v>
      </c>
      <c r="I128" s="1"/>
    </row>
    <row r="129" spans="2:9" x14ac:dyDescent="0.2">
      <c r="B129" s="9" t="str">
        <f>$B$45</f>
        <v>Health Services</v>
      </c>
      <c r="C129" s="22">
        <f t="shared" si="3"/>
        <v>39340</v>
      </c>
      <c r="D129" s="22">
        <f t="shared" si="3"/>
        <v>6187</v>
      </c>
      <c r="E129" s="22">
        <f t="shared" si="3"/>
        <v>7687</v>
      </c>
      <c r="F129" s="22">
        <f t="shared" si="3"/>
        <v>0</v>
      </c>
      <c r="G129" s="22">
        <f t="shared" si="3"/>
        <v>0</v>
      </c>
      <c r="H129" s="75">
        <f t="shared" si="4"/>
        <v>53214</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145817</v>
      </c>
      <c r="D131" s="22">
        <f t="shared" si="3"/>
        <v>858995</v>
      </c>
      <c r="E131" s="22">
        <f t="shared" si="3"/>
        <v>455432</v>
      </c>
      <c r="F131" s="22">
        <f t="shared" si="3"/>
        <v>0</v>
      </c>
      <c r="G131" s="22">
        <f t="shared" si="3"/>
        <v>0</v>
      </c>
      <c r="H131" s="75">
        <f t="shared" si="4"/>
        <v>1460244</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76283</v>
      </c>
      <c r="E133" s="22">
        <f t="shared" si="5"/>
        <v>0</v>
      </c>
      <c r="F133" s="22">
        <f t="shared" si="5"/>
        <v>0</v>
      </c>
      <c r="G133" s="22">
        <f t="shared" si="5"/>
        <v>0</v>
      </c>
      <c r="H133" s="75">
        <f t="shared" si="4"/>
        <v>76283</v>
      </c>
      <c r="I133" s="1"/>
    </row>
    <row r="134" spans="2:9" x14ac:dyDescent="0.2">
      <c r="B134" s="9" t="str">
        <f>$B$50</f>
        <v>Technology</v>
      </c>
      <c r="C134" s="22">
        <f t="shared" si="5"/>
        <v>11408</v>
      </c>
      <c r="D134" s="22">
        <f t="shared" si="5"/>
        <v>111462</v>
      </c>
      <c r="E134" s="22">
        <f t="shared" si="5"/>
        <v>0</v>
      </c>
      <c r="F134" s="22">
        <f t="shared" si="5"/>
        <v>0</v>
      </c>
      <c r="G134" s="22">
        <f t="shared" si="5"/>
        <v>0</v>
      </c>
      <c r="H134" s="75">
        <f t="shared" si="4"/>
        <v>122870</v>
      </c>
      <c r="I134" s="1"/>
    </row>
    <row r="135" spans="2:9" x14ac:dyDescent="0.2">
      <c r="B135" s="9" t="str">
        <f>$B$51</f>
        <v>Nursing</v>
      </c>
      <c r="C135" s="22">
        <f t="shared" si="5"/>
        <v>17705</v>
      </c>
      <c r="D135" s="22">
        <f t="shared" si="5"/>
        <v>610795</v>
      </c>
      <c r="E135" s="22">
        <f t="shared" si="5"/>
        <v>0</v>
      </c>
      <c r="F135" s="22">
        <f t="shared" si="5"/>
        <v>0</v>
      </c>
      <c r="G135" s="22">
        <f t="shared" si="5"/>
        <v>0</v>
      </c>
      <c r="H135" s="75">
        <f t="shared" si="4"/>
        <v>628500</v>
      </c>
      <c r="I135" s="1"/>
    </row>
    <row r="136" spans="2:9" x14ac:dyDescent="0.2">
      <c r="B136" s="39" t="str">
        <f>$B$52</f>
        <v>Totals</v>
      </c>
      <c r="C136" s="40">
        <f>SUM(C116:C135)</f>
        <v>3623908</v>
      </c>
      <c r="D136" s="40">
        <f>SUM(D116:D135)</f>
        <v>4853532</v>
      </c>
      <c r="E136" s="40">
        <f>SUM(E116:E135)</f>
        <v>1978766</v>
      </c>
      <c r="F136" s="40">
        <f>SUM(F116:F135)</f>
        <v>0</v>
      </c>
      <c r="G136" s="40">
        <f>SUM(G116:G135)</f>
        <v>0</v>
      </c>
      <c r="H136" s="40">
        <f t="shared" si="4"/>
        <v>10456206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18140379</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Data!QD7</f>
        <v>0.57640504644362722</v>
      </c>
      <c r="I140" s="368" t="str">
        <f>IF(H140+H141=1,"","Error, the two cells on the left must equal 100%")</f>
        <v/>
      </c>
    </row>
    <row r="141" spans="2:9" ht="25.5" customHeight="1" thickBot="1" x14ac:dyDescent="0.25">
      <c r="B141" s="355"/>
      <c r="C141" s="356"/>
      <c r="D141" s="356"/>
      <c r="E141" s="356"/>
      <c r="F141" s="359" t="s">
        <v>3</v>
      </c>
      <c r="G141" s="360"/>
      <c r="H141" s="95">
        <f>1-H140</f>
        <v>0.42359495355637278</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Data!LN7</f>
        <v>376910.92546035658</v>
      </c>
      <c r="D143" s="172">
        <f>Data!MH7</f>
        <v>216156.11245239049</v>
      </c>
      <c r="E143" s="172">
        <f>Data!NB7</f>
        <v>118135.3872931653</v>
      </c>
      <c r="F143" s="172">
        <f>Data!NV7</f>
        <v>0</v>
      </c>
      <c r="G143" s="172">
        <f>Data!OP7</f>
        <v>0</v>
      </c>
      <c r="H143" s="173">
        <f>Data!PJ7</f>
        <v>5126880.1505247504</v>
      </c>
      <c r="I143" s="76">
        <f t="shared" ref="I143:I162" si="6">SUM(C143:H143)</f>
        <v>5838082.5757306628</v>
      </c>
    </row>
    <row r="144" spans="2:9" x14ac:dyDescent="0.2">
      <c r="B144" s="9" t="str">
        <f>$B$33</f>
        <v>Science</v>
      </c>
      <c r="C144" s="172">
        <f>Data!LO7</f>
        <v>165239.0338267046</v>
      </c>
      <c r="D144" s="172">
        <f>Data!MI7</f>
        <v>180919.25371001224</v>
      </c>
      <c r="E144" s="172">
        <f>Data!NC7</f>
        <v>71370.707574786953</v>
      </c>
      <c r="F144" s="172">
        <f>Data!NW7</f>
        <v>0</v>
      </c>
      <c r="G144" s="172">
        <f>Data!OQ7</f>
        <v>0</v>
      </c>
      <c r="H144" s="174">
        <f>Data!PK7</f>
        <v>3062016.5101908036</v>
      </c>
      <c r="I144" s="76">
        <f t="shared" si="6"/>
        <v>3479545.5053023072</v>
      </c>
    </row>
    <row r="145" spans="2:9" x14ac:dyDescent="0.2">
      <c r="B145" s="9" t="str">
        <f>$B$34</f>
        <v>Fine Arts</v>
      </c>
      <c r="C145" s="172">
        <f>Data!LP7</f>
        <v>91765.437440231428</v>
      </c>
      <c r="D145" s="172">
        <f>Data!MJ7</f>
        <v>42691.508373002747</v>
      </c>
      <c r="E145" s="172">
        <f>Data!ND7</f>
        <v>0</v>
      </c>
      <c r="F145" s="172">
        <f>Data!NX7</f>
        <v>0</v>
      </c>
      <c r="G145" s="172">
        <f>Data!OR7</f>
        <v>0</v>
      </c>
      <c r="H145" s="174">
        <f>Data!PL7</f>
        <v>986061.84519081097</v>
      </c>
      <c r="I145" s="76">
        <f t="shared" si="6"/>
        <v>1120518.7910040452</v>
      </c>
    </row>
    <row r="146" spans="2:9" x14ac:dyDescent="0.2">
      <c r="B146" s="9" t="str">
        <f>$B$35</f>
        <v>Teacher Education</v>
      </c>
      <c r="C146" s="172">
        <f>Data!LQ7</f>
        <v>1999.097614580626</v>
      </c>
      <c r="D146" s="172">
        <f>Data!MK7</f>
        <v>51337.541888314459</v>
      </c>
      <c r="E146" s="172">
        <f>Data!NE7</f>
        <v>120974.21016912167</v>
      </c>
      <c r="F146" s="172">
        <f>Data!NY7</f>
        <v>0</v>
      </c>
      <c r="G146" s="172">
        <f>Data!OS7</f>
        <v>0</v>
      </c>
      <c r="H146" s="174">
        <f>Data!PN7</f>
        <v>1278337.1958439774</v>
      </c>
      <c r="I146" s="76">
        <f t="shared" si="6"/>
        <v>1452648.0455159941</v>
      </c>
    </row>
    <row r="147" spans="2:9" x14ac:dyDescent="0.2">
      <c r="B147" s="9" t="str">
        <f>$B$36</f>
        <v>Agriculture</v>
      </c>
      <c r="C147" s="172">
        <f>Data!LR7</f>
        <v>0</v>
      </c>
      <c r="D147" s="172">
        <f>Data!ML7</f>
        <v>0</v>
      </c>
      <c r="E147" s="172">
        <f>Data!NF7</f>
        <v>0</v>
      </c>
      <c r="F147" s="172">
        <f>Data!NZ7</f>
        <v>0</v>
      </c>
      <c r="G147" s="172">
        <f>Data!OT7</f>
        <v>0</v>
      </c>
      <c r="H147" s="174">
        <f>Data!PM7</f>
        <v>0</v>
      </c>
      <c r="I147" s="76">
        <f t="shared" si="6"/>
        <v>0</v>
      </c>
    </row>
    <row r="148" spans="2:9" x14ac:dyDescent="0.2">
      <c r="B148" s="9" t="str">
        <f>$B$37</f>
        <v>Engineering</v>
      </c>
      <c r="C148" s="172">
        <f>Data!LS7</f>
        <v>60332.195504203031</v>
      </c>
      <c r="D148" s="172">
        <f>Data!MM7</f>
        <v>143045.64876914117</v>
      </c>
      <c r="E148" s="172">
        <f>Data!NG7</f>
        <v>8750.5559114543066</v>
      </c>
      <c r="F148" s="172">
        <f>Data!OA7</f>
        <v>0</v>
      </c>
      <c r="G148" s="172">
        <f>Data!OU7</f>
        <v>0</v>
      </c>
      <c r="H148" s="174">
        <f>Data!PO7</f>
        <v>1555678.2053508798</v>
      </c>
      <c r="I148" s="76">
        <f t="shared" si="6"/>
        <v>1767806.6055356783</v>
      </c>
    </row>
    <row r="149" spans="2:9" x14ac:dyDescent="0.2">
      <c r="B149" s="9" t="str">
        <f>$B$38</f>
        <v>Home Economics</v>
      </c>
      <c r="C149" s="172">
        <f>Data!LT7</f>
        <v>3794.3905248818742</v>
      </c>
      <c r="D149" s="172">
        <f>Data!MN7</f>
        <v>22095.691339962355</v>
      </c>
      <c r="E149" s="172">
        <f>Data!NH7</f>
        <v>0</v>
      </c>
      <c r="F149" s="172">
        <f>Data!OB7</f>
        <v>0</v>
      </c>
      <c r="G149" s="172">
        <f>Data!OV7</f>
        <v>0</v>
      </c>
      <c r="H149" s="174">
        <f>Data!PP7</f>
        <v>189869.14765081936</v>
      </c>
      <c r="I149" s="76">
        <f t="shared" si="6"/>
        <v>215759.22951566358</v>
      </c>
    </row>
    <row r="150" spans="2:9" x14ac:dyDescent="0.2">
      <c r="B150" s="9" t="str">
        <f>$B$39</f>
        <v>Law</v>
      </c>
      <c r="C150" s="172">
        <f>Data!LU7</f>
        <v>0</v>
      </c>
      <c r="D150" s="172">
        <f>Data!MO7</f>
        <v>0</v>
      </c>
      <c r="E150" s="172">
        <f>Data!NI7</f>
        <v>0</v>
      </c>
      <c r="F150" s="172">
        <f>Data!OC7</f>
        <v>0</v>
      </c>
      <c r="G150" s="172">
        <f>Data!OW7</f>
        <v>0</v>
      </c>
      <c r="H150" s="174">
        <f>Data!PQ7</f>
        <v>0</v>
      </c>
      <c r="I150" s="76">
        <f t="shared" si="6"/>
        <v>0</v>
      </c>
    </row>
    <row r="151" spans="2:9" x14ac:dyDescent="0.2">
      <c r="B151" s="9" t="str">
        <f>$B$40</f>
        <v>Social Service</v>
      </c>
      <c r="C151" s="172">
        <f>Data!LV7</f>
        <v>10239.718696163101</v>
      </c>
      <c r="D151" s="172">
        <f>Data!MP7</f>
        <v>10382.571321890096</v>
      </c>
      <c r="E151" s="172">
        <f>Data!NJ7</f>
        <v>0</v>
      </c>
      <c r="F151" s="172">
        <f>Data!OD7</f>
        <v>0</v>
      </c>
      <c r="G151" s="172">
        <f>Data!OX7</f>
        <v>0</v>
      </c>
      <c r="H151" s="174">
        <f>Data!PR7</f>
        <v>151240.79508202869</v>
      </c>
      <c r="I151" s="76">
        <f t="shared" si="6"/>
        <v>171863.08510008189</v>
      </c>
    </row>
    <row r="152" spans="2:9" x14ac:dyDescent="0.2">
      <c r="B152" s="9" t="str">
        <f>$B$41</f>
        <v>Library Science</v>
      </c>
      <c r="C152" s="172">
        <f>Data!LW7</f>
        <v>0</v>
      </c>
      <c r="D152" s="172">
        <f>Data!MQ7</f>
        <v>0</v>
      </c>
      <c r="E152" s="172">
        <f>Data!NK7</f>
        <v>0</v>
      </c>
      <c r="F152" s="172">
        <f>Data!OE7</f>
        <v>0</v>
      </c>
      <c r="G152" s="172">
        <f>Data!OY7</f>
        <v>0</v>
      </c>
      <c r="H152" s="174">
        <f>Data!PS7</f>
        <v>0</v>
      </c>
      <c r="I152" s="76">
        <f t="shared" si="6"/>
        <v>0</v>
      </c>
    </row>
    <row r="153" spans="2:9" x14ac:dyDescent="0.2">
      <c r="B153" s="9" t="str">
        <f>$B$42</f>
        <v>Veterinary Science</v>
      </c>
      <c r="C153" s="172">
        <f>Data!LX7</f>
        <v>0</v>
      </c>
      <c r="D153" s="172">
        <f>Data!MR7</f>
        <v>0</v>
      </c>
      <c r="E153" s="172">
        <f>Data!NL7</f>
        <v>0</v>
      </c>
      <c r="F153" s="172">
        <f>Data!OF7</f>
        <v>0</v>
      </c>
      <c r="G153" s="172">
        <f>Data!OZ7</f>
        <v>0</v>
      </c>
      <c r="H153" s="174">
        <f>Data!PT7</f>
        <v>0</v>
      </c>
      <c r="I153" s="76">
        <f t="shared" si="6"/>
        <v>0</v>
      </c>
    </row>
    <row r="154" spans="2:9" x14ac:dyDescent="0.2">
      <c r="B154" s="9" t="str">
        <f>$B$43</f>
        <v>Vocational Training</v>
      </c>
      <c r="C154" s="172">
        <f>Data!LY7</f>
        <v>0</v>
      </c>
      <c r="D154" s="172">
        <f>Data!MS7</f>
        <v>0</v>
      </c>
      <c r="E154" s="172">
        <f>Data!NM7</f>
        <v>0</v>
      </c>
      <c r="F154" s="172">
        <f>Data!OG7</f>
        <v>0</v>
      </c>
      <c r="G154" s="172">
        <f>Data!PA7</f>
        <v>0</v>
      </c>
      <c r="H154" s="174">
        <f>Data!PU7</f>
        <v>0</v>
      </c>
      <c r="I154" s="76">
        <f t="shared" si="6"/>
        <v>0</v>
      </c>
    </row>
    <row r="155" spans="2:9" x14ac:dyDescent="0.2">
      <c r="B155" s="9" t="str">
        <f>$B$44</f>
        <v>Physical Training</v>
      </c>
      <c r="C155" s="172">
        <f>Data!LZ7</f>
        <v>818.58975065558195</v>
      </c>
      <c r="D155" s="172">
        <f>Data!MT7</f>
        <v>0</v>
      </c>
      <c r="E155" s="172">
        <f>Data!NN7</f>
        <v>0</v>
      </c>
      <c r="F155" s="172">
        <f>Data!OH7</f>
        <v>0</v>
      </c>
      <c r="G155" s="172">
        <f>Data!PB7</f>
        <v>0</v>
      </c>
      <c r="H155" s="174">
        <f>Data!PV7</f>
        <v>6003.2623237054077</v>
      </c>
      <c r="I155" s="76">
        <f t="shared" si="6"/>
        <v>6821.8520743609897</v>
      </c>
    </row>
    <row r="156" spans="2:9" x14ac:dyDescent="0.2">
      <c r="B156" s="9" t="str">
        <f>$B$45</f>
        <v>Health Services</v>
      </c>
      <c r="C156" s="172">
        <f>Data!MA7</f>
        <v>11115.220460617069</v>
      </c>
      <c r="D156" s="172">
        <f>Data!MU7</f>
        <v>1748.0902132648148</v>
      </c>
      <c r="E156" s="172">
        <f>Data!NO7</f>
        <v>2171.9039064759381</v>
      </c>
      <c r="F156" s="172">
        <f>Data!OI7</f>
        <v>0</v>
      </c>
      <c r="G156" s="172">
        <f>Data!PC7</f>
        <v>0</v>
      </c>
      <c r="H156" s="174">
        <f>Data!PW7</f>
        <v>110263.25370823628</v>
      </c>
      <c r="I156" s="76">
        <f t="shared" si="6"/>
        <v>125298.4682885941</v>
      </c>
    </row>
    <row r="157" spans="2:9" x14ac:dyDescent="0.2">
      <c r="B157" s="9" t="str">
        <f>$B$46</f>
        <v>Pharmacy</v>
      </c>
      <c r="C157" s="172">
        <f>Data!MB7</f>
        <v>0</v>
      </c>
      <c r="D157" s="172">
        <f>Data!MV7</f>
        <v>0</v>
      </c>
      <c r="E157" s="172">
        <f>Data!NP7</f>
        <v>0</v>
      </c>
      <c r="F157" s="172">
        <f>Data!OJ7</f>
        <v>0</v>
      </c>
      <c r="G157" s="172">
        <f>Data!PD7</f>
        <v>0</v>
      </c>
      <c r="H157" s="174">
        <f>Data!PX7</f>
        <v>0</v>
      </c>
      <c r="I157" s="76">
        <f t="shared" si="6"/>
        <v>0</v>
      </c>
    </row>
    <row r="158" spans="2:9" x14ac:dyDescent="0.2">
      <c r="B158" s="9" t="str">
        <f>$B$47</f>
        <v>Business Administration</v>
      </c>
      <c r="C158" s="172">
        <f>Data!MC7</f>
        <v>34374.45338930298</v>
      </c>
      <c r="D158" s="172">
        <f>Data!MW7</f>
        <v>202496.85283022086</v>
      </c>
      <c r="E158" s="172">
        <f>Data!NQ7</f>
        <v>107362.14608719856</v>
      </c>
      <c r="F158" s="172">
        <f>Data!OK7</f>
        <v>0</v>
      </c>
      <c r="G158" s="172">
        <f>Data!PE7</f>
        <v>0</v>
      </c>
      <c r="H158" s="174">
        <f>Data!PY7</f>
        <v>2524491.1986200227</v>
      </c>
      <c r="I158" s="76">
        <f t="shared" si="6"/>
        <v>2868724.650926745</v>
      </c>
    </row>
    <row r="159" spans="2:9" x14ac:dyDescent="0.2">
      <c r="B159" s="9" t="str">
        <f>$B$48</f>
        <v>Optometry</v>
      </c>
      <c r="C159" s="172">
        <f>Data!MD7</f>
        <v>0</v>
      </c>
      <c r="D159" s="172">
        <f>Data!MX7</f>
        <v>0</v>
      </c>
      <c r="E159" s="172">
        <f>Data!NR7</f>
        <v>0</v>
      </c>
      <c r="F159" s="172">
        <f>Data!OL7</f>
        <v>0</v>
      </c>
      <c r="G159" s="172">
        <f>Data!PF7</f>
        <v>0</v>
      </c>
      <c r="H159" s="174">
        <f>Data!PZ7</f>
        <v>0</v>
      </c>
      <c r="I159" s="76">
        <f t="shared" si="6"/>
        <v>0</v>
      </c>
    </row>
    <row r="160" spans="2:9" x14ac:dyDescent="0.2">
      <c r="B160" s="9" t="str">
        <f>$B$49</f>
        <v>Teacher Ed-Practice Teaching</v>
      </c>
      <c r="C160" s="172">
        <f>Data!ME7</f>
        <v>0</v>
      </c>
      <c r="D160" s="172">
        <f>Data!MY7</f>
        <v>8408.9961329675589</v>
      </c>
      <c r="E160" s="172">
        <f>Data!NS7</f>
        <v>0</v>
      </c>
      <c r="F160" s="172">
        <f>Data!OM7</f>
        <v>0</v>
      </c>
      <c r="G160" s="172">
        <f>Data!PG7</f>
        <v>0</v>
      </c>
      <c r="H160" s="174">
        <f>Data!QA7</f>
        <v>61668.435433198261</v>
      </c>
      <c r="I160" s="76">
        <f t="shared" si="6"/>
        <v>70077.431566165818</v>
      </c>
    </row>
    <row r="161" spans="2:9" x14ac:dyDescent="0.2">
      <c r="B161" s="9" t="str">
        <f>$B$50</f>
        <v>Technology</v>
      </c>
      <c r="C161" s="172">
        <f>Data!MF7</f>
        <v>3067.0599264741982</v>
      </c>
      <c r="D161" s="172">
        <f>Data!MZ7</f>
        <v>29966.745575444169</v>
      </c>
      <c r="E161" s="172">
        <f>Data!NT7</f>
        <v>0</v>
      </c>
      <c r="F161" s="172">
        <f>Data!ON7</f>
        <v>0</v>
      </c>
      <c r="G161" s="172">
        <f>Data!PH7</f>
        <v>0</v>
      </c>
      <c r="H161" s="174">
        <f>Data!QB7</f>
        <v>242258.73316464131</v>
      </c>
      <c r="I161" s="76">
        <f t="shared" si="6"/>
        <v>275292.53866655967</v>
      </c>
    </row>
    <row r="162" spans="2:9" x14ac:dyDescent="0.2">
      <c r="B162" s="9" t="str">
        <f>$B$51</f>
        <v>Nursing</v>
      </c>
      <c r="C162" s="172">
        <f>Data!MG7</f>
        <v>2528.2581518641528</v>
      </c>
      <c r="D162" s="172">
        <f>Data!NA7</f>
        <v>87220.979263929126</v>
      </c>
      <c r="E162" s="172">
        <f>Data!NU7</f>
        <v>0</v>
      </c>
      <c r="F162" s="172">
        <f>Data!OO7</f>
        <v>0</v>
      </c>
      <c r="G162" s="172">
        <f>Data!PI7</f>
        <v>0</v>
      </c>
      <c r="H162" s="174">
        <f>Data!QC7</f>
        <v>658190.98335734429</v>
      </c>
      <c r="I162" s="76">
        <f t="shared" si="6"/>
        <v>747940.22077313752</v>
      </c>
    </row>
    <row r="163" spans="2:9" ht="15" thickBot="1" x14ac:dyDescent="0.25">
      <c r="B163" s="39" t="str">
        <f>$B$52</f>
        <v>Totals</v>
      </c>
      <c r="C163" s="40">
        <f t="shared" ref="C163:H163" si="7">SUM(C143:C162)</f>
        <v>762184.38074603537</v>
      </c>
      <c r="D163" s="40">
        <f t="shared" si="7"/>
        <v>996469.99187053996</v>
      </c>
      <c r="E163" s="40">
        <f t="shared" si="7"/>
        <v>428764.91094220272</v>
      </c>
      <c r="F163" s="40">
        <f t="shared" si="7"/>
        <v>0</v>
      </c>
      <c r="G163" s="41">
        <f t="shared" si="7"/>
        <v>0</v>
      </c>
      <c r="H163" s="77">
        <f t="shared" si="7"/>
        <v>15952959.71644122</v>
      </c>
      <c r="I163" s="76">
        <f>SUM(I143:I162)</f>
        <v>18140379</v>
      </c>
    </row>
    <row r="164" spans="2:9" ht="15" thickTop="1" x14ac:dyDescent="0.2">
      <c r="B164" s="14"/>
      <c r="C164" s="46"/>
      <c r="D164" s="46"/>
      <c r="E164" s="46"/>
      <c r="F164" s="46"/>
      <c r="G164" s="46"/>
      <c r="H164" s="47"/>
      <c r="I164" s="48"/>
    </row>
    <row r="165" spans="2:9" ht="14.25" customHeight="1"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3459130.3661638326</v>
      </c>
      <c r="D168" s="21">
        <f t="shared" si="8"/>
        <v>1698093.4845046285</v>
      </c>
      <c r="E168" s="21">
        <f t="shared" si="8"/>
        <v>680858.72506220161</v>
      </c>
      <c r="F168" s="21">
        <f t="shared" si="8"/>
        <v>0</v>
      </c>
      <c r="G168" s="21">
        <f t="shared" si="8"/>
        <v>0</v>
      </c>
      <c r="H168" s="40">
        <f t="shared" ref="H168:H188" si="9">SUM(C168:G168)</f>
        <v>5838082.5757306628</v>
      </c>
      <c r="I168" s="56"/>
    </row>
    <row r="169" spans="2:9" x14ac:dyDescent="0.2">
      <c r="B169" s="9" t="str">
        <f>$B$33</f>
        <v>Science</v>
      </c>
      <c r="C169" s="22">
        <f t="shared" si="8"/>
        <v>1579100.961893986</v>
      </c>
      <c r="D169" s="22">
        <f t="shared" si="8"/>
        <v>1449660.3502973709</v>
      </c>
      <c r="E169" s="22">
        <f t="shared" si="8"/>
        <v>450784.19311095029</v>
      </c>
      <c r="F169" s="22">
        <f t="shared" si="8"/>
        <v>0</v>
      </c>
      <c r="G169" s="22">
        <f t="shared" si="8"/>
        <v>0</v>
      </c>
      <c r="H169" s="75">
        <f t="shared" si="9"/>
        <v>3479545.5053023072</v>
      </c>
      <c r="I169" s="56"/>
    </row>
    <row r="170" spans="2:9" x14ac:dyDescent="0.2">
      <c r="B170" s="9" t="str">
        <f>$B$34</f>
        <v>Fine Arts</v>
      </c>
      <c r="C170" s="22">
        <f t="shared" si="8"/>
        <v>823158.0385959741</v>
      </c>
      <c r="D170" s="22">
        <f t="shared" si="8"/>
        <v>297360.75240807113</v>
      </c>
      <c r="E170" s="22">
        <f t="shared" si="8"/>
        <v>0</v>
      </c>
      <c r="F170" s="22">
        <f t="shared" si="8"/>
        <v>0</v>
      </c>
      <c r="G170" s="22">
        <f t="shared" si="8"/>
        <v>0</v>
      </c>
      <c r="H170" s="75">
        <f t="shared" si="9"/>
        <v>1120518.7910040452</v>
      </c>
      <c r="I170" s="56"/>
    </row>
    <row r="171" spans="2:9" x14ac:dyDescent="0.2">
      <c r="B171" s="9" t="str">
        <f>$B$35</f>
        <v>Teacher Education</v>
      </c>
      <c r="C171" s="22">
        <f t="shared" si="8"/>
        <v>24684.840194077249</v>
      </c>
      <c r="D171" s="22">
        <f t="shared" si="8"/>
        <v>408329.40598689183</v>
      </c>
      <c r="E171" s="22">
        <f t="shared" si="8"/>
        <v>1019633.7993350251</v>
      </c>
      <c r="F171" s="22">
        <f t="shared" si="8"/>
        <v>0</v>
      </c>
      <c r="G171" s="22">
        <f t="shared" si="8"/>
        <v>0</v>
      </c>
      <c r="H171" s="75">
        <f t="shared" si="9"/>
        <v>1452648.0455159941</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466357.16512119106</v>
      </c>
      <c r="D173" s="22">
        <f t="shared" si="8"/>
        <v>1248635.7781908631</v>
      </c>
      <c r="E173" s="22">
        <f t="shared" si="8"/>
        <v>52813.662223624189</v>
      </c>
      <c r="F173" s="22">
        <f t="shared" si="8"/>
        <v>0</v>
      </c>
      <c r="G173" s="22">
        <f t="shared" si="8"/>
        <v>0</v>
      </c>
      <c r="H173" s="75">
        <f t="shared" si="9"/>
        <v>1767806.6055356783</v>
      </c>
      <c r="I173" s="56"/>
    </row>
    <row r="174" spans="2:9" x14ac:dyDescent="0.2">
      <c r="B174" s="9" t="str">
        <f>$B$38</f>
        <v>Home Economics</v>
      </c>
      <c r="C174" s="22">
        <f t="shared" si="8"/>
        <v>32039.705355452967</v>
      </c>
      <c r="D174" s="22">
        <f t="shared" si="8"/>
        <v>183719.52416021063</v>
      </c>
      <c r="E174" s="22">
        <f t="shared" si="8"/>
        <v>0</v>
      </c>
      <c r="F174" s="22">
        <f t="shared" si="8"/>
        <v>0</v>
      </c>
      <c r="G174" s="22">
        <f t="shared" si="8"/>
        <v>0</v>
      </c>
      <c r="H174" s="75">
        <f t="shared" si="9"/>
        <v>215759.22951566358</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70345.141383158611</v>
      </c>
      <c r="D176" s="22">
        <f t="shared" si="8"/>
        <v>101517.94371692327</v>
      </c>
      <c r="E176" s="22">
        <f t="shared" si="8"/>
        <v>0</v>
      </c>
      <c r="F176" s="22">
        <f t="shared" si="8"/>
        <v>0</v>
      </c>
      <c r="G176" s="22">
        <f t="shared" si="8"/>
        <v>0</v>
      </c>
      <c r="H176" s="75">
        <f t="shared" si="9"/>
        <v>171863.08510008187</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6821.8520743609897</v>
      </c>
      <c r="D180" s="22">
        <f t="shared" si="8"/>
        <v>0</v>
      </c>
      <c r="E180" s="22">
        <f t="shared" si="8"/>
        <v>0</v>
      </c>
      <c r="F180" s="22">
        <f t="shared" si="8"/>
        <v>0</v>
      </c>
      <c r="G180" s="22">
        <f t="shared" si="8"/>
        <v>0</v>
      </c>
      <c r="H180" s="75">
        <f t="shared" si="9"/>
        <v>6821.8520743609897</v>
      </c>
      <c r="I180" s="56"/>
    </row>
    <row r="181" spans="2:9" x14ac:dyDescent="0.2">
      <c r="B181" s="9" t="str">
        <f>$B$45</f>
        <v>Health Services</v>
      </c>
      <c r="C181" s="22">
        <f t="shared" si="8"/>
        <v>96835.114411874587</v>
      </c>
      <c r="D181" s="22">
        <f t="shared" si="8"/>
        <v>14611.488141086413</v>
      </c>
      <c r="E181" s="22">
        <f t="shared" si="8"/>
        <v>13851.865735633095</v>
      </c>
      <c r="F181" s="22">
        <f t="shared" si="8"/>
        <v>0</v>
      </c>
      <c r="G181" s="22">
        <f t="shared" si="8"/>
        <v>0</v>
      </c>
      <c r="H181" s="75">
        <f t="shared" si="9"/>
        <v>125298.4682885941</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326973.91130280995</v>
      </c>
      <c r="D183" s="22">
        <f t="shared" si="8"/>
        <v>1749043.8549668728</v>
      </c>
      <c r="E183" s="22">
        <f t="shared" si="8"/>
        <v>792706.88465706271</v>
      </c>
      <c r="F183" s="22">
        <f t="shared" si="8"/>
        <v>0</v>
      </c>
      <c r="G183" s="22">
        <f t="shared" si="8"/>
        <v>0</v>
      </c>
      <c r="H183" s="75">
        <f t="shared" si="9"/>
        <v>2868724.6509267455</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70077.431566165818</v>
      </c>
      <c r="E185" s="22">
        <f t="shared" si="10"/>
        <v>0</v>
      </c>
      <c r="F185" s="22">
        <f t="shared" si="10"/>
        <v>0</v>
      </c>
      <c r="G185" s="22">
        <f t="shared" si="10"/>
        <v>0</v>
      </c>
      <c r="H185" s="75">
        <f t="shared" si="9"/>
        <v>70077.431566165818</v>
      </c>
      <c r="I185" s="56"/>
    </row>
    <row r="186" spans="2:9" x14ac:dyDescent="0.2">
      <c r="B186" s="9" t="str">
        <f>$B$50</f>
        <v>Technology</v>
      </c>
      <c r="C186" s="22">
        <f t="shared" si="10"/>
        <v>30658.42899412414</v>
      </c>
      <c r="D186" s="22">
        <f t="shared" si="10"/>
        <v>244634.1096724355</v>
      </c>
      <c r="E186" s="22">
        <f t="shared" si="10"/>
        <v>0</v>
      </c>
      <c r="F186" s="22">
        <f t="shared" si="10"/>
        <v>0</v>
      </c>
      <c r="G186" s="22">
        <f t="shared" si="10"/>
        <v>0</v>
      </c>
      <c r="H186" s="75">
        <f t="shared" si="9"/>
        <v>275292.53866655962</v>
      </c>
      <c r="I186" s="56"/>
    </row>
    <row r="187" spans="2:9" x14ac:dyDescent="0.2">
      <c r="B187" s="9" t="str">
        <f>$B$51</f>
        <v>Nursing</v>
      </c>
      <c r="C187" s="22">
        <f t="shared" si="10"/>
        <v>24356.73006630344</v>
      </c>
      <c r="D187" s="22">
        <f t="shared" si="10"/>
        <v>723583.49070683413</v>
      </c>
      <c r="E187" s="22">
        <f t="shared" si="10"/>
        <v>0</v>
      </c>
      <c r="F187" s="22">
        <f t="shared" si="10"/>
        <v>0</v>
      </c>
      <c r="G187" s="22">
        <f t="shared" si="10"/>
        <v>0</v>
      </c>
      <c r="H187" s="75">
        <f t="shared" si="9"/>
        <v>747940.22077313752</v>
      </c>
      <c r="I187" s="56"/>
    </row>
    <row r="188" spans="2:9" x14ac:dyDescent="0.2">
      <c r="B188" s="39" t="str">
        <f>$B$52</f>
        <v>Totals</v>
      </c>
      <c r="C188" s="40">
        <f>SUM(C168:C187)</f>
        <v>6940462.2555571459</v>
      </c>
      <c r="D188" s="40">
        <f>SUM(D168:D187)</f>
        <v>8189267.6143183541</v>
      </c>
      <c r="E188" s="40">
        <f>SUM(E168:E187)</f>
        <v>3010649.1301244972</v>
      </c>
      <c r="F188" s="40">
        <f>SUM(F168:F187)</f>
        <v>0</v>
      </c>
      <c r="G188" s="40">
        <f>SUM(G168:G187)</f>
        <v>0</v>
      </c>
      <c r="H188" s="40">
        <f t="shared" si="9"/>
        <v>18140378.999999996</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7777602</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1361371.1489285885</v>
      </c>
      <c r="D193" s="42">
        <f t="shared" si="11"/>
        <v>780738.03458424588</v>
      </c>
      <c r="E193" s="42">
        <f t="shared" si="11"/>
        <v>426695.26687768009</v>
      </c>
      <c r="F193" s="42">
        <f t="shared" si="11"/>
        <v>0</v>
      </c>
      <c r="G193" s="42">
        <f t="shared" si="11"/>
        <v>0</v>
      </c>
      <c r="H193" s="42">
        <f>SUM(C193:G193)</f>
        <v>2568804.4503905145</v>
      </c>
      <c r="I193" s="1"/>
    </row>
    <row r="194" spans="2:9" x14ac:dyDescent="0.2">
      <c r="B194" s="9" t="str">
        <f>$B$33</f>
        <v>Science</v>
      </c>
      <c r="C194" s="43">
        <f t="shared" si="11"/>
        <v>606487.03213402641</v>
      </c>
      <c r="D194" s="43">
        <f t="shared" si="11"/>
        <v>664039.11168812087</v>
      </c>
      <c r="E194" s="43">
        <f t="shared" si="11"/>
        <v>261956.31634916144</v>
      </c>
      <c r="F194" s="43">
        <f t="shared" si="11"/>
        <v>0</v>
      </c>
      <c r="G194" s="43">
        <f t="shared" si="11"/>
        <v>0</v>
      </c>
      <c r="H194" s="43">
        <f t="shared" ref="H194:H213" si="12">SUM(C194:G194)</f>
        <v>1532482.4601713088</v>
      </c>
      <c r="I194" s="1"/>
    </row>
    <row r="195" spans="2:9" x14ac:dyDescent="0.2">
      <c r="B195" s="9" t="str">
        <f>$B$34</f>
        <v>Fine Arts</v>
      </c>
      <c r="C195" s="43">
        <f t="shared" si="11"/>
        <v>287856.35137525026</v>
      </c>
      <c r="D195" s="43">
        <f t="shared" si="11"/>
        <v>133917.76008219426</v>
      </c>
      <c r="E195" s="43">
        <f t="shared" si="11"/>
        <v>0</v>
      </c>
      <c r="F195" s="43">
        <f t="shared" si="11"/>
        <v>0</v>
      </c>
      <c r="G195" s="43">
        <f t="shared" si="11"/>
        <v>0</v>
      </c>
      <c r="H195" s="43">
        <f t="shared" si="12"/>
        <v>421774.11145744449</v>
      </c>
      <c r="I195" s="1"/>
    </row>
    <row r="196" spans="2:9" x14ac:dyDescent="0.2">
      <c r="B196" s="9" t="str">
        <f>$B$35</f>
        <v>Teacher Education</v>
      </c>
      <c r="C196" s="43">
        <f t="shared" si="11"/>
        <v>6736.835647078874</v>
      </c>
      <c r="D196" s="43">
        <f t="shared" si="11"/>
        <v>173004.34941450082</v>
      </c>
      <c r="E196" s="43">
        <f t="shared" si="11"/>
        <v>407675.62599264021</v>
      </c>
      <c r="F196" s="43">
        <f t="shared" si="11"/>
        <v>0</v>
      </c>
      <c r="G196" s="43">
        <f t="shared" si="11"/>
        <v>0</v>
      </c>
      <c r="H196" s="43">
        <f t="shared" si="12"/>
        <v>587416.81105421996</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214086.62496090838</v>
      </c>
      <c r="D198" s="43">
        <f t="shared" si="11"/>
        <v>507592.33779575495</v>
      </c>
      <c r="E198" s="43">
        <f t="shared" si="11"/>
        <v>31051.032801955127</v>
      </c>
      <c r="F198" s="43">
        <f t="shared" si="11"/>
        <v>0</v>
      </c>
      <c r="G198" s="43">
        <f t="shared" si="11"/>
        <v>0</v>
      </c>
      <c r="H198" s="43">
        <f t="shared" si="12"/>
        <v>752729.99555861845</v>
      </c>
      <c r="I198" s="1"/>
    </row>
    <row r="199" spans="2:9" x14ac:dyDescent="0.2">
      <c r="B199" s="9" t="str">
        <f>$B$38</f>
        <v>Home Economics</v>
      </c>
      <c r="C199" s="43">
        <f t="shared" si="11"/>
        <v>11977.092590180417</v>
      </c>
      <c r="D199" s="43">
        <f t="shared" si="11"/>
        <v>69745.625624820328</v>
      </c>
      <c r="E199" s="43">
        <f t="shared" si="11"/>
        <v>0</v>
      </c>
      <c r="F199" s="43">
        <f t="shared" si="11"/>
        <v>0</v>
      </c>
      <c r="G199" s="43">
        <f t="shared" si="11"/>
        <v>0</v>
      </c>
      <c r="H199" s="43">
        <f t="shared" si="12"/>
        <v>81722.718215000743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43027.381565741918</v>
      </c>
      <c r="D201" s="43">
        <f t="shared" si="11"/>
        <v>43627.649465398827</v>
      </c>
      <c r="E201" s="43">
        <f t="shared" si="11"/>
        <v>0</v>
      </c>
      <c r="F201" s="43">
        <f t="shared" si="11"/>
        <v>0</v>
      </c>
      <c r="G201" s="43">
        <f t="shared" si="11"/>
        <v>0</v>
      </c>
      <c r="H201" s="43">
        <f t="shared" si="12"/>
        <v>86655.031031140737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4636.2699114764955</v>
      </c>
      <c r="D205" s="43">
        <f t="shared" si="11"/>
        <v>0</v>
      </c>
      <c r="E205" s="43">
        <f t="shared" si="11"/>
        <v>0</v>
      </c>
      <c r="F205" s="43">
        <f t="shared" si="11"/>
        <v>0</v>
      </c>
      <c r="G205" s="43">
        <f t="shared" si="11"/>
        <v>0</v>
      </c>
      <c r="H205" s="43">
        <f t="shared" si="12"/>
        <v>4636.2699114764955</v>
      </c>
      <c r="I205" s="1"/>
    </row>
    <row r="206" spans="2:9" x14ac:dyDescent="0.2">
      <c r="B206" s="9" t="str">
        <f>$B$45</f>
        <v>Health Services</v>
      </c>
      <c r="C206" s="43">
        <f t="shared" si="11"/>
        <v>29262.130325282422</v>
      </c>
      <c r="D206" s="43">
        <f t="shared" si="11"/>
        <v>4602.0538973696575</v>
      </c>
      <c r="E206" s="43">
        <f t="shared" si="11"/>
        <v>5717.7934878100141</v>
      </c>
      <c r="F206" s="43">
        <f t="shared" si="11"/>
        <v>0</v>
      </c>
      <c r="G206" s="43">
        <f t="shared" si="11"/>
        <v>0</v>
      </c>
      <c r="H206" s="43">
        <f t="shared" si="12"/>
        <v>39581.977710462095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108462.53323949433</v>
      </c>
      <c r="D208" s="43">
        <f t="shared" si="11"/>
        <v>638943.15299354272</v>
      </c>
      <c r="E208" s="43">
        <f t="shared" si="11"/>
        <v>338762.34210228838</v>
      </c>
      <c r="F208" s="43">
        <f t="shared" si="11"/>
        <v>0</v>
      </c>
      <c r="G208" s="43">
        <f t="shared" si="11"/>
        <v>0</v>
      </c>
      <c r="H208" s="43">
        <f t="shared" si="12"/>
        <v>1086168.0283353254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56741.308785041154</v>
      </c>
      <c r="E210" s="43">
        <f t="shared" si="13"/>
        <v>0</v>
      </c>
      <c r="F210" s="43">
        <f t="shared" si="13"/>
        <v>0</v>
      </c>
      <c r="G210" s="43">
        <f t="shared" si="13"/>
        <v>0</v>
      </c>
      <c r="H210" s="43">
        <f t="shared" si="12"/>
        <v>56741.308785041154</v>
      </c>
      <c r="I210" s="1"/>
    </row>
    <row r="211" spans="2:9" x14ac:dyDescent="0.2">
      <c r="B211" s="9" t="str">
        <f>$B$50</f>
        <v>Technology</v>
      </c>
      <c r="C211" s="43">
        <f t="shared" si="13"/>
        <v>8485.5714984957249</v>
      </c>
      <c r="D211" s="43">
        <f t="shared" si="13"/>
        <v>82908.377486442027</v>
      </c>
      <c r="E211" s="43">
        <f t="shared" si="13"/>
        <v>0</v>
      </c>
      <c r="F211" s="43">
        <f t="shared" si="13"/>
        <v>0</v>
      </c>
      <c r="G211" s="43">
        <f t="shared" si="13"/>
        <v>0</v>
      </c>
      <c r="H211" s="43">
        <f t="shared" si="12"/>
        <v>91393.948984937757</v>
      </c>
      <c r="I211" s="1"/>
    </row>
    <row r="212" spans="2:9" x14ac:dyDescent="0.2">
      <c r="B212" s="9" t="str">
        <f>$B$51</f>
        <v>Nursing</v>
      </c>
      <c r="C212" s="43">
        <f t="shared" si="13"/>
        <v>13169.446299164343</v>
      </c>
      <c r="D212" s="43">
        <f t="shared" si="13"/>
        <v>454325.44209534512</v>
      </c>
      <c r="E212" s="43">
        <f t="shared" si="13"/>
        <v>0</v>
      </c>
      <c r="F212" s="43">
        <f t="shared" si="13"/>
        <v>0</v>
      </c>
      <c r="G212" s="43">
        <f t="shared" si="13"/>
        <v>0</v>
      </c>
      <c r="H212" s="43">
        <f t="shared" si="12"/>
        <v>467494.88839450944</v>
      </c>
      <c r="I212" s="1"/>
    </row>
    <row r="213" spans="2:9" x14ac:dyDescent="0.2">
      <c r="B213" s="39" t="str">
        <f>$B$52</f>
        <v>Totals</v>
      </c>
      <c r="C213" s="42">
        <f>SUM(C193:C212)</f>
        <v>2695558.4184756875</v>
      </c>
      <c r="D213" s="42">
        <f>SUM(D193:D212)</f>
        <v>3610185.2039127769</v>
      </c>
      <c r="E213" s="42">
        <f>SUM(E193:E212)</f>
        <v>1471858.3776115356</v>
      </c>
      <c r="F213" s="42">
        <f>SUM(F193:F212)</f>
        <v>0</v>
      </c>
      <c r="G213" s="42">
        <f>SUM(G193:G212)</f>
        <v>0</v>
      </c>
      <c r="H213" s="42">
        <f t="shared" si="12"/>
        <v>7777602</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10310492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3412626.6519120885</v>
      </c>
      <c r="D218" s="42">
        <f t="shared" si="14"/>
        <v>1294425.4550251383</v>
      </c>
      <c r="E218" s="42">
        <f t="shared" si="14"/>
        <v>114628.15694448147</v>
      </c>
      <c r="F218" s="42">
        <f t="shared" si="14"/>
        <v>0</v>
      </c>
      <c r="G218" s="42">
        <f t="shared" si="14"/>
        <v>0</v>
      </c>
      <c r="H218" s="42">
        <f>SUM(C218:G218)</f>
        <v>4821680.2638817085</v>
      </c>
      <c r="I218" s="1"/>
    </row>
    <row r="219" spans="2:9" x14ac:dyDescent="0.2">
      <c r="B219" s="9" t="str">
        <f>$B$33</f>
        <v>Science</v>
      </c>
      <c r="C219" s="43">
        <f t="shared" si="14"/>
        <v>906862.19793467259</v>
      </c>
      <c r="D219" s="43">
        <f t="shared" si="14"/>
        <v>629334.81878516276</v>
      </c>
      <c r="E219" s="43">
        <f t="shared" si="14"/>
        <v>69826.92308526428</v>
      </c>
      <c r="F219" s="43">
        <f t="shared" si="14"/>
        <v>0</v>
      </c>
      <c r="G219" s="43">
        <f t="shared" si="14"/>
        <v>0</v>
      </c>
      <c r="H219" s="43">
        <f t="shared" ref="H219:H238" si="15">SUM(C219:G219)</f>
        <v>1606023.9398050997</v>
      </c>
      <c r="I219" s="1"/>
    </row>
    <row r="220" spans="2:9" x14ac:dyDescent="0.2">
      <c r="B220" s="9" t="str">
        <f>$B$34</f>
        <v>Fine Arts</v>
      </c>
      <c r="C220" s="43">
        <f t="shared" si="14"/>
        <v>396227.50234684278</v>
      </c>
      <c r="D220" s="43">
        <f t="shared" si="14"/>
        <v>84322.109190488176</v>
      </c>
      <c r="E220" s="43">
        <f t="shared" si="14"/>
        <v>0</v>
      </c>
      <c r="F220" s="43">
        <f t="shared" si="14"/>
        <v>0</v>
      </c>
      <c r="G220" s="43">
        <f t="shared" si="14"/>
        <v>0</v>
      </c>
      <c r="H220" s="43">
        <f t="shared" si="15"/>
        <v>480549.61153733096</v>
      </c>
      <c r="I220" s="1"/>
    </row>
    <row r="221" spans="2:9" x14ac:dyDescent="0.2">
      <c r="B221" s="9" t="str">
        <f>$B$35</f>
        <v>Teacher Education</v>
      </c>
      <c r="C221" s="43">
        <f t="shared" si="14"/>
        <v>25186.043979670518</v>
      </c>
      <c r="D221" s="43">
        <f t="shared" si="14"/>
        <v>243966.56399440282</v>
      </c>
      <c r="E221" s="43">
        <f t="shared" si="14"/>
        <v>485638.37484112376</v>
      </c>
      <c r="F221" s="43">
        <f t="shared" si="14"/>
        <v>0</v>
      </c>
      <c r="G221" s="43">
        <f t="shared" si="14"/>
        <v>0</v>
      </c>
      <c r="H221" s="43">
        <f t="shared" si="15"/>
        <v>754790.98281519709</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126506.37123122088</v>
      </c>
      <c r="D223" s="43">
        <f t="shared" si="14"/>
        <v>413421.57188682619</v>
      </c>
      <c r="E223" s="43">
        <f t="shared" si="14"/>
        <v>4200.1156743016109</v>
      </c>
      <c r="F223" s="43">
        <f t="shared" si="14"/>
        <v>0</v>
      </c>
      <c r="G223" s="43">
        <f t="shared" si="14"/>
        <v>0</v>
      </c>
      <c r="H223" s="43">
        <f t="shared" si="15"/>
        <v>544128.05879234872</v>
      </c>
      <c r="I223" s="1"/>
    </row>
    <row r="224" spans="2:9" x14ac:dyDescent="0.2">
      <c r="B224" s="9" t="str">
        <f>$B$38</f>
        <v>Home Economics</v>
      </c>
      <c r="C224" s="43">
        <f t="shared" si="14"/>
        <v>13827.631988838719</v>
      </c>
      <c r="D224" s="43">
        <f t="shared" si="14"/>
        <v>76133.135124873472</v>
      </c>
      <c r="E224" s="43">
        <f t="shared" si="14"/>
        <v>0</v>
      </c>
      <c r="F224" s="43">
        <f t="shared" si="14"/>
        <v>0</v>
      </c>
      <c r="G224" s="43">
        <f t="shared" si="14"/>
        <v>0</v>
      </c>
      <c r="H224" s="43">
        <f t="shared" si="15"/>
        <v>89960.767113712194</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21976.057982261533</v>
      </c>
      <c r="D226" s="43">
        <f t="shared" si="14"/>
        <v>60809.213358525136</v>
      </c>
      <c r="E226" s="43">
        <f t="shared" si="14"/>
        <v>0</v>
      </c>
      <c r="F226" s="43">
        <f t="shared" si="14"/>
        <v>0</v>
      </c>
      <c r="G226" s="43">
        <f t="shared" si="14"/>
        <v>0</v>
      </c>
      <c r="H226" s="43">
        <f t="shared" si="15"/>
        <v>82785.271340786669</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8724.5773262910952</v>
      </c>
      <c r="D230" s="43">
        <f t="shared" si="14"/>
        <v>0</v>
      </c>
      <c r="E230" s="43">
        <f t="shared" si="14"/>
        <v>0</v>
      </c>
      <c r="F230" s="43">
        <f t="shared" si="14"/>
        <v>0</v>
      </c>
      <c r="G230" s="43">
        <f t="shared" si="14"/>
        <v>0</v>
      </c>
      <c r="H230" s="43">
        <f t="shared" si="15"/>
        <v>8724.5773262910952</v>
      </c>
      <c r="I230" s="1"/>
    </row>
    <row r="231" spans="2:9" x14ac:dyDescent="0.2">
      <c r="B231" s="9" t="str">
        <f>$B$45</f>
        <v>Health Services</v>
      </c>
      <c r="C231" s="43">
        <f t="shared" si="14"/>
        <v>53582.073956750028</v>
      </c>
      <c r="D231" s="43">
        <f t="shared" si="14"/>
        <v>7459.2635053124168</v>
      </c>
      <c r="E231" s="43">
        <f t="shared" si="14"/>
        <v>2450.0674766759398</v>
      </c>
      <c r="F231" s="43">
        <f t="shared" si="14"/>
        <v>0</v>
      </c>
      <c r="G231" s="43">
        <f t="shared" si="14"/>
        <v>0</v>
      </c>
      <c r="H231" s="43">
        <f t="shared" si="15"/>
        <v>63491.404938738386</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220254.42382221672</v>
      </c>
      <c r="D233" s="43">
        <f t="shared" si="14"/>
        <v>1017216.5210614084</v>
      </c>
      <c r="E233" s="43">
        <f t="shared" si="14"/>
        <v>245356.75730711911</v>
      </c>
      <c r="F233" s="43">
        <f t="shared" si="14"/>
        <v>0</v>
      </c>
      <c r="G233" s="43">
        <f t="shared" si="14"/>
        <v>0</v>
      </c>
      <c r="H233" s="43">
        <f t="shared" si="15"/>
        <v>1482827.7021907445</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25296.632757146457</v>
      </c>
      <c r="E235" s="43">
        <f t="shared" si="16"/>
        <v>0</v>
      </c>
      <c r="F235" s="43">
        <f t="shared" si="16"/>
        <v>0</v>
      </c>
      <c r="G235" s="43">
        <f t="shared" si="16"/>
        <v>0</v>
      </c>
      <c r="H235" s="43">
        <f t="shared" si="15"/>
        <v>25296.632757146457</v>
      </c>
      <c r="I235" s="1"/>
    </row>
    <row r="236" spans="2:9" x14ac:dyDescent="0.2">
      <c r="B236" s="9" t="str">
        <f>$B$50</f>
        <v>Technology</v>
      </c>
      <c r="C236" s="43">
        <f t="shared" si="16"/>
        <v>15391.471320909763</v>
      </c>
      <c r="D236" s="43">
        <f t="shared" si="16"/>
        <v>91213.820037787693</v>
      </c>
      <c r="E236" s="43">
        <f t="shared" si="16"/>
        <v>0</v>
      </c>
      <c r="F236" s="43">
        <f t="shared" si="16"/>
        <v>0</v>
      </c>
      <c r="G236" s="43">
        <f t="shared" si="16"/>
        <v>0</v>
      </c>
      <c r="H236" s="43">
        <f t="shared" si="15"/>
        <v>106605.29135869746</v>
      </c>
      <c r="I236" s="1"/>
    </row>
    <row r="237" spans="2:9" x14ac:dyDescent="0.2">
      <c r="B237" s="9" t="str">
        <f>$B$51</f>
        <v>Nursing</v>
      </c>
      <c r="C237" s="43">
        <f t="shared" si="16"/>
        <v>9876.8799920276542</v>
      </c>
      <c r="D237" s="43">
        <f t="shared" si="16"/>
        <v>233750.61615017062</v>
      </c>
      <c r="E237" s="43">
        <f t="shared" si="16"/>
        <v>0</v>
      </c>
      <c r="F237" s="43">
        <f t="shared" si="16"/>
        <v>0</v>
      </c>
      <c r="G237" s="43">
        <f t="shared" si="16"/>
        <v>0</v>
      </c>
      <c r="H237" s="43">
        <f t="shared" si="15"/>
        <v>243627.49614219827</v>
      </c>
      <c r="I237" s="1"/>
    </row>
    <row r="238" spans="2:9" x14ac:dyDescent="0.2">
      <c r="B238" s="39" t="str">
        <f>$B$52</f>
        <v>Totals</v>
      </c>
      <c r="C238" s="42">
        <f>SUM(C218:C237)</f>
        <v>5211041.8837937899</v>
      </c>
      <c r="D238" s="42">
        <f>SUM(D218:D237)</f>
        <v>4177349.7208772427</v>
      </c>
      <c r="E238" s="42">
        <f>SUM(E218:E237)</f>
        <v>922100.3953289662</v>
      </c>
      <c r="F238" s="42">
        <f>SUM(F218:F237)</f>
        <v>0</v>
      </c>
      <c r="G238" s="42">
        <f>SUM(G218:G237)</f>
        <v>0</v>
      </c>
      <c r="H238" s="42">
        <f t="shared" si="15"/>
        <v>10310492</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389981</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129078.18117111464</v>
      </c>
      <c r="D243" s="42">
        <f t="shared" si="17"/>
        <v>48959.965574500078</v>
      </c>
      <c r="E243" s="42">
        <f t="shared" si="17"/>
        <v>4335.6615061013408</v>
      </c>
      <c r="F243" s="42">
        <f t="shared" si="17"/>
        <v>0</v>
      </c>
      <c r="G243" s="42">
        <f t="shared" si="17"/>
        <v>0</v>
      </c>
      <c r="H243" s="42">
        <f>SUM(C243:G243)</f>
        <v>182373.80825171605</v>
      </c>
      <c r="I243" s="1"/>
    </row>
    <row r="244" spans="2:9" x14ac:dyDescent="0.2">
      <c r="B244" s="9" t="str">
        <f>$B$33</f>
        <v>Science</v>
      </c>
      <c r="C244" s="43">
        <f t="shared" si="17"/>
        <v>34300.887563150383</v>
      </c>
      <c r="D244" s="43">
        <f t="shared" si="17"/>
        <v>23803.774055074828</v>
      </c>
      <c r="E244" s="43">
        <f t="shared" si="17"/>
        <v>2641.1128869228014</v>
      </c>
      <c r="F244" s="43">
        <f t="shared" si="17"/>
        <v>0</v>
      </c>
      <c r="G244" s="43">
        <f t="shared" si="17"/>
        <v>0</v>
      </c>
      <c r="H244" s="43">
        <f t="shared" ref="H244:H263" si="18">SUM(C244:G244)</f>
        <v>60745.774505148016</v>
      </c>
      <c r="I244" s="1"/>
    </row>
    <row r="245" spans="2:9" x14ac:dyDescent="0.2">
      <c r="B245" s="9" t="str">
        <f>$B$34</f>
        <v>Fine Arts</v>
      </c>
      <c r="C245" s="43">
        <f t="shared" si="17"/>
        <v>14986.791861409145</v>
      </c>
      <c r="D245" s="43">
        <f t="shared" si="17"/>
        <v>3189.374519103043</v>
      </c>
      <c r="E245" s="43">
        <f t="shared" si="17"/>
        <v>0</v>
      </c>
      <c r="F245" s="43">
        <f t="shared" si="17"/>
        <v>0</v>
      </c>
      <c r="G245" s="43">
        <f t="shared" si="17"/>
        <v>0</v>
      </c>
      <c r="H245" s="43">
        <f t="shared" si="18"/>
        <v>18176.166380512186</v>
      </c>
      <c r="I245" s="1"/>
    </row>
    <row r="246" spans="2:9" x14ac:dyDescent="0.2">
      <c r="B246" s="9" t="str">
        <f>$B$35</f>
        <v>Teacher Education</v>
      </c>
      <c r="C246" s="43">
        <f t="shared" si="17"/>
        <v>952.62947851915203</v>
      </c>
      <c r="D246" s="43">
        <f t="shared" si="17"/>
        <v>9227.7191615202464</v>
      </c>
      <c r="E246" s="43">
        <f t="shared" si="17"/>
        <v>18368.642258673619</v>
      </c>
      <c r="F246" s="43">
        <f t="shared" si="17"/>
        <v>0</v>
      </c>
      <c r="G246" s="43">
        <f t="shared" si="17"/>
        <v>0</v>
      </c>
      <c r="H246" s="43">
        <f t="shared" si="18"/>
        <v>28548.990898713018</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4784.9395702089432</v>
      </c>
      <c r="D248" s="43">
        <f t="shared" si="17"/>
        <v>15637.135262410016</v>
      </c>
      <c r="E248" s="43">
        <f t="shared" si="17"/>
        <v>158.86393304798807</v>
      </c>
      <c r="F248" s="43">
        <f t="shared" si="17"/>
        <v>0</v>
      </c>
      <c r="G248" s="43">
        <f t="shared" si="17"/>
        <v>0</v>
      </c>
      <c r="H248" s="43">
        <f t="shared" si="18"/>
        <v>20580.93876566695</v>
      </c>
      <c r="I248" s="1"/>
    </row>
    <row r="249" spans="2:9" x14ac:dyDescent="0.2">
      <c r="B249" s="9" t="str">
        <f>$B$38</f>
        <v>Home Economics</v>
      </c>
      <c r="C249" s="43">
        <f t="shared" si="17"/>
        <v>523.01226271639723</v>
      </c>
      <c r="D249" s="43">
        <f t="shared" si="17"/>
        <v>2879.637185997844</v>
      </c>
      <c r="E249" s="43">
        <f t="shared" si="17"/>
        <v>0</v>
      </c>
      <c r="F249" s="43">
        <f t="shared" si="17"/>
        <v>0</v>
      </c>
      <c r="G249" s="43">
        <f t="shared" si="17"/>
        <v>0</v>
      </c>
      <c r="H249" s="43">
        <f t="shared" si="18"/>
        <v>3402.6494487142413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831.21591753141706</v>
      </c>
      <c r="D251" s="43">
        <f t="shared" si="17"/>
        <v>2300.029701276233</v>
      </c>
      <c r="E251" s="43">
        <f t="shared" si="17"/>
        <v>0</v>
      </c>
      <c r="F251" s="43">
        <f t="shared" si="17"/>
        <v>0</v>
      </c>
      <c r="G251" s="43">
        <f t="shared" si="17"/>
        <v>0</v>
      </c>
      <c r="H251" s="43">
        <f t="shared" si="18"/>
        <v>3131.2456188076503</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329.99583242820302</v>
      </c>
      <c r="D255" s="43">
        <f t="shared" si="17"/>
        <v>0</v>
      </c>
      <c r="E255" s="43">
        <f t="shared" si="17"/>
        <v>0</v>
      </c>
      <c r="F255" s="43">
        <f t="shared" si="17"/>
        <v>0</v>
      </c>
      <c r="G255" s="43">
        <f t="shared" si="17"/>
        <v>0</v>
      </c>
      <c r="H255" s="43">
        <f t="shared" si="18"/>
        <v>329.99583242820302</v>
      </c>
      <c r="I255" s="1"/>
    </row>
    <row r="256" spans="2:9" x14ac:dyDescent="0.2">
      <c r="B256" s="9" t="str">
        <f>$B$45</f>
        <v>Health Services</v>
      </c>
      <c r="C256" s="43">
        <f t="shared" si="17"/>
        <v>2026.6725180260391</v>
      </c>
      <c r="D256" s="43">
        <f t="shared" si="17"/>
        <v>282.13697668988459</v>
      </c>
      <c r="E256" s="43">
        <f t="shared" si="17"/>
        <v>92.670627611326367</v>
      </c>
      <c r="F256" s="43">
        <f t="shared" si="17"/>
        <v>0</v>
      </c>
      <c r="G256" s="43">
        <f t="shared" si="17"/>
        <v>0</v>
      </c>
      <c r="H256" s="43">
        <f t="shared" si="18"/>
        <v>2401.4801223272502</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8330.8381846968987</v>
      </c>
      <c r="D258" s="43">
        <f t="shared" si="17"/>
        <v>38474.896842948823</v>
      </c>
      <c r="E258" s="43">
        <f t="shared" si="17"/>
        <v>9280.301422219969</v>
      </c>
      <c r="F258" s="43">
        <f t="shared" si="17"/>
        <v>0</v>
      </c>
      <c r="G258" s="43">
        <f t="shared" si="17"/>
        <v>0</v>
      </c>
      <c r="H258" s="43">
        <f t="shared" si="18"/>
        <v>56086.036449865693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956.81235573091305</v>
      </c>
      <c r="E260" s="43">
        <f t="shared" si="19"/>
        <v>0</v>
      </c>
      <c r="F260" s="43">
        <f t="shared" si="19"/>
        <v>0</v>
      </c>
      <c r="G260" s="43">
        <f t="shared" si="19"/>
        <v>0</v>
      </c>
      <c r="H260" s="43">
        <f t="shared" si="18"/>
        <v>956.81235573091305</v>
      </c>
      <c r="I260" s="1"/>
    </row>
    <row r="261" spans="2:9" x14ac:dyDescent="0.2">
      <c r="B261" s="9" t="str">
        <f>$B$50</f>
        <v>Technology</v>
      </c>
      <c r="C261" s="43">
        <f t="shared" si="19"/>
        <v>582.16245909503732</v>
      </c>
      <c r="D261" s="43">
        <f t="shared" si="19"/>
        <v>3450.0445519143495</v>
      </c>
      <c r="E261" s="43">
        <f t="shared" si="19"/>
        <v>0</v>
      </c>
      <c r="F261" s="43">
        <f t="shared" si="19"/>
        <v>0</v>
      </c>
      <c r="G261" s="43">
        <f t="shared" si="19"/>
        <v>0</v>
      </c>
      <c r="H261" s="43">
        <f t="shared" si="18"/>
        <v>4032.2070110093869</v>
      </c>
      <c r="I261" s="1"/>
    </row>
    <row r="262" spans="2:9" x14ac:dyDescent="0.2">
      <c r="B262" s="9" t="str">
        <f>$B$51</f>
        <v>Nursing</v>
      </c>
      <c r="C262" s="43">
        <f t="shared" si="19"/>
        <v>373.58018765456944</v>
      </c>
      <c r="D262" s="43">
        <f t="shared" si="19"/>
        <v>8841.3141717058406</v>
      </c>
      <c r="E262" s="43">
        <f t="shared" si="19"/>
        <v>0</v>
      </c>
      <c r="F262" s="43">
        <f t="shared" si="19"/>
        <v>0</v>
      </c>
      <c r="G262" s="43">
        <f t="shared" si="19"/>
        <v>0</v>
      </c>
      <c r="H262" s="43">
        <f t="shared" si="18"/>
        <v>9214.8943593604108</v>
      </c>
      <c r="I262" s="1"/>
    </row>
    <row r="263" spans="2:9" x14ac:dyDescent="0.2">
      <c r="B263" s="39" t="str">
        <f>$B$52</f>
        <v>Totals</v>
      </c>
      <c r="C263" s="42">
        <f>SUM(C243:C262)</f>
        <v>197100.90700655081</v>
      </c>
      <c r="D263" s="42">
        <f>SUM(D243:D262)</f>
        <v>158002.84035887208</v>
      </c>
      <c r="E263" s="42">
        <f>SUM(E243:E262)</f>
        <v>34877.252634577046</v>
      </c>
      <c r="F263" s="42">
        <f>SUM(F243:F262)</f>
        <v>0</v>
      </c>
      <c r="G263" s="42">
        <f>SUM(G243:G262)</f>
        <v>0</v>
      </c>
      <c r="H263" s="42">
        <f t="shared" si="18"/>
        <v>389980.99999999994</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10192433.348175624</v>
      </c>
      <c r="D268" s="42">
        <f t="shared" si="20"/>
        <v>4871840.9396885131</v>
      </c>
      <c r="E268" s="42">
        <f t="shared" si="20"/>
        <v>1800166.8103904645</v>
      </c>
      <c r="F268" s="42">
        <f t="shared" si="20"/>
        <v>0</v>
      </c>
      <c r="G268" s="42">
        <f t="shared" si="20"/>
        <v>0</v>
      </c>
      <c r="H268" s="42">
        <f>SUM(C268:G268)</f>
        <v>16864441.098254602</v>
      </c>
      <c r="I268" s="1"/>
    </row>
    <row r="269" spans="2:9" x14ac:dyDescent="0.2">
      <c r="B269" s="9" t="str">
        <f>$B$33</f>
        <v>Science</v>
      </c>
      <c r="C269" s="43">
        <f t="shared" si="20"/>
        <v>3942112.0795258353</v>
      </c>
      <c r="D269" s="43">
        <f t="shared" si="20"/>
        <v>3659572.0548257292</v>
      </c>
      <c r="E269" s="43">
        <f t="shared" si="20"/>
        <v>1137382.5454322989</v>
      </c>
      <c r="F269" s="43">
        <f t="shared" si="20"/>
        <v>0</v>
      </c>
      <c r="G269" s="43">
        <f t="shared" si="20"/>
        <v>0</v>
      </c>
      <c r="H269" s="43">
        <f t="shared" ref="H269:H288" si="21">SUM(C269:G269)</f>
        <v>8739066.6797838639</v>
      </c>
      <c r="I269" s="1"/>
    </row>
    <row r="270" spans="2:9" x14ac:dyDescent="0.2">
      <c r="B270" s="9" t="str">
        <f>$B$34</f>
        <v>Fine Arts</v>
      </c>
      <c r="C270" s="43">
        <f t="shared" si="20"/>
        <v>1909222.6841794765</v>
      </c>
      <c r="D270" s="43">
        <f t="shared" si="20"/>
        <v>698828.99619985663</v>
      </c>
      <c r="E270" s="43">
        <f t="shared" si="20"/>
        <v>0</v>
      </c>
      <c r="F270" s="43">
        <f t="shared" si="20"/>
        <v>0</v>
      </c>
      <c r="G270" s="43">
        <f t="shared" si="20"/>
        <v>0</v>
      </c>
      <c r="H270" s="43">
        <f t="shared" si="21"/>
        <v>2608051.680379333</v>
      </c>
      <c r="I270" s="1"/>
    </row>
    <row r="271" spans="2:9" x14ac:dyDescent="0.2">
      <c r="B271" s="9" t="str">
        <f>$B$35</f>
        <v>Teacher Education</v>
      </c>
      <c r="C271" s="43">
        <f t="shared" si="20"/>
        <v>66617.349299345791</v>
      </c>
      <c r="D271" s="43">
        <f t="shared" si="20"/>
        <v>1067115.0385573157</v>
      </c>
      <c r="E271" s="43">
        <f t="shared" si="20"/>
        <v>2479395.4424274629</v>
      </c>
      <c r="F271" s="43">
        <f t="shared" si="20"/>
        <v>0</v>
      </c>
      <c r="G271" s="43">
        <f t="shared" si="20"/>
        <v>0</v>
      </c>
      <c r="H271" s="43">
        <f t="shared" si="21"/>
        <v>3613127.8302841242</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1099553.1008835293</v>
      </c>
      <c r="D273" s="43">
        <f t="shared" si="20"/>
        <v>2867693.8231358542</v>
      </c>
      <c r="E273" s="43">
        <f t="shared" si="20"/>
        <v>129968.67463292892</v>
      </c>
      <c r="F273" s="43">
        <f t="shared" si="20"/>
        <v>0</v>
      </c>
      <c r="G273" s="43">
        <f t="shared" si="20"/>
        <v>0</v>
      </c>
      <c r="H273" s="43">
        <f t="shared" si="21"/>
        <v>4097215.5986523121</v>
      </c>
      <c r="I273" s="1"/>
    </row>
    <row r="274" spans="2:9" x14ac:dyDescent="0.2">
      <c r="B274" s="9" t="str">
        <f>$B$38</f>
        <v>Home Economics</v>
      </c>
      <c r="C274" s="43">
        <f t="shared" si="20"/>
        <v>74469.442197188502</v>
      </c>
      <c r="D274" s="43">
        <f t="shared" si="20"/>
        <v>426243.92209590226</v>
      </c>
      <c r="E274" s="43">
        <f t="shared" si="20"/>
        <v>0</v>
      </c>
      <c r="F274" s="43">
        <f t="shared" si="20"/>
        <v>0</v>
      </c>
      <c r="G274" s="43">
        <f t="shared" si="20"/>
        <v>0</v>
      </c>
      <c r="H274" s="43">
        <f t="shared" si="21"/>
        <v>500713.36429309077</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194025.79684869346</v>
      </c>
      <c r="D276" s="43">
        <f t="shared" si="20"/>
        <v>266907.83624212345</v>
      </c>
      <c r="E276" s="43">
        <f t="shared" si="20"/>
        <v>0</v>
      </c>
      <c r="F276" s="43">
        <f t="shared" si="20"/>
        <v>0</v>
      </c>
      <c r="G276" s="43">
        <f t="shared" si="20"/>
        <v>0</v>
      </c>
      <c r="H276" s="43">
        <f t="shared" si="21"/>
        <v>460933.6330908169</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26745.695144556783</v>
      </c>
      <c r="D280" s="43">
        <f t="shared" si="20"/>
        <v>0</v>
      </c>
      <c r="E280" s="43">
        <f t="shared" si="20"/>
        <v>0</v>
      </c>
      <c r="F280" s="43">
        <f t="shared" si="20"/>
        <v>0</v>
      </c>
      <c r="G280" s="43">
        <f t="shared" si="20"/>
        <v>0</v>
      </c>
      <c r="H280" s="43">
        <f t="shared" si="21"/>
        <v>26745.695144556783</v>
      </c>
      <c r="I280" s="1"/>
    </row>
    <row r="281" spans="2:9" x14ac:dyDescent="0.2">
      <c r="B281" s="9" t="str">
        <f>$B$45</f>
        <v>Health Services</v>
      </c>
      <c r="C281" s="43">
        <f t="shared" si="20"/>
        <v>221045.99121193308</v>
      </c>
      <c r="D281" s="43">
        <f t="shared" si="20"/>
        <v>33141.942520458368</v>
      </c>
      <c r="E281" s="43">
        <f t="shared" si="20"/>
        <v>29799.397327730374</v>
      </c>
      <c r="F281" s="43">
        <f t="shared" si="20"/>
        <v>0</v>
      </c>
      <c r="G281" s="43">
        <f t="shared" si="20"/>
        <v>0</v>
      </c>
      <c r="H281" s="43">
        <f t="shared" si="21"/>
        <v>283987.33106012183</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809838.70654921792</v>
      </c>
      <c r="D283" s="43">
        <f t="shared" si="20"/>
        <v>4302673.4258647729</v>
      </c>
      <c r="E283" s="43">
        <f t="shared" si="20"/>
        <v>1841538.2854886902</v>
      </c>
      <c r="F283" s="43">
        <f t="shared" si="20"/>
        <v>0</v>
      </c>
      <c r="G283" s="43">
        <f t="shared" si="20"/>
        <v>0</v>
      </c>
      <c r="H283" s="43">
        <f t="shared" si="21"/>
        <v>6954050.417902681</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229355.18546408432</v>
      </c>
      <c r="E285" s="43">
        <f t="shared" si="22"/>
        <v>0</v>
      </c>
      <c r="F285" s="43">
        <f t="shared" si="22"/>
        <v>0</v>
      </c>
      <c r="G285" s="43">
        <f t="shared" si="22"/>
        <v>0</v>
      </c>
      <c r="H285" s="43">
        <f t="shared" si="21"/>
        <v>229355.18546408432</v>
      </c>
      <c r="I285" s="1"/>
    </row>
    <row r="286" spans="2:9" x14ac:dyDescent="0.2">
      <c r="B286" s="9" t="str">
        <f>$B$50</f>
        <v>Technology</v>
      </c>
      <c r="C286" s="43">
        <f t="shared" si="22"/>
        <v>66525.634272624666</v>
      </c>
      <c r="D286" s="43">
        <f t="shared" si="22"/>
        <v>533668.35174857965</v>
      </c>
      <c r="E286" s="43">
        <f t="shared" si="22"/>
        <v>0</v>
      </c>
      <c r="F286" s="43">
        <f t="shared" si="22"/>
        <v>0</v>
      </c>
      <c r="G286" s="43">
        <f t="shared" si="22"/>
        <v>0</v>
      </c>
      <c r="H286" s="43">
        <f t="shared" si="21"/>
        <v>600193.98602120427</v>
      </c>
      <c r="I286" s="1"/>
    </row>
    <row r="287" spans="2:9" x14ac:dyDescent="0.2">
      <c r="B287" s="9" t="str">
        <f>$B$51</f>
        <v>Nursing</v>
      </c>
      <c r="C287" s="43">
        <f t="shared" si="22"/>
        <v>65481.63654515001</v>
      </c>
      <c r="D287" s="43">
        <f t="shared" si="22"/>
        <v>2031295.8631240558</v>
      </c>
      <c r="E287" s="43">
        <f t="shared" si="22"/>
        <v>0</v>
      </c>
      <c r="F287" s="43">
        <f t="shared" si="22"/>
        <v>0</v>
      </c>
      <c r="G287" s="43">
        <f t="shared" si="22"/>
        <v>0</v>
      </c>
      <c r="H287" s="43">
        <f t="shared" si="21"/>
        <v>2096777.4996692059</v>
      </c>
      <c r="I287" s="1"/>
    </row>
    <row r="288" spans="2:9" x14ac:dyDescent="0.2">
      <c r="B288" s="39" t="str">
        <f>$B$52</f>
        <v>Totals</v>
      </c>
      <c r="C288" s="42">
        <f>SUM(C268:C287)</f>
        <v>18668071.464833174</v>
      </c>
      <c r="D288" s="42">
        <f>SUM(D268:D287)</f>
        <v>20988337.379467241</v>
      </c>
      <c r="E288" s="42">
        <f>SUM(E268:E287)</f>
        <v>7418251.1556995763</v>
      </c>
      <c r="F288" s="42">
        <f>SUM(F268:F287)</f>
        <v>0</v>
      </c>
      <c r="G288" s="42">
        <f>SUM(G268:G287)</f>
        <v>0</v>
      </c>
      <c r="H288" s="42">
        <f t="shared" si="21"/>
        <v>47074659.999999993</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245.82589716308004</v>
      </c>
      <c r="D293" s="40">
        <f t="shared" si="23"/>
        <v>305.15759096075874</v>
      </c>
      <c r="E293" s="40">
        <f t="shared" si="23"/>
        <v>916.11542513509642</v>
      </c>
      <c r="F293" s="40">
        <f t="shared" si="23"/>
        <v>0</v>
      </c>
      <c r="G293" s="41">
        <f t="shared" si="23"/>
        <v>0</v>
      </c>
      <c r="H293" s="42">
        <f t="shared" si="23"/>
        <v>283.95139241403899</v>
      </c>
      <c r="I293" s="1"/>
    </row>
    <row r="294" spans="2:9" x14ac:dyDescent="0.2">
      <c r="B294" s="9" t="str">
        <f>$B$33</f>
        <v>Science</v>
      </c>
      <c r="C294" s="75">
        <f t="shared" si="23"/>
        <v>357.78835356015929</v>
      </c>
      <c r="D294" s="75">
        <f t="shared" si="23"/>
        <v>471.47282334781363</v>
      </c>
      <c r="E294" s="75">
        <f t="shared" si="23"/>
        <v>950.19427354410936</v>
      </c>
      <c r="F294" s="75">
        <f t="shared" si="23"/>
        <v>0</v>
      </c>
      <c r="G294" s="96">
        <f t="shared" si="23"/>
        <v>0</v>
      </c>
      <c r="H294" s="43">
        <f t="shared" si="23"/>
        <v>437.4564088593815</v>
      </c>
      <c r="I294" s="1"/>
    </row>
    <row r="295" spans="2:9" x14ac:dyDescent="0.2">
      <c r="B295" s="9" t="str">
        <f>$B$34</f>
        <v>Fine Arts</v>
      </c>
      <c r="C295" s="75">
        <f t="shared" si="23"/>
        <v>396.59798175726559</v>
      </c>
      <c r="D295" s="75">
        <f t="shared" si="23"/>
        <v>671.95095788447748</v>
      </c>
      <c r="E295" s="75">
        <f t="shared" si="23"/>
        <v>0</v>
      </c>
      <c r="F295" s="75">
        <f t="shared" si="23"/>
        <v>0</v>
      </c>
      <c r="G295" s="96">
        <f t="shared" si="23"/>
        <v>0</v>
      </c>
      <c r="H295" s="43">
        <f t="shared" si="23"/>
        <v>445.51617362134147</v>
      </c>
      <c r="I295" s="1"/>
    </row>
    <row r="296" spans="2:9" x14ac:dyDescent="0.2">
      <c r="B296" s="9" t="str">
        <f>$B$35</f>
        <v>Teacher Education</v>
      </c>
      <c r="C296" s="75">
        <f t="shared" si="23"/>
        <v>217.703755880215</v>
      </c>
      <c r="D296" s="75">
        <f t="shared" si="23"/>
        <v>354.64108958368752</v>
      </c>
      <c r="E296" s="75">
        <f t="shared" si="23"/>
        <v>297.82527836966523</v>
      </c>
      <c r="F296" s="75">
        <f t="shared" si="23"/>
        <v>0</v>
      </c>
      <c r="G296" s="96">
        <f t="shared" si="23"/>
        <v>0</v>
      </c>
      <c r="H296" s="43">
        <f t="shared" si="23"/>
        <v>310.40617098660863</v>
      </c>
      <c r="I296" s="1"/>
    </row>
    <row r="297" spans="2:9"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9" x14ac:dyDescent="0.2">
      <c r="B298" s="9" t="str">
        <f>$B$37</f>
        <v>Engineering</v>
      </c>
      <c r="C298" s="75">
        <f t="shared" si="23"/>
        <v>715.38913525278417</v>
      </c>
      <c r="D298" s="75">
        <f t="shared" si="23"/>
        <v>562.40318163087943</v>
      </c>
      <c r="E298" s="75">
        <f t="shared" si="23"/>
        <v>1805.1204810129016</v>
      </c>
      <c r="F298" s="75">
        <f t="shared" si="23"/>
        <v>0</v>
      </c>
      <c r="G298" s="96">
        <f t="shared" si="23"/>
        <v>0</v>
      </c>
      <c r="H298" s="43">
        <f t="shared" si="23"/>
        <v>610.79540826659388</v>
      </c>
      <c r="I298" s="1"/>
    </row>
    <row r="299" spans="2:9" x14ac:dyDescent="0.2">
      <c r="B299" s="9" t="str">
        <f>$B$38</f>
        <v>Home Economics</v>
      </c>
      <c r="C299" s="75">
        <f t="shared" si="23"/>
        <v>443.27048926897919</v>
      </c>
      <c r="D299" s="75">
        <f t="shared" si="23"/>
        <v>453.93388934600881</v>
      </c>
      <c r="E299" s="75">
        <f t="shared" si="23"/>
        <v>0</v>
      </c>
      <c r="F299" s="75">
        <f t="shared" si="23"/>
        <v>0</v>
      </c>
      <c r="G299" s="96">
        <f t="shared" si="23"/>
        <v>0</v>
      </c>
      <c r="H299" s="43">
        <f t="shared" si="23"/>
        <v>452.31559556738102</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726.68837771046242</v>
      </c>
      <c r="D301" s="75">
        <f t="shared" si="23"/>
        <v>355.87711498949795</v>
      </c>
      <c r="E301" s="75">
        <f t="shared" si="23"/>
        <v>0</v>
      </c>
      <c r="F301" s="75">
        <f t="shared" si="23"/>
        <v>0</v>
      </c>
      <c r="G301" s="96">
        <f t="shared" si="23"/>
        <v>0</v>
      </c>
      <c r="H301" s="43">
        <f t="shared" si="23"/>
        <v>453.22874443541485</v>
      </c>
      <c r="I301" s="1"/>
    </row>
    <row r="302" spans="2:9"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9" x14ac:dyDescent="0.2">
      <c r="B305" s="9" t="str">
        <f>$B$44</f>
        <v>Physical Training</v>
      </c>
      <c r="C305" s="75">
        <f t="shared" si="23"/>
        <v>252.31787872223381</v>
      </c>
      <c r="D305" s="75">
        <f t="shared" si="23"/>
        <v>0</v>
      </c>
      <c r="E305" s="75">
        <f t="shared" si="23"/>
        <v>0</v>
      </c>
      <c r="F305" s="75">
        <f t="shared" si="23"/>
        <v>0</v>
      </c>
      <c r="G305" s="96">
        <f t="shared" si="23"/>
        <v>0</v>
      </c>
      <c r="H305" s="43">
        <f t="shared" si="23"/>
        <v>252.31787872223381</v>
      </c>
      <c r="I305" s="1"/>
    </row>
    <row r="306" spans="2:9" x14ac:dyDescent="0.2">
      <c r="B306" s="9" t="str">
        <f>$B$45</f>
        <v>Health Services</v>
      </c>
      <c r="C306" s="75">
        <f t="shared" si="23"/>
        <v>339.54837359743948</v>
      </c>
      <c r="D306" s="75">
        <f t="shared" si="23"/>
        <v>360.23850565715617</v>
      </c>
      <c r="E306" s="75">
        <f t="shared" si="23"/>
        <v>709.50946018405648</v>
      </c>
      <c r="F306" s="75">
        <f t="shared" si="23"/>
        <v>0</v>
      </c>
      <c r="G306" s="96">
        <f t="shared" si="23"/>
        <v>0</v>
      </c>
      <c r="H306" s="43">
        <f t="shared" si="23"/>
        <v>361.76730071353097</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302.63030887489458</v>
      </c>
      <c r="D308" s="75">
        <f t="shared" si="23"/>
        <v>342.95181140321796</v>
      </c>
      <c r="E308" s="75">
        <f t="shared" si="23"/>
        <v>437.83601652132438</v>
      </c>
      <c r="F308" s="75">
        <f t="shared" si="23"/>
        <v>0</v>
      </c>
      <c r="G308" s="96">
        <f t="shared" si="23"/>
        <v>0</v>
      </c>
      <c r="H308" s="43">
        <f t="shared" si="23"/>
        <v>357.93959326243981</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735.11277392334716</v>
      </c>
      <c r="E310" s="75">
        <f t="shared" si="24"/>
        <v>0</v>
      </c>
      <c r="F310" s="75">
        <f t="shared" si="24"/>
        <v>0</v>
      </c>
      <c r="G310" s="96">
        <f t="shared" si="24"/>
        <v>0</v>
      </c>
      <c r="H310" s="43">
        <f t="shared" si="24"/>
        <v>735.11277392334716</v>
      </c>
      <c r="I310" s="1"/>
    </row>
    <row r="311" spans="2:9" x14ac:dyDescent="0.2">
      <c r="B311" s="9" t="str">
        <f>$B$50</f>
        <v>Technology</v>
      </c>
      <c r="C311" s="75">
        <f t="shared" si="24"/>
        <v>355.75205493382174</v>
      </c>
      <c r="D311" s="75">
        <f t="shared" si="24"/>
        <v>474.3718682209597</v>
      </c>
      <c r="E311" s="75">
        <f t="shared" si="24"/>
        <v>0</v>
      </c>
      <c r="F311" s="75">
        <f t="shared" si="24"/>
        <v>0</v>
      </c>
      <c r="G311" s="96">
        <f t="shared" si="24"/>
        <v>0</v>
      </c>
      <c r="H311" s="43">
        <f t="shared" si="24"/>
        <v>457.46492836982031</v>
      </c>
      <c r="I311" s="1"/>
    </row>
    <row r="312" spans="2:9" x14ac:dyDescent="0.2">
      <c r="B312" s="9" t="str">
        <f>$B$51</f>
        <v>Nursing</v>
      </c>
      <c r="C312" s="75">
        <f t="shared" si="24"/>
        <v>545.6803045429167</v>
      </c>
      <c r="D312" s="75">
        <f t="shared" si="24"/>
        <v>704.57712907528821</v>
      </c>
      <c r="E312" s="75">
        <f t="shared" si="24"/>
        <v>0</v>
      </c>
      <c r="F312" s="75">
        <f t="shared" si="24"/>
        <v>0</v>
      </c>
      <c r="G312" s="96">
        <f t="shared" si="24"/>
        <v>0</v>
      </c>
      <c r="H312" s="43">
        <f t="shared" si="24"/>
        <v>698.22760561745122</v>
      </c>
      <c r="I312" s="1"/>
    </row>
    <row r="313" spans="2:9" x14ac:dyDescent="0.2">
      <c r="B313" s="39" t="str">
        <f>$B$52</f>
        <v>Totals</v>
      </c>
      <c r="C313" s="42">
        <f t="shared" si="24"/>
        <v>294.85834383423639</v>
      </c>
      <c r="D313" s="42">
        <f t="shared" si="24"/>
        <v>407.36651099466718</v>
      </c>
      <c r="E313" s="42">
        <f t="shared" si="24"/>
        <v>469.30164836462177</v>
      </c>
      <c r="F313" s="42">
        <f t="shared" si="24"/>
        <v>0</v>
      </c>
      <c r="G313" s="42">
        <f t="shared" si="24"/>
        <v>0</v>
      </c>
      <c r="H313" s="42">
        <f t="shared" si="24"/>
        <v>360.33603539470755</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1.2413565636590285</v>
      </c>
      <c r="E318" s="59">
        <f t="shared" si="25"/>
        <v>3.7266839487108578</v>
      </c>
      <c r="F318" s="59">
        <f t="shared" si="25"/>
        <v>0</v>
      </c>
      <c r="G318" s="59">
        <f t="shared" si="25"/>
        <v>0</v>
      </c>
      <c r="H318" s="59">
        <f t="shared" si="25"/>
        <v>1.155091451677553</v>
      </c>
      <c r="I318" s="1"/>
    </row>
    <row r="319" spans="2:9" x14ac:dyDescent="0.2">
      <c r="B319" s="9" t="str">
        <f>$B$33</f>
        <v>Science</v>
      </c>
      <c r="C319" s="59">
        <f t="shared" ref="C319:H334" si="26">IF($C$293=0,"",C294/$C$293)</f>
        <v>1.4554542775564601</v>
      </c>
      <c r="D319" s="59">
        <f t="shared" si="26"/>
        <v>1.9179135672391758</v>
      </c>
      <c r="E319" s="59">
        <f t="shared" si="26"/>
        <v>3.8653139661430944</v>
      </c>
      <c r="F319" s="59">
        <f t="shared" si="26"/>
        <v>0</v>
      </c>
      <c r="G319" s="59">
        <f t="shared" si="26"/>
        <v>0</v>
      </c>
      <c r="H319" s="59">
        <f t="shared" si="26"/>
        <v>1.7795375259799191</v>
      </c>
      <c r="I319" s="1"/>
    </row>
    <row r="320" spans="2:9" x14ac:dyDescent="0.2">
      <c r="B320" s="9" t="str">
        <f>$B$34</f>
        <v>Fine Arts</v>
      </c>
      <c r="C320" s="59">
        <f t="shared" si="26"/>
        <v>1.6133287270956804</v>
      </c>
      <c r="D320" s="59">
        <f t="shared" si="26"/>
        <v>2.7334425121154244</v>
      </c>
      <c r="E320" s="59">
        <f t="shared" si="26"/>
        <v>0</v>
      </c>
      <c r="F320" s="59">
        <f t="shared" si="26"/>
        <v>0</v>
      </c>
      <c r="G320" s="59">
        <f t="shared" si="26"/>
        <v>0</v>
      </c>
      <c r="H320" s="59">
        <f t="shared" si="26"/>
        <v>1.8123240015098474</v>
      </c>
      <c r="I320" s="1"/>
    </row>
    <row r="321" spans="2:9" x14ac:dyDescent="0.2">
      <c r="B321" s="9" t="str">
        <f>$B$35</f>
        <v>Teacher Education</v>
      </c>
      <c r="C321" s="59">
        <f t="shared" si="26"/>
        <v>0.88560138859491722</v>
      </c>
      <c r="D321" s="59">
        <f t="shared" si="26"/>
        <v>1.4426514605514482</v>
      </c>
      <c r="E321" s="59">
        <f t="shared" si="26"/>
        <v>1.2115293051166574</v>
      </c>
      <c r="F321" s="59">
        <f t="shared" si="26"/>
        <v>0</v>
      </c>
      <c r="G321" s="59">
        <f t="shared" si="26"/>
        <v>0</v>
      </c>
      <c r="H321" s="59">
        <f t="shared" si="26"/>
        <v>1.2627073655331207</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2.910145527825319</v>
      </c>
      <c r="D323" s="59">
        <f t="shared" si="26"/>
        <v>2.2878109593871758</v>
      </c>
      <c r="E323" s="59">
        <f t="shared" si="26"/>
        <v>7.3430850933308749</v>
      </c>
      <c r="F323" s="59">
        <f t="shared" si="26"/>
        <v>0</v>
      </c>
      <c r="G323" s="59">
        <f t="shared" si="26"/>
        <v>0</v>
      </c>
      <c r="H323" s="59">
        <f t="shared" si="26"/>
        <v>2.4846666495084295</v>
      </c>
      <c r="I323" s="1"/>
    </row>
    <row r="324" spans="2:9" x14ac:dyDescent="0.2">
      <c r="B324" s="9" t="str">
        <f>$B$38</f>
        <v>Home Economics</v>
      </c>
      <c r="C324" s="59">
        <f t="shared" si="26"/>
        <v>1.8031887379827809</v>
      </c>
      <c r="D324" s="59">
        <f t="shared" si="26"/>
        <v>1.8465665927982788</v>
      </c>
      <c r="E324" s="59">
        <f t="shared" si="26"/>
        <v>0</v>
      </c>
      <c r="F324" s="59">
        <f t="shared" si="26"/>
        <v>0</v>
      </c>
      <c r="G324" s="59">
        <f t="shared" si="26"/>
        <v>0</v>
      </c>
      <c r="H324" s="59">
        <f t="shared" si="26"/>
        <v>1.8399835037205883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2.9561099383617009</v>
      </c>
      <c r="D326" s="59">
        <f t="shared" si="26"/>
        <v>1.4476795125999695</v>
      </c>
      <c r="E326" s="59">
        <f t="shared" si="26"/>
        <v>0</v>
      </c>
      <c r="F326" s="59">
        <f t="shared" si="26"/>
        <v>0</v>
      </c>
      <c r="G326" s="59">
        <f t="shared" si="26"/>
        <v>0</v>
      </c>
      <c r="H326" s="59">
        <f t="shared" si="26"/>
        <v>1.8436981199533444</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1.0264088594166587</v>
      </c>
      <c r="D330" s="59">
        <f t="shared" si="26"/>
        <v>0</v>
      </c>
      <c r="E330" s="59">
        <f t="shared" si="26"/>
        <v>0</v>
      </c>
      <c r="F330" s="59">
        <f t="shared" si="26"/>
        <v>0</v>
      </c>
      <c r="G330" s="59">
        <f t="shared" si="26"/>
        <v>0</v>
      </c>
      <c r="H330" s="59">
        <f t="shared" si="26"/>
        <v>1.0264088594166587</v>
      </c>
      <c r="I330" s="1"/>
    </row>
    <row r="331" spans="2:9" x14ac:dyDescent="0.2">
      <c r="B331" s="9" t="str">
        <f>$B$45</f>
        <v>Health Services</v>
      </c>
      <c r="C331" s="59">
        <f t="shared" si="26"/>
        <v>1.3812555044686128</v>
      </c>
      <c r="D331" s="59">
        <f t="shared" si="26"/>
        <v>1.4654212994417557</v>
      </c>
      <c r="E331" s="59">
        <f t="shared" si="26"/>
        <v>2.886227482018993</v>
      </c>
      <c r="F331" s="59">
        <f t="shared" si="26"/>
        <v>0</v>
      </c>
      <c r="G331" s="59">
        <f t="shared" si="26"/>
        <v>0</v>
      </c>
      <c r="H331" s="59">
        <f t="shared" si="26"/>
        <v>1.4716403149076511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1.231075783175646</v>
      </c>
      <c r="D333" s="59">
        <f t="shared" si="26"/>
        <v>1.3951004160302318</v>
      </c>
      <c r="E333" s="59">
        <f t="shared" si="26"/>
        <v>1.7810817394510128</v>
      </c>
      <c r="F333" s="59">
        <f t="shared" si="26"/>
        <v>0</v>
      </c>
      <c r="G333" s="59">
        <f t="shared" si="26"/>
        <v>0</v>
      </c>
      <c r="H333" s="59">
        <f t="shared" si="26"/>
        <v>1.4560695085147353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2.9903797053394903</v>
      </c>
      <c r="E335" s="59">
        <f t="shared" si="27"/>
        <v>0</v>
      </c>
      <c r="F335" s="59">
        <f t="shared" si="27"/>
        <v>0</v>
      </c>
      <c r="G335" s="59">
        <f t="shared" si="27"/>
        <v>0</v>
      </c>
      <c r="H335" s="59">
        <f t="shared" si="27"/>
        <v>2.9903797053394903</v>
      </c>
      <c r="I335" s="1"/>
    </row>
    <row r="336" spans="2:9" x14ac:dyDescent="0.2">
      <c r="B336" s="9" t="str">
        <f>$B$50</f>
        <v>Technology</v>
      </c>
      <c r="C336" s="59">
        <f t="shared" si="27"/>
        <v>1.447170778340807</v>
      </c>
      <c r="D336" s="59">
        <f t="shared" si="27"/>
        <v>1.9297066488737884</v>
      </c>
      <c r="E336" s="59">
        <f t="shared" si="27"/>
        <v>0</v>
      </c>
      <c r="F336" s="59">
        <f t="shared" si="27"/>
        <v>0</v>
      </c>
      <c r="G336" s="59">
        <f t="shared" si="27"/>
        <v>0</v>
      </c>
      <c r="H336" s="59">
        <f t="shared" si="27"/>
        <v>1.8609305758633707</v>
      </c>
      <c r="I336" s="1"/>
    </row>
    <row r="337" spans="2:9" x14ac:dyDescent="0.2">
      <c r="B337" s="9" t="str">
        <f>$B$51</f>
        <v>Nursing</v>
      </c>
      <c r="C337" s="59">
        <f t="shared" si="27"/>
        <v>2.2197836389097536</v>
      </c>
      <c r="D337" s="59">
        <f t="shared" si="27"/>
        <v>2.8661631553321421</v>
      </c>
      <c r="E337" s="59">
        <f t="shared" si="27"/>
        <v>0</v>
      </c>
      <c r="F337" s="59">
        <f t="shared" si="27"/>
        <v>0</v>
      </c>
      <c r="G337" s="59">
        <f t="shared" si="27"/>
        <v>0</v>
      </c>
      <c r="H337" s="59">
        <f t="shared" si="27"/>
        <v>2.8403338040265522</v>
      </c>
      <c r="I337" s="1"/>
    </row>
    <row r="338" spans="2:9" x14ac:dyDescent="0.2">
      <c r="B338" s="39" t="str">
        <f>$B$52</f>
        <v>Totals</v>
      </c>
      <c r="C338" s="59">
        <f t="shared" si="27"/>
        <v>1.1994600537901359</v>
      </c>
      <c r="D338" s="59">
        <f t="shared" si="27"/>
        <v>1.6571342388894921</v>
      </c>
      <c r="E338" s="59">
        <f t="shared" si="27"/>
        <v>1.9090814018398099</v>
      </c>
      <c r="F338" s="59">
        <f t="shared" si="27"/>
        <v>0</v>
      </c>
      <c r="G338" s="59">
        <f t="shared" si="27"/>
        <v>0</v>
      </c>
      <c r="H338" s="59">
        <f t="shared" si="27"/>
        <v>1.465818042578573</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7374.7769148924017</v>
      </c>
      <c r="D343" s="42">
        <f t="shared" si="28"/>
        <v>9154.7277288227615</v>
      </c>
      <c r="E343" s="42">
        <f>E293*24</f>
        <v>21986.770203242315</v>
      </c>
      <c r="F343" s="42">
        <f>F293*18</f>
        <v>0</v>
      </c>
      <c r="G343" s="42">
        <f>G293*24</f>
        <v>0</v>
      </c>
      <c r="H343" s="42">
        <f>IF((C32/30+D32/30+E32/24+F32/18+G32/24)=0,0,H268/(C32/30+D32/30+E32/24+F32/18+G32/24))</f>
        <v>8448.6602338323009</v>
      </c>
      <c r="I343" s="1"/>
    </row>
    <row r="344" spans="2:9" x14ac:dyDescent="0.2">
      <c r="B344" s="9" t="str">
        <f>$B$33</f>
        <v>Science</v>
      </c>
      <c r="C344" s="43">
        <f t="shared" si="28"/>
        <v>10733.650606804778</v>
      </c>
      <c r="D344" s="43">
        <f t="shared" si="28"/>
        <v>14144.184700434409</v>
      </c>
      <c r="E344" s="43">
        <f>E294*24</f>
        <v>22804.662565058625</v>
      </c>
      <c r="F344" s="43">
        <f>F294*18</f>
        <v>0</v>
      </c>
      <c r="G344" s="43">
        <f>G294*24</f>
        <v>0</v>
      </c>
      <c r="H344" s="43">
        <f t="shared" ref="H344:H363" si="29">IF((C33/30+D33/30+E33/24+F33/18+G33/24)=0,0,H269/(C33/30+D33/30+E33/24+F33/18+G33/24))</f>
        <v>12930.004334801351</v>
      </c>
      <c r="I344" s="1"/>
    </row>
    <row r="345" spans="2:9" x14ac:dyDescent="0.2">
      <c r="B345" s="9" t="str">
        <f>$B$34</f>
        <v>Fine Arts</v>
      </c>
      <c r="C345" s="43">
        <f t="shared" si="28"/>
        <v>11897.939452717968</v>
      </c>
      <c r="D345" s="43">
        <f t="shared" si="28"/>
        <v>20158.528736534325</v>
      </c>
      <c r="E345" s="43">
        <f t="shared" ref="E345:E363" si="30">E295*24</f>
        <v>0</v>
      </c>
      <c r="F345" s="43">
        <f t="shared" ref="F345:F363" si="31">F295*18</f>
        <v>0</v>
      </c>
      <c r="G345" s="43">
        <f t="shared" ref="G345:G363" si="32">G295*24</f>
        <v>0</v>
      </c>
      <c r="H345" s="43">
        <f t="shared" si="29"/>
        <v>13365.485208640244</v>
      </c>
      <c r="I345" s="1"/>
    </row>
    <row r="346" spans="2:9" x14ac:dyDescent="0.2">
      <c r="B346" s="9" t="str">
        <f>$B$35</f>
        <v>Teacher Education</v>
      </c>
      <c r="C346" s="43">
        <f t="shared" si="28"/>
        <v>6531.1126764064502</v>
      </c>
      <c r="D346" s="43">
        <f t="shared" si="28"/>
        <v>10639.232687510626</v>
      </c>
      <c r="E346" s="43">
        <f t="shared" si="30"/>
        <v>7147.806680871965</v>
      </c>
      <c r="F346" s="43">
        <f t="shared" si="31"/>
        <v>0</v>
      </c>
      <c r="G346" s="43">
        <f t="shared" si="32"/>
        <v>0</v>
      </c>
      <c r="H346" s="43">
        <f t="shared" si="29"/>
        <v>7899.7055595170796</v>
      </c>
      <c r="I346" s="1"/>
    </row>
    <row r="347" spans="2:9"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9" x14ac:dyDescent="0.2">
      <c r="B348" s="9" t="str">
        <f>$B$37</f>
        <v>Engineering</v>
      </c>
      <c r="C348" s="43">
        <f t="shared" si="28"/>
        <v>21461.674057583525</v>
      </c>
      <c r="D348" s="43">
        <f t="shared" si="28"/>
        <v>16872.095448926382</v>
      </c>
      <c r="E348" s="43">
        <f t="shared" si="30"/>
        <v>43322.891544309634</v>
      </c>
      <c r="F348" s="43">
        <f t="shared" si="31"/>
        <v>0</v>
      </c>
      <c r="G348" s="43">
        <f t="shared" si="32"/>
        <v>0</v>
      </c>
      <c r="H348" s="43">
        <f t="shared" si="29"/>
        <v>18274.824258038858</v>
      </c>
      <c r="I348" s="1"/>
    </row>
    <row r="349" spans="2:9" x14ac:dyDescent="0.2">
      <c r="B349" s="9" t="str">
        <f>$B$38</f>
        <v>Home Economics</v>
      </c>
      <c r="C349" s="43">
        <f t="shared" si="28"/>
        <v>13298.114678069376</v>
      </c>
      <c r="D349" s="43">
        <f t="shared" si="28"/>
        <v>13618.016680380264</v>
      </c>
      <c r="E349" s="43">
        <f t="shared" si="30"/>
        <v>0</v>
      </c>
      <c r="F349" s="43">
        <f t="shared" si="31"/>
        <v>0</v>
      </c>
      <c r="G349" s="43">
        <f t="shared" si="32"/>
        <v>0</v>
      </c>
      <c r="H349" s="43">
        <f t="shared" si="29"/>
        <v>13569.467867021431</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21800.651331313871</v>
      </c>
      <c r="D351" s="43">
        <f t="shared" si="28"/>
        <v>10676.313449684938</v>
      </c>
      <c r="E351" s="43">
        <f t="shared" si="30"/>
        <v>0</v>
      </c>
      <c r="F351" s="43">
        <f t="shared" si="31"/>
        <v>0</v>
      </c>
      <c r="G351" s="43">
        <f t="shared" si="32"/>
        <v>0</v>
      </c>
      <c r="H351" s="43">
        <f t="shared" si="29"/>
        <v>13596.862333062447</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7569.5363616670147</v>
      </c>
      <c r="D355" s="43">
        <f t="shared" si="28"/>
        <v>0</v>
      </c>
      <c r="E355" s="43">
        <f t="shared" si="30"/>
        <v>0</v>
      </c>
      <c r="F355" s="43">
        <f t="shared" si="31"/>
        <v>0</v>
      </c>
      <c r="G355" s="43">
        <f t="shared" si="32"/>
        <v>0</v>
      </c>
      <c r="H355" s="43">
        <f t="shared" si="29"/>
        <v>7569.5363616670147</v>
      </c>
      <c r="I355" s="1"/>
    </row>
    <row r="356" spans="2:9" x14ac:dyDescent="0.2">
      <c r="B356" s="9" t="str">
        <f>$B$45</f>
        <v>Health Services</v>
      </c>
      <c r="C356" s="43">
        <f t="shared" si="28"/>
        <v>10186.451207923184</v>
      </c>
      <c r="D356" s="43">
        <f t="shared" si="28"/>
        <v>10807.155169714684</v>
      </c>
      <c r="E356" s="43">
        <f t="shared" si="30"/>
        <v>17028.227044417356</v>
      </c>
      <c r="F356" s="43">
        <f t="shared" si="31"/>
        <v>0</v>
      </c>
      <c r="G356" s="43">
        <f t="shared" si="32"/>
        <v>0</v>
      </c>
      <c r="H356" s="43">
        <f t="shared" si="29"/>
        <v>10709.767356132816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9078.9092662468374</v>
      </c>
      <c r="D358" s="43">
        <f t="shared" si="28"/>
        <v>10288.554342096539</v>
      </c>
      <c r="E358" s="43">
        <f t="shared" si="30"/>
        <v>10508.064396511785</v>
      </c>
      <c r="F358" s="43">
        <f t="shared" si="31"/>
        <v>0</v>
      </c>
      <c r="G358" s="43">
        <f t="shared" si="32"/>
        <v>0</v>
      </c>
      <c r="H358" s="43">
        <f t="shared" si="29"/>
        <v>10186.845994144409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22053.383217700415</v>
      </c>
      <c r="E360" s="43">
        <f t="shared" si="30"/>
        <v>0</v>
      </c>
      <c r="F360" s="43">
        <f t="shared" si="31"/>
        <v>0</v>
      </c>
      <c r="G360" s="43">
        <f t="shared" si="32"/>
        <v>0</v>
      </c>
      <c r="H360" s="43">
        <f t="shared" si="29"/>
        <v>22053.383217700415</v>
      </c>
      <c r="I360" s="1"/>
    </row>
    <row r="361" spans="2:9" x14ac:dyDescent="0.2">
      <c r="B361" s="9" t="str">
        <f>$B$50</f>
        <v>Technology</v>
      </c>
      <c r="C361" s="43">
        <f t="shared" si="33"/>
        <v>10672.561648014653</v>
      </c>
      <c r="D361" s="43">
        <f t="shared" si="33"/>
        <v>14231.15604662879</v>
      </c>
      <c r="E361" s="43">
        <f t="shared" si="30"/>
        <v>0</v>
      </c>
      <c r="F361" s="43">
        <f t="shared" si="31"/>
        <v>0</v>
      </c>
      <c r="G361" s="43">
        <f t="shared" si="32"/>
        <v>0</v>
      </c>
      <c r="H361" s="43">
        <f t="shared" si="29"/>
        <v>13723.94785109461</v>
      </c>
      <c r="I361" s="1"/>
    </row>
    <row r="362" spans="2:9" x14ac:dyDescent="0.2">
      <c r="B362" s="9" t="str">
        <f>$B$51</f>
        <v>Nursing</v>
      </c>
      <c r="C362" s="43">
        <f t="shared" si="33"/>
        <v>16370.409136287501</v>
      </c>
      <c r="D362" s="43">
        <f t="shared" si="33"/>
        <v>21137.313872258645</v>
      </c>
      <c r="E362" s="43">
        <f t="shared" si="30"/>
        <v>0</v>
      </c>
      <c r="F362" s="43">
        <f t="shared" si="31"/>
        <v>0</v>
      </c>
      <c r="G362" s="43">
        <f t="shared" si="32"/>
        <v>0</v>
      </c>
      <c r="H362" s="43">
        <f t="shared" si="29"/>
        <v>20946.828168523538</v>
      </c>
      <c r="I362" s="1"/>
    </row>
    <row r="363" spans="2:9" x14ac:dyDescent="0.2">
      <c r="B363" s="39" t="str">
        <f>$B$52</f>
        <v>Totals</v>
      </c>
      <c r="C363" s="42">
        <f t="shared" si="33"/>
        <v>8845.7503150270913</v>
      </c>
      <c r="D363" s="42">
        <f t="shared" si="33"/>
        <v>12220.995329840016</v>
      </c>
      <c r="E363" s="42">
        <f t="shared" si="30"/>
        <v>11263.239560750922</v>
      </c>
      <c r="F363" s="42">
        <f t="shared" si="31"/>
        <v>0</v>
      </c>
      <c r="G363" s="42">
        <f t="shared" si="32"/>
        <v>0</v>
      </c>
      <c r="H363" s="42">
        <f t="shared" si="29"/>
        <v>10492.688499194792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M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74</v>
      </c>
      <c r="C3" s="6"/>
      <c r="D3" s="6"/>
      <c r="E3" s="6"/>
      <c r="F3" s="6"/>
      <c r="G3" s="6"/>
      <c r="H3" s="6"/>
    </row>
    <row r="4" spans="2:8" x14ac:dyDescent="0.2">
      <c r="B4" s="90" t="s">
        <v>143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Data!G8</f>
        <v>139381160</v>
      </c>
      <c r="G13" s="33"/>
      <c r="H13" s="60">
        <f>F13</f>
        <v>139381160</v>
      </c>
    </row>
    <row r="14" spans="2:8" x14ac:dyDescent="0.2">
      <c r="B14" s="351" t="s">
        <v>15</v>
      </c>
      <c r="C14" s="351"/>
      <c r="D14" s="351"/>
      <c r="E14" s="351"/>
      <c r="F14" s="82">
        <f>Data!H8</f>
        <v>63157766</v>
      </c>
      <c r="G14" s="33"/>
      <c r="H14" s="30">
        <f>F14</f>
        <v>63157766</v>
      </c>
    </row>
    <row r="15" spans="2:8" x14ac:dyDescent="0.2">
      <c r="B15" s="351" t="s">
        <v>16</v>
      </c>
      <c r="C15" s="351"/>
      <c r="D15" s="351"/>
      <c r="E15" s="351"/>
      <c r="F15" s="82">
        <f>Data!I8</f>
        <v>59815287</v>
      </c>
      <c r="G15" s="33"/>
      <c r="H15" s="30">
        <f>F15</f>
        <v>59815287</v>
      </c>
    </row>
    <row r="16" spans="2:8" x14ac:dyDescent="0.2">
      <c r="B16" s="351" t="s">
        <v>20</v>
      </c>
      <c r="C16" s="351"/>
      <c r="D16" s="351"/>
      <c r="E16" s="351"/>
      <c r="F16" s="82">
        <f>Data!J8</f>
        <v>27898422</v>
      </c>
      <c r="G16" s="33"/>
      <c r="H16" s="30">
        <f>F16-G16</f>
        <v>27898422</v>
      </c>
    </row>
    <row r="17" spans="2:13" x14ac:dyDescent="0.2">
      <c r="B17" s="351" t="s">
        <v>17</v>
      </c>
      <c r="C17" s="351"/>
      <c r="D17" s="351"/>
      <c r="E17" s="351"/>
      <c r="F17" s="82">
        <f>Data!K8</f>
        <v>42404092</v>
      </c>
      <c r="G17" s="33"/>
      <c r="H17" s="30">
        <f>F17</f>
        <v>42404092</v>
      </c>
    </row>
    <row r="18" spans="2:13" x14ac:dyDescent="0.2">
      <c r="B18" s="351" t="s">
        <v>1</v>
      </c>
      <c r="C18" s="351"/>
      <c r="D18" s="351"/>
      <c r="E18" s="351"/>
      <c r="F18" s="83">
        <f>SUM(F13:F17)</f>
        <v>332656727</v>
      </c>
      <c r="G18" s="34"/>
      <c r="H18" s="29">
        <f>SUM(H13:H17)</f>
        <v>332656727</v>
      </c>
    </row>
    <row r="19" spans="2:13" ht="13.5" customHeight="1" x14ac:dyDescent="0.2">
      <c r="B19" s="27"/>
      <c r="D19" s="27"/>
      <c r="E19" s="27"/>
      <c r="F19" s="27"/>
      <c r="G19" s="27"/>
      <c r="H19" s="5"/>
    </row>
    <row r="20" spans="2:13" ht="13.5" customHeight="1" x14ac:dyDescent="0.2">
      <c r="B20" s="27"/>
      <c r="D20" s="363" t="s">
        <v>24</v>
      </c>
      <c r="E20" s="363"/>
      <c r="F20" s="363"/>
      <c r="G20" s="35" t="s">
        <v>25</v>
      </c>
      <c r="H20" s="35" t="s">
        <v>26</v>
      </c>
    </row>
    <row r="21" spans="2:13" ht="28.5" x14ac:dyDescent="0.2">
      <c r="B21" s="361" t="s">
        <v>23</v>
      </c>
      <c r="C21" s="362"/>
      <c r="D21" s="350" t="str">
        <f>Data!L8</f>
        <v>Sheri Hardison</v>
      </c>
      <c r="E21" s="350"/>
      <c r="F21" s="350"/>
      <c r="G21" s="94" t="str">
        <f>Data!M8</f>
        <v>210-458-6914</v>
      </c>
      <c r="H21" s="84" t="str">
        <f>Data!N8</f>
        <v>shari.hardison@utsa.edu</v>
      </c>
    </row>
    <row r="22" spans="2:13" ht="13.5" customHeight="1" x14ac:dyDescent="0.2">
      <c r="B22" s="27"/>
      <c r="C22" s="27"/>
      <c r="D22" s="27"/>
      <c r="E22" s="27"/>
      <c r="F22" s="27"/>
      <c r="G22" s="27"/>
      <c r="H22" s="5"/>
    </row>
    <row r="23" spans="2:13" ht="13.5" customHeight="1" thickBot="1" x14ac:dyDescent="0.25">
      <c r="B23" s="3" t="s">
        <v>68</v>
      </c>
      <c r="C23" s="27"/>
      <c r="D23" s="27"/>
      <c r="E23" s="27"/>
      <c r="F23" s="27"/>
      <c r="G23" s="27"/>
      <c r="H23" s="5"/>
    </row>
    <row r="24" spans="2:13" s="37" customFormat="1" x14ac:dyDescent="0.2">
      <c r="B24" s="62"/>
      <c r="C24" s="65" t="s">
        <v>27</v>
      </c>
      <c r="D24" s="66" t="s">
        <v>28</v>
      </c>
      <c r="E24" s="66" t="s">
        <v>29</v>
      </c>
      <c r="F24" s="66" t="s">
        <v>30</v>
      </c>
      <c r="G24" s="66" t="s">
        <v>31</v>
      </c>
      <c r="H24" s="67" t="s">
        <v>32</v>
      </c>
    </row>
    <row r="25" spans="2:13" s="37" customFormat="1" ht="15" thickBot="1" x14ac:dyDescent="0.25">
      <c r="B25" s="61" t="s">
        <v>687</v>
      </c>
      <c r="C25" s="85">
        <f>Data!O8</f>
        <v>11267</v>
      </c>
      <c r="D25" s="86">
        <f>Data!P8</f>
        <v>15187</v>
      </c>
      <c r="E25" s="86">
        <f>Data!Q8</f>
        <v>3419</v>
      </c>
      <c r="F25" s="86">
        <f>Data!R8</f>
        <v>801</v>
      </c>
      <c r="G25" s="86">
        <f>Data!S8</f>
        <v>0</v>
      </c>
      <c r="H25" s="74">
        <f>SUM(C25:G25)</f>
        <v>30674</v>
      </c>
    </row>
    <row r="26" spans="2:13" x14ac:dyDescent="0.2">
      <c r="C26" s="2"/>
      <c r="D26" s="2"/>
      <c r="E26" s="2"/>
      <c r="F26" s="2"/>
      <c r="G26" s="2"/>
      <c r="H26" s="2"/>
      <c r="I26" s="2"/>
    </row>
    <row r="27" spans="2:13" ht="13.5" customHeight="1" x14ac:dyDescent="0.2">
      <c r="B27" s="27"/>
      <c r="D27" s="363" t="s">
        <v>24</v>
      </c>
      <c r="E27" s="363"/>
      <c r="F27" s="363"/>
      <c r="G27" s="35" t="s">
        <v>25</v>
      </c>
      <c r="H27" s="35" t="s">
        <v>26</v>
      </c>
    </row>
    <row r="28" spans="2:13" ht="28.5" x14ac:dyDescent="0.2">
      <c r="B28" s="361" t="s">
        <v>40</v>
      </c>
      <c r="C28" s="362"/>
      <c r="D28" s="350" t="str">
        <f>Data!T8</f>
        <v>Wilkerson, Steve</v>
      </c>
      <c r="E28" s="350"/>
      <c r="F28" s="350"/>
      <c r="G28" s="94" t="str">
        <f>Data!U8</f>
        <v>(210) 458-4939</v>
      </c>
      <c r="H28" s="84" t="str">
        <f>Data!V8</f>
        <v>Steve.Wilkerson@utsa.edu</v>
      </c>
    </row>
    <row r="29" spans="2:13" ht="13.5" customHeight="1" x14ac:dyDescent="0.2">
      <c r="B29" s="27"/>
      <c r="C29" s="27"/>
      <c r="D29" s="27"/>
      <c r="E29" s="27"/>
      <c r="F29" s="27"/>
      <c r="G29" s="27"/>
      <c r="H29" s="5"/>
    </row>
    <row r="30" spans="2:13" ht="15" thickBot="1" x14ac:dyDescent="0.25">
      <c r="B30" s="3" t="s">
        <v>10</v>
      </c>
      <c r="C30" s="1"/>
      <c r="D30" s="1"/>
      <c r="E30" s="1"/>
      <c r="F30" s="1"/>
      <c r="G30" s="1"/>
      <c r="H30" s="1"/>
      <c r="I30" s="1"/>
    </row>
    <row r="31" spans="2:13" ht="15" thickBot="1" x14ac:dyDescent="0.25">
      <c r="B31" s="68" t="s">
        <v>33</v>
      </c>
      <c r="C31" s="69" t="s">
        <v>27</v>
      </c>
      <c r="D31" s="69" t="s">
        <v>28</v>
      </c>
      <c r="E31" s="69" t="s">
        <v>29</v>
      </c>
      <c r="F31" s="69" t="s">
        <v>30</v>
      </c>
      <c r="G31" s="69" t="s">
        <v>31</v>
      </c>
      <c r="H31" s="70" t="s">
        <v>32</v>
      </c>
      <c r="I31" s="1"/>
    </row>
    <row r="32" spans="2:13" x14ac:dyDescent="0.2">
      <c r="B32" s="9" t="s">
        <v>46</v>
      </c>
      <c r="C32" s="87">
        <f>Data!W8</f>
        <v>226293</v>
      </c>
      <c r="D32" s="87">
        <f>Data!AQ8</f>
        <v>73915</v>
      </c>
      <c r="E32" s="87">
        <f>Data!BK8</f>
        <v>18474</v>
      </c>
      <c r="F32" s="87">
        <f>Data!CE8</f>
        <v>3350</v>
      </c>
      <c r="G32" s="87">
        <f>Data!CY8</f>
        <v>0</v>
      </c>
      <c r="H32" s="22">
        <f>SUM(C32:G32)</f>
        <v>322032</v>
      </c>
      <c r="I32" s="1"/>
      <c r="M32" s="18"/>
    </row>
    <row r="33" spans="2:13" x14ac:dyDescent="0.2">
      <c r="B33" s="7" t="s">
        <v>47</v>
      </c>
      <c r="C33" s="87">
        <f>Data!X8</f>
        <v>93859</v>
      </c>
      <c r="D33" s="87">
        <f>Data!AR8</f>
        <v>60384</v>
      </c>
      <c r="E33" s="87">
        <f>Data!BL8</f>
        <v>6823</v>
      </c>
      <c r="F33" s="87">
        <f>Data!CF8</f>
        <v>3024</v>
      </c>
      <c r="G33" s="87">
        <f>Data!CZ8</f>
        <v>0</v>
      </c>
      <c r="H33" s="22">
        <f t="shared" ref="H33:H52" si="0">SUM(C33:G33)</f>
        <v>164090</v>
      </c>
      <c r="I33" s="1"/>
      <c r="M33" s="18"/>
    </row>
    <row r="34" spans="2:13" x14ac:dyDescent="0.2">
      <c r="B34" s="7" t="s">
        <v>48</v>
      </c>
      <c r="C34" s="87">
        <f>Data!Y8</f>
        <v>15043</v>
      </c>
      <c r="D34" s="87">
        <f>Data!AS8</f>
        <v>5580</v>
      </c>
      <c r="E34" s="87">
        <f>Data!BM8</f>
        <v>1036</v>
      </c>
      <c r="F34" s="87">
        <f>Data!CG8</f>
        <v>0</v>
      </c>
      <c r="G34" s="87">
        <f>Data!DA8</f>
        <v>0</v>
      </c>
      <c r="H34" s="22">
        <f t="shared" si="0"/>
        <v>21659</v>
      </c>
      <c r="I34" s="1"/>
      <c r="M34" s="18"/>
    </row>
    <row r="35" spans="2:13" x14ac:dyDescent="0.2">
      <c r="B35" s="7" t="s">
        <v>49</v>
      </c>
      <c r="C35" s="87">
        <f>Data!Z8</f>
        <v>4080</v>
      </c>
      <c r="D35" s="87">
        <f>Data!AT8</f>
        <v>13500</v>
      </c>
      <c r="E35" s="87">
        <f>Data!BN8</f>
        <v>5114</v>
      </c>
      <c r="F35" s="87">
        <f>Data!CH8</f>
        <v>883</v>
      </c>
      <c r="G35" s="87">
        <f>Data!DB8</f>
        <v>0</v>
      </c>
      <c r="H35" s="22">
        <f t="shared" si="0"/>
        <v>23577</v>
      </c>
      <c r="I35" s="1"/>
      <c r="M35" s="18"/>
    </row>
    <row r="36" spans="2:13" x14ac:dyDescent="0.2">
      <c r="B36" s="7" t="s">
        <v>50</v>
      </c>
      <c r="C36" s="87">
        <f>Data!AA8</f>
        <v>3</v>
      </c>
      <c r="D36" s="87">
        <f>Data!AU8</f>
        <v>178</v>
      </c>
      <c r="E36" s="87">
        <f>Data!BO8</f>
        <v>0</v>
      </c>
      <c r="F36" s="87">
        <f>Data!CI8</f>
        <v>0</v>
      </c>
      <c r="G36" s="87">
        <f>Data!DC8</f>
        <v>0</v>
      </c>
      <c r="H36" s="22">
        <f t="shared" si="0"/>
        <v>181</v>
      </c>
      <c r="I36" s="1"/>
      <c r="M36" s="18"/>
    </row>
    <row r="37" spans="2:13" x14ac:dyDescent="0.2">
      <c r="B37" s="7" t="s">
        <v>51</v>
      </c>
      <c r="C37" s="87">
        <f>Data!AB8</f>
        <v>34973</v>
      </c>
      <c r="D37" s="87">
        <f>Data!AV8</f>
        <v>45288</v>
      </c>
      <c r="E37" s="87">
        <f>Data!BP8</f>
        <v>8076</v>
      </c>
      <c r="F37" s="87">
        <f>Data!CJ8</f>
        <v>3710</v>
      </c>
      <c r="G37" s="87">
        <f>Data!DD8</f>
        <v>0</v>
      </c>
      <c r="H37" s="22">
        <f t="shared" si="0"/>
        <v>92047</v>
      </c>
      <c r="I37" s="1"/>
      <c r="M37" s="18"/>
    </row>
    <row r="38" spans="2:13" x14ac:dyDescent="0.2">
      <c r="B38" s="7" t="s">
        <v>52</v>
      </c>
      <c r="C38" s="87">
        <f>Data!AC8</f>
        <v>90</v>
      </c>
      <c r="D38" s="87">
        <f>Data!AW8</f>
        <v>174</v>
      </c>
      <c r="E38" s="87">
        <f>Data!BQ8</f>
        <v>0</v>
      </c>
      <c r="F38" s="87">
        <f>Data!CK8</f>
        <v>0</v>
      </c>
      <c r="G38" s="87">
        <f>Data!DE8</f>
        <v>0</v>
      </c>
      <c r="H38" s="22">
        <f t="shared" si="0"/>
        <v>264</v>
      </c>
      <c r="I38" s="1"/>
      <c r="M38" s="18"/>
    </row>
    <row r="39" spans="2:13" x14ac:dyDescent="0.2">
      <c r="B39" s="7" t="s">
        <v>53</v>
      </c>
      <c r="C39" s="87">
        <f>Data!AD8</f>
        <v>0</v>
      </c>
      <c r="D39" s="87">
        <f>Data!AX8</f>
        <v>0</v>
      </c>
      <c r="E39" s="87">
        <f>Data!BR8</f>
        <v>0</v>
      </c>
      <c r="F39" s="87">
        <f>Data!CL8</f>
        <v>0</v>
      </c>
      <c r="G39" s="87">
        <f>Data!DF8</f>
        <v>0</v>
      </c>
      <c r="H39" s="22">
        <f t="shared" si="0"/>
        <v>0</v>
      </c>
      <c r="I39" s="1"/>
      <c r="M39" s="18"/>
    </row>
    <row r="40" spans="2:13" x14ac:dyDescent="0.2">
      <c r="B40" s="7" t="s">
        <v>54</v>
      </c>
      <c r="C40" s="87">
        <f>Data!AE8</f>
        <v>0</v>
      </c>
      <c r="D40" s="87">
        <f>Data!AY8</f>
        <v>0</v>
      </c>
      <c r="E40" s="87">
        <f>Data!BS8</f>
        <v>4101</v>
      </c>
      <c r="F40" s="87">
        <f>Data!CM8</f>
        <v>0</v>
      </c>
      <c r="G40" s="87">
        <f>Data!DG8</f>
        <v>0</v>
      </c>
      <c r="H40" s="22">
        <f t="shared" si="0"/>
        <v>4101</v>
      </c>
      <c r="I40" s="1"/>
      <c r="M40" s="18"/>
    </row>
    <row r="41" spans="2:13" x14ac:dyDescent="0.2">
      <c r="B41" s="7" t="s">
        <v>55</v>
      </c>
      <c r="C41" s="87">
        <f>Data!AF8</f>
        <v>12</v>
      </c>
      <c r="D41" s="87">
        <f>Data!AZ8</f>
        <v>90</v>
      </c>
      <c r="E41" s="87">
        <f>Data!BT8</f>
        <v>12</v>
      </c>
      <c r="F41" s="87">
        <f>Data!CN8</f>
        <v>0</v>
      </c>
      <c r="G41" s="87">
        <f>Data!DH8</f>
        <v>0</v>
      </c>
      <c r="H41" s="22">
        <f t="shared" si="0"/>
        <v>114</v>
      </c>
      <c r="I41" s="1"/>
      <c r="M41" s="18"/>
    </row>
    <row r="42" spans="2:13" x14ac:dyDescent="0.2">
      <c r="B42" s="7" t="s">
        <v>56</v>
      </c>
      <c r="C42" s="87">
        <f>Data!AG8</f>
        <v>0</v>
      </c>
      <c r="D42" s="87">
        <f>Data!BA8</f>
        <v>0</v>
      </c>
      <c r="E42" s="87">
        <f>Data!BU8</f>
        <v>0</v>
      </c>
      <c r="F42" s="87">
        <f>Data!CO8</f>
        <v>0</v>
      </c>
      <c r="G42" s="87">
        <f>Data!DI8</f>
        <v>0</v>
      </c>
      <c r="H42" s="22">
        <f t="shared" si="0"/>
        <v>0</v>
      </c>
      <c r="I42" s="1"/>
      <c r="M42" s="18"/>
    </row>
    <row r="43" spans="2:13" x14ac:dyDescent="0.2">
      <c r="B43" s="7" t="s">
        <v>57</v>
      </c>
      <c r="C43" s="87">
        <f>Data!AH8</f>
        <v>0</v>
      </c>
      <c r="D43" s="87">
        <f>Data!BB8</f>
        <v>60</v>
      </c>
      <c r="E43" s="87">
        <f>Data!BV8</f>
        <v>0</v>
      </c>
      <c r="F43" s="87">
        <f>Data!CP8</f>
        <v>0</v>
      </c>
      <c r="G43" s="87">
        <f>Data!DJ8</f>
        <v>0</v>
      </c>
      <c r="H43" s="22">
        <f t="shared" si="0"/>
        <v>60</v>
      </c>
      <c r="I43" s="1"/>
      <c r="M43" s="18"/>
    </row>
    <row r="44" spans="2:13" x14ac:dyDescent="0.2">
      <c r="B44" s="7" t="s">
        <v>58</v>
      </c>
      <c r="C44" s="87">
        <f>Data!AI8</f>
        <v>36</v>
      </c>
      <c r="D44" s="87">
        <f>Data!BC8</f>
        <v>0</v>
      </c>
      <c r="E44" s="87">
        <f>Data!BW8</f>
        <v>0</v>
      </c>
      <c r="F44" s="87">
        <f>Data!CQ8</f>
        <v>0</v>
      </c>
      <c r="G44" s="87">
        <f>Data!DK8</f>
        <v>0</v>
      </c>
      <c r="H44" s="22">
        <f t="shared" si="0"/>
        <v>36</v>
      </c>
      <c r="I44" s="1"/>
      <c r="M44" s="18"/>
    </row>
    <row r="45" spans="2:13" x14ac:dyDescent="0.2">
      <c r="B45" s="7" t="s">
        <v>59</v>
      </c>
      <c r="C45" s="87">
        <f>Data!AJ8</f>
        <v>8360</v>
      </c>
      <c r="D45" s="87">
        <f>Data!BD8</f>
        <v>14655</v>
      </c>
      <c r="E45" s="87">
        <f>Data!BX8</f>
        <v>1020</v>
      </c>
      <c r="F45" s="87">
        <f>Data!CR8</f>
        <v>9</v>
      </c>
      <c r="G45" s="87">
        <f>Data!DL8</f>
        <v>0</v>
      </c>
      <c r="H45" s="22">
        <f t="shared" si="0"/>
        <v>24044</v>
      </c>
      <c r="I45" s="1"/>
      <c r="M45" s="18"/>
    </row>
    <row r="46" spans="2:13" x14ac:dyDescent="0.2">
      <c r="B46" s="7" t="s">
        <v>60</v>
      </c>
      <c r="C46" s="87">
        <f>Data!AK8</f>
        <v>0</v>
      </c>
      <c r="D46" s="87">
        <f>Data!BE8</f>
        <v>0</v>
      </c>
      <c r="E46" s="87">
        <f>Data!BY8</f>
        <v>0</v>
      </c>
      <c r="F46" s="87">
        <f>Data!CS8</f>
        <v>0</v>
      </c>
      <c r="G46" s="87">
        <f>Data!DM8</f>
        <v>0</v>
      </c>
      <c r="H46" s="22">
        <f t="shared" si="0"/>
        <v>0</v>
      </c>
      <c r="I46" s="1"/>
      <c r="M46" s="18"/>
    </row>
    <row r="47" spans="2:13" x14ac:dyDescent="0.2">
      <c r="B47" s="7" t="s">
        <v>61</v>
      </c>
      <c r="C47" s="87">
        <f>Data!AL8</f>
        <v>25707</v>
      </c>
      <c r="D47" s="87">
        <f>Data!BF8</f>
        <v>50922</v>
      </c>
      <c r="E47" s="87">
        <f>Data!BZ8</f>
        <v>12298</v>
      </c>
      <c r="F47" s="87">
        <f>Data!CT8</f>
        <v>823</v>
      </c>
      <c r="G47" s="87">
        <f>Data!DN8</f>
        <v>0</v>
      </c>
      <c r="H47" s="22">
        <f t="shared" si="0"/>
        <v>89750</v>
      </c>
      <c r="I47" s="1"/>
      <c r="M47" s="18"/>
    </row>
    <row r="48" spans="2:13" x14ac:dyDescent="0.2">
      <c r="B48" s="7" t="s">
        <v>62</v>
      </c>
      <c r="C48" s="87">
        <f>Data!AM8</f>
        <v>0</v>
      </c>
      <c r="D48" s="87">
        <f>Data!BG8</f>
        <v>0</v>
      </c>
      <c r="E48" s="87">
        <f>Data!CA8</f>
        <v>0</v>
      </c>
      <c r="F48" s="87">
        <f>Data!CU8</f>
        <v>0</v>
      </c>
      <c r="G48" s="87">
        <f>Data!DO8</f>
        <v>0</v>
      </c>
      <c r="H48" s="22">
        <f t="shared" si="0"/>
        <v>0</v>
      </c>
      <c r="I48" s="1"/>
      <c r="M48" s="18"/>
    </row>
    <row r="49" spans="2:13" x14ac:dyDescent="0.2">
      <c r="B49" s="7" t="s">
        <v>63</v>
      </c>
      <c r="C49" s="87">
        <f>Data!AN8</f>
        <v>0</v>
      </c>
      <c r="D49" s="87">
        <f>Data!BH8</f>
        <v>1968</v>
      </c>
      <c r="E49" s="87">
        <f>Data!CB8</f>
        <v>0</v>
      </c>
      <c r="F49" s="87">
        <f>Data!CV8</f>
        <v>0</v>
      </c>
      <c r="G49" s="87">
        <f>Data!DP8</f>
        <v>0</v>
      </c>
      <c r="H49" s="22">
        <f t="shared" si="0"/>
        <v>1968</v>
      </c>
      <c r="I49" s="1"/>
      <c r="M49" s="18"/>
    </row>
    <row r="50" spans="2:13" x14ac:dyDescent="0.2">
      <c r="B50" s="7" t="s">
        <v>64</v>
      </c>
      <c r="C50" s="87">
        <f>Data!AO8</f>
        <v>516</v>
      </c>
      <c r="D50" s="87">
        <f>Data!BI8</f>
        <v>934</v>
      </c>
      <c r="E50" s="87">
        <f>Data!CC8</f>
        <v>0</v>
      </c>
      <c r="F50" s="87">
        <f>Data!CW8</f>
        <v>0</v>
      </c>
      <c r="G50" s="87">
        <f>Data!DQ8</f>
        <v>0</v>
      </c>
      <c r="H50" s="22">
        <f t="shared" si="0"/>
        <v>1450</v>
      </c>
      <c r="I50" s="1"/>
      <c r="M50" s="18"/>
    </row>
    <row r="51" spans="2:13" x14ac:dyDescent="0.2">
      <c r="B51" s="7" t="s">
        <v>0</v>
      </c>
      <c r="C51" s="87">
        <f>Data!AP8</f>
        <v>0</v>
      </c>
      <c r="D51" s="87">
        <f>Data!BJ8</f>
        <v>0</v>
      </c>
      <c r="E51" s="87">
        <f>Data!CD8</f>
        <v>0</v>
      </c>
      <c r="F51" s="87">
        <f>Data!CX8</f>
        <v>0</v>
      </c>
      <c r="G51" s="87">
        <f>Data!DR8</f>
        <v>0</v>
      </c>
      <c r="H51" s="22">
        <f t="shared" si="0"/>
        <v>0</v>
      </c>
      <c r="I51" s="1"/>
      <c r="M51" s="18"/>
    </row>
    <row r="52" spans="2:13" x14ac:dyDescent="0.2">
      <c r="B52" s="8" t="s">
        <v>35</v>
      </c>
      <c r="C52" s="22">
        <f>SUM(C32:C51)</f>
        <v>408972</v>
      </c>
      <c r="D52" s="22">
        <f>SUM(D32:D51)</f>
        <v>267648</v>
      </c>
      <c r="E52" s="22">
        <f>SUM(E32:E51)</f>
        <v>56954</v>
      </c>
      <c r="F52" s="22">
        <f>SUM(F32:F51)</f>
        <v>11799</v>
      </c>
      <c r="G52" s="22">
        <f>SUM(G32:G51)</f>
        <v>0</v>
      </c>
      <c r="H52" s="22">
        <f t="shared" si="0"/>
        <v>745373</v>
      </c>
      <c r="I52" s="1"/>
    </row>
    <row r="53" spans="2:13" x14ac:dyDescent="0.2">
      <c r="B53" s="14"/>
      <c r="C53" s="18"/>
      <c r="D53" s="18"/>
      <c r="E53" s="18"/>
      <c r="F53" s="18"/>
      <c r="G53" s="18"/>
      <c r="H53" s="18"/>
      <c r="I53" s="1"/>
    </row>
    <row r="54" spans="2:13" ht="13.5" customHeight="1" x14ac:dyDescent="0.2">
      <c r="B54" s="27"/>
      <c r="D54" s="363" t="s">
        <v>24</v>
      </c>
      <c r="E54" s="363"/>
      <c r="F54" s="363"/>
      <c r="G54" s="35" t="s">
        <v>25</v>
      </c>
      <c r="H54" s="35" t="s">
        <v>26</v>
      </c>
    </row>
    <row r="55" spans="2:13" ht="28.5" x14ac:dyDescent="0.2">
      <c r="B55" s="361" t="s">
        <v>41</v>
      </c>
      <c r="C55" s="362"/>
      <c r="D55" s="350" t="str">
        <f>Data!T8</f>
        <v>Wilkerson, Steve</v>
      </c>
      <c r="E55" s="350"/>
      <c r="F55" s="350"/>
      <c r="G55" s="94" t="str">
        <f>Data!U8</f>
        <v>(210) 458-4939</v>
      </c>
      <c r="H55" s="84" t="str">
        <f>Data!V8</f>
        <v>Steve.Wilkerson@utsa.edu</v>
      </c>
    </row>
    <row r="56" spans="2:13" ht="13.5" customHeight="1" x14ac:dyDescent="0.2">
      <c r="B56" s="27"/>
      <c r="C56" s="27"/>
      <c r="D56" s="27"/>
      <c r="E56" s="27"/>
      <c r="F56" s="27"/>
      <c r="G56" s="27"/>
      <c r="H56" s="5"/>
    </row>
    <row r="57" spans="2:13" x14ac:dyDescent="0.2">
      <c r="B57" s="3" t="s">
        <v>11</v>
      </c>
      <c r="C57" s="1"/>
      <c r="D57" s="1"/>
      <c r="E57" s="1"/>
      <c r="F57" s="1"/>
      <c r="G57" s="1"/>
      <c r="H57" s="1"/>
      <c r="I57" s="1"/>
    </row>
    <row r="58" spans="2:13" ht="39" customHeight="1" x14ac:dyDescent="0.2">
      <c r="B58" s="364" t="s">
        <v>43</v>
      </c>
      <c r="C58" s="364"/>
      <c r="D58" s="364"/>
      <c r="E58" s="364"/>
      <c r="F58" s="364"/>
      <c r="G58" s="364"/>
      <c r="H58" s="38"/>
    </row>
    <row r="59" spans="2:13" ht="15" thickBot="1" x14ac:dyDescent="0.25">
      <c r="B59" s="36"/>
      <c r="C59" s="1"/>
      <c r="D59" s="1"/>
      <c r="E59" s="1"/>
      <c r="F59" s="1"/>
      <c r="G59" s="1"/>
      <c r="H59" s="1"/>
      <c r="I59" s="1"/>
    </row>
    <row r="60" spans="2:13" ht="15" thickBot="1" x14ac:dyDescent="0.25">
      <c r="B60" s="68" t="s">
        <v>33</v>
      </c>
      <c r="C60" s="69" t="s">
        <v>27</v>
      </c>
      <c r="D60" s="69" t="s">
        <v>28</v>
      </c>
      <c r="E60" s="69" t="s">
        <v>29</v>
      </c>
      <c r="F60" s="69" t="s">
        <v>30</v>
      </c>
      <c r="G60" s="69" t="s">
        <v>31</v>
      </c>
      <c r="H60" s="70" t="s">
        <v>32</v>
      </c>
      <c r="I60" s="1"/>
    </row>
    <row r="61" spans="2:13" x14ac:dyDescent="0.2">
      <c r="B61" s="9" t="str">
        <f>$B$32</f>
        <v>Liberal Arts</v>
      </c>
      <c r="C61" s="88">
        <f>Data!DS8</f>
        <v>9040952</v>
      </c>
      <c r="D61" s="88">
        <f>Data!EM8</f>
        <v>7039109</v>
      </c>
      <c r="E61" s="88">
        <f>Data!FG8</f>
        <v>6623548</v>
      </c>
      <c r="F61" s="88">
        <f>Data!GA8</f>
        <v>3337183</v>
      </c>
      <c r="G61" s="88">
        <f>Data!GU8</f>
        <v>0</v>
      </c>
      <c r="H61" s="21">
        <f>SUM(C61:G61)</f>
        <v>26040792</v>
      </c>
      <c r="I61" s="1"/>
    </row>
    <row r="62" spans="2:13" x14ac:dyDescent="0.2">
      <c r="B62" s="9" t="str">
        <f>$B$33</f>
        <v>Science</v>
      </c>
      <c r="C62" s="87">
        <f>Data!DT8</f>
        <v>5817375</v>
      </c>
      <c r="D62" s="87">
        <f>Data!EN8</f>
        <v>6977761</v>
      </c>
      <c r="E62" s="87">
        <f>Data!FH8</f>
        <v>4198712</v>
      </c>
      <c r="F62" s="87">
        <f>Data!GB8</f>
        <v>3797945</v>
      </c>
      <c r="G62" s="87">
        <f>Data!GV8</f>
        <v>0</v>
      </c>
      <c r="H62" s="22">
        <f t="shared" ref="H62:H81" si="1">SUM(C62:G62)</f>
        <v>20791793</v>
      </c>
      <c r="I62" s="1"/>
    </row>
    <row r="63" spans="2:13" x14ac:dyDescent="0.2">
      <c r="B63" s="9" t="str">
        <f>$B$34</f>
        <v>Fine Arts</v>
      </c>
      <c r="C63" s="87">
        <f>Data!DU8</f>
        <v>1587220</v>
      </c>
      <c r="D63" s="87">
        <f>Data!EO8</f>
        <v>1351440</v>
      </c>
      <c r="E63" s="87">
        <f>Data!FI8</f>
        <v>631990</v>
      </c>
      <c r="F63" s="87">
        <f>Data!GC8</f>
        <v>0</v>
      </c>
      <c r="G63" s="87">
        <f>Data!GW8</f>
        <v>0</v>
      </c>
      <c r="H63" s="22">
        <f t="shared" si="1"/>
        <v>3570650</v>
      </c>
      <c r="I63" s="1"/>
    </row>
    <row r="64" spans="2:13" x14ac:dyDescent="0.2">
      <c r="B64" s="9" t="str">
        <f>$B$35</f>
        <v>Teacher Education</v>
      </c>
      <c r="C64" s="87">
        <f>Data!DV8</f>
        <v>189107</v>
      </c>
      <c r="D64" s="87">
        <f>Data!EP8</f>
        <v>931075</v>
      </c>
      <c r="E64" s="87">
        <f>Data!FJ8</f>
        <v>1356394</v>
      </c>
      <c r="F64" s="87">
        <f>Data!GD8</f>
        <v>619092</v>
      </c>
      <c r="G64" s="87">
        <f>Data!GX8</f>
        <v>0</v>
      </c>
      <c r="H64" s="22">
        <f t="shared" si="1"/>
        <v>3095668</v>
      </c>
      <c r="I64" s="1"/>
    </row>
    <row r="65" spans="2:9" x14ac:dyDescent="0.2">
      <c r="B65" s="9" t="str">
        <f>$B$36</f>
        <v>Agriculture</v>
      </c>
      <c r="C65" s="87">
        <f>Data!DW8</f>
        <v>69</v>
      </c>
      <c r="D65" s="87">
        <f>Data!EQ8</f>
        <v>12902</v>
      </c>
      <c r="E65" s="87">
        <f>Data!FK8</f>
        <v>0</v>
      </c>
      <c r="F65" s="87">
        <f>Data!GE8</f>
        <v>0</v>
      </c>
      <c r="G65" s="87">
        <f>Data!GY8</f>
        <v>0</v>
      </c>
      <c r="H65" s="22">
        <f t="shared" si="1"/>
        <v>12971</v>
      </c>
      <c r="I65" s="1"/>
    </row>
    <row r="66" spans="2:9" x14ac:dyDescent="0.2">
      <c r="B66" s="9" t="str">
        <f>$B$37</f>
        <v>Engineering</v>
      </c>
      <c r="C66" s="87">
        <f>Data!DX8</f>
        <v>2339171</v>
      </c>
      <c r="D66" s="87">
        <f>Data!ER8</f>
        <v>6418547</v>
      </c>
      <c r="E66" s="87">
        <f>Data!FL8</f>
        <v>4036930</v>
      </c>
      <c r="F66" s="87">
        <f>Data!GF8</f>
        <v>4879715</v>
      </c>
      <c r="G66" s="87">
        <f>Data!GZ8</f>
        <v>0</v>
      </c>
      <c r="H66" s="22">
        <f t="shared" si="1"/>
        <v>17674363</v>
      </c>
      <c r="I66" s="1"/>
    </row>
    <row r="67" spans="2:9" x14ac:dyDescent="0.2">
      <c r="B67" s="9" t="str">
        <f>$B$38</f>
        <v>Home Economics</v>
      </c>
      <c r="C67" s="87">
        <f>Data!DY8</f>
        <v>60629</v>
      </c>
      <c r="D67" s="87">
        <f>Data!ES8</f>
        <v>34704</v>
      </c>
      <c r="E67" s="87">
        <f>Data!FM8</f>
        <v>0</v>
      </c>
      <c r="F67" s="87">
        <f>Data!GG8</f>
        <v>0</v>
      </c>
      <c r="G67" s="87">
        <f>Data!HA8</f>
        <v>0</v>
      </c>
      <c r="H67" s="22">
        <f t="shared" si="1"/>
        <v>95333</v>
      </c>
      <c r="I67" s="1"/>
    </row>
    <row r="68" spans="2:9" x14ac:dyDescent="0.2">
      <c r="B68" s="9" t="str">
        <f>$B$39</f>
        <v>Law</v>
      </c>
      <c r="C68" s="87">
        <f>Data!DZ8</f>
        <v>0</v>
      </c>
      <c r="D68" s="87">
        <f>Data!ET8</f>
        <v>0</v>
      </c>
      <c r="E68" s="87">
        <f>Data!FN8</f>
        <v>0</v>
      </c>
      <c r="F68" s="87">
        <f>Data!GH8</f>
        <v>0</v>
      </c>
      <c r="G68" s="87">
        <f>Data!HB8</f>
        <v>0</v>
      </c>
      <c r="H68" s="22">
        <f t="shared" si="1"/>
        <v>0</v>
      </c>
      <c r="I68" s="1"/>
    </row>
    <row r="69" spans="2:9" x14ac:dyDescent="0.2">
      <c r="B69" s="9" t="str">
        <f>$B$46</f>
        <v>Pharmacy</v>
      </c>
      <c r="C69" s="87">
        <f>Data!EA8</f>
        <v>0</v>
      </c>
      <c r="D69" s="87">
        <f>Data!EU8</f>
        <v>0</v>
      </c>
      <c r="E69" s="87">
        <f>Data!FO8</f>
        <v>884406</v>
      </c>
      <c r="F69" s="87">
        <f>Data!GI8</f>
        <v>0</v>
      </c>
      <c r="G69" s="87">
        <f>Data!HC8</f>
        <v>0</v>
      </c>
      <c r="H69" s="22">
        <f t="shared" si="1"/>
        <v>884406</v>
      </c>
      <c r="I69" s="1"/>
    </row>
    <row r="70" spans="2:9" x14ac:dyDescent="0.2">
      <c r="B70" s="9" t="str">
        <f>$B$41</f>
        <v>Library Science</v>
      </c>
      <c r="C70" s="87">
        <f>Data!EB8</f>
        <v>1125</v>
      </c>
      <c r="D70" s="87">
        <f>Data!EV8</f>
        <v>6167</v>
      </c>
      <c r="E70" s="87">
        <f>Data!FP8</f>
        <v>6544</v>
      </c>
      <c r="F70" s="87">
        <f>Data!GJ8</f>
        <v>0</v>
      </c>
      <c r="G70" s="87">
        <f>Data!HD8</f>
        <v>0</v>
      </c>
      <c r="H70" s="22">
        <f t="shared" si="1"/>
        <v>13836</v>
      </c>
      <c r="I70" s="1"/>
    </row>
    <row r="71" spans="2:9" x14ac:dyDescent="0.2">
      <c r="B71" s="9" t="str">
        <f>$B$42</f>
        <v>Veterinary Science</v>
      </c>
      <c r="C71" s="87">
        <f>Data!EC8</f>
        <v>0</v>
      </c>
      <c r="D71" s="87">
        <f>Data!EW8</f>
        <v>0</v>
      </c>
      <c r="E71" s="87">
        <f>Data!FQ8</f>
        <v>0</v>
      </c>
      <c r="F71" s="87">
        <f>Data!GK8</f>
        <v>0</v>
      </c>
      <c r="G71" s="87">
        <f>Data!HE8</f>
        <v>0</v>
      </c>
      <c r="H71" s="22">
        <f t="shared" si="1"/>
        <v>0</v>
      </c>
      <c r="I71" s="1"/>
    </row>
    <row r="72" spans="2:9" x14ac:dyDescent="0.2">
      <c r="B72" s="9" t="str">
        <f>$B$43</f>
        <v>Vocational Training</v>
      </c>
      <c r="C72" s="87">
        <f>Data!ED8</f>
        <v>0</v>
      </c>
      <c r="D72" s="87">
        <f>Data!EX8</f>
        <v>76918</v>
      </c>
      <c r="E72" s="87">
        <f>Data!FR8</f>
        <v>0</v>
      </c>
      <c r="F72" s="87">
        <f>Data!GL8</f>
        <v>0</v>
      </c>
      <c r="G72" s="87">
        <f>Data!HF8</f>
        <v>0</v>
      </c>
      <c r="H72" s="22">
        <f t="shared" si="1"/>
        <v>76918</v>
      </c>
      <c r="I72" s="1"/>
    </row>
    <row r="73" spans="2:9" x14ac:dyDescent="0.2">
      <c r="B73" s="9" t="str">
        <f>$B$44</f>
        <v>Physical Training</v>
      </c>
      <c r="C73" s="87">
        <f>Data!EE8</f>
        <v>0</v>
      </c>
      <c r="D73" s="87">
        <f>Data!EY8</f>
        <v>0</v>
      </c>
      <c r="E73" s="87">
        <f>Data!FS8</f>
        <v>0</v>
      </c>
      <c r="F73" s="87">
        <f>Data!GM8</f>
        <v>0</v>
      </c>
      <c r="G73" s="87">
        <f>Data!HG8</f>
        <v>0</v>
      </c>
      <c r="H73" s="22">
        <f t="shared" si="1"/>
        <v>0</v>
      </c>
      <c r="I73" s="1"/>
    </row>
    <row r="74" spans="2:9" x14ac:dyDescent="0.2">
      <c r="B74" s="9" t="str">
        <f>$B$45</f>
        <v>Health Services</v>
      </c>
      <c r="C74" s="87">
        <f>Data!EF8</f>
        <v>256060</v>
      </c>
      <c r="D74" s="87">
        <f>Data!EZ8</f>
        <v>660359</v>
      </c>
      <c r="E74" s="87">
        <f>Data!FT8</f>
        <v>201962</v>
      </c>
      <c r="F74" s="87">
        <f>Data!GN8</f>
        <v>6054</v>
      </c>
      <c r="G74" s="87">
        <f>Data!HH8</f>
        <v>0</v>
      </c>
      <c r="H74" s="22">
        <f t="shared" si="1"/>
        <v>1124435</v>
      </c>
      <c r="I74" s="1"/>
    </row>
    <row r="75" spans="2:9" x14ac:dyDescent="0.2">
      <c r="B75" s="9" t="str">
        <f>$B$46</f>
        <v>Pharmacy</v>
      </c>
      <c r="C75" s="87">
        <f>Data!EG8</f>
        <v>0</v>
      </c>
      <c r="D75" s="87">
        <f>Data!FA8</f>
        <v>0</v>
      </c>
      <c r="E75" s="87">
        <f>Data!FU8</f>
        <v>0</v>
      </c>
      <c r="F75" s="87">
        <f>Data!GO8</f>
        <v>0</v>
      </c>
      <c r="G75" s="87">
        <f>Data!HI8</f>
        <v>0</v>
      </c>
      <c r="H75" s="22">
        <f t="shared" si="1"/>
        <v>0</v>
      </c>
      <c r="I75" s="1"/>
    </row>
    <row r="76" spans="2:9" x14ac:dyDescent="0.2">
      <c r="B76" s="9" t="str">
        <f>$B$47</f>
        <v>Business Administration</v>
      </c>
      <c r="C76" s="87">
        <f>Data!EH8</f>
        <v>1164328</v>
      </c>
      <c r="D76" s="87">
        <f>Data!FB8</f>
        <v>5070143</v>
      </c>
      <c r="E76" s="87">
        <f>Data!FV8</f>
        <v>4087745</v>
      </c>
      <c r="F76" s="87">
        <f>Data!GP8</f>
        <v>1940983</v>
      </c>
      <c r="G76" s="87">
        <f>Data!HJ8</f>
        <v>0</v>
      </c>
      <c r="H76" s="22">
        <f t="shared" si="1"/>
        <v>12263199</v>
      </c>
      <c r="I76" s="1"/>
    </row>
    <row r="77" spans="2:9" x14ac:dyDescent="0.2">
      <c r="B77" s="9" t="str">
        <f>$B$48</f>
        <v>Optometry</v>
      </c>
      <c r="C77" s="87">
        <f>Data!EI8</f>
        <v>0</v>
      </c>
      <c r="D77" s="87">
        <f>Data!FC8</f>
        <v>0</v>
      </c>
      <c r="E77" s="87">
        <f>Data!FW8</f>
        <v>0</v>
      </c>
      <c r="F77" s="87">
        <f>Data!GQ8</f>
        <v>0</v>
      </c>
      <c r="G77" s="87">
        <f>Data!HK8</f>
        <v>0</v>
      </c>
      <c r="H77" s="22">
        <f t="shared" si="1"/>
        <v>0</v>
      </c>
      <c r="I77" s="1"/>
    </row>
    <row r="78" spans="2:9" x14ac:dyDescent="0.2">
      <c r="B78" s="9" t="str">
        <f>$B$49</f>
        <v>Teacher Ed-Practice Teaching</v>
      </c>
      <c r="C78" s="87">
        <f>Data!EJ8</f>
        <v>0</v>
      </c>
      <c r="D78" s="87">
        <f>Data!FD8</f>
        <v>236648</v>
      </c>
      <c r="E78" s="87">
        <f>Data!FX8</f>
        <v>0</v>
      </c>
      <c r="F78" s="87">
        <f>Data!GR8</f>
        <v>0</v>
      </c>
      <c r="G78" s="87">
        <f>Data!HL8</f>
        <v>0</v>
      </c>
      <c r="H78" s="22">
        <f t="shared" si="1"/>
        <v>236648</v>
      </c>
      <c r="I78" s="1"/>
    </row>
    <row r="79" spans="2:9" x14ac:dyDescent="0.2">
      <c r="B79" s="9" t="str">
        <f>$B$50</f>
        <v>Technology</v>
      </c>
      <c r="C79" s="87">
        <f>Data!EK8</f>
        <v>49011</v>
      </c>
      <c r="D79" s="87">
        <f>Data!FE8</f>
        <v>100813</v>
      </c>
      <c r="E79" s="87">
        <f>Data!FY8</f>
        <v>0</v>
      </c>
      <c r="F79" s="87">
        <f>Data!GS8</f>
        <v>0</v>
      </c>
      <c r="G79" s="87">
        <f>Data!HM8</f>
        <v>0</v>
      </c>
      <c r="H79" s="22">
        <f t="shared" si="1"/>
        <v>149824</v>
      </c>
      <c r="I79" s="1"/>
    </row>
    <row r="80" spans="2:9" x14ac:dyDescent="0.2">
      <c r="B80" s="9" t="str">
        <f>$B$51</f>
        <v>Nursing</v>
      </c>
      <c r="C80" s="87">
        <f>Data!EL8</f>
        <v>0</v>
      </c>
      <c r="D80" s="87">
        <f>Data!FF8</f>
        <v>0</v>
      </c>
      <c r="E80" s="87">
        <f>Data!FZ8</f>
        <v>0</v>
      </c>
      <c r="F80" s="87">
        <f>Data!GT8</f>
        <v>0</v>
      </c>
      <c r="G80" s="87">
        <f>Data!HN8</f>
        <v>0</v>
      </c>
      <c r="H80" s="22">
        <f t="shared" si="1"/>
        <v>0</v>
      </c>
      <c r="I80" s="1"/>
    </row>
    <row r="81" spans="2:9" x14ac:dyDescent="0.2">
      <c r="B81" s="39" t="str">
        <f>$B$52</f>
        <v>Totals</v>
      </c>
      <c r="C81" s="21">
        <f>SUM(C61:C80)</f>
        <v>20505047</v>
      </c>
      <c r="D81" s="21">
        <f>SUM(D61:D80)</f>
        <v>28916586</v>
      </c>
      <c r="E81" s="21">
        <f>SUM(E61:E80)</f>
        <v>22028231</v>
      </c>
      <c r="F81" s="21">
        <f>SUM(F61:F80)</f>
        <v>14580972</v>
      </c>
      <c r="G81" s="21">
        <f>SUM(G61:G80)</f>
        <v>0</v>
      </c>
      <c r="H81" s="21">
        <f t="shared" si="1"/>
        <v>86030836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Data!T8</f>
        <v>Wilkerson, Steve</v>
      </c>
      <c r="E84" s="350"/>
      <c r="F84" s="350"/>
      <c r="G84" s="94" t="str">
        <f>Data!U8</f>
        <v>(210) 458-4939</v>
      </c>
      <c r="H84" s="84" t="str">
        <f>Data!V2</f>
        <v>venkatak@uta.edu</v>
      </c>
    </row>
    <row r="85" spans="2:9" ht="13.5" customHeight="1" x14ac:dyDescent="0.2">
      <c r="B85" s="27"/>
      <c r="C85" s="27"/>
      <c r="D85" s="27"/>
      <c r="E85" s="27"/>
      <c r="F85" s="27"/>
      <c r="G85" s="27"/>
      <c r="H85" s="5"/>
    </row>
    <row r="86" spans="2:9" x14ac:dyDescent="0.2">
      <c r="B86" s="28" t="s">
        <v>34</v>
      </c>
      <c r="C86" s="13"/>
      <c r="D86" s="13"/>
      <c r="E86" s="13"/>
      <c r="F86" s="13"/>
      <c r="G86" s="13"/>
      <c r="H86" s="17">
        <f>H13+H14</f>
        <v>202538926</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Data!HR8</f>
        <v>1125820.3</v>
      </c>
      <c r="D91" s="172">
        <f>Data!IL8</f>
        <v>367732.8</v>
      </c>
      <c r="E91" s="172">
        <f>Data!JF8</f>
        <v>91909.57</v>
      </c>
      <c r="F91" s="172">
        <f>Data!JZ8</f>
        <v>16666.509999999998</v>
      </c>
      <c r="G91" s="172">
        <f>Data!KT8</f>
        <v>0</v>
      </c>
      <c r="H91" s="40">
        <f t="shared" ref="H91:H111" si="2">SUM(C91:G91)</f>
        <v>1602129.1800000002</v>
      </c>
    </row>
    <row r="92" spans="2:9" x14ac:dyDescent="0.2">
      <c r="B92" s="9" t="str">
        <f>$B$33</f>
        <v>Science</v>
      </c>
      <c r="C92" s="172">
        <f>Data!HS8</f>
        <v>564264.19999999995</v>
      </c>
      <c r="D92" s="172">
        <f>Data!IM8</f>
        <v>363018.3</v>
      </c>
      <c r="E92" s="172">
        <f>Data!JG8</f>
        <v>41018.71</v>
      </c>
      <c r="F92" s="172">
        <f>Data!KA8</f>
        <v>18179.77</v>
      </c>
      <c r="G92" s="172">
        <f>Data!KU8</f>
        <v>0</v>
      </c>
      <c r="H92" s="75">
        <f t="shared" si="2"/>
        <v>986480.98</v>
      </c>
    </row>
    <row r="93" spans="2:9" x14ac:dyDescent="0.2">
      <c r="B93" s="9" t="str">
        <f>$B$34</f>
        <v>Fine Arts</v>
      </c>
      <c r="C93" s="172">
        <f>Data!HT8</f>
        <v>60451.199999999997</v>
      </c>
      <c r="D93" s="172">
        <f>Data!IN8</f>
        <v>22423.57</v>
      </c>
      <c r="E93" s="172">
        <f>Data!JH8</f>
        <v>4163.2290000000003</v>
      </c>
      <c r="F93" s="172">
        <f>Data!KB8</f>
        <v>0</v>
      </c>
      <c r="G93" s="172">
        <f>Data!KV8</f>
        <v>0</v>
      </c>
      <c r="H93" s="75">
        <f t="shared" si="2"/>
        <v>87037.998999999996</v>
      </c>
    </row>
    <row r="94" spans="2:9" x14ac:dyDescent="0.2">
      <c r="B94" s="9" t="str">
        <f>$B$35</f>
        <v>Teacher Education</v>
      </c>
      <c r="C94" s="172">
        <f>Data!HU8</f>
        <v>35899.050000000003</v>
      </c>
      <c r="D94" s="172">
        <f>Data!IO8</f>
        <v>118783.6</v>
      </c>
      <c r="E94" s="172">
        <f>Data!JI8</f>
        <v>44997</v>
      </c>
      <c r="F94" s="172">
        <f>Data!KC8</f>
        <v>7769.3289999999997</v>
      </c>
      <c r="G94" s="172">
        <f>Data!KW8</f>
        <v>0</v>
      </c>
      <c r="H94" s="75">
        <f t="shared" si="2"/>
        <v>207448.97900000002</v>
      </c>
    </row>
    <row r="95" spans="2:9" x14ac:dyDescent="0.2">
      <c r="B95" s="9" t="str">
        <f>$B$36</f>
        <v>Agriculture</v>
      </c>
      <c r="C95" s="172">
        <f>Data!HV8</f>
        <v>0</v>
      </c>
      <c r="D95" s="172">
        <f>Data!IP8</f>
        <v>0</v>
      </c>
      <c r="E95" s="172">
        <f>Data!JJ8</f>
        <v>0</v>
      </c>
      <c r="F95" s="172">
        <f>Data!KD8</f>
        <v>0</v>
      </c>
      <c r="G95" s="172">
        <f>Data!KX8</f>
        <v>0</v>
      </c>
      <c r="H95" s="75">
        <f t="shared" si="2"/>
        <v>0</v>
      </c>
    </row>
    <row r="96" spans="2:9" x14ac:dyDescent="0.2">
      <c r="B96" s="9" t="str">
        <f>$B$37</f>
        <v>Engineering</v>
      </c>
      <c r="C96" s="172">
        <f>Data!HW8</f>
        <v>691282</v>
      </c>
      <c r="D96" s="172">
        <f>Data!IQ8</f>
        <v>895170</v>
      </c>
      <c r="E96" s="172">
        <f>Data!JK8</f>
        <v>159631.5</v>
      </c>
      <c r="F96" s="172">
        <f>Data!KE8</f>
        <v>73332.460000000006</v>
      </c>
      <c r="G96" s="172">
        <f>Data!KY8</f>
        <v>0</v>
      </c>
      <c r="H96" s="75">
        <f t="shared" si="2"/>
        <v>1819415.96</v>
      </c>
    </row>
    <row r="97" spans="2:8" x14ac:dyDescent="0.2">
      <c r="B97" s="9" t="str">
        <f>$B$38</f>
        <v>Home Economics</v>
      </c>
      <c r="C97" s="172">
        <f>Data!HX8</f>
        <v>0</v>
      </c>
      <c r="D97" s="172">
        <f>Data!IR8</f>
        <v>0</v>
      </c>
      <c r="E97" s="172">
        <f>Data!JL8</f>
        <v>0</v>
      </c>
      <c r="F97" s="172">
        <f>Data!KF8</f>
        <v>0</v>
      </c>
      <c r="G97" s="172">
        <f>Data!KZ8</f>
        <v>0</v>
      </c>
      <c r="H97" s="75">
        <f t="shared" si="2"/>
        <v>0</v>
      </c>
    </row>
    <row r="98" spans="2:8" x14ac:dyDescent="0.2">
      <c r="B98" s="9" t="str">
        <f>$B$39</f>
        <v>Law</v>
      </c>
      <c r="C98" s="172">
        <f>Data!HY8</f>
        <v>0</v>
      </c>
      <c r="D98" s="172">
        <f>Data!IS8</f>
        <v>0</v>
      </c>
      <c r="E98" s="172">
        <f>Data!JM8</f>
        <v>0</v>
      </c>
      <c r="F98" s="172">
        <f>Data!KG8</f>
        <v>0</v>
      </c>
      <c r="G98" s="172">
        <f>Data!LA8</f>
        <v>0</v>
      </c>
      <c r="H98" s="75">
        <f t="shared" si="2"/>
        <v>0</v>
      </c>
    </row>
    <row r="99" spans="2:8" x14ac:dyDescent="0.2">
      <c r="B99" s="9" t="str">
        <f>$B$40</f>
        <v>Social Service</v>
      </c>
      <c r="C99" s="172">
        <f>Data!HZ8</f>
        <v>0</v>
      </c>
      <c r="D99" s="172">
        <f>Data!IT8</f>
        <v>0</v>
      </c>
      <c r="E99" s="172">
        <f>Data!JN8</f>
        <v>26018</v>
      </c>
      <c r="F99" s="172">
        <f>Data!KH8</f>
        <v>0</v>
      </c>
      <c r="G99" s="172">
        <f>Data!LB8</f>
        <v>0</v>
      </c>
      <c r="H99" s="75">
        <f t="shared" si="2"/>
        <v>26018</v>
      </c>
    </row>
    <row r="100" spans="2:8" x14ac:dyDescent="0.2">
      <c r="B100" s="9" t="str">
        <f>$B$41</f>
        <v>Library Science</v>
      </c>
      <c r="C100" s="172">
        <f>Data!IA8</f>
        <v>0</v>
      </c>
      <c r="D100" s="172">
        <f>Data!IU8</f>
        <v>0</v>
      </c>
      <c r="E100" s="172">
        <f>Data!JO8</f>
        <v>0</v>
      </c>
      <c r="F100" s="172">
        <f>Data!KI8</f>
        <v>0</v>
      </c>
      <c r="G100" s="172">
        <f>Data!LC8</f>
        <v>0</v>
      </c>
      <c r="H100" s="75">
        <f t="shared" si="2"/>
        <v>0</v>
      </c>
    </row>
    <row r="101" spans="2:8" x14ac:dyDescent="0.2">
      <c r="B101" s="9" t="str">
        <f>$B$42</f>
        <v>Veterinary Science</v>
      </c>
      <c r="C101" s="172">
        <f>Data!IB8</f>
        <v>0</v>
      </c>
      <c r="D101" s="172">
        <f>Data!IV8</f>
        <v>0</v>
      </c>
      <c r="E101" s="172">
        <f>Data!JP8</f>
        <v>0</v>
      </c>
      <c r="F101" s="172">
        <f>Data!KJ8</f>
        <v>0</v>
      </c>
      <c r="G101" s="172">
        <f>Data!LD8</f>
        <v>0</v>
      </c>
      <c r="H101" s="75">
        <f t="shared" si="2"/>
        <v>0</v>
      </c>
    </row>
    <row r="102" spans="2:8" x14ac:dyDescent="0.2">
      <c r="B102" s="9" t="str">
        <f>$B$43</f>
        <v>Vocational Training</v>
      </c>
      <c r="C102" s="172">
        <f>Data!IC8</f>
        <v>0</v>
      </c>
      <c r="D102" s="172">
        <f>Data!IW8</f>
        <v>0</v>
      </c>
      <c r="E102" s="172">
        <f>Data!JQ8</f>
        <v>0</v>
      </c>
      <c r="F102" s="172">
        <f>Data!KK8</f>
        <v>0</v>
      </c>
      <c r="G102" s="172">
        <f>Data!LE8</f>
        <v>0</v>
      </c>
      <c r="H102" s="75">
        <f t="shared" si="2"/>
        <v>0</v>
      </c>
    </row>
    <row r="103" spans="2:8" x14ac:dyDescent="0.2">
      <c r="B103" s="9" t="str">
        <f>$B$44</f>
        <v>Physical Training</v>
      </c>
      <c r="C103" s="172">
        <f>Data!ID8</f>
        <v>0</v>
      </c>
      <c r="D103" s="172">
        <f>Data!IX8</f>
        <v>0</v>
      </c>
      <c r="E103" s="172">
        <f>Data!JR8</f>
        <v>0</v>
      </c>
      <c r="F103" s="172">
        <f>Data!KL8</f>
        <v>0</v>
      </c>
      <c r="G103" s="172">
        <f>Data!LF8</f>
        <v>0</v>
      </c>
      <c r="H103" s="75">
        <f t="shared" si="2"/>
        <v>0</v>
      </c>
    </row>
    <row r="104" spans="2:8" x14ac:dyDescent="0.2">
      <c r="B104" s="9" t="str">
        <f>$B$45</f>
        <v>Health Services</v>
      </c>
      <c r="C104" s="172">
        <f>Data!IE8</f>
        <v>19536.68</v>
      </c>
      <c r="D104" s="172">
        <f>Data!IY8</f>
        <v>34247.620000000003</v>
      </c>
      <c r="E104" s="172">
        <f>Data!JS8</f>
        <v>2383.6619999999998</v>
      </c>
      <c r="F104" s="172">
        <f>Data!KM8</f>
        <v>21.032319999999999</v>
      </c>
      <c r="G104" s="172">
        <f>Data!LG8</f>
        <v>0</v>
      </c>
      <c r="H104" s="75">
        <f t="shared" si="2"/>
        <v>56188.994319999998</v>
      </c>
    </row>
    <row r="105" spans="2:8" x14ac:dyDescent="0.2">
      <c r="B105" s="9" t="str">
        <f>$B$46</f>
        <v>Pharmacy</v>
      </c>
      <c r="C105" s="172">
        <f>Data!IF8</f>
        <v>0</v>
      </c>
      <c r="D105" s="172">
        <f>Data!IZ8</f>
        <v>0</v>
      </c>
      <c r="E105" s="172">
        <f>Data!JT8</f>
        <v>0</v>
      </c>
      <c r="F105" s="172">
        <f>Data!KN8</f>
        <v>0</v>
      </c>
      <c r="G105" s="172">
        <f>Data!LH8</f>
        <v>0</v>
      </c>
      <c r="H105" s="75">
        <f t="shared" si="2"/>
        <v>0</v>
      </c>
    </row>
    <row r="106" spans="2:8" x14ac:dyDescent="0.2">
      <c r="B106" s="9" t="str">
        <f>$B$47</f>
        <v>Business Administration</v>
      </c>
      <c r="C106" s="172">
        <f>Data!IG8</f>
        <v>382429.1</v>
      </c>
      <c r="D106" s="172">
        <f>Data!JA8</f>
        <v>757538.9</v>
      </c>
      <c r="E106" s="172">
        <f>Data!JU8</f>
        <v>182950.7</v>
      </c>
      <c r="F106" s="172">
        <f>Data!KO8</f>
        <v>12243.32</v>
      </c>
      <c r="G106" s="172">
        <f>Data!LI8</f>
        <v>0</v>
      </c>
      <c r="H106" s="75">
        <f t="shared" si="2"/>
        <v>1335162.02</v>
      </c>
    </row>
    <row r="107" spans="2:8" x14ac:dyDescent="0.2">
      <c r="B107" s="9" t="str">
        <f>$B$48</f>
        <v>Optometry</v>
      </c>
      <c r="C107" s="172">
        <f>Data!IH8</f>
        <v>0</v>
      </c>
      <c r="D107" s="172">
        <f>Data!JB8</f>
        <v>0</v>
      </c>
      <c r="E107" s="172">
        <f>Data!JV8</f>
        <v>0</v>
      </c>
      <c r="F107" s="172">
        <f>Data!KP8</f>
        <v>0</v>
      </c>
      <c r="G107" s="172">
        <f>Data!LJ8</f>
        <v>0</v>
      </c>
      <c r="H107" s="75">
        <f t="shared" si="2"/>
        <v>0</v>
      </c>
    </row>
    <row r="108" spans="2:8" x14ac:dyDescent="0.2">
      <c r="B108" s="9" t="str">
        <f>$B$49</f>
        <v>Teacher Ed-Practice Teaching</v>
      </c>
      <c r="C108" s="172">
        <f>Data!II8</f>
        <v>0</v>
      </c>
      <c r="D108" s="172">
        <f>Data!JC8</f>
        <v>0</v>
      </c>
      <c r="E108" s="172">
        <f>Data!JW8</f>
        <v>0</v>
      </c>
      <c r="F108" s="172">
        <f>Data!KQ8</f>
        <v>0</v>
      </c>
      <c r="G108" s="172">
        <f>Data!LK8</f>
        <v>0</v>
      </c>
      <c r="H108" s="75">
        <f t="shared" si="2"/>
        <v>0</v>
      </c>
    </row>
    <row r="109" spans="2:8" x14ac:dyDescent="0.2">
      <c r="B109" s="9" t="str">
        <f>$B$50</f>
        <v>Technology</v>
      </c>
      <c r="C109" s="172">
        <f>Data!IJ8</f>
        <v>0</v>
      </c>
      <c r="D109" s="172">
        <f>Data!JD8</f>
        <v>0</v>
      </c>
      <c r="E109" s="172">
        <f>Data!JX8</f>
        <v>0</v>
      </c>
      <c r="F109" s="172">
        <f>Data!KR8</f>
        <v>0</v>
      </c>
      <c r="G109" s="172">
        <f>Data!LL8</f>
        <v>0</v>
      </c>
      <c r="H109" s="75">
        <f t="shared" si="2"/>
        <v>0</v>
      </c>
    </row>
    <row r="110" spans="2:8" x14ac:dyDescent="0.2">
      <c r="B110" s="9" t="str">
        <f>$B$51</f>
        <v>Nursing</v>
      </c>
      <c r="C110" s="172">
        <f>Data!IK8</f>
        <v>0</v>
      </c>
      <c r="D110" s="172">
        <f>Data!JE8</f>
        <v>0</v>
      </c>
      <c r="E110" s="172">
        <f>Data!JY8</f>
        <v>0</v>
      </c>
      <c r="F110" s="172">
        <f>Data!KS8</f>
        <v>0</v>
      </c>
      <c r="G110" s="172">
        <f>Data!HPM8</f>
        <v>0</v>
      </c>
      <c r="H110" s="75">
        <f t="shared" si="2"/>
        <v>0</v>
      </c>
    </row>
    <row r="111" spans="2:8" x14ac:dyDescent="0.2">
      <c r="B111" s="39" t="str">
        <f>$B$52</f>
        <v>Totals</v>
      </c>
      <c r="C111" s="40">
        <f>SUM(C91:C110)</f>
        <v>2879682.5300000003</v>
      </c>
      <c r="D111" s="40">
        <f>SUM(D91:D110)</f>
        <v>2558914.79</v>
      </c>
      <c r="E111" s="40">
        <f>SUM(E91:E110)</f>
        <v>553072.37100000004</v>
      </c>
      <c r="F111" s="40">
        <f>SUM(F91:F110)</f>
        <v>128212.42131999999</v>
      </c>
      <c r="G111" s="40">
        <f>SUM(G91:G110)</f>
        <v>0</v>
      </c>
      <c r="H111" s="40">
        <f t="shared" si="2"/>
        <v>6119882.1123200003</v>
      </c>
    </row>
    <row r="112" spans="2:8"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10166772.300000001</v>
      </c>
      <c r="D116" s="21">
        <f t="shared" si="3"/>
        <v>7406841.7999999998</v>
      </c>
      <c r="E116" s="21">
        <f t="shared" si="3"/>
        <v>6715457.5700000003</v>
      </c>
      <c r="F116" s="21">
        <f t="shared" si="3"/>
        <v>3353849.51</v>
      </c>
      <c r="G116" s="21">
        <f t="shared" si="3"/>
        <v>0</v>
      </c>
      <c r="H116" s="40">
        <f t="shared" ref="H116:H136" si="4">SUM(C116:G116)</f>
        <v>27642921.18</v>
      </c>
      <c r="I116" s="1"/>
    </row>
    <row r="117" spans="2:9" x14ac:dyDescent="0.2">
      <c r="B117" s="9" t="str">
        <f>$B$33</f>
        <v>Science</v>
      </c>
      <c r="C117" s="22">
        <f t="shared" si="3"/>
        <v>6381639.2000000002</v>
      </c>
      <c r="D117" s="22">
        <f t="shared" si="3"/>
        <v>7340779.2999999998</v>
      </c>
      <c r="E117" s="22">
        <f t="shared" si="3"/>
        <v>4239730.71</v>
      </c>
      <c r="F117" s="22">
        <f t="shared" si="3"/>
        <v>3816124.77</v>
      </c>
      <c r="G117" s="22">
        <f t="shared" si="3"/>
        <v>0</v>
      </c>
      <c r="H117" s="75">
        <f t="shared" si="4"/>
        <v>21778273.98</v>
      </c>
      <c r="I117" s="1"/>
    </row>
    <row r="118" spans="2:9" x14ac:dyDescent="0.2">
      <c r="B118" s="9" t="str">
        <f>$B$34</f>
        <v>Fine Arts</v>
      </c>
      <c r="C118" s="22">
        <f t="shared" si="3"/>
        <v>1647671.2</v>
      </c>
      <c r="D118" s="22">
        <f t="shared" si="3"/>
        <v>1373863.57</v>
      </c>
      <c r="E118" s="22">
        <f t="shared" si="3"/>
        <v>636153.22900000005</v>
      </c>
      <c r="F118" s="22">
        <f t="shared" si="3"/>
        <v>0</v>
      </c>
      <c r="G118" s="22">
        <f t="shared" si="3"/>
        <v>0</v>
      </c>
      <c r="H118" s="75">
        <f t="shared" si="4"/>
        <v>3657687.9989999998</v>
      </c>
      <c r="I118" s="1"/>
    </row>
    <row r="119" spans="2:9" x14ac:dyDescent="0.2">
      <c r="B119" s="9" t="str">
        <f>$B$35</f>
        <v>Teacher Education</v>
      </c>
      <c r="C119" s="22">
        <f t="shared" si="3"/>
        <v>225006.05</v>
      </c>
      <c r="D119" s="22">
        <f t="shared" si="3"/>
        <v>1049858.6000000001</v>
      </c>
      <c r="E119" s="22">
        <f t="shared" si="3"/>
        <v>1401391</v>
      </c>
      <c r="F119" s="22">
        <f t="shared" si="3"/>
        <v>626861.32900000003</v>
      </c>
      <c r="G119" s="22">
        <f t="shared" si="3"/>
        <v>0</v>
      </c>
      <c r="H119" s="75">
        <f t="shared" si="4"/>
        <v>3303116.9790000003</v>
      </c>
      <c r="I119" s="1"/>
    </row>
    <row r="120" spans="2:9" x14ac:dyDescent="0.2">
      <c r="B120" s="9" t="str">
        <f>$B$36</f>
        <v>Agriculture</v>
      </c>
      <c r="C120" s="22">
        <f t="shared" si="3"/>
        <v>69</v>
      </c>
      <c r="D120" s="22">
        <f t="shared" si="3"/>
        <v>12902</v>
      </c>
      <c r="E120" s="22">
        <f t="shared" si="3"/>
        <v>0</v>
      </c>
      <c r="F120" s="22">
        <f t="shared" si="3"/>
        <v>0</v>
      </c>
      <c r="G120" s="22">
        <f t="shared" si="3"/>
        <v>0</v>
      </c>
      <c r="H120" s="75">
        <f t="shared" si="4"/>
        <v>12971</v>
      </c>
      <c r="I120" s="1"/>
    </row>
    <row r="121" spans="2:9" x14ac:dyDescent="0.2">
      <c r="B121" s="9" t="str">
        <f>$B$37</f>
        <v>Engineering</v>
      </c>
      <c r="C121" s="22">
        <f t="shared" si="3"/>
        <v>3030453</v>
      </c>
      <c r="D121" s="22">
        <f t="shared" si="3"/>
        <v>7313717</v>
      </c>
      <c r="E121" s="22">
        <f t="shared" si="3"/>
        <v>4196561.5</v>
      </c>
      <c r="F121" s="22">
        <f t="shared" si="3"/>
        <v>4953047.46</v>
      </c>
      <c r="G121" s="22">
        <f t="shared" si="3"/>
        <v>0</v>
      </c>
      <c r="H121" s="75">
        <f t="shared" si="4"/>
        <v>19493778.960000001</v>
      </c>
      <c r="I121" s="1"/>
    </row>
    <row r="122" spans="2:9" x14ac:dyDescent="0.2">
      <c r="B122" s="9" t="str">
        <f>$B$38</f>
        <v>Home Economics</v>
      </c>
      <c r="C122" s="22">
        <f t="shared" si="3"/>
        <v>60629</v>
      </c>
      <c r="D122" s="22">
        <f t="shared" si="3"/>
        <v>34704</v>
      </c>
      <c r="E122" s="22">
        <f t="shared" si="3"/>
        <v>0</v>
      </c>
      <c r="F122" s="22">
        <f t="shared" si="3"/>
        <v>0</v>
      </c>
      <c r="G122" s="22">
        <f t="shared" si="3"/>
        <v>0</v>
      </c>
      <c r="H122" s="75">
        <f t="shared" si="4"/>
        <v>95333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910424</v>
      </c>
      <c r="F124" s="22">
        <f t="shared" si="3"/>
        <v>0</v>
      </c>
      <c r="G124" s="22">
        <f t="shared" si="3"/>
        <v>0</v>
      </c>
      <c r="H124" s="75">
        <f t="shared" si="4"/>
        <v>910424</v>
      </c>
      <c r="I124" s="1"/>
    </row>
    <row r="125" spans="2:9" x14ac:dyDescent="0.2">
      <c r="B125" s="9" t="str">
        <f>$B$41</f>
        <v>Library Science</v>
      </c>
      <c r="C125" s="22">
        <f t="shared" si="3"/>
        <v>1125</v>
      </c>
      <c r="D125" s="22">
        <f t="shared" si="3"/>
        <v>6167</v>
      </c>
      <c r="E125" s="22">
        <f t="shared" si="3"/>
        <v>6544</v>
      </c>
      <c r="F125" s="22">
        <f t="shared" si="3"/>
        <v>0</v>
      </c>
      <c r="G125" s="22">
        <f t="shared" si="3"/>
        <v>0</v>
      </c>
      <c r="H125" s="75">
        <f t="shared" si="4"/>
        <v>13836</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76918</v>
      </c>
      <c r="E127" s="22">
        <f t="shared" si="3"/>
        <v>0</v>
      </c>
      <c r="F127" s="22">
        <f t="shared" si="3"/>
        <v>0</v>
      </c>
      <c r="G127" s="22">
        <f t="shared" si="3"/>
        <v>0</v>
      </c>
      <c r="H127" s="75">
        <f t="shared" si="4"/>
        <v>76918</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9" x14ac:dyDescent="0.2">
      <c r="B129" s="9" t="str">
        <f>$B$45</f>
        <v>Health Services</v>
      </c>
      <c r="C129" s="22">
        <f t="shared" si="3"/>
        <v>275596.68</v>
      </c>
      <c r="D129" s="22">
        <f t="shared" si="3"/>
        <v>694606.62</v>
      </c>
      <c r="E129" s="22">
        <f t="shared" si="3"/>
        <v>204345.66200000001</v>
      </c>
      <c r="F129" s="22">
        <f t="shared" si="3"/>
        <v>6075.0323200000003</v>
      </c>
      <c r="G129" s="22">
        <f t="shared" si="3"/>
        <v>0</v>
      </c>
      <c r="H129" s="75">
        <f t="shared" si="4"/>
        <v>1180623.9943200001</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1546757.1</v>
      </c>
      <c r="D131" s="22">
        <f t="shared" si="3"/>
        <v>5827681.9000000004</v>
      </c>
      <c r="E131" s="22">
        <f t="shared" si="3"/>
        <v>4270695.7</v>
      </c>
      <c r="F131" s="22">
        <f t="shared" si="3"/>
        <v>1953226.32</v>
      </c>
      <c r="G131" s="22">
        <f t="shared" si="3"/>
        <v>0</v>
      </c>
      <c r="H131" s="75">
        <f t="shared" si="4"/>
        <v>13598361.02</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236648</v>
      </c>
      <c r="E133" s="22">
        <f t="shared" si="5"/>
        <v>0</v>
      </c>
      <c r="F133" s="22">
        <f t="shared" si="5"/>
        <v>0</v>
      </c>
      <c r="G133" s="22">
        <f t="shared" si="5"/>
        <v>0</v>
      </c>
      <c r="H133" s="75">
        <f t="shared" si="4"/>
        <v>236648</v>
      </c>
      <c r="I133" s="1"/>
    </row>
    <row r="134" spans="2:9" x14ac:dyDescent="0.2">
      <c r="B134" s="9" t="str">
        <f>$B$50</f>
        <v>Technology</v>
      </c>
      <c r="C134" s="22">
        <f t="shared" si="5"/>
        <v>49011</v>
      </c>
      <c r="D134" s="22">
        <f t="shared" si="5"/>
        <v>100813</v>
      </c>
      <c r="E134" s="22">
        <f t="shared" si="5"/>
        <v>0</v>
      </c>
      <c r="F134" s="22">
        <f t="shared" si="5"/>
        <v>0</v>
      </c>
      <c r="G134" s="22">
        <f t="shared" si="5"/>
        <v>0</v>
      </c>
      <c r="H134" s="75">
        <f t="shared" si="4"/>
        <v>149824</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23384729.530000001</v>
      </c>
      <c r="D136" s="40">
        <f>SUM(D116:D135)</f>
        <v>31475500.789999999</v>
      </c>
      <c r="E136" s="40">
        <f>SUM(E116:E135)</f>
        <v>22581303.371000003</v>
      </c>
      <c r="F136" s="40">
        <f>SUM(F116:F135)</f>
        <v>14709184.421319999</v>
      </c>
      <c r="G136" s="40">
        <f>SUM(G116:G135)</f>
        <v>0</v>
      </c>
      <c r="H136" s="40">
        <f t="shared" si="4"/>
        <v>92150718.112320006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110388207.88767999</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Data!QD8</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Data!LN8</f>
        <v>0</v>
      </c>
      <c r="D143" s="172">
        <f>Data!MH8</f>
        <v>0</v>
      </c>
      <c r="E143" s="172">
        <f>Data!NB8</f>
        <v>0</v>
      </c>
      <c r="F143" s="172">
        <f>Data!NV8</f>
        <v>0</v>
      </c>
      <c r="G143" s="172">
        <f>Data!OP8</f>
        <v>0</v>
      </c>
      <c r="H143" s="173">
        <f>Data!PJ8</f>
        <v>18205731</v>
      </c>
      <c r="I143" s="76">
        <f t="shared" ref="I143:I162" si="6">SUM(C143:H143)</f>
        <v>18205731</v>
      </c>
    </row>
    <row r="144" spans="2:9" x14ac:dyDescent="0.2">
      <c r="B144" s="9" t="str">
        <f>$B$33</f>
        <v>Science</v>
      </c>
      <c r="C144" s="172">
        <f>Data!LO8</f>
        <v>0</v>
      </c>
      <c r="D144" s="172">
        <f>Data!MI8</f>
        <v>0</v>
      </c>
      <c r="E144" s="172">
        <f>Data!NC8</f>
        <v>0</v>
      </c>
      <c r="F144" s="172">
        <f>Data!NW8</f>
        <v>0</v>
      </c>
      <c r="G144" s="172">
        <f>Data!OQ8</f>
        <v>0</v>
      </c>
      <c r="H144" s="174">
        <f>Data!PK8</f>
        <v>32012758</v>
      </c>
      <c r="I144" s="76">
        <f t="shared" si="6"/>
        <v>32012758</v>
      </c>
    </row>
    <row r="145" spans="2:9" x14ac:dyDescent="0.2">
      <c r="B145" s="9" t="str">
        <f>$B$34</f>
        <v>Fine Arts</v>
      </c>
      <c r="C145" s="172">
        <f>Data!LP8</f>
        <v>0</v>
      </c>
      <c r="D145" s="172">
        <f>Data!MJ8</f>
        <v>0</v>
      </c>
      <c r="E145" s="172">
        <f>Data!ND8</f>
        <v>0</v>
      </c>
      <c r="F145" s="172">
        <f>Data!NX8</f>
        <v>0</v>
      </c>
      <c r="G145" s="172">
        <f>Data!OR8</f>
        <v>0</v>
      </c>
      <c r="H145" s="174">
        <f>Data!PL8</f>
        <v>3966181</v>
      </c>
      <c r="I145" s="76">
        <f t="shared" si="6"/>
        <v>3966181</v>
      </c>
    </row>
    <row r="146" spans="2:9" x14ac:dyDescent="0.2">
      <c r="B146" s="9" t="str">
        <f>$B$35</f>
        <v>Teacher Education</v>
      </c>
      <c r="C146" s="172">
        <f>Data!LQ8</f>
        <v>0</v>
      </c>
      <c r="D146" s="172">
        <f>Data!MK8</f>
        <v>0</v>
      </c>
      <c r="E146" s="172">
        <f>Data!NE8</f>
        <v>0</v>
      </c>
      <c r="F146" s="172">
        <f>Data!NY8</f>
        <v>0</v>
      </c>
      <c r="G146" s="172">
        <f>Data!OS8</f>
        <v>0</v>
      </c>
      <c r="H146" s="174">
        <f>Data!PN8</f>
        <v>10865409</v>
      </c>
      <c r="I146" s="76">
        <f t="shared" si="6"/>
        <v>10865409</v>
      </c>
    </row>
    <row r="147" spans="2:9" x14ac:dyDescent="0.2">
      <c r="B147" s="9" t="str">
        <f>$B$36</f>
        <v>Agriculture</v>
      </c>
      <c r="C147" s="172">
        <f>Data!LR8</f>
        <v>0</v>
      </c>
      <c r="D147" s="172">
        <f>Data!ML8</f>
        <v>0</v>
      </c>
      <c r="E147" s="172">
        <f>Data!NF8</f>
        <v>0</v>
      </c>
      <c r="F147" s="172">
        <f>Data!NZ8</f>
        <v>0</v>
      </c>
      <c r="G147" s="172">
        <f>Data!OT8</f>
        <v>0</v>
      </c>
      <c r="H147" s="174">
        <f>Data!PM8</f>
        <v>4539.8500000000004</v>
      </c>
      <c r="I147" s="76">
        <f t="shared" si="6"/>
        <v>4539.8500000000004</v>
      </c>
    </row>
    <row r="148" spans="2:9" x14ac:dyDescent="0.2">
      <c r="B148" s="9" t="str">
        <f>$B$37</f>
        <v>Engineering</v>
      </c>
      <c r="C148" s="172">
        <f>Data!LS8</f>
        <v>0</v>
      </c>
      <c r="D148" s="172">
        <f>Data!MM8</f>
        <v>0</v>
      </c>
      <c r="E148" s="172">
        <f>Data!NG8</f>
        <v>0</v>
      </c>
      <c r="F148" s="172">
        <f>Data!OA8</f>
        <v>0</v>
      </c>
      <c r="G148" s="172">
        <f>Data!OU8</f>
        <v>0</v>
      </c>
      <c r="H148" s="174">
        <f>Data!PO8</f>
        <v>34682100</v>
      </c>
      <c r="I148" s="76">
        <f t="shared" si="6"/>
        <v>34682100</v>
      </c>
    </row>
    <row r="149" spans="2:9" x14ac:dyDescent="0.2">
      <c r="B149" s="9" t="str">
        <f>$B$38</f>
        <v>Home Economics</v>
      </c>
      <c r="C149" s="172">
        <f>Data!LT8</f>
        <v>0</v>
      </c>
      <c r="D149" s="172">
        <f>Data!MN8</f>
        <v>0</v>
      </c>
      <c r="E149" s="172">
        <f>Data!NH8</f>
        <v>0</v>
      </c>
      <c r="F149" s="172">
        <f>Data!OB8</f>
        <v>0</v>
      </c>
      <c r="G149" s="172">
        <f>Data!OV8</f>
        <v>0</v>
      </c>
      <c r="H149" s="174">
        <f>Data!PP8</f>
        <v>33366.550000000003</v>
      </c>
      <c r="I149" s="76">
        <f t="shared" si="6"/>
        <v>33366.550000000003</v>
      </c>
    </row>
    <row r="150" spans="2:9" x14ac:dyDescent="0.2">
      <c r="B150" s="9" t="str">
        <f>$B$39</f>
        <v>Law</v>
      </c>
      <c r="C150" s="172">
        <f>Data!LU8</f>
        <v>0</v>
      </c>
      <c r="D150" s="172">
        <f>Data!MO8</f>
        <v>0</v>
      </c>
      <c r="E150" s="172">
        <f>Data!NI8</f>
        <v>0</v>
      </c>
      <c r="F150" s="172">
        <f>Data!OC8</f>
        <v>0</v>
      </c>
      <c r="G150" s="172">
        <f>Data!OW8</f>
        <v>0</v>
      </c>
      <c r="H150" s="174">
        <f>Data!PQ8</f>
        <v>0</v>
      </c>
      <c r="I150" s="76">
        <f t="shared" si="6"/>
        <v>0</v>
      </c>
    </row>
    <row r="151" spans="2:9" x14ac:dyDescent="0.2">
      <c r="B151" s="9" t="str">
        <f>$B$40</f>
        <v>Social Service</v>
      </c>
      <c r="C151" s="172">
        <f>Data!LV8</f>
        <v>0</v>
      </c>
      <c r="D151" s="172">
        <f>Data!MP8</f>
        <v>0</v>
      </c>
      <c r="E151" s="172">
        <f>Data!NJ8</f>
        <v>0</v>
      </c>
      <c r="F151" s="172">
        <f>Data!OD8</f>
        <v>0</v>
      </c>
      <c r="G151" s="172">
        <f>Data!OX8</f>
        <v>0</v>
      </c>
      <c r="H151" s="174">
        <f>Data!PR8</f>
        <v>921236.8</v>
      </c>
      <c r="I151" s="76">
        <f t="shared" si="6"/>
        <v>921236.8</v>
      </c>
    </row>
    <row r="152" spans="2:9" x14ac:dyDescent="0.2">
      <c r="B152" s="9" t="str">
        <f>$B$41</f>
        <v>Library Science</v>
      </c>
      <c r="C152" s="172">
        <f>Data!LW8</f>
        <v>0</v>
      </c>
      <c r="D152" s="172">
        <f>Data!MQ8</f>
        <v>0</v>
      </c>
      <c r="E152" s="172">
        <f>Data!NK8</f>
        <v>0</v>
      </c>
      <c r="F152" s="172">
        <f>Data!OE8</f>
        <v>0</v>
      </c>
      <c r="G152" s="172">
        <f>Data!OY8</f>
        <v>0</v>
      </c>
      <c r="H152" s="174">
        <f>Data!PS8</f>
        <v>4842.6000000000004</v>
      </c>
      <c r="I152" s="76">
        <f t="shared" si="6"/>
        <v>4842.6000000000004</v>
      </c>
    </row>
    <row r="153" spans="2:9" x14ac:dyDescent="0.2">
      <c r="B153" s="9" t="str">
        <f>$B$42</f>
        <v>Veterinary Science</v>
      </c>
      <c r="C153" s="172">
        <f>Data!LX8</f>
        <v>0</v>
      </c>
      <c r="D153" s="172">
        <f>Data!MR8</f>
        <v>0</v>
      </c>
      <c r="E153" s="172">
        <f>Data!NL8</f>
        <v>0</v>
      </c>
      <c r="F153" s="172">
        <f>Data!OF8</f>
        <v>0</v>
      </c>
      <c r="G153" s="172">
        <f>Data!OZ8</f>
        <v>0</v>
      </c>
      <c r="H153" s="174">
        <f>Data!PT8</f>
        <v>0</v>
      </c>
      <c r="I153" s="76">
        <f t="shared" si="6"/>
        <v>0</v>
      </c>
    </row>
    <row r="154" spans="2:9" x14ac:dyDescent="0.2">
      <c r="B154" s="9" t="str">
        <f>$B$43</f>
        <v>Vocational Training</v>
      </c>
      <c r="C154" s="172">
        <f>Data!LY8</f>
        <v>0</v>
      </c>
      <c r="D154" s="172">
        <f>Data!MS8</f>
        <v>0</v>
      </c>
      <c r="E154" s="172">
        <f>Data!NM8</f>
        <v>0</v>
      </c>
      <c r="F154" s="172">
        <f>Data!OG8</f>
        <v>0</v>
      </c>
      <c r="G154" s="172">
        <f>Data!PA8</f>
        <v>0</v>
      </c>
      <c r="H154" s="174">
        <f>Data!PU8</f>
        <v>26921.3</v>
      </c>
      <c r="I154" s="76">
        <f t="shared" si="6"/>
        <v>26921.3</v>
      </c>
    </row>
    <row r="155" spans="2:9" x14ac:dyDescent="0.2">
      <c r="B155" s="9" t="str">
        <f>$B$44</f>
        <v>Physical Training</v>
      </c>
      <c r="C155" s="172">
        <f>Data!LZ8</f>
        <v>0</v>
      </c>
      <c r="D155" s="172">
        <f>Data!MT8</f>
        <v>0</v>
      </c>
      <c r="E155" s="172">
        <f>Data!NN8</f>
        <v>0</v>
      </c>
      <c r="F155" s="172">
        <f>Data!OH8</f>
        <v>0</v>
      </c>
      <c r="G155" s="172">
        <f>Data!PB8</f>
        <v>0</v>
      </c>
      <c r="H155" s="174">
        <f>Data!PV8</f>
        <v>0</v>
      </c>
      <c r="I155" s="76">
        <f t="shared" si="6"/>
        <v>0</v>
      </c>
    </row>
    <row r="156" spans="2:9" x14ac:dyDescent="0.2">
      <c r="B156" s="9" t="str">
        <f>$B$45</f>
        <v>Health Services</v>
      </c>
      <c r="C156" s="172">
        <f>Data!MA8</f>
        <v>0</v>
      </c>
      <c r="D156" s="172">
        <f>Data!MU8</f>
        <v>0</v>
      </c>
      <c r="E156" s="172">
        <f>Data!NO8</f>
        <v>0</v>
      </c>
      <c r="F156" s="172">
        <f>Data!OI8</f>
        <v>0</v>
      </c>
      <c r="G156" s="172">
        <f>Data!PC8</f>
        <v>0</v>
      </c>
      <c r="H156" s="174">
        <f>Data!PW8</f>
        <v>3337414</v>
      </c>
      <c r="I156" s="76">
        <f t="shared" si="6"/>
        <v>3337414</v>
      </c>
    </row>
    <row r="157" spans="2:9" x14ac:dyDescent="0.2">
      <c r="B157" s="9" t="str">
        <f>$B$46</f>
        <v>Pharmacy</v>
      </c>
      <c r="C157" s="172">
        <f>Data!MB8</f>
        <v>0</v>
      </c>
      <c r="D157" s="172">
        <f>Data!MV8</f>
        <v>0</v>
      </c>
      <c r="E157" s="172">
        <f>Data!NP8</f>
        <v>0</v>
      </c>
      <c r="F157" s="172">
        <f>Data!OJ8</f>
        <v>0</v>
      </c>
      <c r="G157" s="172">
        <f>Data!PD8</f>
        <v>0</v>
      </c>
      <c r="H157" s="174">
        <f>Data!PX8</f>
        <v>0</v>
      </c>
      <c r="I157" s="76">
        <f t="shared" si="6"/>
        <v>0</v>
      </c>
    </row>
    <row r="158" spans="2:9" x14ac:dyDescent="0.2">
      <c r="B158" s="9" t="str">
        <f>$B$47</f>
        <v>Business Administration</v>
      </c>
      <c r="C158" s="172">
        <f>Data!MC8</f>
        <v>0</v>
      </c>
      <c r="D158" s="172">
        <f>Data!MW8</f>
        <v>0</v>
      </c>
      <c r="E158" s="172">
        <f>Data!NQ8</f>
        <v>0</v>
      </c>
      <c r="F158" s="172">
        <f>Data!OK8</f>
        <v>0</v>
      </c>
      <c r="G158" s="172">
        <f>Data!PE8</f>
        <v>0</v>
      </c>
      <c r="H158" s="174">
        <f>Data!PY8</f>
        <v>5567832</v>
      </c>
      <c r="I158" s="76">
        <f t="shared" si="6"/>
        <v>5567832</v>
      </c>
    </row>
    <row r="159" spans="2:9" x14ac:dyDescent="0.2">
      <c r="B159" s="9" t="str">
        <f>$B$48</f>
        <v>Optometry</v>
      </c>
      <c r="C159" s="172">
        <f>Data!MD8</f>
        <v>0</v>
      </c>
      <c r="D159" s="172">
        <f>Data!MX8</f>
        <v>0</v>
      </c>
      <c r="E159" s="172">
        <f>Data!NR8</f>
        <v>0</v>
      </c>
      <c r="F159" s="172">
        <f>Data!OL8</f>
        <v>0</v>
      </c>
      <c r="G159" s="172">
        <f>Data!PF8</f>
        <v>0</v>
      </c>
      <c r="H159" s="174">
        <f>Data!PZ8</f>
        <v>0</v>
      </c>
      <c r="I159" s="76">
        <f t="shared" si="6"/>
        <v>0</v>
      </c>
    </row>
    <row r="160" spans="2:9" x14ac:dyDescent="0.2">
      <c r="B160" s="9" t="str">
        <f>$B$49</f>
        <v>Teacher Ed-Practice Teaching</v>
      </c>
      <c r="C160" s="172">
        <f>Data!ME8</f>
        <v>0</v>
      </c>
      <c r="D160" s="172">
        <f>Data!MY8</f>
        <v>0</v>
      </c>
      <c r="E160" s="172">
        <f>Data!NS8</f>
        <v>0</v>
      </c>
      <c r="F160" s="172">
        <f>Data!OM8</f>
        <v>0</v>
      </c>
      <c r="G160" s="172">
        <f>Data!PG8</f>
        <v>0</v>
      </c>
      <c r="H160" s="174">
        <f>Data!QA8</f>
        <v>82826.8</v>
      </c>
      <c r="I160" s="76">
        <f t="shared" si="6"/>
        <v>82826.8</v>
      </c>
    </row>
    <row r="161" spans="2:9" x14ac:dyDescent="0.2">
      <c r="B161" s="9" t="str">
        <f>$B$50</f>
        <v>Technology</v>
      </c>
      <c r="C161" s="172">
        <f>Data!MF8</f>
        <v>0</v>
      </c>
      <c r="D161" s="172">
        <f>Data!MZ8</f>
        <v>0</v>
      </c>
      <c r="E161" s="172">
        <f>Data!NT8</f>
        <v>0</v>
      </c>
      <c r="F161" s="172">
        <f>Data!ON8</f>
        <v>0</v>
      </c>
      <c r="G161" s="172">
        <f>Data!PH8</f>
        <v>0</v>
      </c>
      <c r="H161" s="174">
        <f>Data!QB8</f>
        <v>677048.5</v>
      </c>
      <c r="I161" s="76">
        <f t="shared" si="6"/>
        <v>677048.5</v>
      </c>
    </row>
    <row r="162" spans="2:9" x14ac:dyDescent="0.2">
      <c r="B162" s="9" t="str">
        <f>$B$51</f>
        <v>Nursing</v>
      </c>
      <c r="C162" s="172">
        <f>Data!MG8</f>
        <v>0</v>
      </c>
      <c r="D162" s="172">
        <f>Data!NA8</f>
        <v>0</v>
      </c>
      <c r="E162" s="172">
        <f>Data!NU8</f>
        <v>0</v>
      </c>
      <c r="F162" s="172">
        <f>Data!OO8</f>
        <v>0</v>
      </c>
      <c r="G162" s="172">
        <f>Data!PI8</f>
        <v>0</v>
      </c>
      <c r="H162" s="174">
        <f>Data!QC8</f>
        <v>0</v>
      </c>
      <c r="I162" s="76">
        <f t="shared" si="6"/>
        <v>0</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110388207.39999998</v>
      </c>
      <c r="I163" s="76">
        <f>SUM(I143:I162)</f>
        <v>110388207.39999998</v>
      </c>
    </row>
    <row r="164" spans="2:9" ht="15" thickTop="1" x14ac:dyDescent="0.2">
      <c r="B164" s="14"/>
      <c r="C164" s="46"/>
      <c r="D164" s="46"/>
      <c r="E164" s="46"/>
      <c r="F164" s="46"/>
      <c r="G164" s="46"/>
      <c r="H164" s="47"/>
      <c r="I164" s="48"/>
    </row>
    <row r="165" spans="2:9" ht="14.25" customHeight="1"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6695874.1598543068</v>
      </c>
      <c r="D168" s="21">
        <f t="shared" si="8"/>
        <v>4878173.6377383759</v>
      </c>
      <c r="E168" s="21">
        <f t="shared" si="8"/>
        <v>4422825.404928267</v>
      </c>
      <c r="F168" s="21">
        <f t="shared" si="8"/>
        <v>2208857.7974790507</v>
      </c>
      <c r="G168" s="21">
        <f t="shared" si="8"/>
        <v>0</v>
      </c>
      <c r="H168" s="40">
        <f t="shared" ref="H168:H188" si="9">SUM(C168:G168)</f>
        <v>18205731</v>
      </c>
      <c r="I168" s="56"/>
    </row>
    <row r="169" spans="2:9" x14ac:dyDescent="0.2">
      <c r="B169" s="9" t="str">
        <f>$B$33</f>
        <v>Science</v>
      </c>
      <c r="C169" s="22">
        <f t="shared" si="8"/>
        <v>9380627.2958328165</v>
      </c>
      <c r="D169" s="22">
        <f t="shared" si="8"/>
        <v>10790505.780123783</v>
      </c>
      <c r="E169" s="22">
        <f t="shared" si="8"/>
        <v>6232150.1386676086</v>
      </c>
      <c r="F169" s="22">
        <f t="shared" si="8"/>
        <v>5609474.7853757897</v>
      </c>
      <c r="G169" s="22">
        <f t="shared" si="8"/>
        <v>0</v>
      </c>
      <c r="H169" s="75">
        <f t="shared" si="9"/>
        <v>32012757.999999996</v>
      </c>
      <c r="I169" s="56"/>
    </row>
    <row r="170" spans="2:9" x14ac:dyDescent="0.2">
      <c r="B170" s="9" t="str">
        <f>$B$34</f>
        <v>Fine Arts</v>
      </c>
      <c r="C170" s="22">
        <f t="shared" si="8"/>
        <v>1786637.4085142959</v>
      </c>
      <c r="D170" s="22">
        <f t="shared" si="8"/>
        <v>1489736.5738728691</v>
      </c>
      <c r="E170" s="22">
        <f t="shared" si="8"/>
        <v>689807.01761283528</v>
      </c>
      <c r="F170" s="22">
        <f t="shared" si="8"/>
        <v>0</v>
      </c>
      <c r="G170" s="22">
        <f t="shared" si="8"/>
        <v>0</v>
      </c>
      <c r="H170" s="75">
        <f t="shared" si="9"/>
        <v>3966181.0000000005</v>
      </c>
      <c r="I170" s="56"/>
    </row>
    <row r="171" spans="2:9" x14ac:dyDescent="0.2">
      <c r="B171" s="9" t="str">
        <f>$B$35</f>
        <v>Teacher Education</v>
      </c>
      <c r="C171" s="22">
        <f t="shared" si="8"/>
        <v>740144.16572815226</v>
      </c>
      <c r="D171" s="22">
        <f t="shared" si="8"/>
        <v>3453448.1078598821</v>
      </c>
      <c r="E171" s="22">
        <f t="shared" si="8"/>
        <v>4609793.259132104</v>
      </c>
      <c r="F171" s="22">
        <f t="shared" si="8"/>
        <v>2062023.4672798614</v>
      </c>
      <c r="G171" s="22">
        <f t="shared" si="8"/>
        <v>0</v>
      </c>
      <c r="H171" s="75">
        <f t="shared" si="9"/>
        <v>10865408.999999998</v>
      </c>
      <c r="I171" s="56"/>
    </row>
    <row r="172" spans="2:9" x14ac:dyDescent="0.2">
      <c r="B172" s="9" t="str">
        <f>$B$36</f>
        <v>Agriculture</v>
      </c>
      <c r="C172" s="22">
        <f t="shared" si="8"/>
        <v>24.150000000000002</v>
      </c>
      <c r="D172" s="22">
        <f t="shared" si="8"/>
        <v>4515.7</v>
      </c>
      <c r="E172" s="22">
        <f t="shared" si="8"/>
        <v>0</v>
      </c>
      <c r="F172" s="22">
        <f t="shared" si="8"/>
        <v>0</v>
      </c>
      <c r="G172" s="22">
        <f t="shared" si="8"/>
        <v>0</v>
      </c>
      <c r="H172" s="75">
        <f t="shared" si="9"/>
        <v>4539.8499999999995</v>
      </c>
      <c r="I172" s="56"/>
    </row>
    <row r="173" spans="2:9" x14ac:dyDescent="0.2">
      <c r="B173" s="9" t="str">
        <f>$B$37</f>
        <v>Engineering</v>
      </c>
      <c r="C173" s="22">
        <f t="shared" si="8"/>
        <v>5391590.5277762515</v>
      </c>
      <c r="D173" s="22">
        <f t="shared" si="8"/>
        <v>13012103.240022579</v>
      </c>
      <c r="E173" s="22">
        <f t="shared" si="8"/>
        <v>7466257.1017041011</v>
      </c>
      <c r="F173" s="22">
        <f t="shared" si="8"/>
        <v>8812149.1304970663</v>
      </c>
      <c r="G173" s="22">
        <f t="shared" si="8"/>
        <v>0</v>
      </c>
      <c r="H173" s="75">
        <f t="shared" si="9"/>
        <v>34682100</v>
      </c>
      <c r="I173" s="56"/>
    </row>
    <row r="174" spans="2:9" x14ac:dyDescent="0.2">
      <c r="B174" s="9" t="str">
        <f>$B$38</f>
        <v>Home Economics</v>
      </c>
      <c r="C174" s="22">
        <f t="shared" si="8"/>
        <v>21220.15</v>
      </c>
      <c r="D174" s="22">
        <f t="shared" si="8"/>
        <v>12146.4</v>
      </c>
      <c r="E174" s="22">
        <f t="shared" si="8"/>
        <v>0</v>
      </c>
      <c r="F174" s="22">
        <f t="shared" si="8"/>
        <v>0</v>
      </c>
      <c r="G174" s="22">
        <f t="shared" si="8"/>
        <v>0</v>
      </c>
      <c r="H174" s="75">
        <f t="shared" si="9"/>
        <v>33366.550000000003</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921236.8</v>
      </c>
      <c r="F176" s="22">
        <f t="shared" si="8"/>
        <v>0</v>
      </c>
      <c r="G176" s="22">
        <f t="shared" si="8"/>
        <v>0</v>
      </c>
      <c r="H176" s="75">
        <f t="shared" si="9"/>
        <v>921236.8</v>
      </c>
      <c r="I176" s="56"/>
    </row>
    <row r="177" spans="2:9" x14ac:dyDescent="0.2">
      <c r="B177" s="9" t="str">
        <f>$B$41</f>
        <v>Library Science</v>
      </c>
      <c r="C177" s="22">
        <f t="shared" si="8"/>
        <v>393.75</v>
      </c>
      <c r="D177" s="22">
        <f t="shared" si="8"/>
        <v>2158.4500000000003</v>
      </c>
      <c r="E177" s="22">
        <f t="shared" si="8"/>
        <v>2290.4</v>
      </c>
      <c r="F177" s="22">
        <f t="shared" si="8"/>
        <v>0</v>
      </c>
      <c r="G177" s="22">
        <f t="shared" si="8"/>
        <v>0</v>
      </c>
      <c r="H177" s="75">
        <f t="shared" si="9"/>
        <v>4842.6000000000004</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26921.3</v>
      </c>
      <c r="E179" s="22">
        <f t="shared" si="8"/>
        <v>0</v>
      </c>
      <c r="F179" s="22">
        <f t="shared" si="8"/>
        <v>0</v>
      </c>
      <c r="G179" s="22">
        <f t="shared" si="8"/>
        <v>0</v>
      </c>
      <c r="H179" s="75">
        <f t="shared" si="9"/>
        <v>26921.3</v>
      </c>
      <c r="I179" s="56"/>
    </row>
    <row r="180" spans="2:9" x14ac:dyDescent="0.2">
      <c r="B180" s="9" t="str">
        <f>$B$44</f>
        <v>Physical Training</v>
      </c>
      <c r="C180" s="22">
        <f t="shared" si="8"/>
        <v>0</v>
      </c>
      <c r="D180" s="22">
        <f t="shared" si="8"/>
        <v>0</v>
      </c>
      <c r="E180" s="22">
        <f t="shared" si="8"/>
        <v>0</v>
      </c>
      <c r="F180" s="22">
        <f t="shared" si="8"/>
        <v>0</v>
      </c>
      <c r="G180" s="22">
        <f t="shared" si="8"/>
        <v>0</v>
      </c>
      <c r="H180" s="75">
        <f t="shared" si="9"/>
        <v>0</v>
      </c>
      <c r="I180" s="56"/>
    </row>
    <row r="181" spans="2:9" x14ac:dyDescent="0.2">
      <c r="B181" s="9" t="str">
        <f>$B$45</f>
        <v>Health Services</v>
      </c>
      <c r="C181" s="22">
        <f t="shared" si="8"/>
        <v>779062.78595945588</v>
      </c>
      <c r="D181" s="22">
        <f t="shared" si="8"/>
        <v>1963529.3448494412</v>
      </c>
      <c r="E181" s="22">
        <f t="shared" si="8"/>
        <v>577648.83356522769</v>
      </c>
      <c r="F181" s="22">
        <f t="shared" si="8"/>
        <v>17173.035625875236</v>
      </c>
      <c r="G181" s="22">
        <f t="shared" si="8"/>
        <v>0</v>
      </c>
      <c r="H181" s="75">
        <f t="shared" si="9"/>
        <v>3337414.0000000005</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633317.77005632117</v>
      </c>
      <c r="D183" s="22">
        <f t="shared" si="8"/>
        <v>2386137.102913951</v>
      </c>
      <c r="E183" s="22">
        <f t="shared" si="8"/>
        <v>1748631.0405900963</v>
      </c>
      <c r="F183" s="22">
        <f t="shared" si="8"/>
        <v>799746.08643963188</v>
      </c>
      <c r="G183" s="22">
        <f t="shared" si="8"/>
        <v>0</v>
      </c>
      <c r="H183" s="75">
        <f t="shared" si="9"/>
        <v>5567832</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82826.8</v>
      </c>
      <c r="E185" s="22">
        <f t="shared" si="10"/>
        <v>0</v>
      </c>
      <c r="F185" s="22">
        <f t="shared" si="10"/>
        <v>0</v>
      </c>
      <c r="G185" s="22">
        <f t="shared" si="10"/>
        <v>0</v>
      </c>
      <c r="H185" s="75">
        <f t="shared" si="9"/>
        <v>82826.8</v>
      </c>
      <c r="I185" s="56"/>
    </row>
    <row r="186" spans="2:9" x14ac:dyDescent="0.2">
      <c r="B186" s="9" t="str">
        <f>$B$50</f>
        <v>Technology</v>
      </c>
      <c r="C186" s="22">
        <f t="shared" si="10"/>
        <v>221478.69522573153</v>
      </c>
      <c r="D186" s="22">
        <f t="shared" si="10"/>
        <v>455569.80477426847</v>
      </c>
      <c r="E186" s="22">
        <f t="shared" si="10"/>
        <v>0</v>
      </c>
      <c r="F186" s="22">
        <f t="shared" si="10"/>
        <v>0</v>
      </c>
      <c r="G186" s="22">
        <f t="shared" si="10"/>
        <v>0</v>
      </c>
      <c r="H186" s="75">
        <f t="shared" si="9"/>
        <v>677048.5</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25650370.858947329</v>
      </c>
      <c r="D188" s="40">
        <f>SUM(D168:D187)</f>
        <v>38557772.242155142</v>
      </c>
      <c r="E188" s="40">
        <f>SUM(E168:E187)</f>
        <v>26670639.996200241</v>
      </c>
      <c r="F188" s="40">
        <f>SUM(F168:F187)</f>
        <v>19509424.302697275</v>
      </c>
      <c r="G188" s="40">
        <f>SUM(G168:G187)</f>
        <v>0</v>
      </c>
      <c r="H188" s="40">
        <f t="shared" si="9"/>
        <v>110388207.39999998</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59815287</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6599280.129829471</v>
      </c>
      <c r="D193" s="42">
        <f t="shared" si="11"/>
        <v>4807801.5788285481</v>
      </c>
      <c r="E193" s="42">
        <f t="shared" si="11"/>
        <v>4359022.1553810053</v>
      </c>
      <c r="F193" s="42">
        <f t="shared" si="11"/>
        <v>2176993.0295164874</v>
      </c>
      <c r="G193" s="42">
        <f t="shared" si="11"/>
        <v>0</v>
      </c>
      <c r="H193" s="42">
        <f>SUM(C193:G193)</f>
        <v>17943096.893555511</v>
      </c>
      <c r="I193" s="1"/>
    </row>
    <row r="194" spans="2:9" x14ac:dyDescent="0.2">
      <c r="B194" s="9" t="str">
        <f>$B$33</f>
        <v>Science</v>
      </c>
      <c r="C194" s="43">
        <f t="shared" si="11"/>
        <v>4142339.7245063549</v>
      </c>
      <c r="D194" s="43">
        <f t="shared" si="11"/>
        <v>4764920.2266439553</v>
      </c>
      <c r="E194" s="43">
        <f t="shared" si="11"/>
        <v>2752020.9762473772</v>
      </c>
      <c r="F194" s="43">
        <f t="shared" si="11"/>
        <v>2477057.1843741457</v>
      </c>
      <c r="G194" s="43">
        <f t="shared" si="11"/>
        <v>0</v>
      </c>
      <c r="H194" s="43">
        <f t="shared" ref="H194:H213" si="12">SUM(C194:G194)</f>
        <v>14136338.111771833</v>
      </c>
      <c r="I194" s="1"/>
    </row>
    <row r="195" spans="2:9" x14ac:dyDescent="0.2">
      <c r="B195" s="9" t="str">
        <f>$B$34</f>
        <v>Fine Arts</v>
      </c>
      <c r="C195" s="43">
        <f t="shared" si="11"/>
        <v>1069507.9509799073</v>
      </c>
      <c r="D195" s="43">
        <f t="shared" si="11"/>
        <v>891778.65807003272</v>
      </c>
      <c r="E195" s="43">
        <f t="shared" si="11"/>
        <v>412928.82733948482</v>
      </c>
      <c r="F195" s="43">
        <f t="shared" si="11"/>
        <v>0</v>
      </c>
      <c r="G195" s="43">
        <f t="shared" si="11"/>
        <v>0</v>
      </c>
      <c r="H195" s="43">
        <f t="shared" si="12"/>
        <v>2374215.4363894248</v>
      </c>
      <c r="I195" s="1"/>
    </row>
    <row r="196" spans="2:9" x14ac:dyDescent="0.2">
      <c r="B196" s="9" t="str">
        <f>$B$35</f>
        <v>Teacher Education</v>
      </c>
      <c r="C196" s="43">
        <f t="shared" si="11"/>
        <v>146052.05182537789</v>
      </c>
      <c r="D196" s="43">
        <f t="shared" si="11"/>
        <v>681466.13238407893</v>
      </c>
      <c r="E196" s="43">
        <f t="shared" si="11"/>
        <v>909646.78931796784</v>
      </c>
      <c r="F196" s="43">
        <f t="shared" si="11"/>
        <v>406897.42924882803</v>
      </c>
      <c r="G196" s="43">
        <f t="shared" si="11"/>
        <v>0</v>
      </c>
      <c r="H196" s="43">
        <f t="shared" si="12"/>
        <v>2144062.4027762525</v>
      </c>
      <c r="I196" s="1"/>
    </row>
    <row r="197" spans="2:9" x14ac:dyDescent="0.2">
      <c r="B197" s="9" t="str">
        <f>$B$36</f>
        <v>Agriculture</v>
      </c>
      <c r="C197" s="43">
        <f t="shared" si="11"/>
        <v>44.788091591097547</v>
      </c>
      <c r="D197" s="43">
        <f t="shared" si="11"/>
        <v>8374.7240247585596</v>
      </c>
      <c r="E197" s="43">
        <f t="shared" si="11"/>
        <v>0</v>
      </c>
      <c r="F197" s="43">
        <f t="shared" si="11"/>
        <v>0</v>
      </c>
      <c r="G197" s="43">
        <f t="shared" si="11"/>
        <v>0</v>
      </c>
      <c r="H197" s="43">
        <f t="shared" si="12"/>
        <v>8419.5121163496569</v>
      </c>
      <c r="I197" s="1"/>
    </row>
    <row r="198" spans="2:9" x14ac:dyDescent="0.2">
      <c r="B198" s="9" t="str">
        <f>$B$37</f>
        <v>Engineering</v>
      </c>
      <c r="C198" s="43">
        <f t="shared" si="11"/>
        <v>1967075.4569060337</v>
      </c>
      <c r="D198" s="43">
        <f t="shared" si="11"/>
        <v>4747354.0125705386</v>
      </c>
      <c r="E198" s="43">
        <f t="shared" si="11"/>
        <v>2723999.7221691841</v>
      </c>
      <c r="F198" s="43">
        <f t="shared" si="11"/>
        <v>3215036.8593265661</v>
      </c>
      <c r="G198" s="43">
        <f t="shared" si="11"/>
        <v>0</v>
      </c>
      <c r="H198" s="43">
        <f t="shared" si="12"/>
        <v>12653466.050972322</v>
      </c>
      <c r="I198" s="1"/>
    </row>
    <row r="199" spans="2:9" x14ac:dyDescent="0.2">
      <c r="B199" s="9" t="str">
        <f>$B$38</f>
        <v>Home Economics</v>
      </c>
      <c r="C199" s="43">
        <f t="shared" si="11"/>
        <v>39354.452247487723</v>
      </c>
      <c r="D199" s="43">
        <f t="shared" si="11"/>
        <v>22526.462761992017</v>
      </c>
      <c r="E199" s="43">
        <f t="shared" si="11"/>
        <v>0</v>
      </c>
      <c r="F199" s="43">
        <f t="shared" si="11"/>
        <v>0</v>
      </c>
      <c r="G199" s="43">
        <f t="shared" si="11"/>
        <v>0</v>
      </c>
      <c r="H199" s="43">
        <f t="shared" si="12"/>
        <v>61880.915009479737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590958.74635845493</v>
      </c>
      <c r="F201" s="43">
        <f t="shared" si="11"/>
        <v>0</v>
      </c>
      <c r="G201" s="43">
        <f t="shared" si="11"/>
        <v>0</v>
      </c>
      <c r="H201" s="43">
        <f t="shared" si="12"/>
        <v>590958.74635845493</v>
      </c>
      <c r="I201" s="1"/>
    </row>
    <row r="202" spans="2:9" x14ac:dyDescent="0.2">
      <c r="B202" s="9" t="str">
        <f>$B$41</f>
        <v>Library Science</v>
      </c>
      <c r="C202" s="43">
        <f t="shared" si="11"/>
        <v>730.24062376789482</v>
      </c>
      <c r="D202" s="43">
        <f t="shared" si="11"/>
        <v>4003.0168238014285</v>
      </c>
      <c r="E202" s="43">
        <f t="shared" si="11"/>
        <v>4247.7285706107587</v>
      </c>
      <c r="F202" s="43">
        <f t="shared" si="11"/>
        <v>0</v>
      </c>
      <c r="G202" s="43">
        <f t="shared" si="11"/>
        <v>0</v>
      </c>
      <c r="H202" s="43">
        <f t="shared" si="12"/>
        <v>8980.9860181800832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49927.687376870155</v>
      </c>
      <c r="E204" s="43">
        <f t="shared" si="11"/>
        <v>0</v>
      </c>
      <c r="F204" s="43">
        <f t="shared" si="11"/>
        <v>0</v>
      </c>
      <c r="G204" s="43">
        <f t="shared" si="11"/>
        <v>0</v>
      </c>
      <c r="H204" s="43">
        <f t="shared" si="12"/>
        <v>49927.687376870155</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178890.57023249855</v>
      </c>
      <c r="D206" s="43">
        <f t="shared" si="11"/>
        <v>450871.08574409696</v>
      </c>
      <c r="E206" s="43">
        <f t="shared" si="11"/>
        <v>132641.3366072386</v>
      </c>
      <c r="F206" s="43">
        <f t="shared" si="11"/>
        <v>3943.3203473483741</v>
      </c>
      <c r="G206" s="43">
        <f t="shared" si="11"/>
        <v>0</v>
      </c>
      <c r="H206" s="43">
        <f t="shared" si="12"/>
        <v>766346.31293118245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1004004.3284634845</v>
      </c>
      <c r="D208" s="43">
        <f t="shared" si="11"/>
        <v>3782764.5029127738</v>
      </c>
      <c r="E208" s="43">
        <f t="shared" si="11"/>
        <v>2772120.4372363258</v>
      </c>
      <c r="F208" s="43">
        <f t="shared" si="11"/>
        <v>1267844.627801484</v>
      </c>
      <c r="G208" s="43">
        <f t="shared" si="11"/>
        <v>0</v>
      </c>
      <c r="H208" s="43">
        <f t="shared" si="12"/>
        <v>8826733.8964140676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153608.87389637757</v>
      </c>
      <c r="E210" s="43">
        <f t="shared" si="13"/>
        <v>0</v>
      </c>
      <c r="F210" s="43">
        <f t="shared" si="13"/>
        <v>0</v>
      </c>
      <c r="G210" s="43">
        <f t="shared" si="13"/>
        <v>0</v>
      </c>
      <c r="H210" s="43">
        <f t="shared" si="12"/>
        <v>153608.87389637757</v>
      </c>
      <c r="I210" s="1"/>
    </row>
    <row r="211" spans="2:9" x14ac:dyDescent="0.2">
      <c r="B211" s="9" t="str">
        <f>$B$50</f>
        <v>Technology</v>
      </c>
      <c r="C211" s="43">
        <f t="shared" si="13"/>
        <v>31813.176187989597</v>
      </c>
      <c r="D211" s="43">
        <f t="shared" si="13"/>
        <v>65437.998225700248</v>
      </c>
      <c r="E211" s="43">
        <f t="shared" si="13"/>
        <v>0</v>
      </c>
      <c r="F211" s="43">
        <f t="shared" si="13"/>
        <v>0</v>
      </c>
      <c r="G211" s="43">
        <f t="shared" si="13"/>
        <v>0</v>
      </c>
      <c r="H211" s="43">
        <f t="shared" si="12"/>
        <v>97251.174413689849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15179092.869893966</v>
      </c>
      <c r="D213" s="42">
        <f>SUM(D193:D212)</f>
        <v>20430834.960263528</v>
      </c>
      <c r="E213" s="42">
        <f>SUM(E193:E212)</f>
        <v>14657586.719227649</v>
      </c>
      <c r="F213" s="42">
        <f>SUM(F193:F212)</f>
        <v>9547772.4506148584</v>
      </c>
      <c r="G213" s="42">
        <f>SUM(G193:G212)</f>
        <v>0</v>
      </c>
      <c r="H213" s="42">
        <f t="shared" si="12"/>
        <v>59815287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42404092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8618331.4762319438</v>
      </c>
      <c r="D218" s="42">
        <f t="shared" si="14"/>
        <v>5797996.2024397226</v>
      </c>
      <c r="E218" s="42">
        <f t="shared" si="14"/>
        <v>1533109.4620205814</v>
      </c>
      <c r="F218" s="42">
        <f t="shared" si="14"/>
        <v>314390.54519695742</v>
      </c>
      <c r="G218" s="42">
        <f t="shared" si="14"/>
        <v>0</v>
      </c>
      <c r="H218" s="42">
        <f>SUM(C218:G218)</f>
        <v>16263827.685889205</v>
      </c>
      <c r="I218" s="1"/>
    </row>
    <row r="219" spans="2:9" x14ac:dyDescent="0.2">
      <c r="B219" s="9" t="str">
        <f>$B$33</f>
        <v>Science</v>
      </c>
      <c r="C219" s="43">
        <f t="shared" si="14"/>
        <v>3574604.4907604479</v>
      </c>
      <c r="D219" s="43">
        <f t="shared" si="14"/>
        <v>4736605.5968087697</v>
      </c>
      <c r="E219" s="43">
        <f t="shared" si="14"/>
        <v>566223.11677852261</v>
      </c>
      <c r="F219" s="43">
        <f t="shared" si="14"/>
        <v>283796.12199271622</v>
      </c>
      <c r="G219" s="43">
        <f t="shared" si="14"/>
        <v>0</v>
      </c>
      <c r="H219" s="43">
        <f t="shared" ref="H219:H238" si="15">SUM(C219:G219)</f>
        <v>9161229.3263404574</v>
      </c>
      <c r="I219" s="1"/>
    </row>
    <row r="220" spans="2:9" x14ac:dyDescent="0.2">
      <c r="B220" s="9" t="str">
        <f>$B$34</f>
        <v>Fine Arts</v>
      </c>
      <c r="C220" s="43">
        <f t="shared" si="14"/>
        <v>572910.16689405835</v>
      </c>
      <c r="D220" s="43">
        <f t="shared" si="14"/>
        <v>437703.02116774203</v>
      </c>
      <c r="E220" s="43">
        <f t="shared" si="14"/>
        <v>85974.959546028054</v>
      </c>
      <c r="F220" s="43">
        <f t="shared" si="14"/>
        <v>0</v>
      </c>
      <c r="G220" s="43">
        <f t="shared" si="14"/>
        <v>0</v>
      </c>
      <c r="H220" s="43">
        <f t="shared" si="15"/>
        <v>1096588.1476078285</v>
      </c>
      <c r="I220" s="1"/>
    </row>
    <row r="221" spans="2:9" x14ac:dyDescent="0.2">
      <c r="B221" s="9" t="str">
        <f>$B$35</f>
        <v>Teacher Education</v>
      </c>
      <c r="C221" s="43">
        <f t="shared" si="14"/>
        <v>155386.12516969739</v>
      </c>
      <c r="D221" s="43">
        <f t="shared" si="14"/>
        <v>1058958.9221800209</v>
      </c>
      <c r="E221" s="43">
        <f t="shared" si="14"/>
        <v>424397.62849265203</v>
      </c>
      <c r="F221" s="43">
        <f t="shared" si="14"/>
        <v>82867.716838481603</v>
      </c>
      <c r="G221" s="43">
        <f t="shared" si="14"/>
        <v>0</v>
      </c>
      <c r="H221" s="43">
        <f t="shared" si="15"/>
        <v>1721610.392680852</v>
      </c>
      <c r="I221" s="1"/>
    </row>
    <row r="222" spans="2:9" x14ac:dyDescent="0.2">
      <c r="B222" s="9" t="str">
        <f>$B$36</f>
        <v>Agriculture</v>
      </c>
      <c r="C222" s="43">
        <f t="shared" si="14"/>
        <v>114.25450380124808</v>
      </c>
      <c r="D222" s="43">
        <f t="shared" si="14"/>
        <v>13962.569492447685</v>
      </c>
      <c r="E222" s="43">
        <f t="shared" si="14"/>
        <v>0</v>
      </c>
      <c r="F222" s="43">
        <f t="shared" si="14"/>
        <v>0</v>
      </c>
      <c r="G222" s="43">
        <f t="shared" si="14"/>
        <v>0</v>
      </c>
      <c r="H222" s="43">
        <f t="shared" si="15"/>
        <v>14076.823996248933</v>
      </c>
      <c r="I222" s="1"/>
    </row>
    <row r="223" spans="2:9" x14ac:dyDescent="0.2">
      <c r="B223" s="9" t="str">
        <f>$B$37</f>
        <v>Engineering</v>
      </c>
      <c r="C223" s="43">
        <f t="shared" si="14"/>
        <v>1331940.9204803496</v>
      </c>
      <c r="D223" s="43">
        <f t="shared" si="14"/>
        <v>3552454.1976065775</v>
      </c>
      <c r="E223" s="43">
        <f t="shared" si="14"/>
        <v>670206.34487811069</v>
      </c>
      <c r="F223" s="43">
        <f t="shared" si="14"/>
        <v>348175.79781513795</v>
      </c>
      <c r="G223" s="43">
        <f t="shared" si="14"/>
        <v>0</v>
      </c>
      <c r="H223" s="43">
        <f t="shared" si="15"/>
        <v>5902777.2607801752</v>
      </c>
      <c r="I223" s="1"/>
    </row>
    <row r="224" spans="2:9" x14ac:dyDescent="0.2">
      <c r="B224" s="9" t="str">
        <f>$B$38</f>
        <v>Home Economics</v>
      </c>
      <c r="C224" s="43">
        <f t="shared" si="14"/>
        <v>3427.6351140374422</v>
      </c>
      <c r="D224" s="43">
        <f t="shared" si="14"/>
        <v>13648.803885875826</v>
      </c>
      <c r="E224" s="43">
        <f t="shared" si="14"/>
        <v>0</v>
      </c>
      <c r="F224" s="43">
        <f t="shared" si="14"/>
        <v>0</v>
      </c>
      <c r="G224" s="43">
        <f t="shared" si="14"/>
        <v>0</v>
      </c>
      <c r="H224" s="43">
        <f t="shared" si="15"/>
        <v>17076.438999913269</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340331.37943847594</v>
      </c>
      <c r="F226" s="43">
        <f t="shared" si="14"/>
        <v>0</v>
      </c>
      <c r="G226" s="43">
        <f t="shared" si="14"/>
        <v>0</v>
      </c>
      <c r="H226" s="43">
        <f t="shared" si="15"/>
        <v>340331.37943847594</v>
      </c>
      <c r="I226" s="1"/>
    </row>
    <row r="227" spans="2:9" x14ac:dyDescent="0.2">
      <c r="B227" s="9" t="str">
        <f>$B$41</f>
        <v>Library Science</v>
      </c>
      <c r="C227" s="43">
        <f t="shared" si="14"/>
        <v>457.01801520499231</v>
      </c>
      <c r="D227" s="43">
        <f t="shared" si="14"/>
        <v>7059.726147866807</v>
      </c>
      <c r="E227" s="43">
        <f t="shared" si="14"/>
        <v>995.8489522705953</v>
      </c>
      <c r="F227" s="43">
        <f t="shared" si="14"/>
        <v>0</v>
      </c>
      <c r="G227" s="43">
        <f t="shared" si="14"/>
        <v>0</v>
      </c>
      <c r="H227" s="43">
        <f t="shared" si="15"/>
        <v>8512.5931153423953</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4706.484098577871</v>
      </c>
      <c r="E229" s="43">
        <f t="shared" si="14"/>
        <v>0</v>
      </c>
      <c r="F229" s="43">
        <f t="shared" si="14"/>
        <v>0</v>
      </c>
      <c r="G229" s="43">
        <f t="shared" si="14"/>
        <v>0</v>
      </c>
      <c r="H229" s="43">
        <f t="shared" si="15"/>
        <v>4706.484098577871</v>
      </c>
      <c r="I229" s="1"/>
    </row>
    <row r="230" spans="2:9" x14ac:dyDescent="0.2">
      <c r="B230" s="9" t="str">
        <f>$B$44</f>
        <v>Physical Training</v>
      </c>
      <c r="C230" s="43">
        <f t="shared" si="14"/>
        <v>1371.054045614977</v>
      </c>
      <c r="D230" s="43">
        <f t="shared" si="14"/>
        <v>0</v>
      </c>
      <c r="E230" s="43">
        <f t="shared" si="14"/>
        <v>0</v>
      </c>
      <c r="F230" s="43">
        <f t="shared" si="14"/>
        <v>0</v>
      </c>
      <c r="G230" s="43">
        <f t="shared" si="14"/>
        <v>0</v>
      </c>
      <c r="H230" s="43">
        <f t="shared" si="15"/>
        <v>1371.054045614977</v>
      </c>
      <c r="I230" s="1"/>
    </row>
    <row r="231" spans="2:9" x14ac:dyDescent="0.2">
      <c r="B231" s="9" t="str">
        <f>$B$45</f>
        <v>Health Services</v>
      </c>
      <c r="C231" s="43">
        <f t="shared" si="14"/>
        <v>318389.21725947794</v>
      </c>
      <c r="D231" s="43">
        <f t="shared" si="14"/>
        <v>1149558.741077645</v>
      </c>
      <c r="E231" s="43">
        <f t="shared" si="14"/>
        <v>84647.160943000606</v>
      </c>
      <c r="F231" s="43">
        <f t="shared" si="14"/>
        <v>844.63131545451245</v>
      </c>
      <c r="G231" s="43">
        <f t="shared" si="14"/>
        <v>0</v>
      </c>
      <c r="H231" s="43">
        <f t="shared" si="15"/>
        <v>1553439.7505955782</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979046.84307289473</v>
      </c>
      <c r="D233" s="43">
        <f t="shared" si="14"/>
        <v>3994393.0544630392</v>
      </c>
      <c r="E233" s="43">
        <f t="shared" si="14"/>
        <v>1020579.2012519818</v>
      </c>
      <c r="F233" s="43">
        <f t="shared" si="14"/>
        <v>77236.841402118196</v>
      </c>
      <c r="G233" s="43">
        <f t="shared" si="14"/>
        <v>0</v>
      </c>
      <c r="H233" s="43">
        <f t="shared" si="15"/>
        <v>6071255.940190034</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154372.67843335419</v>
      </c>
      <c r="E235" s="43">
        <f t="shared" si="16"/>
        <v>0</v>
      </c>
      <c r="F235" s="43">
        <f t="shared" si="16"/>
        <v>0</v>
      </c>
      <c r="G235" s="43">
        <f t="shared" si="16"/>
        <v>0</v>
      </c>
      <c r="H235" s="43">
        <f t="shared" si="15"/>
        <v>154372.67843335419</v>
      </c>
      <c r="I235" s="1"/>
    </row>
    <row r="236" spans="2:9" x14ac:dyDescent="0.2">
      <c r="B236" s="9" t="str">
        <f>$B$50</f>
        <v>Technology</v>
      </c>
      <c r="C236" s="43">
        <f t="shared" si="16"/>
        <v>19651.774653814671</v>
      </c>
      <c r="D236" s="43">
        <f t="shared" si="16"/>
        <v>73264.269134528862</v>
      </c>
      <c r="E236" s="43">
        <f t="shared" si="16"/>
        <v>0</v>
      </c>
      <c r="F236" s="43">
        <f t="shared" si="16"/>
        <v>0</v>
      </c>
      <c r="G236" s="43">
        <f t="shared" si="16"/>
        <v>0</v>
      </c>
      <c r="H236" s="43">
        <f t="shared" si="15"/>
        <v>92916.043788343537</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15575630.976201346</v>
      </c>
      <c r="D238" s="42">
        <f>SUM(D218:D237)</f>
        <v>20994684.266936168</v>
      </c>
      <c r="E238" s="42">
        <f>SUM(E218:E237)</f>
        <v>4726465.1023016237</v>
      </c>
      <c r="F238" s="42">
        <f>SUM(F218:F237)</f>
        <v>1107311.6545608658</v>
      </c>
      <c r="G238" s="42">
        <f>SUM(G218:G237)</f>
        <v>0</v>
      </c>
      <c r="H238" s="42">
        <f t="shared" si="15"/>
        <v>42404092</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27898422</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5670156.7494901605</v>
      </c>
      <c r="D243" s="42">
        <f t="shared" si="17"/>
        <v>3814606.9678855715</v>
      </c>
      <c r="E243" s="42">
        <f t="shared" si="17"/>
        <v>1008660.5496385384</v>
      </c>
      <c r="F243" s="42">
        <f t="shared" si="17"/>
        <v>206843.24764493934</v>
      </c>
      <c r="G243" s="42">
        <f t="shared" si="17"/>
        <v>0</v>
      </c>
      <c r="H243" s="42">
        <f>SUM(C243:G243)</f>
        <v>10700267.514659209</v>
      </c>
      <c r="I243" s="1"/>
    </row>
    <row r="244" spans="2:9" x14ac:dyDescent="0.2">
      <c r="B244" s="9" t="str">
        <f>$B$33</f>
        <v>Science</v>
      </c>
      <c r="C244" s="43">
        <f t="shared" si="17"/>
        <v>2351797.1936842813</v>
      </c>
      <c r="D244" s="43">
        <f t="shared" si="17"/>
        <v>3116298.8182209609</v>
      </c>
      <c r="E244" s="43">
        <f t="shared" si="17"/>
        <v>372528.46866860171</v>
      </c>
      <c r="F244" s="43">
        <f t="shared" si="17"/>
        <v>186714.62115770049</v>
      </c>
      <c r="G244" s="43">
        <f t="shared" si="17"/>
        <v>0</v>
      </c>
      <c r="H244" s="43">
        <f t="shared" ref="H244:H263" si="18">SUM(C244:G244)</f>
        <v>6027339.1017315434</v>
      </c>
      <c r="I244" s="1"/>
    </row>
    <row r="245" spans="2:9" x14ac:dyDescent="0.2">
      <c r="B245" s="9" t="str">
        <f>$B$34</f>
        <v>Fine Arts</v>
      </c>
      <c r="C245" s="43">
        <f t="shared" si="17"/>
        <v>376928.00034725113</v>
      </c>
      <c r="D245" s="43">
        <f t="shared" si="17"/>
        <v>287972.76440237416</v>
      </c>
      <c r="E245" s="43">
        <f t="shared" si="17"/>
        <v>56564.486815282333</v>
      </c>
      <c r="F245" s="43">
        <f t="shared" si="17"/>
        <v>0</v>
      </c>
      <c r="G245" s="43">
        <f t="shared" si="17"/>
        <v>0</v>
      </c>
      <c r="H245" s="43">
        <f t="shared" si="18"/>
        <v>721465.25156490761</v>
      </c>
      <c r="I245" s="1"/>
    </row>
    <row r="246" spans="2:9" x14ac:dyDescent="0.2">
      <c r="B246" s="9" t="str">
        <f>$B$35</f>
        <v>Teacher Education</v>
      </c>
      <c r="C246" s="43">
        <f t="shared" si="17"/>
        <v>102231.35288285479</v>
      </c>
      <c r="D246" s="43">
        <f t="shared" si="17"/>
        <v>696708.30097348592</v>
      </c>
      <c r="E246" s="43">
        <f t="shared" si="17"/>
        <v>279218.90499358485</v>
      </c>
      <c r="F246" s="43">
        <f t="shared" si="17"/>
        <v>54520.17542402431</v>
      </c>
      <c r="G246" s="43">
        <f t="shared" si="17"/>
        <v>0</v>
      </c>
      <c r="H246" s="43">
        <f t="shared" si="18"/>
        <v>1132678.7342739499</v>
      </c>
      <c r="I246" s="1"/>
    </row>
    <row r="247" spans="2:9" x14ac:dyDescent="0.2">
      <c r="B247" s="9" t="str">
        <f>$B$36</f>
        <v>Agriculture</v>
      </c>
      <c r="C247" s="43">
        <f t="shared" si="17"/>
        <v>75.170112413863805</v>
      </c>
      <c r="D247" s="43">
        <f t="shared" si="17"/>
        <v>9186.2279683911474</v>
      </c>
      <c r="E247" s="43">
        <f t="shared" si="17"/>
        <v>0</v>
      </c>
      <c r="F247" s="43">
        <f t="shared" si="17"/>
        <v>0</v>
      </c>
      <c r="G247" s="43">
        <f t="shared" si="17"/>
        <v>0</v>
      </c>
      <c r="H247" s="43">
        <f t="shared" si="18"/>
        <v>9261.398080805011</v>
      </c>
      <c r="I247" s="1"/>
    </row>
    <row r="248" spans="2:9" x14ac:dyDescent="0.2">
      <c r="B248" s="9" t="str">
        <f>$B$37</f>
        <v>Engineering</v>
      </c>
      <c r="C248" s="43">
        <f t="shared" si="17"/>
        <v>876308.11381668632</v>
      </c>
      <c r="D248" s="43">
        <f t="shared" si="17"/>
        <v>2337224.1136657209</v>
      </c>
      <c r="E248" s="43">
        <f t="shared" si="17"/>
        <v>440940.92231681483</v>
      </c>
      <c r="F248" s="43">
        <f t="shared" si="17"/>
        <v>229071.17873514182</v>
      </c>
      <c r="G248" s="43">
        <f t="shared" si="17"/>
        <v>0</v>
      </c>
      <c r="H248" s="43">
        <f t="shared" si="18"/>
        <v>3883544.3285343638</v>
      </c>
      <c r="I248" s="1"/>
    </row>
    <row r="249" spans="2:9" x14ac:dyDescent="0.2">
      <c r="B249" s="9" t="str">
        <f>$B$38</f>
        <v>Home Economics</v>
      </c>
      <c r="C249" s="43">
        <f t="shared" si="17"/>
        <v>2255.1033724159142</v>
      </c>
      <c r="D249" s="43">
        <f t="shared" si="17"/>
        <v>8979.7958792138179</v>
      </c>
      <c r="E249" s="43">
        <f t="shared" si="17"/>
        <v>0</v>
      </c>
      <c r="F249" s="43">
        <f t="shared" si="17"/>
        <v>0</v>
      </c>
      <c r="G249" s="43">
        <f t="shared" si="17"/>
        <v>0</v>
      </c>
      <c r="H249" s="43">
        <f t="shared" si="18"/>
        <v>11234.899251629733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223910.19346474213</v>
      </c>
      <c r="F251" s="43">
        <f t="shared" si="17"/>
        <v>0</v>
      </c>
      <c r="G251" s="43">
        <f t="shared" si="17"/>
        <v>0</v>
      </c>
      <c r="H251" s="43">
        <f t="shared" si="18"/>
        <v>223910.19346474213</v>
      </c>
      <c r="I251" s="1"/>
    </row>
    <row r="252" spans="2:9" x14ac:dyDescent="0.2">
      <c r="B252" s="9" t="str">
        <f>$B$41</f>
        <v>Library Science</v>
      </c>
      <c r="C252" s="43">
        <f t="shared" si="17"/>
        <v>300.68044965545522</v>
      </c>
      <c r="D252" s="43">
        <f t="shared" si="17"/>
        <v>4644.7220064899066</v>
      </c>
      <c r="E252" s="43">
        <f t="shared" si="17"/>
        <v>655.18710596852122</v>
      </c>
      <c r="F252" s="43">
        <f t="shared" si="17"/>
        <v>0</v>
      </c>
      <c r="G252" s="43">
        <f t="shared" si="17"/>
        <v>0</v>
      </c>
      <c r="H252" s="43">
        <f t="shared" si="18"/>
        <v>5600.5895621138825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3096.4813376599373</v>
      </c>
      <c r="E254" s="43">
        <f t="shared" si="17"/>
        <v>0</v>
      </c>
      <c r="F254" s="43">
        <f t="shared" si="17"/>
        <v>0</v>
      </c>
      <c r="G254" s="43">
        <f t="shared" si="17"/>
        <v>0</v>
      </c>
      <c r="H254" s="43">
        <f t="shared" si="18"/>
        <v>3096.4813376599373</v>
      </c>
      <c r="I254" s="1"/>
    </row>
    <row r="255" spans="2:9" x14ac:dyDescent="0.2">
      <c r="B255" s="9" t="str">
        <f>$B$44</f>
        <v>Physical Training</v>
      </c>
      <c r="C255" s="43">
        <f t="shared" si="17"/>
        <v>902.04134896636572</v>
      </c>
      <c r="D255" s="43">
        <f t="shared" si="17"/>
        <v>0</v>
      </c>
      <c r="E255" s="43">
        <f t="shared" si="17"/>
        <v>0</v>
      </c>
      <c r="F255" s="43">
        <f t="shared" si="17"/>
        <v>0</v>
      </c>
      <c r="G255" s="43">
        <f t="shared" si="17"/>
        <v>0</v>
      </c>
      <c r="H255" s="43">
        <f t="shared" si="18"/>
        <v>902.04134896636572</v>
      </c>
      <c r="I255" s="1"/>
    </row>
    <row r="256" spans="2:9" x14ac:dyDescent="0.2">
      <c r="B256" s="9" t="str">
        <f>$B$45</f>
        <v>Health Services</v>
      </c>
      <c r="C256" s="43">
        <f t="shared" si="17"/>
        <v>209474.04659330047</v>
      </c>
      <c r="D256" s="43">
        <f t="shared" si="17"/>
        <v>756315.56672343973</v>
      </c>
      <c r="E256" s="43">
        <f t="shared" si="17"/>
        <v>55690.904007324309</v>
      </c>
      <c r="F256" s="43">
        <f t="shared" si="17"/>
        <v>555.69827725506093</v>
      </c>
      <c r="G256" s="43">
        <f t="shared" si="17"/>
        <v>0</v>
      </c>
      <c r="H256" s="43">
        <f t="shared" si="18"/>
        <v>1022036.2156013194</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644132.69327439892</v>
      </c>
      <c r="D258" s="43">
        <f t="shared" si="17"/>
        <v>2627983.7112719887</v>
      </c>
      <c r="E258" s="43">
        <f t="shared" si="17"/>
        <v>671457.58576673956</v>
      </c>
      <c r="F258" s="43">
        <f t="shared" si="17"/>
        <v>50815.52024232391</v>
      </c>
      <c r="G258" s="43">
        <f t="shared" si="17"/>
        <v>0</v>
      </c>
      <c r="H258" s="43">
        <f t="shared" si="18"/>
        <v>3994389.5105554513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101564.58787524594</v>
      </c>
      <c r="E260" s="43">
        <f t="shared" si="19"/>
        <v>0</v>
      </c>
      <c r="F260" s="43">
        <f t="shared" si="19"/>
        <v>0</v>
      </c>
      <c r="G260" s="43">
        <f t="shared" si="19"/>
        <v>0</v>
      </c>
      <c r="H260" s="43">
        <f t="shared" si="18"/>
        <v>101564.58787524594</v>
      </c>
      <c r="I260" s="1"/>
    </row>
    <row r="261" spans="2:9" x14ac:dyDescent="0.2">
      <c r="B261" s="9" t="str">
        <f>$B$50</f>
        <v>Technology</v>
      </c>
      <c r="C261" s="43">
        <f t="shared" si="19"/>
        <v>12929.259335184575</v>
      </c>
      <c r="D261" s="43">
        <f t="shared" si="19"/>
        <v>48201.89282290636</v>
      </c>
      <c r="E261" s="43">
        <f t="shared" si="19"/>
        <v>0</v>
      </c>
      <c r="F261" s="43">
        <f t="shared" si="19"/>
        <v>0</v>
      </c>
      <c r="G261" s="43">
        <f t="shared" si="19"/>
        <v>0</v>
      </c>
      <c r="H261" s="43">
        <f t="shared" si="18"/>
        <v>61131.152158090932</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10247490.40470757</v>
      </c>
      <c r="D263" s="42">
        <f>SUM(D243:D262)</f>
        <v>13812783.951033447</v>
      </c>
      <c r="E263" s="42">
        <f>SUM(E243:E262)</f>
        <v>3109627.2027775971</v>
      </c>
      <c r="F263" s="42">
        <f>SUM(F243:F262)</f>
        <v>728520.44148138491</v>
      </c>
      <c r="G263" s="42">
        <f>SUM(G243:G262)</f>
        <v>0</v>
      </c>
      <c r="H263" s="42">
        <f t="shared" si="18"/>
        <v>27898422</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37750414.815405883</v>
      </c>
      <c r="D268" s="42">
        <f t="shared" si="20"/>
        <v>26705420.186892219</v>
      </c>
      <c r="E268" s="42">
        <f t="shared" si="20"/>
        <v>18039075.141968392</v>
      </c>
      <c r="F268" s="42">
        <f t="shared" si="20"/>
        <v>8260934.1298374347</v>
      </c>
      <c r="G268" s="42">
        <f t="shared" si="20"/>
        <v>0</v>
      </c>
      <c r="H268" s="42">
        <f>SUM(C268:G268)</f>
        <v>90755844.274103925</v>
      </c>
      <c r="I268" s="1"/>
    </row>
    <row r="269" spans="2:9" x14ac:dyDescent="0.2">
      <c r="B269" s="9" t="str">
        <f>$B$33</f>
        <v>Science</v>
      </c>
      <c r="C269" s="43">
        <f t="shared" si="20"/>
        <v>25831007.904783901</v>
      </c>
      <c r="D269" s="43">
        <f t="shared" si="20"/>
        <v>30749109.72179747</v>
      </c>
      <c r="E269" s="43">
        <f t="shared" si="20"/>
        <v>14162653.41036211</v>
      </c>
      <c r="F269" s="43">
        <f t="shared" si="20"/>
        <v>12373167.482900351</v>
      </c>
      <c r="G269" s="43">
        <f t="shared" si="20"/>
        <v>0</v>
      </c>
      <c r="H269" s="43">
        <f t="shared" ref="H269:H288" si="21">SUM(C269:G269)</f>
        <v>83115938.519843832</v>
      </c>
      <c r="I269" s="1"/>
    </row>
    <row r="270" spans="2:9" x14ac:dyDescent="0.2">
      <c r="B270" s="9" t="str">
        <f>$B$34</f>
        <v>Fine Arts</v>
      </c>
      <c r="C270" s="43">
        <f t="shared" si="20"/>
        <v>5453654.7267355127</v>
      </c>
      <c r="D270" s="43">
        <f t="shared" si="20"/>
        <v>4481054.5875130184</v>
      </c>
      <c r="E270" s="43">
        <f t="shared" si="20"/>
        <v>1881428.5203136306</v>
      </c>
      <c r="F270" s="43">
        <f t="shared" si="20"/>
        <v>0</v>
      </c>
      <c r="G270" s="43">
        <f t="shared" si="20"/>
        <v>0</v>
      </c>
      <c r="H270" s="43">
        <f t="shared" si="21"/>
        <v>11816137.834562162</v>
      </c>
      <c r="I270" s="1"/>
    </row>
    <row r="271" spans="2:9" x14ac:dyDescent="0.2">
      <c r="B271" s="9" t="str">
        <f>$B$35</f>
        <v>Teacher Education</v>
      </c>
      <c r="C271" s="43">
        <f t="shared" si="20"/>
        <v>1368819.7456060823</v>
      </c>
      <c r="D271" s="43">
        <f t="shared" si="20"/>
        <v>6940440.0633974671</v>
      </c>
      <c r="E271" s="43">
        <f t="shared" si="20"/>
        <v>7624447.5819363091</v>
      </c>
      <c r="F271" s="43">
        <f t="shared" si="20"/>
        <v>3233170.1177911954</v>
      </c>
      <c r="G271" s="43">
        <f t="shared" si="20"/>
        <v>0</v>
      </c>
      <c r="H271" s="43">
        <f t="shared" si="21"/>
        <v>19166877.508731052</v>
      </c>
      <c r="I271" s="1"/>
    </row>
    <row r="272" spans="2:9" x14ac:dyDescent="0.2">
      <c r="B272" s="9" t="str">
        <f>$B$36</f>
        <v>Agriculture</v>
      </c>
      <c r="C272" s="43">
        <f t="shared" si="20"/>
        <v>327.36270780620941</v>
      </c>
      <c r="D272" s="43">
        <f t="shared" si="20"/>
        <v>48941.221485597387</v>
      </c>
      <c r="E272" s="43">
        <f t="shared" si="20"/>
        <v>0</v>
      </c>
      <c r="F272" s="43">
        <f t="shared" si="20"/>
        <v>0</v>
      </c>
      <c r="G272" s="43">
        <f t="shared" si="20"/>
        <v>0</v>
      </c>
      <c r="H272" s="43">
        <f t="shared" si="21"/>
        <v>49268.5841934036</v>
      </c>
      <c r="I272" s="1"/>
    </row>
    <row r="273" spans="2:9" x14ac:dyDescent="0.2">
      <c r="B273" s="9" t="str">
        <f>$B$37</f>
        <v>Engineering</v>
      </c>
      <c r="C273" s="43">
        <f t="shared" si="20"/>
        <v>12597368.018979322</v>
      </c>
      <c r="D273" s="43">
        <f t="shared" si="20"/>
        <v>30962852.563865416</v>
      </c>
      <c r="E273" s="43">
        <f t="shared" si="20"/>
        <v>15497965.591068212</v>
      </c>
      <c r="F273" s="43">
        <f t="shared" si="20"/>
        <v>17557480.426373914</v>
      </c>
      <c r="G273" s="43">
        <f t="shared" si="20"/>
        <v>0</v>
      </c>
      <c r="H273" s="43">
        <f t="shared" si="21"/>
        <v>76615666.600286856</v>
      </c>
      <c r="I273" s="1"/>
    </row>
    <row r="274" spans="2:9" x14ac:dyDescent="0.2">
      <c r="B274" s="9" t="str">
        <f>$B$38</f>
        <v>Home Economics</v>
      </c>
      <c r="C274" s="43">
        <f t="shared" si="20"/>
        <v>126886.34073394109</v>
      </c>
      <c r="D274" s="43">
        <f t="shared" si="20"/>
        <v>92005.462527081661</v>
      </c>
      <c r="E274" s="43">
        <f t="shared" si="20"/>
        <v>0</v>
      </c>
      <c r="F274" s="43">
        <f t="shared" si="20"/>
        <v>0</v>
      </c>
      <c r="G274" s="43">
        <f t="shared" si="20"/>
        <v>0</v>
      </c>
      <c r="H274" s="43">
        <f t="shared" si="21"/>
        <v>218891.80326102275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2986861.1192616727</v>
      </c>
      <c r="F276" s="43">
        <f t="shared" si="20"/>
        <v>0</v>
      </c>
      <c r="G276" s="43">
        <f t="shared" si="20"/>
        <v>0</v>
      </c>
      <c r="H276" s="43">
        <f t="shared" si="21"/>
        <v>2986861.1192616727</v>
      </c>
      <c r="I276" s="1"/>
    </row>
    <row r="277" spans="2:9" x14ac:dyDescent="0.2">
      <c r="B277" s="9" t="str">
        <f>$B$41</f>
        <v>Library Science</v>
      </c>
      <c r="C277" s="43">
        <f t="shared" si="20"/>
        <v>3006.6890886283422</v>
      </c>
      <c r="D277" s="43">
        <f t="shared" si="20"/>
        <v>24032.91497815814</v>
      </c>
      <c r="E277" s="43">
        <f t="shared" si="20"/>
        <v>14733.164628849876</v>
      </c>
      <c r="F277" s="43">
        <f t="shared" si="20"/>
        <v>0</v>
      </c>
      <c r="G277" s="43">
        <f t="shared" si="20"/>
        <v>0</v>
      </c>
      <c r="H277" s="43">
        <f t="shared" si="21"/>
        <v>41772.768695636361</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161569.95281310796</v>
      </c>
      <c r="E279" s="43">
        <f t="shared" si="20"/>
        <v>0</v>
      </c>
      <c r="F279" s="43">
        <f t="shared" si="20"/>
        <v>0</v>
      </c>
      <c r="G279" s="43">
        <f t="shared" si="20"/>
        <v>0</v>
      </c>
      <c r="H279" s="43">
        <f t="shared" si="21"/>
        <v>161569.95281310796</v>
      </c>
      <c r="I279" s="1"/>
    </row>
    <row r="280" spans="2:9" x14ac:dyDescent="0.2">
      <c r="B280" s="9" t="str">
        <f>$B$44</f>
        <v>Physical Training</v>
      </c>
      <c r="C280" s="43">
        <f t="shared" si="20"/>
        <v>2273.0953945813426</v>
      </c>
      <c r="D280" s="43">
        <f t="shared" si="20"/>
        <v>0</v>
      </c>
      <c r="E280" s="43">
        <f t="shared" si="20"/>
        <v>0</v>
      </c>
      <c r="F280" s="43">
        <f t="shared" si="20"/>
        <v>0</v>
      </c>
      <c r="G280" s="43">
        <f t="shared" si="20"/>
        <v>0</v>
      </c>
      <c r="H280" s="43">
        <f t="shared" si="21"/>
        <v>2273.0953945813426</v>
      </c>
      <c r="I280" s="1"/>
    </row>
    <row r="281" spans="2:9" x14ac:dyDescent="0.2">
      <c r="B281" s="9" t="str">
        <f>$B$45</f>
        <v>Health Services</v>
      </c>
      <c r="C281" s="43">
        <f t="shared" si="20"/>
        <v>1761413.3000447329</v>
      </c>
      <c r="D281" s="43">
        <f t="shared" si="20"/>
        <v>5014881.3583946228</v>
      </c>
      <c r="E281" s="43">
        <f t="shared" si="20"/>
        <v>1054973.8971227913</v>
      </c>
      <c r="F281" s="43">
        <f t="shared" si="20"/>
        <v>28591.717885933183</v>
      </c>
      <c r="G281" s="43">
        <f t="shared" si="20"/>
        <v>0</v>
      </c>
      <c r="H281" s="43">
        <f t="shared" si="21"/>
        <v>7859860.2734480798</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4807258.7348670997</v>
      </c>
      <c r="D283" s="43">
        <f t="shared" si="20"/>
        <v>18618960.271561753</v>
      </c>
      <c r="E283" s="43">
        <f t="shared" si="20"/>
        <v>10483483.964845143</v>
      </c>
      <c r="F283" s="43">
        <f t="shared" si="20"/>
        <v>4148869.3958855579</v>
      </c>
      <c r="G283" s="43">
        <f t="shared" si="20"/>
        <v>0</v>
      </c>
      <c r="H283" s="43">
        <f t="shared" si="21"/>
        <v>38058572.367159553</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729020.94020497776</v>
      </c>
      <c r="E285" s="43">
        <f t="shared" si="22"/>
        <v>0</v>
      </c>
      <c r="F285" s="43">
        <f t="shared" si="22"/>
        <v>0</v>
      </c>
      <c r="G285" s="43">
        <f t="shared" si="22"/>
        <v>0</v>
      </c>
      <c r="H285" s="43">
        <f t="shared" si="21"/>
        <v>729020.94020497776</v>
      </c>
      <c r="I285" s="1"/>
    </row>
    <row r="286" spans="2:9" x14ac:dyDescent="0.2">
      <c r="B286" s="9" t="str">
        <f>$B$50</f>
        <v>Technology</v>
      </c>
      <c r="C286" s="43">
        <f t="shared" si="22"/>
        <v>334883.90540272038</v>
      </c>
      <c r="D286" s="43">
        <f t="shared" si="22"/>
        <v>743286.96495740395</v>
      </c>
      <c r="E286" s="43">
        <f t="shared" si="22"/>
        <v>0</v>
      </c>
      <c r="F286" s="43">
        <f t="shared" si="22"/>
        <v>0</v>
      </c>
      <c r="G286" s="43">
        <f t="shared" si="22"/>
        <v>0</v>
      </c>
      <c r="H286" s="43">
        <f t="shared" si="21"/>
        <v>1078170.8703601244</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90037314.639750212</v>
      </c>
      <c r="D288" s="42">
        <f>SUM(D268:D287)</f>
        <v>125271576.21038829</v>
      </c>
      <c r="E288" s="42">
        <f>SUM(E268:E287)</f>
        <v>71745622.391507119</v>
      </c>
      <c r="F288" s="42">
        <f>SUM(F268:F287)</f>
        <v>45602213.270674385</v>
      </c>
      <c r="G288" s="42">
        <f>SUM(G268:G287)</f>
        <v>0</v>
      </c>
      <c r="H288" s="42">
        <f t="shared" si="21"/>
        <v>332656726.51231998</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166.82095696908823</v>
      </c>
      <c r="D293" s="40">
        <f t="shared" si="23"/>
        <v>361.29906225924668</v>
      </c>
      <c r="E293" s="40">
        <f t="shared" si="23"/>
        <v>976.45746140350718</v>
      </c>
      <c r="F293" s="40">
        <f t="shared" si="23"/>
        <v>2465.9504865186373</v>
      </c>
      <c r="G293" s="41">
        <f t="shared" si="23"/>
        <v>0</v>
      </c>
      <c r="H293" s="42">
        <f t="shared" si="23"/>
        <v>281.82244085713199</v>
      </c>
      <c r="I293" s="1"/>
    </row>
    <row r="294" spans="2:9" x14ac:dyDescent="0.2">
      <c r="B294" s="9" t="str">
        <f>$B$33</f>
        <v>Science</v>
      </c>
      <c r="C294" s="75">
        <f t="shared" si="23"/>
        <v>275.21077259276041</v>
      </c>
      <c r="D294" s="75">
        <f t="shared" si="23"/>
        <v>509.22611489463219</v>
      </c>
      <c r="E294" s="75">
        <f t="shared" si="23"/>
        <v>2075.7223230781342</v>
      </c>
      <c r="F294" s="75">
        <f t="shared" si="23"/>
        <v>4091.6559136575238</v>
      </c>
      <c r="G294" s="96">
        <f t="shared" si="23"/>
        <v>0</v>
      </c>
      <c r="H294" s="43">
        <f t="shared" si="23"/>
        <v>506.52653129285045</v>
      </c>
      <c r="I294" s="1"/>
    </row>
    <row r="295" spans="2:9" x14ac:dyDescent="0.2">
      <c r="B295" s="9" t="str">
        <f>$B$34</f>
        <v>Fine Arts</v>
      </c>
      <c r="C295" s="75">
        <f t="shared" si="23"/>
        <v>362.5377070222371</v>
      </c>
      <c r="D295" s="75">
        <f t="shared" si="23"/>
        <v>803.05637769050509</v>
      </c>
      <c r="E295" s="75">
        <f t="shared" si="23"/>
        <v>1816.0506952834271</v>
      </c>
      <c r="F295" s="75">
        <f t="shared" si="23"/>
        <v>0</v>
      </c>
      <c r="G295" s="96">
        <f t="shared" si="23"/>
        <v>0</v>
      </c>
      <c r="H295" s="43">
        <f t="shared" si="23"/>
        <v>545.55324966813623</v>
      </c>
      <c r="I295" s="1"/>
    </row>
    <row r="296" spans="2:9" x14ac:dyDescent="0.2">
      <c r="B296" s="9" t="str">
        <f>$B$35</f>
        <v>Teacher Education</v>
      </c>
      <c r="C296" s="75">
        <f t="shared" si="23"/>
        <v>335.49503568776527</v>
      </c>
      <c r="D296" s="75">
        <f t="shared" si="23"/>
        <v>514.10667136277539</v>
      </c>
      <c r="E296" s="75">
        <f t="shared" si="23"/>
        <v>1490.8970633430406</v>
      </c>
      <c r="F296" s="75">
        <f t="shared" si="23"/>
        <v>3661.5743123343095</v>
      </c>
      <c r="G296" s="96">
        <f t="shared" si="23"/>
        <v>0</v>
      </c>
      <c r="H296" s="43">
        <f t="shared" si="23"/>
        <v>812.94810657552068</v>
      </c>
      <c r="I296" s="1"/>
    </row>
    <row r="297" spans="2:9" x14ac:dyDescent="0.2">
      <c r="B297" s="9" t="str">
        <f>$B$36</f>
        <v>Agriculture</v>
      </c>
      <c r="C297" s="75">
        <f t="shared" si="23"/>
        <v>109.1209026020698</v>
      </c>
      <c r="D297" s="75">
        <f t="shared" si="23"/>
        <v>274.95068250335612</v>
      </c>
      <c r="E297" s="75">
        <f t="shared" si="23"/>
        <v>0</v>
      </c>
      <c r="F297" s="75">
        <f t="shared" si="23"/>
        <v>0</v>
      </c>
      <c r="G297" s="96">
        <f t="shared" si="23"/>
        <v>0</v>
      </c>
      <c r="H297" s="43">
        <f t="shared" si="23"/>
        <v>272.20212261548949</v>
      </c>
      <c r="I297" s="1"/>
    </row>
    <row r="298" spans="2:9" x14ac:dyDescent="0.2">
      <c r="B298" s="9" t="str">
        <f>$B$37</f>
        <v>Engineering</v>
      </c>
      <c r="C298" s="75">
        <f t="shared" si="23"/>
        <v>360.20267117431513</v>
      </c>
      <c r="D298" s="75">
        <f t="shared" si="23"/>
        <v>683.68778846196381</v>
      </c>
      <c r="E298" s="75">
        <f t="shared" si="23"/>
        <v>1919.0150558529238</v>
      </c>
      <c r="F298" s="75">
        <f t="shared" si="23"/>
        <v>4732.4745084565802</v>
      </c>
      <c r="G298" s="96">
        <f t="shared" si="23"/>
        <v>0</v>
      </c>
      <c r="H298" s="43">
        <f t="shared" si="23"/>
        <v>832.35376058195118</v>
      </c>
      <c r="I298" s="1"/>
    </row>
    <row r="299" spans="2:9" x14ac:dyDescent="0.2">
      <c r="B299" s="9" t="str">
        <f>$B$38</f>
        <v>Home Economics</v>
      </c>
      <c r="C299" s="75">
        <f t="shared" si="23"/>
        <v>1409.8482303771232</v>
      </c>
      <c r="D299" s="75">
        <f t="shared" si="23"/>
        <v>528.76702601771069</v>
      </c>
      <c r="E299" s="75">
        <f t="shared" si="23"/>
        <v>0</v>
      </c>
      <c r="F299" s="75">
        <f t="shared" si="23"/>
        <v>0</v>
      </c>
      <c r="G299" s="96">
        <f t="shared" si="23"/>
        <v>0</v>
      </c>
      <c r="H299" s="43">
        <f t="shared" si="23"/>
        <v>829.13561841296496</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728.32507175363878</v>
      </c>
      <c r="F301" s="75">
        <f t="shared" si="23"/>
        <v>0</v>
      </c>
      <c r="G301" s="96">
        <f t="shared" si="23"/>
        <v>0</v>
      </c>
      <c r="H301" s="43">
        <f t="shared" si="23"/>
        <v>728.32507175363878</v>
      </c>
      <c r="I301" s="1"/>
    </row>
    <row r="302" spans="2:9" x14ac:dyDescent="0.2">
      <c r="B302" s="9" t="str">
        <f>$B$41</f>
        <v>Library Science</v>
      </c>
      <c r="C302" s="75">
        <f t="shared" si="23"/>
        <v>250.55742405236185</v>
      </c>
      <c r="D302" s="75">
        <f t="shared" si="23"/>
        <v>267.03238864620158</v>
      </c>
      <c r="E302" s="75">
        <f t="shared" si="23"/>
        <v>1227.7637190708231</v>
      </c>
      <c r="F302" s="75">
        <f t="shared" si="23"/>
        <v>0</v>
      </c>
      <c r="G302" s="96">
        <f t="shared" si="23"/>
        <v>0</v>
      </c>
      <c r="H302" s="43">
        <f t="shared" si="23"/>
        <v>366.42779557575756</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2692.8325468851326</v>
      </c>
      <c r="E304" s="75">
        <f t="shared" si="23"/>
        <v>0</v>
      </c>
      <c r="F304" s="75">
        <f t="shared" si="23"/>
        <v>0</v>
      </c>
      <c r="G304" s="96">
        <f t="shared" si="23"/>
        <v>0</v>
      </c>
      <c r="H304" s="43">
        <f t="shared" si="23"/>
        <v>2692.8325468851326</v>
      </c>
      <c r="I304" s="1"/>
    </row>
    <row r="305" spans="2:9" x14ac:dyDescent="0.2">
      <c r="B305" s="9" t="str">
        <f>$B$44</f>
        <v>Physical Training</v>
      </c>
      <c r="C305" s="75">
        <f t="shared" si="23"/>
        <v>63.141538738370627</v>
      </c>
      <c r="D305" s="75">
        <f t="shared" si="23"/>
        <v>0</v>
      </c>
      <c r="E305" s="75">
        <f t="shared" si="23"/>
        <v>0</v>
      </c>
      <c r="F305" s="75">
        <f t="shared" si="23"/>
        <v>0</v>
      </c>
      <c r="G305" s="96">
        <f t="shared" si="23"/>
        <v>0</v>
      </c>
      <c r="H305" s="43">
        <f t="shared" si="23"/>
        <v>63.141538738370627</v>
      </c>
      <c r="I305" s="1"/>
    </row>
    <row r="306" spans="2:9" x14ac:dyDescent="0.2">
      <c r="B306" s="9" t="str">
        <f>$B$45</f>
        <v>Health Services</v>
      </c>
      <c r="C306" s="75">
        <f t="shared" si="23"/>
        <v>210.69537081874796</v>
      </c>
      <c r="D306" s="75">
        <f t="shared" si="23"/>
        <v>342.19593028963646</v>
      </c>
      <c r="E306" s="75">
        <f t="shared" si="23"/>
        <v>1034.288134434109</v>
      </c>
      <c r="F306" s="75">
        <f t="shared" si="23"/>
        <v>3176.8575428814647</v>
      </c>
      <c r="G306" s="96">
        <f t="shared" si="23"/>
        <v>0</v>
      </c>
      <c r="H306" s="43">
        <f t="shared" si="23"/>
        <v>326.89487079720845</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187.00193468188041</v>
      </c>
      <c r="D308" s="75">
        <f t="shared" si="23"/>
        <v>365.63686170146013</v>
      </c>
      <c r="E308" s="75">
        <f t="shared" si="23"/>
        <v>852.45437996789258</v>
      </c>
      <c r="F308" s="75">
        <f t="shared" si="23"/>
        <v>5041.1535794478223</v>
      </c>
      <c r="G308" s="96">
        <f t="shared" si="23"/>
        <v>0</v>
      </c>
      <c r="H308" s="43">
        <f t="shared" si="23"/>
        <v>424.05094559509251</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370.43746961635048</v>
      </c>
      <c r="E310" s="75">
        <f t="shared" si="24"/>
        <v>0</v>
      </c>
      <c r="F310" s="75">
        <f t="shared" si="24"/>
        <v>0</v>
      </c>
      <c r="G310" s="96">
        <f t="shared" si="24"/>
        <v>0</v>
      </c>
      <c r="H310" s="43">
        <f t="shared" si="24"/>
        <v>370.43746961635048</v>
      </c>
      <c r="I310" s="1"/>
    </row>
    <row r="311" spans="2:9" x14ac:dyDescent="0.2">
      <c r="B311" s="9" t="str">
        <f>$B$50</f>
        <v>Technology</v>
      </c>
      <c r="C311" s="75">
        <f t="shared" si="24"/>
        <v>648.99981667193867</v>
      </c>
      <c r="D311" s="75">
        <f t="shared" si="24"/>
        <v>795.81045498651383</v>
      </c>
      <c r="E311" s="75">
        <f t="shared" si="24"/>
        <v>0</v>
      </c>
      <c r="F311" s="75">
        <f t="shared" si="24"/>
        <v>0</v>
      </c>
      <c r="G311" s="96">
        <f t="shared" si="24"/>
        <v>0</v>
      </c>
      <c r="H311" s="43">
        <f t="shared" si="24"/>
        <v>743.56611748974092</v>
      </c>
      <c r="I311" s="1"/>
    </row>
    <row r="312" spans="2:9"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9" x14ac:dyDescent="0.2">
      <c r="B313" s="39" t="str">
        <f>$B$52</f>
        <v>Totals</v>
      </c>
      <c r="C313" s="42">
        <f t="shared" si="24"/>
        <v>220.15520534352038</v>
      </c>
      <c r="D313" s="42">
        <f t="shared" si="24"/>
        <v>468.0460015034235</v>
      </c>
      <c r="E313" s="42">
        <f t="shared" si="24"/>
        <v>1259.7117391492629</v>
      </c>
      <c r="F313" s="42">
        <f t="shared" si="24"/>
        <v>3864.9218807250095</v>
      </c>
      <c r="G313" s="42">
        <f t="shared" si="24"/>
        <v>0</v>
      </c>
      <c r="H313" s="42">
        <f t="shared" si="24"/>
        <v>446.29564863809122</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2.1657894117355716</v>
      </c>
      <c r="E318" s="59">
        <f t="shared" si="25"/>
        <v>5.8533260996964778</v>
      </c>
      <c r="F318" s="59">
        <f t="shared" si="25"/>
        <v>14.78201858640324</v>
      </c>
      <c r="G318" s="59">
        <f t="shared" si="25"/>
        <v>0</v>
      </c>
      <c r="H318" s="59">
        <f t="shared" si="25"/>
        <v>1.6893707240233218</v>
      </c>
      <c r="I318" s="1"/>
    </row>
    <row r="319" spans="2:9" x14ac:dyDescent="0.2">
      <c r="B319" s="9" t="str">
        <f>$B$33</f>
        <v>Science</v>
      </c>
      <c r="C319" s="59">
        <f t="shared" ref="C319:H334" si="26">IF($C$293=0,"",C294/$C$293)</f>
        <v>1.6497374046580773</v>
      </c>
      <c r="D319" s="59">
        <f t="shared" si="26"/>
        <v>3.0525308339346795</v>
      </c>
      <c r="E319" s="59">
        <f t="shared" si="26"/>
        <v>12.442815104236356</v>
      </c>
      <c r="F319" s="59">
        <f t="shared" si="26"/>
        <v>24.527229599909944</v>
      </c>
      <c r="G319" s="59">
        <f t="shared" si="26"/>
        <v>0</v>
      </c>
      <c r="H319" s="59">
        <f t="shared" si="26"/>
        <v>3.0363483131601345</v>
      </c>
      <c r="I319" s="1"/>
    </row>
    <row r="320" spans="2:9" x14ac:dyDescent="0.2">
      <c r="B320" s="9" t="str">
        <f>$B$34</f>
        <v>Fine Arts</v>
      </c>
      <c r="C320" s="59">
        <f t="shared" si="26"/>
        <v>2.1732144066852164</v>
      </c>
      <c r="D320" s="59">
        <f t="shared" si="26"/>
        <v>4.8138818544201891</v>
      </c>
      <c r="E320" s="59">
        <f t="shared" si="26"/>
        <v>10.886226336778176</v>
      </c>
      <c r="F320" s="59">
        <f t="shared" si="26"/>
        <v>0</v>
      </c>
      <c r="G320" s="59">
        <f t="shared" si="26"/>
        <v>0</v>
      </c>
      <c r="H320" s="59">
        <f t="shared" si="26"/>
        <v>3.2702920519106407</v>
      </c>
      <c r="I320" s="1"/>
    </row>
    <row r="321" spans="2:9" x14ac:dyDescent="0.2">
      <c r="B321" s="9" t="str">
        <f>$B$35</f>
        <v>Teacher Education</v>
      </c>
      <c r="C321" s="59">
        <f t="shared" si="26"/>
        <v>2.0111084469437026</v>
      </c>
      <c r="D321" s="59">
        <f t="shared" si="26"/>
        <v>3.0817870890048837</v>
      </c>
      <c r="E321" s="59">
        <f t="shared" si="26"/>
        <v>8.9371089246257132</v>
      </c>
      <c r="F321" s="59">
        <f t="shared" si="26"/>
        <v>21.949126649673854</v>
      </c>
      <c r="G321" s="59">
        <f t="shared" si="26"/>
        <v>0</v>
      </c>
      <c r="H321" s="59">
        <f t="shared" si="26"/>
        <v>4.8731773354241055</v>
      </c>
      <c r="I321" s="1"/>
    </row>
    <row r="322" spans="2:9" x14ac:dyDescent="0.2">
      <c r="B322" s="9" t="str">
        <f>$B$36</f>
        <v>Agriculture</v>
      </c>
      <c r="C322" s="59">
        <f t="shared" si="26"/>
        <v>0.65411986949751044</v>
      </c>
      <c r="D322" s="59">
        <f t="shared" si="26"/>
        <v>1.6481783074431364</v>
      </c>
      <c r="E322" s="59">
        <f t="shared" si="26"/>
        <v>0</v>
      </c>
      <c r="F322" s="59">
        <f t="shared" si="26"/>
        <v>0</v>
      </c>
      <c r="G322" s="59">
        <f t="shared" si="26"/>
        <v>0</v>
      </c>
      <c r="H322" s="59">
        <f t="shared" si="26"/>
        <v>1.6317022007368551</v>
      </c>
      <c r="I322" s="1"/>
    </row>
    <row r="323" spans="2:9" x14ac:dyDescent="0.2">
      <c r="B323" s="9" t="str">
        <f>$B$37</f>
        <v>Engineering</v>
      </c>
      <c r="C323" s="59">
        <f t="shared" si="26"/>
        <v>2.1592171494440016</v>
      </c>
      <c r="D323" s="59">
        <f t="shared" si="26"/>
        <v>4.0983327327911834</v>
      </c>
      <c r="E323" s="59">
        <f t="shared" si="26"/>
        <v>11.503441118663019</v>
      </c>
      <c r="F323" s="59">
        <f t="shared" si="26"/>
        <v>28.368585065325476</v>
      </c>
      <c r="G323" s="59">
        <f t="shared" si="26"/>
        <v>0</v>
      </c>
      <c r="H323" s="59">
        <f t="shared" si="26"/>
        <v>4.9895035714019169</v>
      </c>
      <c r="I323" s="1"/>
    </row>
    <row r="324" spans="2:9" x14ac:dyDescent="0.2">
      <c r="B324" s="9" t="str">
        <f>$B$38</f>
        <v>Home Economics</v>
      </c>
      <c r="C324" s="59">
        <f t="shared" si="26"/>
        <v>8.4512656922257481</v>
      </c>
      <c r="D324" s="59">
        <f t="shared" si="26"/>
        <v>3.1696678620282146</v>
      </c>
      <c r="E324" s="59">
        <f t="shared" si="26"/>
        <v>0</v>
      </c>
      <c r="F324" s="59">
        <f t="shared" si="26"/>
        <v>0</v>
      </c>
      <c r="G324" s="59">
        <f t="shared" si="26"/>
        <v>0</v>
      </c>
      <c r="H324" s="59">
        <f t="shared" si="26"/>
        <v>4.970212576868283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4.365908726255519</v>
      </c>
      <c r="F326" s="59">
        <f t="shared" si="26"/>
        <v>0</v>
      </c>
      <c r="G326" s="59">
        <f t="shared" si="26"/>
        <v>0</v>
      </c>
      <c r="H326" s="59">
        <f t="shared" si="26"/>
        <v>4.365908726255519</v>
      </c>
      <c r="I326" s="1"/>
    </row>
    <row r="327" spans="2:9" x14ac:dyDescent="0.2">
      <c r="B327" s="9" t="str">
        <f>$B$41</f>
        <v>Library Science</v>
      </c>
      <c r="C327" s="59">
        <f t="shared" si="26"/>
        <v>1.5019541225793946</v>
      </c>
      <c r="D327" s="59">
        <f t="shared" si="26"/>
        <v>1.6007124853964387</v>
      </c>
      <c r="E327" s="59">
        <f t="shared" si="26"/>
        <v>7.3597690684529917</v>
      </c>
      <c r="F327" s="59">
        <f t="shared" si="26"/>
        <v>0</v>
      </c>
      <c r="G327" s="59">
        <f t="shared" si="26"/>
        <v>0</v>
      </c>
      <c r="H327" s="59">
        <f t="shared" si="26"/>
        <v>2.1965333506848079</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16.142051908886437</v>
      </c>
      <c r="E329" s="59">
        <f t="shared" si="26"/>
        <v>0</v>
      </c>
      <c r="F329" s="59">
        <f t="shared" si="26"/>
        <v>0</v>
      </c>
      <c r="G329" s="59">
        <f t="shared" si="26"/>
        <v>0</v>
      </c>
      <c r="H329" s="59">
        <f t="shared" si="26"/>
        <v>16.142051908886437</v>
      </c>
      <c r="I329" s="1"/>
    </row>
    <row r="330" spans="2:9" x14ac:dyDescent="0.2">
      <c r="B330" s="9" t="str">
        <f>$B$44</f>
        <v>Physical Training</v>
      </c>
      <c r="C330" s="59">
        <f t="shared" si="26"/>
        <v>0.3784988402270747</v>
      </c>
      <c r="D330" s="59">
        <f t="shared" si="26"/>
        <v>0</v>
      </c>
      <c r="E330" s="59">
        <f t="shared" si="26"/>
        <v>0</v>
      </c>
      <c r="F330" s="59">
        <f t="shared" si="26"/>
        <v>0</v>
      </c>
      <c r="G330" s="59">
        <f t="shared" si="26"/>
        <v>0</v>
      </c>
      <c r="H330" s="59">
        <f t="shared" si="26"/>
        <v>0.3784988402270747</v>
      </c>
      <c r="I330" s="1"/>
    </row>
    <row r="331" spans="2:9" x14ac:dyDescent="0.2">
      <c r="B331" s="9" t="str">
        <f>$B$45</f>
        <v>Health Services</v>
      </c>
      <c r="C331" s="59">
        <f t="shared" si="26"/>
        <v>1.2630030102140561</v>
      </c>
      <c r="D331" s="59">
        <f t="shared" si="26"/>
        <v>2.0512766291890117</v>
      </c>
      <c r="E331" s="59">
        <f t="shared" si="26"/>
        <v>6.1999892173365341</v>
      </c>
      <c r="F331" s="59">
        <f t="shared" si="26"/>
        <v>19.04351587834455</v>
      </c>
      <c r="G331" s="59">
        <f t="shared" si="26"/>
        <v>0</v>
      </c>
      <c r="H331" s="59">
        <f t="shared" si="26"/>
        <v>1.9595551826128284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1.1209738757015506</v>
      </c>
      <c r="D333" s="59">
        <f t="shared" si="26"/>
        <v>2.1917921365791728</v>
      </c>
      <c r="E333" s="59">
        <f t="shared" si="26"/>
        <v>5.1099957430759231</v>
      </c>
      <c r="F333" s="59">
        <f t="shared" si="26"/>
        <v>30.218946534289113</v>
      </c>
      <c r="G333" s="59">
        <f t="shared" si="26"/>
        <v>0</v>
      </c>
      <c r="H333" s="59">
        <f t="shared" si="26"/>
        <v>2.5419524818675434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2.2205691439894584</v>
      </c>
      <c r="E335" s="59">
        <f t="shared" si="27"/>
        <v>0</v>
      </c>
      <c r="F335" s="59">
        <f t="shared" si="27"/>
        <v>0</v>
      </c>
      <c r="G335" s="59">
        <f t="shared" si="27"/>
        <v>0</v>
      </c>
      <c r="H335" s="59">
        <f t="shared" si="27"/>
        <v>2.2205691439894584</v>
      </c>
      <c r="I335" s="1"/>
    </row>
    <row r="336" spans="2:9" x14ac:dyDescent="0.2">
      <c r="B336" s="9" t="str">
        <f>$B$50</f>
        <v>Technology</v>
      </c>
      <c r="C336" s="59">
        <f t="shared" si="27"/>
        <v>3.8903973964865681</v>
      </c>
      <c r="D336" s="59">
        <f t="shared" si="27"/>
        <v>4.77044652809405</v>
      </c>
      <c r="E336" s="59">
        <f t="shared" si="27"/>
        <v>0</v>
      </c>
      <c r="F336" s="59">
        <f t="shared" si="27"/>
        <v>0</v>
      </c>
      <c r="G336" s="59">
        <f t="shared" si="27"/>
        <v>0</v>
      </c>
      <c r="H336" s="59">
        <f t="shared" si="27"/>
        <v>4.4572704233289047</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1.3197095217737838</v>
      </c>
      <c r="D338" s="59">
        <f t="shared" si="27"/>
        <v>2.8056786749530036</v>
      </c>
      <c r="E338" s="59">
        <f t="shared" si="27"/>
        <v>7.5512798993395442</v>
      </c>
      <c r="F338" s="59">
        <f t="shared" si="27"/>
        <v>23.168083620579974</v>
      </c>
      <c r="G338" s="59">
        <f t="shared" si="27"/>
        <v>0</v>
      </c>
      <c r="H338" s="59">
        <f t="shared" si="27"/>
        <v>2.6752972572911773</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5004.6287090726473</v>
      </c>
      <c r="D343" s="42">
        <f t="shared" si="28"/>
        <v>10838.9718677774</v>
      </c>
      <c r="E343" s="42">
        <f>E293*24</f>
        <v>23434.979073684171</v>
      </c>
      <c r="F343" s="42">
        <f>F293*18</f>
        <v>44387.108757335474</v>
      </c>
      <c r="G343" s="42">
        <f>G293*24</f>
        <v>0</v>
      </c>
      <c r="H343" s="42">
        <f>IF((C32/30+D32/30+E32/24+F32/18+G32/24)=0,0,H268/(C32/30+D32/30+E32/24+F32/18+G32/24))</f>
        <v>8278.5319686529165</v>
      </c>
      <c r="I343" s="1"/>
    </row>
    <row r="344" spans="2:9" x14ac:dyDescent="0.2">
      <c r="B344" s="9" t="str">
        <f>$B$33</f>
        <v>Science</v>
      </c>
      <c r="C344" s="43">
        <f t="shared" si="28"/>
        <v>8256.3231777828114</v>
      </c>
      <c r="D344" s="43">
        <f t="shared" si="28"/>
        <v>15276.783446838966</v>
      </c>
      <c r="E344" s="43">
        <f>E294*24</f>
        <v>49817.335753875217</v>
      </c>
      <c r="F344" s="43">
        <f>F294*18</f>
        <v>73649.806445835435</v>
      </c>
      <c r="G344" s="43">
        <f>G294*24</f>
        <v>0</v>
      </c>
      <c r="H344" s="43">
        <f t="shared" ref="H344:H363" si="29">IF((C33/30+D33/30+E33/24+F33/18+G33/24)=0,0,H269/(C33/30+D33/30+E33/24+F33/18+G33/24))</f>
        <v>14858.781674080121</v>
      </c>
      <c r="I344" s="1"/>
    </row>
    <row r="345" spans="2:9" x14ac:dyDescent="0.2">
      <c r="B345" s="9" t="str">
        <f>$B$34</f>
        <v>Fine Arts</v>
      </c>
      <c r="C345" s="43">
        <f t="shared" si="28"/>
        <v>10876.131210667114</v>
      </c>
      <c r="D345" s="43">
        <f t="shared" si="28"/>
        <v>24091.691330715152</v>
      </c>
      <c r="E345" s="43">
        <f t="shared" ref="E345:E363" si="30">E295*24</f>
        <v>43585.216686802247</v>
      </c>
      <c r="F345" s="43">
        <f t="shared" ref="F345:F363" si="31">F295*18</f>
        <v>0</v>
      </c>
      <c r="G345" s="43">
        <f t="shared" ref="G345:G363" si="32">G295*24</f>
        <v>0</v>
      </c>
      <c r="H345" s="43">
        <f t="shared" si="29"/>
        <v>16173.197145581935</v>
      </c>
      <c r="I345" s="1"/>
    </row>
    <row r="346" spans="2:9" x14ac:dyDescent="0.2">
      <c r="B346" s="9" t="str">
        <f>$B$35</f>
        <v>Teacher Education</v>
      </c>
      <c r="C346" s="43">
        <f t="shared" si="28"/>
        <v>10064.851070632958</v>
      </c>
      <c r="D346" s="43">
        <f t="shared" si="28"/>
        <v>15423.200140883262</v>
      </c>
      <c r="E346" s="43">
        <f t="shared" si="30"/>
        <v>35781.529520232973</v>
      </c>
      <c r="F346" s="43">
        <f t="shared" si="31"/>
        <v>65908.337622017571</v>
      </c>
      <c r="G346" s="43">
        <f t="shared" si="32"/>
        <v>0</v>
      </c>
      <c r="H346" s="43">
        <f t="shared" si="29"/>
        <v>22598.748577418461</v>
      </c>
      <c r="I346" s="1"/>
    </row>
    <row r="347" spans="2:9" x14ac:dyDescent="0.2">
      <c r="B347" s="9" t="str">
        <f>$B$36</f>
        <v>Agriculture</v>
      </c>
      <c r="C347" s="43">
        <f t="shared" si="28"/>
        <v>3273.6270780620944</v>
      </c>
      <c r="D347" s="43">
        <f t="shared" si="28"/>
        <v>8248.5204751006841</v>
      </c>
      <c r="E347" s="43">
        <f t="shared" si="30"/>
        <v>0</v>
      </c>
      <c r="F347" s="43">
        <f t="shared" si="31"/>
        <v>0</v>
      </c>
      <c r="G347" s="43">
        <f t="shared" si="32"/>
        <v>0</v>
      </c>
      <c r="H347" s="43">
        <f t="shared" si="29"/>
        <v>8166.0636784646849</v>
      </c>
      <c r="I347" s="1"/>
    </row>
    <row r="348" spans="2:9" x14ac:dyDescent="0.2">
      <c r="B348" s="9" t="str">
        <f>$B$37</f>
        <v>Engineering</v>
      </c>
      <c r="C348" s="43">
        <f t="shared" si="28"/>
        <v>10806.080135229455</v>
      </c>
      <c r="D348" s="43">
        <f t="shared" si="28"/>
        <v>20510.633653858913</v>
      </c>
      <c r="E348" s="43">
        <f t="shared" si="30"/>
        <v>46056.361340470168</v>
      </c>
      <c r="F348" s="43">
        <f t="shared" si="31"/>
        <v>85184.541152218444</v>
      </c>
      <c r="G348" s="43">
        <f t="shared" si="32"/>
        <v>0</v>
      </c>
      <c r="H348" s="43">
        <f t="shared" si="29"/>
        <v>23808.637564052704</v>
      </c>
      <c r="I348" s="1"/>
    </row>
    <row r="349" spans="2:9" x14ac:dyDescent="0.2">
      <c r="B349" s="9" t="str">
        <f>$B$38</f>
        <v>Home Economics</v>
      </c>
      <c r="C349" s="43">
        <f t="shared" si="28"/>
        <v>42295.446911313695</v>
      </c>
      <c r="D349" s="43">
        <f t="shared" si="28"/>
        <v>15863.01078053132</v>
      </c>
      <c r="E349" s="43">
        <f t="shared" si="30"/>
        <v>0</v>
      </c>
      <c r="F349" s="43">
        <f t="shared" si="31"/>
        <v>0</v>
      </c>
      <c r="G349" s="43">
        <f t="shared" si="32"/>
        <v>0</v>
      </c>
      <c r="H349" s="43">
        <f t="shared" si="29"/>
        <v>24874.068552388948</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17479.80172208733</v>
      </c>
      <c r="F351" s="43">
        <f t="shared" si="31"/>
        <v>0</v>
      </c>
      <c r="G351" s="43">
        <f t="shared" si="32"/>
        <v>0</v>
      </c>
      <c r="H351" s="43">
        <f t="shared" si="29"/>
        <v>17479.80172208733</v>
      </c>
      <c r="I351" s="1"/>
    </row>
    <row r="352" spans="2:9" x14ac:dyDescent="0.2">
      <c r="B352" s="9" t="str">
        <f>$B$41</f>
        <v>Library Science</v>
      </c>
      <c r="C352" s="43">
        <f t="shared" si="28"/>
        <v>7516.7227215708554</v>
      </c>
      <c r="D352" s="43">
        <f t="shared" si="28"/>
        <v>8010.9716593860476</v>
      </c>
      <c r="E352" s="43">
        <f t="shared" si="30"/>
        <v>29466.329257699756</v>
      </c>
      <c r="F352" s="43">
        <f t="shared" si="31"/>
        <v>0</v>
      </c>
      <c r="G352" s="43">
        <f t="shared" si="32"/>
        <v>0</v>
      </c>
      <c r="H352" s="43">
        <f t="shared" si="29"/>
        <v>10710.966332214452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80784.976406553978</v>
      </c>
      <c r="E354" s="43">
        <f t="shared" si="30"/>
        <v>0</v>
      </c>
      <c r="F354" s="43">
        <f t="shared" si="31"/>
        <v>0</v>
      </c>
      <c r="G354" s="43">
        <f t="shared" si="32"/>
        <v>0</v>
      </c>
      <c r="H354" s="43">
        <f t="shared" si="29"/>
        <v>80784.976406553978</v>
      </c>
      <c r="I354" s="1"/>
    </row>
    <row r="355" spans="2:9" x14ac:dyDescent="0.2">
      <c r="B355" s="9" t="str">
        <f>$B$44</f>
        <v>Physical Training</v>
      </c>
      <c r="C355" s="43">
        <f t="shared" si="28"/>
        <v>1894.2461621511188</v>
      </c>
      <c r="D355" s="43">
        <f t="shared" si="28"/>
        <v>0</v>
      </c>
      <c r="E355" s="43">
        <f t="shared" si="30"/>
        <v>0</v>
      </c>
      <c r="F355" s="43">
        <f t="shared" si="31"/>
        <v>0</v>
      </c>
      <c r="G355" s="43">
        <f t="shared" si="32"/>
        <v>0</v>
      </c>
      <c r="H355" s="43">
        <f t="shared" si="29"/>
        <v>1894.2461621511188</v>
      </c>
      <c r="I355" s="1"/>
    </row>
    <row r="356" spans="2:9" x14ac:dyDescent="0.2">
      <c r="B356" s="9" t="str">
        <f>$B$45</f>
        <v>Health Services</v>
      </c>
      <c r="C356" s="43">
        <f t="shared" si="28"/>
        <v>6320.8611245624388</v>
      </c>
      <c r="D356" s="43">
        <f t="shared" si="28"/>
        <v>10265.877908689094</v>
      </c>
      <c r="E356" s="43">
        <f t="shared" si="30"/>
        <v>24822.915226418616</v>
      </c>
      <c r="F356" s="43">
        <f t="shared" si="31"/>
        <v>57183.435771866367</v>
      </c>
      <c r="G356" s="43">
        <f t="shared" si="32"/>
        <v>0</v>
      </c>
      <c r="H356" s="43">
        <f t="shared" si="29"/>
        <v>9701.5350011702267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5610.0580404564125</v>
      </c>
      <c r="D358" s="43">
        <f t="shared" si="28"/>
        <v>10969.105851043803</v>
      </c>
      <c r="E358" s="43">
        <f t="shared" si="30"/>
        <v>20458.905119229421</v>
      </c>
      <c r="F358" s="43">
        <f t="shared" si="31"/>
        <v>90740.764430060808</v>
      </c>
      <c r="G358" s="43">
        <f t="shared" si="32"/>
        <v>0</v>
      </c>
      <c r="H358" s="43">
        <f t="shared" si="29"/>
        <v>12227.893856173383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11113.124088490515</v>
      </c>
      <c r="E360" s="43">
        <f t="shared" si="30"/>
        <v>0</v>
      </c>
      <c r="F360" s="43">
        <f t="shared" si="31"/>
        <v>0</v>
      </c>
      <c r="G360" s="43">
        <f t="shared" si="32"/>
        <v>0</v>
      </c>
      <c r="H360" s="43">
        <f t="shared" si="29"/>
        <v>11113.124088490516</v>
      </c>
      <c r="I360" s="1"/>
    </row>
    <row r="361" spans="2:9" x14ac:dyDescent="0.2">
      <c r="B361" s="9" t="str">
        <f>$B$50</f>
        <v>Technology</v>
      </c>
      <c r="C361" s="43">
        <f t="shared" si="33"/>
        <v>19469.994500158162</v>
      </c>
      <c r="D361" s="43">
        <f t="shared" si="33"/>
        <v>23874.313649595417</v>
      </c>
      <c r="E361" s="43">
        <f t="shared" si="30"/>
        <v>0</v>
      </c>
      <c r="F361" s="43">
        <f t="shared" si="31"/>
        <v>0</v>
      </c>
      <c r="G361" s="43">
        <f t="shared" si="32"/>
        <v>0</v>
      </c>
      <c r="H361" s="43">
        <f t="shared" si="29"/>
        <v>22306.98352469223</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6604.6561603056116</v>
      </c>
      <c r="D363" s="42">
        <f t="shared" si="33"/>
        <v>14041.380045102705</v>
      </c>
      <c r="E363" s="42">
        <f t="shared" si="30"/>
        <v>30233.081739582311</v>
      </c>
      <c r="F363" s="42">
        <f t="shared" si="31"/>
        <v>69568.593853050173</v>
      </c>
      <c r="G363" s="42">
        <f t="shared" si="32"/>
        <v>0</v>
      </c>
      <c r="H363" s="42">
        <f t="shared" si="29"/>
        <v>13003.24999152366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W363"/>
  <sheetViews>
    <sheetView showGridLines="0" showZeros="0" zoomScale="70" zoomScaleNormal="70" workbookViewId="0">
      <selection activeCell="S158" sqref="S158"/>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1" width="15" style="4" bestFit="1" customWidth="1"/>
    <col min="12"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79</v>
      </c>
      <c r="C3" s="6"/>
      <c r="D3" s="6"/>
      <c r="E3" s="6"/>
      <c r="F3" s="6"/>
      <c r="G3" s="6"/>
      <c r="H3" s="6"/>
    </row>
    <row r="4" spans="2:8" x14ac:dyDescent="0.2">
      <c r="B4" s="90" t="s">
        <v>144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Data!G9</f>
        <v>55611576</v>
      </c>
      <c r="G13" s="33"/>
      <c r="H13" s="60">
        <f>F13</f>
        <v>55611576</v>
      </c>
    </row>
    <row r="14" spans="2:8" x14ac:dyDescent="0.2">
      <c r="B14" s="351" t="s">
        <v>15</v>
      </c>
      <c r="C14" s="351"/>
      <c r="D14" s="351"/>
      <c r="E14" s="351"/>
      <c r="F14" s="82">
        <f>Data!H9</f>
        <v>1892779</v>
      </c>
      <c r="G14" s="33"/>
      <c r="H14" s="30">
        <f>F14</f>
        <v>1892779</v>
      </c>
    </row>
    <row r="15" spans="2:8" x14ac:dyDescent="0.2">
      <c r="B15" s="351" t="s">
        <v>16</v>
      </c>
      <c r="C15" s="351"/>
      <c r="D15" s="351"/>
      <c r="E15" s="351"/>
      <c r="F15" s="82">
        <f>Data!I9</f>
        <v>18618823</v>
      </c>
      <c r="G15" s="33"/>
      <c r="H15" s="30">
        <f>F15</f>
        <v>18618823</v>
      </c>
    </row>
    <row r="16" spans="2:8" x14ac:dyDescent="0.2">
      <c r="B16" s="351" t="s">
        <v>20</v>
      </c>
      <c r="C16" s="351"/>
      <c r="D16" s="351"/>
      <c r="E16" s="351"/>
      <c r="F16" s="82">
        <f>Data!J9</f>
        <v>10732950</v>
      </c>
      <c r="G16" s="33"/>
      <c r="H16" s="30">
        <f>F16-G16</f>
        <v>10732950</v>
      </c>
    </row>
    <row r="17" spans="2:23" x14ac:dyDescent="0.2">
      <c r="B17" s="351" t="s">
        <v>17</v>
      </c>
      <c r="C17" s="351"/>
      <c r="D17" s="351"/>
      <c r="E17" s="351"/>
      <c r="F17" s="82">
        <f>Data!K9</f>
        <v>12852677</v>
      </c>
      <c r="G17" s="33"/>
      <c r="H17" s="30">
        <f>F17</f>
        <v>12852677</v>
      </c>
    </row>
    <row r="18" spans="2:23" x14ac:dyDescent="0.2">
      <c r="B18" s="351" t="s">
        <v>1</v>
      </c>
      <c r="C18" s="351"/>
      <c r="D18" s="351"/>
      <c r="E18" s="351"/>
      <c r="F18" s="83">
        <f>SUM(F13:F17)</f>
        <v>99708805</v>
      </c>
      <c r="G18" s="34"/>
      <c r="H18" s="29">
        <f>SUM(H13:H17)</f>
        <v>99708805</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Data!L9</f>
        <v>Cindy Strawn</v>
      </c>
      <c r="E21" s="350"/>
      <c r="F21" s="350"/>
      <c r="G21" s="94" t="str">
        <f>Data!M9</f>
        <v>903-566-7222</v>
      </c>
      <c r="H21" s="84" t="str">
        <f>Data!N9</f>
        <v>cstrawn@uttyler.edu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Data!O9</f>
        <v>2820</v>
      </c>
      <c r="D25" s="86">
        <f>Data!P9</f>
        <v>4755</v>
      </c>
      <c r="E25" s="86">
        <f>Data!Q9</f>
        <v>2232</v>
      </c>
      <c r="F25" s="86">
        <f>Data!R9</f>
        <v>127</v>
      </c>
      <c r="G25" s="86">
        <f>Data!S9</f>
        <v>0</v>
      </c>
      <c r="H25" s="74">
        <f>SUM(C25:G25)</f>
        <v>9934</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Data!T9</f>
        <v>Koukl, Shari</v>
      </c>
      <c r="E28" s="350"/>
      <c r="F28" s="350"/>
      <c r="G28" s="94" t="str">
        <f>Data!U9</f>
        <v>(903) 566-7439</v>
      </c>
      <c r="H28" s="84" t="str">
        <f>Data!V9</f>
        <v>skoukl@uttyler.edu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Data!W9</f>
        <v>37326</v>
      </c>
      <c r="D32" s="87">
        <f>Data!AQ9</f>
        <v>16989</v>
      </c>
      <c r="E32" s="87">
        <f>Data!BK9</f>
        <v>5908</v>
      </c>
      <c r="F32" s="87">
        <f>Data!CE9</f>
        <v>0</v>
      </c>
      <c r="G32" s="87">
        <f>Data!CY9</f>
        <v>0</v>
      </c>
      <c r="H32" s="22">
        <f>SUM(C32:G32)</f>
        <v>60223</v>
      </c>
      <c r="I32" s="1"/>
      <c r="W32" s="18"/>
    </row>
    <row r="33" spans="2:23" x14ac:dyDescent="0.2">
      <c r="B33" s="7" t="s">
        <v>47</v>
      </c>
      <c r="C33" s="87">
        <f>Data!X9</f>
        <v>17257</v>
      </c>
      <c r="D33" s="87">
        <f>Data!AR9</f>
        <v>9889</v>
      </c>
      <c r="E33" s="87">
        <f>Data!BL9</f>
        <v>1083</v>
      </c>
      <c r="F33" s="87">
        <f>Data!CF9</f>
        <v>0</v>
      </c>
      <c r="G33" s="87">
        <f>Data!CZ9</f>
        <v>0</v>
      </c>
      <c r="H33" s="22">
        <f t="shared" ref="H33:H52" si="0">SUM(C33:G33)</f>
        <v>28229</v>
      </c>
      <c r="I33" s="1"/>
      <c r="W33" s="18"/>
    </row>
    <row r="34" spans="2:23" x14ac:dyDescent="0.2">
      <c r="B34" s="7" t="s">
        <v>48</v>
      </c>
      <c r="C34" s="87">
        <f>Data!Y9</f>
        <v>4404</v>
      </c>
      <c r="D34" s="87">
        <f>Data!AS9</f>
        <v>1665</v>
      </c>
      <c r="E34" s="87">
        <f>Data!BM9</f>
        <v>447</v>
      </c>
      <c r="F34" s="87">
        <f>Data!CG9</f>
        <v>0</v>
      </c>
      <c r="G34" s="87">
        <f>Data!DA9</f>
        <v>0</v>
      </c>
      <c r="H34" s="22">
        <f t="shared" si="0"/>
        <v>6516</v>
      </c>
      <c r="I34" s="1"/>
      <c r="W34" s="18"/>
    </row>
    <row r="35" spans="2:23" x14ac:dyDescent="0.2">
      <c r="B35" s="7" t="s">
        <v>49</v>
      </c>
      <c r="C35" s="87">
        <f>Data!Z9</f>
        <v>982</v>
      </c>
      <c r="D35" s="87">
        <f>Data!AT9</f>
        <v>4610</v>
      </c>
      <c r="E35" s="87">
        <f>Data!BN9</f>
        <v>8774</v>
      </c>
      <c r="F35" s="87">
        <f>Data!CH9</f>
        <v>0</v>
      </c>
      <c r="G35" s="87">
        <f>Data!DB9</f>
        <v>0</v>
      </c>
      <c r="H35" s="22">
        <f t="shared" si="0"/>
        <v>14366</v>
      </c>
      <c r="I35" s="1"/>
      <c r="W35" s="18"/>
    </row>
    <row r="36" spans="2:23" x14ac:dyDescent="0.2">
      <c r="B36" s="7" t="s">
        <v>50</v>
      </c>
      <c r="C36" s="87">
        <f>Data!AA9</f>
        <v>0</v>
      </c>
      <c r="D36" s="87">
        <f>Data!AU9</f>
        <v>0</v>
      </c>
      <c r="E36" s="87">
        <f>Data!BO9</f>
        <v>0</v>
      </c>
      <c r="F36" s="87">
        <f>Data!CI9</f>
        <v>0</v>
      </c>
      <c r="G36" s="87">
        <f>Data!DC9</f>
        <v>0</v>
      </c>
      <c r="H36" s="22">
        <f t="shared" si="0"/>
        <v>0</v>
      </c>
      <c r="I36" s="1"/>
      <c r="W36" s="18"/>
    </row>
    <row r="37" spans="2:23" x14ac:dyDescent="0.2">
      <c r="B37" s="7" t="s">
        <v>51</v>
      </c>
      <c r="C37" s="87">
        <f>Data!AB9</f>
        <v>4945</v>
      </c>
      <c r="D37" s="87">
        <f>Data!AV9</f>
        <v>14044</v>
      </c>
      <c r="E37" s="87">
        <f>Data!BP9</f>
        <v>1746</v>
      </c>
      <c r="F37" s="87">
        <f>Data!CJ9</f>
        <v>0</v>
      </c>
      <c r="G37" s="87">
        <f>Data!DD9</f>
        <v>0</v>
      </c>
      <c r="H37" s="22">
        <f t="shared" si="0"/>
        <v>20735</v>
      </c>
      <c r="I37" s="1"/>
      <c r="W37" s="18"/>
    </row>
    <row r="38" spans="2:23" x14ac:dyDescent="0.2">
      <c r="B38" s="7" t="s">
        <v>52</v>
      </c>
      <c r="C38" s="87">
        <f>Data!AC9</f>
        <v>78</v>
      </c>
      <c r="D38" s="87">
        <f>Data!AW9</f>
        <v>279</v>
      </c>
      <c r="E38" s="87">
        <f>Data!BQ9</f>
        <v>399</v>
      </c>
      <c r="F38" s="87">
        <f>Data!CK9</f>
        <v>0</v>
      </c>
      <c r="G38" s="87">
        <f>Data!DE9</f>
        <v>0</v>
      </c>
      <c r="H38" s="22">
        <f t="shared" si="0"/>
        <v>756</v>
      </c>
      <c r="I38" s="1"/>
      <c r="W38" s="18"/>
    </row>
    <row r="39" spans="2:23" x14ac:dyDescent="0.2">
      <c r="B39" s="7" t="s">
        <v>53</v>
      </c>
      <c r="C39" s="87">
        <f>Data!AD9</f>
        <v>0</v>
      </c>
      <c r="D39" s="87">
        <f>Data!AX9</f>
        <v>0</v>
      </c>
      <c r="E39" s="87">
        <f>Data!BR9</f>
        <v>0</v>
      </c>
      <c r="F39" s="87">
        <f>Data!CL9</f>
        <v>0</v>
      </c>
      <c r="G39" s="87">
        <f>Data!DF9</f>
        <v>0</v>
      </c>
      <c r="H39" s="22">
        <f t="shared" si="0"/>
        <v>0</v>
      </c>
      <c r="I39" s="1"/>
      <c r="W39" s="18"/>
    </row>
    <row r="40" spans="2:23" x14ac:dyDescent="0.2">
      <c r="B40" s="7" t="s">
        <v>54</v>
      </c>
      <c r="C40" s="87">
        <f>Data!AE9</f>
        <v>0</v>
      </c>
      <c r="D40" s="87">
        <f>Data!AY9</f>
        <v>0</v>
      </c>
      <c r="E40" s="87">
        <f>Data!BS9</f>
        <v>0</v>
      </c>
      <c r="F40" s="87">
        <f>Data!CM9</f>
        <v>0</v>
      </c>
      <c r="G40" s="87">
        <f>Data!DG9</f>
        <v>0</v>
      </c>
      <c r="H40" s="22">
        <f t="shared" si="0"/>
        <v>0</v>
      </c>
      <c r="I40" s="1"/>
      <c r="W40" s="18"/>
    </row>
    <row r="41" spans="2:23" x14ac:dyDescent="0.2">
      <c r="B41" s="7" t="s">
        <v>55</v>
      </c>
      <c r="C41" s="87">
        <f>Data!AF9</f>
        <v>15</v>
      </c>
      <c r="D41" s="87">
        <f>Data!AZ9</f>
        <v>225</v>
      </c>
      <c r="E41" s="87">
        <f>Data!BT9</f>
        <v>0</v>
      </c>
      <c r="F41" s="87">
        <f>Data!CN9</f>
        <v>0</v>
      </c>
      <c r="G41" s="87">
        <f>Data!DH9</f>
        <v>0</v>
      </c>
      <c r="H41" s="22">
        <f t="shared" si="0"/>
        <v>240</v>
      </c>
      <c r="I41" s="1"/>
      <c r="W41" s="18"/>
    </row>
    <row r="42" spans="2:23" x14ac:dyDescent="0.2">
      <c r="B42" s="7" t="s">
        <v>56</v>
      </c>
      <c r="C42" s="87">
        <f>Data!AG9</f>
        <v>0</v>
      </c>
      <c r="D42" s="87">
        <f>Data!BA9</f>
        <v>0</v>
      </c>
      <c r="E42" s="87">
        <f>Data!BU9</f>
        <v>0</v>
      </c>
      <c r="F42" s="87">
        <f>Data!CO9</f>
        <v>0</v>
      </c>
      <c r="G42" s="87">
        <f>Data!DI9</f>
        <v>0</v>
      </c>
      <c r="H42" s="22">
        <f t="shared" si="0"/>
        <v>0</v>
      </c>
      <c r="I42" s="1"/>
      <c r="W42" s="18"/>
    </row>
    <row r="43" spans="2:23" x14ac:dyDescent="0.2">
      <c r="B43" s="7" t="s">
        <v>57</v>
      </c>
      <c r="C43" s="87">
        <f>Data!AH9</f>
        <v>0</v>
      </c>
      <c r="D43" s="87">
        <f>Data!BB9</f>
        <v>0</v>
      </c>
      <c r="E43" s="87">
        <f>Data!BV9</f>
        <v>0</v>
      </c>
      <c r="F43" s="87">
        <f>Data!CP9</f>
        <v>0</v>
      </c>
      <c r="G43" s="87">
        <f>Data!DJ9</f>
        <v>0</v>
      </c>
      <c r="H43" s="22">
        <f t="shared" si="0"/>
        <v>0</v>
      </c>
      <c r="I43" s="1"/>
      <c r="W43" s="18"/>
    </row>
    <row r="44" spans="2:23" x14ac:dyDescent="0.2">
      <c r="B44" s="7" t="s">
        <v>58</v>
      </c>
      <c r="C44" s="87">
        <f>Data!AI9</f>
        <v>290</v>
      </c>
      <c r="D44" s="87">
        <f>Data!BC9</f>
        <v>0</v>
      </c>
      <c r="E44" s="87">
        <f>Data!BW9</f>
        <v>0</v>
      </c>
      <c r="F44" s="87">
        <f>Data!CQ9</f>
        <v>0</v>
      </c>
      <c r="G44" s="87">
        <f>Data!DK9</f>
        <v>0</v>
      </c>
      <c r="H44" s="22">
        <f t="shared" si="0"/>
        <v>290</v>
      </c>
      <c r="I44" s="1"/>
      <c r="W44" s="18"/>
    </row>
    <row r="45" spans="2:23" x14ac:dyDescent="0.2">
      <c r="B45" s="7" t="s">
        <v>59</v>
      </c>
      <c r="C45" s="87">
        <f>Data!AJ9</f>
        <v>2005</v>
      </c>
      <c r="D45" s="87">
        <f>Data!BD9</f>
        <v>2633</v>
      </c>
      <c r="E45" s="87">
        <f>Data!BX9</f>
        <v>1407</v>
      </c>
      <c r="F45" s="87">
        <f>Data!CR9</f>
        <v>0</v>
      </c>
      <c r="G45" s="87">
        <f>Data!DL9</f>
        <v>0</v>
      </c>
      <c r="H45" s="22">
        <f t="shared" si="0"/>
        <v>6045</v>
      </c>
      <c r="I45" s="1"/>
      <c r="W45" s="18"/>
    </row>
    <row r="46" spans="2:23" x14ac:dyDescent="0.2">
      <c r="B46" s="7" t="s">
        <v>60</v>
      </c>
      <c r="C46" s="87">
        <f>Data!AK9</f>
        <v>0</v>
      </c>
      <c r="D46" s="87">
        <f>Data!BE9</f>
        <v>0</v>
      </c>
      <c r="E46" s="87">
        <f>Data!BY9</f>
        <v>0</v>
      </c>
      <c r="F46" s="87">
        <f>Data!CS9</f>
        <v>0</v>
      </c>
      <c r="G46" s="87">
        <f>Data!DM9</f>
        <v>0</v>
      </c>
      <c r="H46" s="22">
        <f t="shared" si="0"/>
        <v>0</v>
      </c>
      <c r="I46" s="1"/>
      <c r="W46" s="18"/>
    </row>
    <row r="47" spans="2:23" x14ac:dyDescent="0.2">
      <c r="B47" s="7" t="s">
        <v>61</v>
      </c>
      <c r="C47" s="87">
        <f>Data!AL9</f>
        <v>4903</v>
      </c>
      <c r="D47" s="87">
        <f>Data!BF9</f>
        <v>18189</v>
      </c>
      <c r="E47" s="87">
        <f>Data!BZ9</f>
        <v>15532</v>
      </c>
      <c r="F47" s="87">
        <f>Data!CT9</f>
        <v>697</v>
      </c>
      <c r="G47" s="87">
        <f>Data!DN9</f>
        <v>0</v>
      </c>
      <c r="H47" s="22">
        <f t="shared" si="0"/>
        <v>39321</v>
      </c>
      <c r="I47" s="1"/>
      <c r="W47" s="18"/>
    </row>
    <row r="48" spans="2:23" x14ac:dyDescent="0.2">
      <c r="B48" s="7" t="s">
        <v>62</v>
      </c>
      <c r="C48" s="87">
        <f>Data!AM9</f>
        <v>0</v>
      </c>
      <c r="D48" s="87">
        <f>Data!BG9</f>
        <v>0</v>
      </c>
      <c r="E48" s="87">
        <f>Data!CA9</f>
        <v>0</v>
      </c>
      <c r="F48" s="87">
        <f>Data!CU9</f>
        <v>0</v>
      </c>
      <c r="G48" s="87">
        <f>Data!DO9</f>
        <v>0</v>
      </c>
      <c r="H48" s="22">
        <f t="shared" si="0"/>
        <v>0</v>
      </c>
      <c r="I48" s="1"/>
      <c r="W48" s="18"/>
    </row>
    <row r="49" spans="2:23" x14ac:dyDescent="0.2">
      <c r="B49" s="7" t="s">
        <v>63</v>
      </c>
      <c r="C49" s="87">
        <f>Data!AN9</f>
        <v>0</v>
      </c>
      <c r="D49" s="87">
        <f>Data!BH9</f>
        <v>552</v>
      </c>
      <c r="E49" s="87">
        <f>Data!CB9</f>
        <v>0</v>
      </c>
      <c r="F49" s="87">
        <f>Data!CV9</f>
        <v>0</v>
      </c>
      <c r="G49" s="87">
        <f>Data!DP9</f>
        <v>0</v>
      </c>
      <c r="H49" s="22">
        <f t="shared" si="0"/>
        <v>552</v>
      </c>
      <c r="I49" s="1"/>
      <c r="W49" s="18"/>
    </row>
    <row r="50" spans="2:23" x14ac:dyDescent="0.2">
      <c r="B50" s="7" t="s">
        <v>64</v>
      </c>
      <c r="C50" s="87">
        <f>Data!AO9</f>
        <v>910</v>
      </c>
      <c r="D50" s="87">
        <f>Data!BI9</f>
        <v>2170</v>
      </c>
      <c r="E50" s="87">
        <f>Data!CC9</f>
        <v>1566</v>
      </c>
      <c r="F50" s="87">
        <f>Data!CW9</f>
        <v>0</v>
      </c>
      <c r="G50" s="87">
        <f>Data!DQ9</f>
        <v>0</v>
      </c>
      <c r="H50" s="22">
        <f t="shared" si="0"/>
        <v>4646</v>
      </c>
      <c r="I50" s="1"/>
      <c r="W50" s="18"/>
    </row>
    <row r="51" spans="2:23" x14ac:dyDescent="0.2">
      <c r="B51" s="7" t="s">
        <v>0</v>
      </c>
      <c r="C51" s="87">
        <f>Data!AP9</f>
        <v>1576</v>
      </c>
      <c r="D51" s="87">
        <f>Data!BJ9</f>
        <v>24736</v>
      </c>
      <c r="E51" s="87">
        <f>Data!CD9</f>
        <v>5102</v>
      </c>
      <c r="F51" s="87">
        <f>Data!CX9</f>
        <v>1016</v>
      </c>
      <c r="G51" s="87">
        <f>Data!DR9</f>
        <v>0</v>
      </c>
      <c r="H51" s="22">
        <f t="shared" si="0"/>
        <v>32430</v>
      </c>
      <c r="I51" s="1"/>
      <c r="W51" s="18"/>
    </row>
    <row r="52" spans="2:23" x14ac:dyDescent="0.2">
      <c r="B52" s="8" t="s">
        <v>35</v>
      </c>
      <c r="C52" s="22">
        <f>SUM(C32:C51)</f>
        <v>74691</v>
      </c>
      <c r="D52" s="22">
        <f>SUM(D32:D51)</f>
        <v>95981</v>
      </c>
      <c r="E52" s="22">
        <f>SUM(E32:E51)</f>
        <v>41964</v>
      </c>
      <c r="F52" s="22">
        <f>SUM(F32:F51)</f>
        <v>1713</v>
      </c>
      <c r="G52" s="22">
        <f>SUM(G32:G51)</f>
        <v>0</v>
      </c>
      <c r="H52" s="22">
        <f t="shared" si="0"/>
        <v>214349</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Data!T9</f>
        <v>Koukl, Shari</v>
      </c>
      <c r="E55" s="350"/>
      <c r="F55" s="350"/>
      <c r="G55" s="94" t="str">
        <f>Data!U9</f>
        <v>(903) 566-7439</v>
      </c>
      <c r="H55" s="84" t="str">
        <f>Data!V9</f>
        <v>skoukl@uttyler.edu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Data!DS9</f>
        <v>2411822</v>
      </c>
      <c r="D61" s="88">
        <f>Data!EM9</f>
        <v>1585095</v>
      </c>
      <c r="E61" s="88">
        <f>Data!FG9</f>
        <v>1640137</v>
      </c>
      <c r="F61" s="88">
        <f>Data!GA9</f>
        <v>0</v>
      </c>
      <c r="G61" s="88">
        <f>Data!GU9</f>
        <v>0</v>
      </c>
      <c r="H61" s="21">
        <f>SUM(C61:G61)</f>
        <v>5637054</v>
      </c>
      <c r="I61" s="1"/>
    </row>
    <row r="62" spans="2:23" x14ac:dyDescent="0.2">
      <c r="B62" s="9" t="str">
        <f>$B$33</f>
        <v>Science</v>
      </c>
      <c r="C62" s="87">
        <f>Data!DT9</f>
        <v>1184841</v>
      </c>
      <c r="D62" s="87">
        <f>Data!EN9</f>
        <v>1319979</v>
      </c>
      <c r="E62" s="87">
        <f>Data!FH9</f>
        <v>503428</v>
      </c>
      <c r="F62" s="87">
        <f>Data!GB9</f>
        <v>0</v>
      </c>
      <c r="G62" s="87">
        <f>Data!GV9</f>
        <v>0</v>
      </c>
      <c r="H62" s="22">
        <f t="shared" ref="H62:H81" si="1">SUM(C62:G62)</f>
        <v>3008248</v>
      </c>
      <c r="I62" s="1"/>
    </row>
    <row r="63" spans="2:23" x14ac:dyDescent="0.2">
      <c r="B63" s="9" t="str">
        <f>$B$34</f>
        <v>Fine Arts</v>
      </c>
      <c r="C63" s="87">
        <f>Data!DU9</f>
        <v>366250</v>
      </c>
      <c r="D63" s="87">
        <f>Data!EO9</f>
        <v>456486</v>
      </c>
      <c r="E63" s="87">
        <f>Data!FI9</f>
        <v>186524</v>
      </c>
      <c r="F63" s="87">
        <f>Data!GC9</f>
        <v>0</v>
      </c>
      <c r="G63" s="87">
        <f>Data!GW9</f>
        <v>0</v>
      </c>
      <c r="H63" s="22">
        <f t="shared" si="1"/>
        <v>1009260</v>
      </c>
      <c r="I63" s="1"/>
    </row>
    <row r="64" spans="2:23" x14ac:dyDescent="0.2">
      <c r="B64" s="9" t="str">
        <f>$B$35</f>
        <v>Teacher Education</v>
      </c>
      <c r="C64" s="87">
        <f>Data!DV9</f>
        <v>70736</v>
      </c>
      <c r="D64" s="87">
        <f>Data!EP9</f>
        <v>479069</v>
      </c>
      <c r="E64" s="87">
        <f>Data!FJ9</f>
        <v>1341124</v>
      </c>
      <c r="F64" s="87">
        <f>Data!GD9</f>
        <v>0</v>
      </c>
      <c r="G64" s="87">
        <f>Data!GX9</f>
        <v>0</v>
      </c>
      <c r="H64" s="22">
        <f t="shared" si="1"/>
        <v>1890929</v>
      </c>
      <c r="I64" s="1"/>
    </row>
    <row r="65" spans="2:9" x14ac:dyDescent="0.2">
      <c r="B65" s="9" t="str">
        <f>$B$36</f>
        <v>Agriculture</v>
      </c>
      <c r="C65" s="87">
        <f>Data!DW9</f>
        <v>0</v>
      </c>
      <c r="D65" s="87">
        <f>Data!EQ9</f>
        <v>0</v>
      </c>
      <c r="E65" s="87">
        <f>Data!FK9</f>
        <v>0</v>
      </c>
      <c r="F65" s="87">
        <f>Data!GE9</f>
        <v>0</v>
      </c>
      <c r="G65" s="87">
        <f>Data!GY9</f>
        <v>0</v>
      </c>
      <c r="H65" s="22">
        <f t="shared" si="1"/>
        <v>0</v>
      </c>
      <c r="I65" s="1"/>
    </row>
    <row r="66" spans="2:9" x14ac:dyDescent="0.2">
      <c r="B66" s="9" t="str">
        <f>$B$37</f>
        <v>Engineering</v>
      </c>
      <c r="C66" s="87">
        <f>Data!DX9</f>
        <v>616624</v>
      </c>
      <c r="D66" s="87">
        <f>Data!ER9</f>
        <v>2029012</v>
      </c>
      <c r="E66" s="87">
        <f>Data!FL9</f>
        <v>738137</v>
      </c>
      <c r="F66" s="87">
        <f>Data!GF9</f>
        <v>0</v>
      </c>
      <c r="G66" s="87">
        <f>Data!GZ9</f>
        <v>0</v>
      </c>
      <c r="H66" s="22">
        <f t="shared" si="1"/>
        <v>3383773</v>
      </c>
      <c r="I66" s="1"/>
    </row>
    <row r="67" spans="2:9" x14ac:dyDescent="0.2">
      <c r="B67" s="9" t="str">
        <f>$B$38</f>
        <v>Home Economics</v>
      </c>
      <c r="C67" s="87">
        <f>Data!DY9</f>
        <v>1094</v>
      </c>
      <c r="D67" s="87">
        <f>Data!ES9</f>
        <v>3906</v>
      </c>
      <c r="E67" s="87">
        <f>Data!FM9</f>
        <v>95525</v>
      </c>
      <c r="F67" s="87">
        <f>Data!GG9</f>
        <v>0</v>
      </c>
      <c r="G67" s="87">
        <f>Data!HA9</f>
        <v>0</v>
      </c>
      <c r="H67" s="22">
        <f t="shared" si="1"/>
        <v>100525</v>
      </c>
      <c r="I67" s="1"/>
    </row>
    <row r="68" spans="2:9" x14ac:dyDescent="0.2">
      <c r="B68" s="9" t="str">
        <f>$B$39</f>
        <v>Law</v>
      </c>
      <c r="C68" s="87">
        <f>Data!DZ9</f>
        <v>0</v>
      </c>
      <c r="D68" s="87">
        <f>Data!ET9</f>
        <v>0</v>
      </c>
      <c r="E68" s="87">
        <f>Data!FN9</f>
        <v>0</v>
      </c>
      <c r="F68" s="87">
        <f>Data!GH9</f>
        <v>0</v>
      </c>
      <c r="G68" s="87">
        <f>Data!HB9</f>
        <v>0</v>
      </c>
      <c r="H68" s="22">
        <f t="shared" si="1"/>
        <v>0</v>
      </c>
      <c r="I68" s="1"/>
    </row>
    <row r="69" spans="2:9" x14ac:dyDescent="0.2">
      <c r="B69" s="9" t="str">
        <f>$B$40</f>
        <v>Social Service</v>
      </c>
      <c r="C69" s="87">
        <f>Data!EA9</f>
        <v>0</v>
      </c>
      <c r="D69" s="87">
        <f>Data!EU9</f>
        <v>0</v>
      </c>
      <c r="E69" s="87">
        <f>Data!FO9</f>
        <v>0</v>
      </c>
      <c r="F69" s="87">
        <f>Data!GI9</f>
        <v>0</v>
      </c>
      <c r="G69" s="87">
        <f>Data!HC9</f>
        <v>0</v>
      </c>
      <c r="H69" s="22">
        <f t="shared" si="1"/>
        <v>0</v>
      </c>
      <c r="I69" s="1"/>
    </row>
    <row r="70" spans="2:9" x14ac:dyDescent="0.2">
      <c r="B70" s="9" t="str">
        <f>$B$41</f>
        <v>Library Science</v>
      </c>
      <c r="C70" s="87">
        <f>Data!EB9</f>
        <v>558</v>
      </c>
      <c r="D70" s="87">
        <f>Data!EV9</f>
        <v>7442</v>
      </c>
      <c r="E70" s="87">
        <f>Data!FP9</f>
        <v>0</v>
      </c>
      <c r="F70" s="87">
        <f>Data!GJ9</f>
        <v>0</v>
      </c>
      <c r="G70" s="87">
        <f>Data!HD9</f>
        <v>0</v>
      </c>
      <c r="H70" s="22">
        <f t="shared" si="1"/>
        <v>8000</v>
      </c>
      <c r="I70" s="1"/>
    </row>
    <row r="71" spans="2:9" x14ac:dyDescent="0.2">
      <c r="B71" s="9" t="str">
        <f>$B$42</f>
        <v>Veterinary Science</v>
      </c>
      <c r="C71" s="87">
        <f>Data!EC9</f>
        <v>0</v>
      </c>
      <c r="D71" s="87">
        <f>Data!EW9</f>
        <v>0</v>
      </c>
      <c r="E71" s="87">
        <f>Data!FQ9</f>
        <v>0</v>
      </c>
      <c r="F71" s="87">
        <f>Data!GK9</f>
        <v>0</v>
      </c>
      <c r="G71" s="87">
        <f>Data!HE9</f>
        <v>0</v>
      </c>
      <c r="H71" s="22">
        <f t="shared" si="1"/>
        <v>0</v>
      </c>
      <c r="I71" s="1"/>
    </row>
    <row r="72" spans="2:9" x14ac:dyDescent="0.2">
      <c r="B72" s="9" t="str">
        <f>$B$43</f>
        <v>Vocational Training</v>
      </c>
      <c r="C72" s="87">
        <f>Data!ED9</f>
        <v>0</v>
      </c>
      <c r="D72" s="87">
        <f>Data!EX9</f>
        <v>0</v>
      </c>
      <c r="E72" s="87">
        <f>Data!FR9</f>
        <v>0</v>
      </c>
      <c r="F72" s="87">
        <f>Data!GL9</f>
        <v>0</v>
      </c>
      <c r="G72" s="87">
        <f>Data!HF9</f>
        <v>0</v>
      </c>
      <c r="H72" s="22">
        <f t="shared" si="1"/>
        <v>0</v>
      </c>
      <c r="I72" s="1"/>
    </row>
    <row r="73" spans="2:9" x14ac:dyDescent="0.2">
      <c r="B73" s="9" t="str">
        <f>$B$44</f>
        <v>Physical Training</v>
      </c>
      <c r="C73" s="87">
        <f>Data!EE9</f>
        <v>14088</v>
      </c>
      <c r="D73" s="87">
        <f>Data!EY9</f>
        <v>0</v>
      </c>
      <c r="E73" s="87">
        <f>Data!FS9</f>
        <v>0</v>
      </c>
      <c r="F73" s="87">
        <f>Data!GM9</f>
        <v>0</v>
      </c>
      <c r="G73" s="87">
        <f>Data!HG9</f>
        <v>0</v>
      </c>
      <c r="H73" s="22">
        <f t="shared" si="1"/>
        <v>14088</v>
      </c>
      <c r="I73" s="1"/>
    </row>
    <row r="74" spans="2:9" x14ac:dyDescent="0.2">
      <c r="B74" s="9" t="str">
        <f>$B$45</f>
        <v>Health Services</v>
      </c>
      <c r="C74" s="87">
        <f>Data!EF9</f>
        <v>114029</v>
      </c>
      <c r="D74" s="87">
        <f>Data!EZ9</f>
        <v>213108</v>
      </c>
      <c r="E74" s="87">
        <f>Data!FT9</f>
        <v>161630</v>
      </c>
      <c r="F74" s="87">
        <f>Data!GN9</f>
        <v>0</v>
      </c>
      <c r="G74" s="87">
        <f>Data!HH9</f>
        <v>0</v>
      </c>
      <c r="H74" s="22">
        <f t="shared" si="1"/>
        <v>488767</v>
      </c>
      <c r="I74" s="1"/>
    </row>
    <row r="75" spans="2:9" x14ac:dyDescent="0.2">
      <c r="B75" s="9" t="str">
        <f>$B$46</f>
        <v>Pharmacy</v>
      </c>
      <c r="C75" s="87">
        <f>Data!EG9</f>
        <v>0</v>
      </c>
      <c r="D75" s="87">
        <f>Data!FA9</f>
        <v>0</v>
      </c>
      <c r="E75" s="87">
        <f>Data!FU9</f>
        <v>0</v>
      </c>
      <c r="F75" s="87">
        <f>Data!GO9</f>
        <v>0</v>
      </c>
      <c r="G75" s="87">
        <f>Data!HI9</f>
        <v>0</v>
      </c>
      <c r="H75" s="22">
        <f t="shared" si="1"/>
        <v>0</v>
      </c>
      <c r="I75" s="1"/>
    </row>
    <row r="76" spans="2:9" x14ac:dyDescent="0.2">
      <c r="B76" s="9" t="str">
        <f>$B$47</f>
        <v>Business Administration</v>
      </c>
      <c r="C76" s="87">
        <f>Data!EH9</f>
        <v>429508</v>
      </c>
      <c r="D76" s="87">
        <f>Data!FB9</f>
        <v>2016965</v>
      </c>
      <c r="E76" s="87">
        <f>Data!FV9</f>
        <v>1709310</v>
      </c>
      <c r="F76" s="87">
        <f>Data!GP9</f>
        <v>368921</v>
      </c>
      <c r="G76" s="87">
        <f>Data!HJ9</f>
        <v>0</v>
      </c>
      <c r="H76" s="22">
        <f t="shared" si="1"/>
        <v>4524704</v>
      </c>
      <c r="I76" s="1"/>
    </row>
    <row r="77" spans="2:9" x14ac:dyDescent="0.2">
      <c r="B77" s="9" t="str">
        <f>$B$48</f>
        <v>Optometry</v>
      </c>
      <c r="C77" s="87">
        <f>Data!EI9</f>
        <v>0</v>
      </c>
      <c r="D77" s="87">
        <f>Data!FC9</f>
        <v>0</v>
      </c>
      <c r="E77" s="87">
        <f>Data!FW9</f>
        <v>0</v>
      </c>
      <c r="F77" s="87">
        <f>Data!GQ9</f>
        <v>0</v>
      </c>
      <c r="G77" s="87">
        <f>Data!HK9</f>
        <v>0</v>
      </c>
      <c r="H77" s="22">
        <f t="shared" si="1"/>
        <v>0</v>
      </c>
      <c r="I77" s="1"/>
    </row>
    <row r="78" spans="2:9" x14ac:dyDescent="0.2">
      <c r="B78" s="9" t="str">
        <f>$B$49</f>
        <v>Teacher Ed-Practice Teaching</v>
      </c>
      <c r="C78" s="87">
        <f>Data!EJ9</f>
        <v>0</v>
      </c>
      <c r="D78" s="87">
        <f>Data!FD9</f>
        <v>46436</v>
      </c>
      <c r="E78" s="87">
        <f>Data!FX9</f>
        <v>0</v>
      </c>
      <c r="F78" s="87">
        <f>Data!GR9</f>
        <v>0</v>
      </c>
      <c r="G78" s="87">
        <f>Data!HL9</f>
        <v>0</v>
      </c>
      <c r="H78" s="22">
        <f t="shared" si="1"/>
        <v>46436</v>
      </c>
      <c r="I78" s="1"/>
    </row>
    <row r="79" spans="2:9" x14ac:dyDescent="0.2">
      <c r="B79" s="9" t="str">
        <f>$B$50</f>
        <v>Technology</v>
      </c>
      <c r="C79" s="87">
        <f>Data!EK9</f>
        <v>100477</v>
      </c>
      <c r="D79" s="87">
        <f>Data!FE9</f>
        <v>250618</v>
      </c>
      <c r="E79" s="87">
        <f>Data!FY9</f>
        <v>195048</v>
      </c>
      <c r="F79" s="87">
        <f>Data!GS9</f>
        <v>0</v>
      </c>
      <c r="G79" s="87">
        <f>Data!HM9</f>
        <v>0</v>
      </c>
      <c r="H79" s="22">
        <f t="shared" si="1"/>
        <v>546143</v>
      </c>
      <c r="I79" s="1"/>
    </row>
    <row r="80" spans="2:9" x14ac:dyDescent="0.2">
      <c r="B80" s="9" t="str">
        <f>$B$51</f>
        <v>Nursing</v>
      </c>
      <c r="C80" s="87">
        <f>Data!EL9</f>
        <v>76197</v>
      </c>
      <c r="D80" s="87">
        <f>Data!FF9</f>
        <v>3138108</v>
      </c>
      <c r="E80" s="87">
        <f>Data!FZ9</f>
        <v>1413654</v>
      </c>
      <c r="F80" s="87">
        <f>Data!GT9</f>
        <v>737690</v>
      </c>
      <c r="G80" s="87">
        <f>Data!HN9</f>
        <v>0</v>
      </c>
      <c r="H80" s="22">
        <f t="shared" si="1"/>
        <v>5365649</v>
      </c>
      <c r="I80" s="1"/>
    </row>
    <row r="81" spans="2:9" x14ac:dyDescent="0.2">
      <c r="B81" s="39" t="str">
        <f>$B$52</f>
        <v>Totals</v>
      </c>
      <c r="C81" s="21">
        <f>SUM(C61:C80)</f>
        <v>5386224</v>
      </c>
      <c r="D81" s="21">
        <f>SUM(D61:D80)</f>
        <v>11546224</v>
      </c>
      <c r="E81" s="21">
        <f>SUM(E61:E80)</f>
        <v>7984517</v>
      </c>
      <c r="F81" s="21">
        <f>SUM(F61:F80)</f>
        <v>1106611</v>
      </c>
      <c r="G81" s="21">
        <f>SUM(G61:G80)</f>
        <v>0</v>
      </c>
      <c r="H81" s="21">
        <f t="shared" si="1"/>
        <v>26023576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Data!T9</f>
        <v>Koukl, Shari</v>
      </c>
      <c r="E84" s="350"/>
      <c r="F84" s="350"/>
      <c r="G84" s="94" t="str">
        <f>Data!U9</f>
        <v>(903) 566-7439</v>
      </c>
      <c r="H84" s="84" t="str">
        <f>Data!V9</f>
        <v>skoukl@uttyler.edu</v>
      </c>
    </row>
    <row r="85" spans="2:9" ht="13.5" customHeight="1" x14ac:dyDescent="0.2">
      <c r="B85" s="27"/>
      <c r="C85" s="27"/>
      <c r="D85" s="27"/>
      <c r="E85" s="27"/>
      <c r="F85" s="27"/>
      <c r="G85" s="27"/>
      <c r="H85" s="5"/>
    </row>
    <row r="86" spans="2:9" x14ac:dyDescent="0.2">
      <c r="B86" s="28" t="s">
        <v>34</v>
      </c>
      <c r="C86" s="13"/>
      <c r="D86" s="13"/>
      <c r="E86" s="13"/>
      <c r="F86" s="13"/>
      <c r="G86" s="13"/>
      <c r="H86" s="17">
        <f>H13+H14</f>
        <v>57504355</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Data!HR9</f>
        <v>97499.382008867047</v>
      </c>
      <c r="D91" s="172">
        <f>Data!IL9</f>
        <v>44377.02944190758</v>
      </c>
      <c r="E91" s="172">
        <f>Data!JF9</f>
        <v>15432.308549225381</v>
      </c>
      <c r="F91" s="172">
        <f>Data!JZ9</f>
        <v>0</v>
      </c>
      <c r="G91" s="172">
        <f>Data!KT9</f>
        <v>0</v>
      </c>
      <c r="H91" s="40">
        <f t="shared" ref="H91:H111" si="2">SUM(C91:G91)</f>
        <v>157308.72000000003</v>
      </c>
    </row>
    <row r="92" spans="2:9" x14ac:dyDescent="0.2">
      <c r="B92" s="9" t="str">
        <f>$B$33</f>
        <v>Science</v>
      </c>
      <c r="C92" s="172">
        <f>Data!HS9</f>
        <v>141462.01547770025</v>
      </c>
      <c r="D92" s="172">
        <f>Data!IM9</f>
        <v>81063.79272521165</v>
      </c>
      <c r="E92" s="172">
        <f>Data!JG9</f>
        <v>8877.7517970880999</v>
      </c>
      <c r="F92" s="172">
        <f>Data!KA9</f>
        <v>0</v>
      </c>
      <c r="G92" s="172">
        <f>Data!KU9</f>
        <v>0</v>
      </c>
      <c r="H92" s="75">
        <f t="shared" si="2"/>
        <v>231403.56</v>
      </c>
    </row>
    <row r="93" spans="2:9" x14ac:dyDescent="0.2">
      <c r="B93" s="9" t="str">
        <f>$B$34</f>
        <v>Fine Arts</v>
      </c>
      <c r="C93" s="172">
        <f>Data!HT9</f>
        <v>90675.359116022097</v>
      </c>
      <c r="D93" s="172">
        <f>Data!IN9</f>
        <v>34281.215469613257</v>
      </c>
      <c r="E93" s="172">
        <f>Data!JH9</f>
        <v>9203.4254143646413</v>
      </c>
      <c r="F93" s="172">
        <f>Data!KB9</f>
        <v>0</v>
      </c>
      <c r="G93" s="172">
        <f>Data!KV9</f>
        <v>0</v>
      </c>
      <c r="H93" s="75">
        <f t="shared" si="2"/>
        <v>134160</v>
      </c>
    </row>
    <row r="94" spans="2:9" x14ac:dyDescent="0.2">
      <c r="B94" s="9" t="str">
        <f>$B$35</f>
        <v>Teacher Education</v>
      </c>
      <c r="C94" s="172">
        <f>Data!HU9</f>
        <v>387.91939301127661</v>
      </c>
      <c r="D94" s="172">
        <f>Data!IO9</f>
        <v>1821.08798552137</v>
      </c>
      <c r="E94" s="172">
        <f>Data!JI9</f>
        <v>30140.992621467354</v>
      </c>
      <c r="F94" s="172">
        <f>Data!KC9</f>
        <v>0</v>
      </c>
      <c r="G94" s="172">
        <f>Data!KW9</f>
        <v>0</v>
      </c>
      <c r="H94" s="75">
        <f t="shared" si="2"/>
        <v>32350</v>
      </c>
    </row>
    <row r="95" spans="2:9" x14ac:dyDescent="0.2">
      <c r="B95" s="9" t="str">
        <f>$B$36</f>
        <v>Agriculture</v>
      </c>
      <c r="C95" s="172">
        <f>Data!HV9</f>
        <v>0</v>
      </c>
      <c r="D95" s="172">
        <f>Data!IP9</f>
        <v>0</v>
      </c>
      <c r="E95" s="172">
        <f>Data!JJ9</f>
        <v>0</v>
      </c>
      <c r="F95" s="172">
        <f>Data!KD9</f>
        <v>0</v>
      </c>
      <c r="G95" s="172">
        <f>Data!KX9</f>
        <v>0</v>
      </c>
      <c r="H95" s="75">
        <f t="shared" si="2"/>
        <v>0</v>
      </c>
    </row>
    <row r="96" spans="2:9" x14ac:dyDescent="0.2">
      <c r="B96" s="9" t="str">
        <f>$B$37</f>
        <v>Engineering</v>
      </c>
      <c r="C96" s="172">
        <f>Data!HW9</f>
        <v>23874.910737882808</v>
      </c>
      <c r="D96" s="172">
        <f>Data!IQ9</f>
        <v>67805.712113817222</v>
      </c>
      <c r="E96" s="172">
        <f>Data!JK9</f>
        <v>8429.8471482999757</v>
      </c>
      <c r="F96" s="172">
        <f>Data!KE9</f>
        <v>0</v>
      </c>
      <c r="G96" s="172">
        <f>Data!KY9</f>
        <v>0</v>
      </c>
      <c r="H96" s="75">
        <f t="shared" si="2"/>
        <v>100110.47</v>
      </c>
    </row>
    <row r="97" spans="2:8" x14ac:dyDescent="0.2">
      <c r="B97" s="9" t="str">
        <f>$B$38</f>
        <v>Home Economics</v>
      </c>
      <c r="C97" s="172">
        <f>Data!HX9</f>
        <v>0</v>
      </c>
      <c r="D97" s="172">
        <f>Data!IR9</f>
        <v>0</v>
      </c>
      <c r="E97" s="172">
        <f>Data!JL9</f>
        <v>0</v>
      </c>
      <c r="F97" s="172">
        <f>Data!KF9</f>
        <v>0</v>
      </c>
      <c r="G97" s="172">
        <f>Data!KZ9</f>
        <v>0</v>
      </c>
      <c r="H97" s="75">
        <f t="shared" si="2"/>
        <v>0</v>
      </c>
    </row>
    <row r="98" spans="2:8" x14ac:dyDescent="0.2">
      <c r="B98" s="9" t="str">
        <f>$B$39</f>
        <v>Law</v>
      </c>
      <c r="C98" s="172">
        <f>Data!HY9</f>
        <v>0</v>
      </c>
      <c r="D98" s="172">
        <f>Data!IS9</f>
        <v>0</v>
      </c>
      <c r="E98" s="172">
        <f>Data!JM9</f>
        <v>0</v>
      </c>
      <c r="F98" s="172">
        <f>Data!KG9</f>
        <v>0</v>
      </c>
      <c r="G98" s="172">
        <f>Data!LA9</f>
        <v>0</v>
      </c>
      <c r="H98" s="75">
        <f t="shared" si="2"/>
        <v>0</v>
      </c>
    </row>
    <row r="99" spans="2:8" x14ac:dyDescent="0.2">
      <c r="B99" s="9" t="str">
        <f>$B$40</f>
        <v>Social Service</v>
      </c>
      <c r="C99" s="172">
        <f>Data!HZ9</f>
        <v>0</v>
      </c>
      <c r="D99" s="172">
        <f>Data!IT9</f>
        <v>0</v>
      </c>
      <c r="E99" s="172">
        <f>Data!JN9</f>
        <v>0</v>
      </c>
      <c r="F99" s="172">
        <f>Data!KH9</f>
        <v>0</v>
      </c>
      <c r="G99" s="172">
        <f>Data!LB9</f>
        <v>0</v>
      </c>
      <c r="H99" s="75">
        <f t="shared" si="2"/>
        <v>0</v>
      </c>
    </row>
    <row r="100" spans="2:8" x14ac:dyDescent="0.2">
      <c r="B100" s="9" t="str">
        <f>$B$41</f>
        <v>Library Science</v>
      </c>
      <c r="C100" s="172">
        <f>Data!IA9</f>
        <v>0</v>
      </c>
      <c r="D100" s="172">
        <f>Data!IU9</f>
        <v>0</v>
      </c>
      <c r="E100" s="172">
        <f>Data!JO9</f>
        <v>0</v>
      </c>
      <c r="F100" s="172">
        <f>Data!KI9</f>
        <v>0</v>
      </c>
      <c r="G100" s="172">
        <f>Data!LC9</f>
        <v>0</v>
      </c>
      <c r="H100" s="75">
        <f t="shared" si="2"/>
        <v>0</v>
      </c>
    </row>
    <row r="101" spans="2:8" x14ac:dyDescent="0.2">
      <c r="B101" s="9" t="str">
        <f>$B$42</f>
        <v>Veterinary Science</v>
      </c>
      <c r="C101" s="172">
        <f>Data!IB9</f>
        <v>0</v>
      </c>
      <c r="D101" s="172">
        <f>Data!IV9</f>
        <v>0</v>
      </c>
      <c r="E101" s="172">
        <f>Data!JP9</f>
        <v>0</v>
      </c>
      <c r="F101" s="172">
        <f>Data!KJ9</f>
        <v>0</v>
      </c>
      <c r="G101" s="172">
        <f>Data!LD9</f>
        <v>0</v>
      </c>
      <c r="H101" s="75">
        <f t="shared" si="2"/>
        <v>0</v>
      </c>
    </row>
    <row r="102" spans="2:8" x14ac:dyDescent="0.2">
      <c r="B102" s="9" t="str">
        <f>$B$43</f>
        <v>Vocational Training</v>
      </c>
      <c r="C102" s="172">
        <f>Data!IC9</f>
        <v>0</v>
      </c>
      <c r="D102" s="172">
        <f>Data!IW9</f>
        <v>0</v>
      </c>
      <c r="E102" s="172">
        <f>Data!JQ9</f>
        <v>0</v>
      </c>
      <c r="F102" s="172">
        <f>Data!KK9</f>
        <v>0</v>
      </c>
      <c r="G102" s="172">
        <f>Data!LE9</f>
        <v>0</v>
      </c>
      <c r="H102" s="75">
        <f t="shared" si="2"/>
        <v>0</v>
      </c>
    </row>
    <row r="103" spans="2:8" x14ac:dyDescent="0.2">
      <c r="B103" s="9" t="str">
        <f>$B$44</f>
        <v>Physical Training</v>
      </c>
      <c r="C103" s="172">
        <f>Data!ID9</f>
        <v>0</v>
      </c>
      <c r="D103" s="172">
        <f>Data!IX9</f>
        <v>0</v>
      </c>
      <c r="E103" s="172">
        <f>Data!JR9</f>
        <v>0</v>
      </c>
      <c r="F103" s="172">
        <f>Data!KL9</f>
        <v>0</v>
      </c>
      <c r="G103" s="172">
        <f>Data!LF9</f>
        <v>0</v>
      </c>
      <c r="H103" s="75">
        <f t="shared" si="2"/>
        <v>0</v>
      </c>
    </row>
    <row r="104" spans="2:8" x14ac:dyDescent="0.2">
      <c r="B104" s="9" t="str">
        <f>$B$45</f>
        <v>Health Services</v>
      </c>
      <c r="C104" s="172">
        <f>Data!IE9</f>
        <v>0</v>
      </c>
      <c r="D104" s="172">
        <f>Data!IY9</f>
        <v>0</v>
      </c>
      <c r="E104" s="172">
        <f>Data!JS9</f>
        <v>0</v>
      </c>
      <c r="F104" s="172">
        <f>Data!KM9</f>
        <v>0</v>
      </c>
      <c r="G104" s="172">
        <f>Data!LG9</f>
        <v>0</v>
      </c>
      <c r="H104" s="75">
        <f t="shared" si="2"/>
        <v>0</v>
      </c>
    </row>
    <row r="105" spans="2:8" x14ac:dyDescent="0.2">
      <c r="B105" s="9" t="str">
        <f>$B$46</f>
        <v>Pharmacy</v>
      </c>
      <c r="C105" s="172">
        <f>Data!IF9</f>
        <v>0</v>
      </c>
      <c r="D105" s="172">
        <f>Data!IZ9</f>
        <v>0</v>
      </c>
      <c r="E105" s="172">
        <f>Data!JT9</f>
        <v>0</v>
      </c>
      <c r="F105" s="172">
        <f>Data!KN9</f>
        <v>0</v>
      </c>
      <c r="G105" s="172">
        <f>Data!LH9</f>
        <v>0</v>
      </c>
      <c r="H105" s="75">
        <f t="shared" si="2"/>
        <v>0</v>
      </c>
    </row>
    <row r="106" spans="2:8" x14ac:dyDescent="0.2">
      <c r="B106" s="9" t="str">
        <f>$B$47</f>
        <v>Business Administration</v>
      </c>
      <c r="C106" s="172">
        <f>Data!IG9</f>
        <v>748.14984359502557</v>
      </c>
      <c r="D106" s="172">
        <f>Data!JA9</f>
        <v>2775.4634927901125</v>
      </c>
      <c r="E106" s="172">
        <f>Data!JU9</f>
        <v>2370.0312809948882</v>
      </c>
      <c r="F106" s="172">
        <f>Data!KO9</f>
        <v>106.35538261997405</v>
      </c>
      <c r="G106" s="172">
        <f>Data!LI9</f>
        <v>0</v>
      </c>
      <c r="H106" s="75">
        <f t="shared" si="2"/>
        <v>6000.0000000000009</v>
      </c>
    </row>
    <row r="107" spans="2:8" x14ac:dyDescent="0.2">
      <c r="B107" s="9" t="str">
        <f>$B$48</f>
        <v>Optometry</v>
      </c>
      <c r="C107" s="172">
        <f>Data!IH9</f>
        <v>0</v>
      </c>
      <c r="D107" s="172">
        <f>Data!JB9</f>
        <v>0</v>
      </c>
      <c r="E107" s="172">
        <f>Data!JV9</f>
        <v>0</v>
      </c>
      <c r="F107" s="172">
        <f>Data!KP9</f>
        <v>0</v>
      </c>
      <c r="G107" s="172">
        <f>Data!LJ9</f>
        <v>0</v>
      </c>
      <c r="H107" s="75">
        <f t="shared" si="2"/>
        <v>0</v>
      </c>
    </row>
    <row r="108" spans="2:8" x14ac:dyDescent="0.2">
      <c r="B108" s="9" t="str">
        <f>$B$49</f>
        <v>Teacher Ed-Practice Teaching</v>
      </c>
      <c r="C108" s="172">
        <f>Data!II9</f>
        <v>0</v>
      </c>
      <c r="D108" s="172">
        <f>Data!JC9</f>
        <v>0</v>
      </c>
      <c r="E108" s="172">
        <f>Data!JW9</f>
        <v>0</v>
      </c>
      <c r="F108" s="172">
        <f>Data!KQ9</f>
        <v>0</v>
      </c>
      <c r="G108" s="172">
        <f>Data!LK9</f>
        <v>0</v>
      </c>
      <c r="H108" s="75">
        <f t="shared" si="2"/>
        <v>0</v>
      </c>
    </row>
    <row r="109" spans="2:8" x14ac:dyDescent="0.2">
      <c r="B109" s="9" t="str">
        <f>$B$50</f>
        <v>Technology</v>
      </c>
      <c r="C109" s="172">
        <f>Data!IJ9</f>
        <v>5518.0139690055967</v>
      </c>
      <c r="D109" s="172">
        <f>Data!JD9</f>
        <v>13158.341003013344</v>
      </c>
      <c r="E109" s="172">
        <f>Data!JX9</f>
        <v>9495.8350279810602</v>
      </c>
      <c r="F109" s="172">
        <f>Data!KR9</f>
        <v>0</v>
      </c>
      <c r="G109" s="172">
        <f>Data!LL9</f>
        <v>0</v>
      </c>
      <c r="H109" s="75">
        <f t="shared" si="2"/>
        <v>28172.190000000002</v>
      </c>
    </row>
    <row r="110" spans="2:8" x14ac:dyDescent="0.2">
      <c r="B110" s="9" t="str">
        <f>$B$51</f>
        <v>Nursing</v>
      </c>
      <c r="C110" s="172">
        <f>Data!IK9</f>
        <v>0</v>
      </c>
      <c r="D110" s="172">
        <f>Data!JE9</f>
        <v>0</v>
      </c>
      <c r="E110" s="172">
        <f>Data!JY9</f>
        <v>29647.973847662637</v>
      </c>
      <c r="F110" s="172">
        <f>Data!KS9</f>
        <v>5904.0261523373656</v>
      </c>
      <c r="G110" s="172">
        <f>Data!HPM9</f>
        <v>0</v>
      </c>
      <c r="H110" s="75">
        <f t="shared" si="2"/>
        <v>35552</v>
      </c>
    </row>
    <row r="111" spans="2:8" x14ac:dyDescent="0.2">
      <c r="B111" s="39" t="str">
        <f>$B$52</f>
        <v>Totals</v>
      </c>
      <c r="C111" s="40">
        <f>SUM(C91:C110)</f>
        <v>360165.75054608413</v>
      </c>
      <c r="D111" s="40">
        <f>SUM(D91:D110)</f>
        <v>245282.64223187452</v>
      </c>
      <c r="E111" s="40">
        <f>SUM(E91:E110)</f>
        <v>113598.16568708404</v>
      </c>
      <c r="F111" s="40">
        <f>SUM(F91:F110)</f>
        <v>6010.3815349573397</v>
      </c>
      <c r="G111" s="40">
        <f>SUM(G91:G110)</f>
        <v>0</v>
      </c>
      <c r="H111" s="40">
        <f t="shared" si="2"/>
        <v>725056.94000000006</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2509321.3820088669</v>
      </c>
      <c r="D116" s="21">
        <f t="shared" si="3"/>
        <v>1629472.0294419075</v>
      </c>
      <c r="E116" s="21">
        <f t="shared" si="3"/>
        <v>1655569.3085492253</v>
      </c>
      <c r="F116" s="21">
        <f t="shared" si="3"/>
        <v>0</v>
      </c>
      <c r="G116" s="21">
        <f t="shared" si="3"/>
        <v>0</v>
      </c>
      <c r="H116" s="40">
        <f t="shared" ref="H116:H136" si="4">SUM(C116:G116)</f>
        <v>5794362.7199999997</v>
      </c>
      <c r="I116" s="1"/>
    </row>
    <row r="117" spans="2:9" x14ac:dyDescent="0.2">
      <c r="B117" s="9" t="str">
        <f>$B$33</f>
        <v>Science</v>
      </c>
      <c r="C117" s="22">
        <f t="shared" si="3"/>
        <v>1326303.0154777002</v>
      </c>
      <c r="D117" s="22">
        <f t="shared" si="3"/>
        <v>1401042.7927252117</v>
      </c>
      <c r="E117" s="22">
        <f t="shared" si="3"/>
        <v>512305.75179708807</v>
      </c>
      <c r="F117" s="22">
        <f t="shared" si="3"/>
        <v>0</v>
      </c>
      <c r="G117" s="22">
        <f t="shared" si="3"/>
        <v>0</v>
      </c>
      <c r="H117" s="75">
        <f t="shared" si="4"/>
        <v>3239651.56</v>
      </c>
      <c r="I117" s="1"/>
    </row>
    <row r="118" spans="2:9" x14ac:dyDescent="0.2">
      <c r="B118" s="9" t="str">
        <f>$B$34</f>
        <v>Fine Arts</v>
      </c>
      <c r="C118" s="22">
        <f t="shared" si="3"/>
        <v>456925.35911602213</v>
      </c>
      <c r="D118" s="22">
        <f t="shared" si="3"/>
        <v>490767.21546961326</v>
      </c>
      <c r="E118" s="22">
        <f t="shared" si="3"/>
        <v>195727.42541436464</v>
      </c>
      <c r="F118" s="22">
        <f t="shared" si="3"/>
        <v>0</v>
      </c>
      <c r="G118" s="22">
        <f t="shared" si="3"/>
        <v>0</v>
      </c>
      <c r="H118" s="75">
        <f t="shared" si="4"/>
        <v>1143420</v>
      </c>
      <c r="I118" s="1"/>
    </row>
    <row r="119" spans="2:9" x14ac:dyDescent="0.2">
      <c r="B119" s="9" t="str">
        <f>$B$35</f>
        <v>Teacher Education</v>
      </c>
      <c r="C119" s="22">
        <f t="shared" si="3"/>
        <v>71123.919393011281</v>
      </c>
      <c r="D119" s="22">
        <f t="shared" si="3"/>
        <v>480890.08798552136</v>
      </c>
      <c r="E119" s="22">
        <f t="shared" si="3"/>
        <v>1371264.9926214674</v>
      </c>
      <c r="F119" s="22">
        <f t="shared" si="3"/>
        <v>0</v>
      </c>
      <c r="G119" s="22">
        <f t="shared" si="3"/>
        <v>0</v>
      </c>
      <c r="H119" s="75">
        <f t="shared" si="4"/>
        <v>1923279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640498.91073788283</v>
      </c>
      <c r="D121" s="22">
        <f t="shared" si="3"/>
        <v>2096817.7121138172</v>
      </c>
      <c r="E121" s="22">
        <f t="shared" si="3"/>
        <v>746566.84714830003</v>
      </c>
      <c r="F121" s="22">
        <f t="shared" si="3"/>
        <v>0</v>
      </c>
      <c r="G121" s="22">
        <f t="shared" si="3"/>
        <v>0</v>
      </c>
      <c r="H121" s="75">
        <f t="shared" si="4"/>
        <v>3483883.47</v>
      </c>
      <c r="I121" s="1"/>
    </row>
    <row r="122" spans="2:9" x14ac:dyDescent="0.2">
      <c r="B122" s="9" t="str">
        <f>$B$38</f>
        <v>Home Economics</v>
      </c>
      <c r="C122" s="22">
        <f t="shared" si="3"/>
        <v>1094</v>
      </c>
      <c r="D122" s="22">
        <f t="shared" si="3"/>
        <v>3906</v>
      </c>
      <c r="E122" s="22">
        <f t="shared" si="3"/>
        <v>95525</v>
      </c>
      <c r="F122" s="22">
        <f t="shared" si="3"/>
        <v>0</v>
      </c>
      <c r="G122" s="22">
        <f t="shared" si="3"/>
        <v>0</v>
      </c>
      <c r="H122" s="75">
        <f t="shared" si="4"/>
        <v>100525</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558</v>
      </c>
      <c r="D125" s="22">
        <f t="shared" si="3"/>
        <v>7442</v>
      </c>
      <c r="E125" s="22">
        <f t="shared" si="3"/>
        <v>0</v>
      </c>
      <c r="F125" s="22">
        <f t="shared" si="3"/>
        <v>0</v>
      </c>
      <c r="G125" s="22">
        <f t="shared" si="3"/>
        <v>0</v>
      </c>
      <c r="H125" s="75">
        <f t="shared" si="4"/>
        <v>8000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14088</v>
      </c>
      <c r="D128" s="22">
        <f t="shared" si="3"/>
        <v>0</v>
      </c>
      <c r="E128" s="22">
        <f t="shared" si="3"/>
        <v>0</v>
      </c>
      <c r="F128" s="22">
        <f t="shared" si="3"/>
        <v>0</v>
      </c>
      <c r="G128" s="22">
        <f t="shared" si="3"/>
        <v>0</v>
      </c>
      <c r="H128" s="75">
        <f t="shared" si="4"/>
        <v>14088</v>
      </c>
      <c r="I128" s="1"/>
    </row>
    <row r="129" spans="2:12" x14ac:dyDescent="0.2">
      <c r="B129" s="9" t="str">
        <f>$B$45</f>
        <v>Health Services</v>
      </c>
      <c r="C129" s="22">
        <f t="shared" si="3"/>
        <v>114029</v>
      </c>
      <c r="D129" s="22">
        <f t="shared" si="3"/>
        <v>213108</v>
      </c>
      <c r="E129" s="22">
        <f t="shared" si="3"/>
        <v>161630</v>
      </c>
      <c r="F129" s="22">
        <f t="shared" si="3"/>
        <v>0</v>
      </c>
      <c r="G129" s="22">
        <f t="shared" si="3"/>
        <v>0</v>
      </c>
      <c r="H129" s="75">
        <f t="shared" si="4"/>
        <v>488767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430256.14984359505</v>
      </c>
      <c r="D131" s="22">
        <f t="shared" si="3"/>
        <v>2019740.46349279</v>
      </c>
      <c r="E131" s="22">
        <f t="shared" si="3"/>
        <v>1711680.0312809949</v>
      </c>
      <c r="F131" s="22">
        <f t="shared" si="3"/>
        <v>369027.35538261995</v>
      </c>
      <c r="G131" s="22">
        <f t="shared" si="3"/>
        <v>0</v>
      </c>
      <c r="H131" s="75">
        <f t="shared" si="4"/>
        <v>4530704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46436</v>
      </c>
      <c r="E133" s="22">
        <f t="shared" si="5"/>
        <v>0</v>
      </c>
      <c r="F133" s="22">
        <f t="shared" si="5"/>
        <v>0</v>
      </c>
      <c r="G133" s="22">
        <f t="shared" si="5"/>
        <v>0</v>
      </c>
      <c r="H133" s="75">
        <f t="shared" si="4"/>
        <v>46436</v>
      </c>
      <c r="I133" s="1"/>
    </row>
    <row r="134" spans="2:12" x14ac:dyDescent="0.2">
      <c r="B134" s="9" t="str">
        <f>$B$50</f>
        <v>Technology</v>
      </c>
      <c r="C134" s="22">
        <f t="shared" si="5"/>
        <v>105995.01396900559</v>
      </c>
      <c r="D134" s="22">
        <f t="shared" si="5"/>
        <v>263776.34100301337</v>
      </c>
      <c r="E134" s="22">
        <f t="shared" si="5"/>
        <v>204543.83502798105</v>
      </c>
      <c r="F134" s="22">
        <f t="shared" si="5"/>
        <v>0</v>
      </c>
      <c r="G134" s="22">
        <f t="shared" si="5"/>
        <v>0</v>
      </c>
      <c r="H134" s="75">
        <f t="shared" si="4"/>
        <v>574315.19000000006</v>
      </c>
      <c r="I134" s="1"/>
    </row>
    <row r="135" spans="2:12" x14ac:dyDescent="0.2">
      <c r="B135" s="9" t="str">
        <f>$B$51</f>
        <v>Nursing</v>
      </c>
      <c r="C135" s="22">
        <f t="shared" si="5"/>
        <v>76197</v>
      </c>
      <c r="D135" s="22">
        <f t="shared" si="5"/>
        <v>3138108</v>
      </c>
      <c r="E135" s="22">
        <f t="shared" si="5"/>
        <v>1443301.9738476626</v>
      </c>
      <c r="F135" s="22">
        <f t="shared" si="5"/>
        <v>743594.02615233732</v>
      </c>
      <c r="G135" s="22">
        <f t="shared" si="5"/>
        <v>0</v>
      </c>
      <c r="H135" s="75">
        <f t="shared" si="4"/>
        <v>5401201</v>
      </c>
      <c r="I135" s="1"/>
    </row>
    <row r="136" spans="2:12" x14ac:dyDescent="0.2">
      <c r="B136" s="39" t="str">
        <f>$B$52</f>
        <v>Totals</v>
      </c>
      <c r="C136" s="40">
        <f>SUM(C116:C135)</f>
        <v>5746389.7505460838</v>
      </c>
      <c r="D136" s="40">
        <f>SUM(D116:D135)</f>
        <v>11791506.642231874</v>
      </c>
      <c r="E136" s="40">
        <f>SUM(E116:E135)</f>
        <v>8098115.1656870823</v>
      </c>
      <c r="F136" s="40">
        <f>SUM(F116:F135)</f>
        <v>1112621.3815349573</v>
      </c>
      <c r="G136" s="40">
        <f>SUM(G116:G135)</f>
        <v>0</v>
      </c>
      <c r="H136" s="40">
        <f t="shared" si="4"/>
        <v>26748632.939999998</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30755722.059999999</v>
      </c>
      <c r="J138" s="26"/>
      <c r="K138" s="26"/>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Data!QD9</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Data!LN9</f>
        <v>0</v>
      </c>
      <c r="D143" s="172">
        <f>Data!MH9</f>
        <v>0</v>
      </c>
      <c r="E143" s="172">
        <f>Data!NB9</f>
        <v>0</v>
      </c>
      <c r="F143" s="172">
        <f>Data!NV9</f>
        <v>0</v>
      </c>
      <c r="G143" s="172">
        <f>Data!OP9</f>
        <v>0</v>
      </c>
      <c r="H143" s="173">
        <f>Data!PJ9</f>
        <v>5972827</v>
      </c>
      <c r="I143" s="76">
        <f t="shared" ref="I143:I162" si="6">SUM(C143:H143)</f>
        <v>5972827</v>
      </c>
    </row>
    <row r="144" spans="2:12" x14ac:dyDescent="0.2">
      <c r="B144" s="9" t="str">
        <f>$B$33</f>
        <v>Science</v>
      </c>
      <c r="C144" s="172">
        <f>Data!LO9</f>
        <v>0</v>
      </c>
      <c r="D144" s="172">
        <f>Data!MI9</f>
        <v>0</v>
      </c>
      <c r="E144" s="172">
        <f>Data!NC9</f>
        <v>0</v>
      </c>
      <c r="F144" s="172">
        <f>Data!NW9</f>
        <v>0</v>
      </c>
      <c r="G144" s="172">
        <f>Data!OQ9</f>
        <v>0</v>
      </c>
      <c r="H144" s="174">
        <f>Data!PK9</f>
        <v>3270231</v>
      </c>
      <c r="I144" s="76">
        <f t="shared" si="6"/>
        <v>3270231</v>
      </c>
    </row>
    <row r="145" spans="2:9" x14ac:dyDescent="0.2">
      <c r="B145" s="9" t="str">
        <f>$B$34</f>
        <v>Fine Arts</v>
      </c>
      <c r="C145" s="172">
        <f>Data!LP9</f>
        <v>0</v>
      </c>
      <c r="D145" s="172">
        <f>Data!MJ9</f>
        <v>0</v>
      </c>
      <c r="E145" s="172">
        <f>Data!ND9</f>
        <v>0</v>
      </c>
      <c r="F145" s="172">
        <f>Data!NX9</f>
        <v>0</v>
      </c>
      <c r="G145" s="172">
        <f>Data!OR9</f>
        <v>0</v>
      </c>
      <c r="H145" s="174">
        <f>Data!PL9</f>
        <v>1154213</v>
      </c>
      <c r="I145" s="76">
        <f t="shared" si="6"/>
        <v>1154213</v>
      </c>
    </row>
    <row r="146" spans="2:9" x14ac:dyDescent="0.2">
      <c r="B146" s="9" t="str">
        <f>$B$35</f>
        <v>Teacher Education</v>
      </c>
      <c r="C146" s="172">
        <f>Data!LQ9</f>
        <v>0</v>
      </c>
      <c r="D146" s="172">
        <f>Data!MK9</f>
        <v>0</v>
      </c>
      <c r="E146" s="172">
        <f>Data!NE9</f>
        <v>0</v>
      </c>
      <c r="F146" s="172">
        <f>Data!NY9</f>
        <v>0</v>
      </c>
      <c r="G146" s="172">
        <f>Data!OS9</f>
        <v>0</v>
      </c>
      <c r="H146" s="174">
        <f>Data!PN9</f>
        <v>1988308</v>
      </c>
      <c r="I146" s="76">
        <f t="shared" si="6"/>
        <v>1988308</v>
      </c>
    </row>
    <row r="147" spans="2:9" x14ac:dyDescent="0.2">
      <c r="B147" s="9" t="str">
        <f>$B$36</f>
        <v>Agriculture</v>
      </c>
      <c r="C147" s="172">
        <f>Data!LR9</f>
        <v>0</v>
      </c>
      <c r="D147" s="172">
        <f>Data!ML9</f>
        <v>0</v>
      </c>
      <c r="E147" s="172">
        <f>Data!NF9</f>
        <v>0</v>
      </c>
      <c r="F147" s="172">
        <f>Data!NZ9</f>
        <v>0</v>
      </c>
      <c r="G147" s="172">
        <f>Data!OT9</f>
        <v>0</v>
      </c>
      <c r="H147" s="174">
        <f>Data!PM9</f>
        <v>0</v>
      </c>
      <c r="I147" s="76">
        <f t="shared" si="6"/>
        <v>0</v>
      </c>
    </row>
    <row r="148" spans="2:9" x14ac:dyDescent="0.2">
      <c r="B148" s="9" t="str">
        <f>$B$37</f>
        <v>Engineering</v>
      </c>
      <c r="C148" s="172">
        <f>Data!LS9</f>
        <v>0</v>
      </c>
      <c r="D148" s="172">
        <f>Data!MM9</f>
        <v>0</v>
      </c>
      <c r="E148" s="172">
        <f>Data!NG9</f>
        <v>0</v>
      </c>
      <c r="F148" s="172">
        <f>Data!OA9</f>
        <v>0</v>
      </c>
      <c r="G148" s="172">
        <f>Data!OU9</f>
        <v>0</v>
      </c>
      <c r="H148" s="174">
        <f>Data!PO9</f>
        <v>3516769</v>
      </c>
      <c r="I148" s="76">
        <f t="shared" si="6"/>
        <v>3516769</v>
      </c>
    </row>
    <row r="149" spans="2:9" x14ac:dyDescent="0.2">
      <c r="B149" s="9" t="str">
        <f>$B$38</f>
        <v>Home Economics</v>
      </c>
      <c r="C149" s="172">
        <f>Data!LT9</f>
        <v>0</v>
      </c>
      <c r="D149" s="172">
        <f>Data!MN9</f>
        <v>0</v>
      </c>
      <c r="E149" s="172">
        <f>Data!NH9</f>
        <v>0</v>
      </c>
      <c r="F149" s="172">
        <f>Data!OB9</f>
        <v>0</v>
      </c>
      <c r="G149" s="172">
        <f>Data!OV9</f>
        <v>0</v>
      </c>
      <c r="H149" s="174">
        <f>Data!PP9</f>
        <v>0</v>
      </c>
      <c r="I149" s="76">
        <f t="shared" si="6"/>
        <v>0</v>
      </c>
    </row>
    <row r="150" spans="2:9" x14ac:dyDescent="0.2">
      <c r="B150" s="9" t="str">
        <f>$B$39</f>
        <v>Law</v>
      </c>
      <c r="C150" s="172">
        <f>Data!LU9</f>
        <v>0</v>
      </c>
      <c r="D150" s="172">
        <f>Data!MO9</f>
        <v>0</v>
      </c>
      <c r="E150" s="172">
        <f>Data!NI9</f>
        <v>0</v>
      </c>
      <c r="F150" s="172">
        <f>Data!OC9</f>
        <v>0</v>
      </c>
      <c r="G150" s="172">
        <f>Data!OW9</f>
        <v>0</v>
      </c>
      <c r="H150" s="174">
        <f>Data!PQ9</f>
        <v>0</v>
      </c>
      <c r="I150" s="76">
        <f t="shared" si="6"/>
        <v>0</v>
      </c>
    </row>
    <row r="151" spans="2:9" x14ac:dyDescent="0.2">
      <c r="B151" s="9" t="str">
        <f>$B$40</f>
        <v>Social Service</v>
      </c>
      <c r="C151" s="172">
        <f>Data!LV9</f>
        <v>0</v>
      </c>
      <c r="D151" s="172">
        <f>Data!MP9</f>
        <v>0</v>
      </c>
      <c r="E151" s="172">
        <f>Data!NJ9</f>
        <v>0</v>
      </c>
      <c r="F151" s="172">
        <f>Data!OD9</f>
        <v>0</v>
      </c>
      <c r="G151" s="172">
        <f>Data!OX9</f>
        <v>0</v>
      </c>
      <c r="H151" s="174">
        <f>Data!PR9</f>
        <v>0</v>
      </c>
      <c r="I151" s="76">
        <f t="shared" si="6"/>
        <v>0</v>
      </c>
    </row>
    <row r="152" spans="2:9" x14ac:dyDescent="0.2">
      <c r="B152" s="9" t="str">
        <f>$B$41</f>
        <v>Library Science</v>
      </c>
      <c r="C152" s="172">
        <f>Data!LW9</f>
        <v>0</v>
      </c>
      <c r="D152" s="172">
        <f>Data!MQ9</f>
        <v>0</v>
      </c>
      <c r="E152" s="172">
        <f>Data!NK9</f>
        <v>0</v>
      </c>
      <c r="F152" s="172">
        <f>Data!OE9</f>
        <v>0</v>
      </c>
      <c r="G152" s="172">
        <f>Data!OY9</f>
        <v>0</v>
      </c>
      <c r="H152" s="174">
        <f>Data!PS9</f>
        <v>0</v>
      </c>
      <c r="I152" s="76">
        <f t="shared" si="6"/>
        <v>0</v>
      </c>
    </row>
    <row r="153" spans="2:9" x14ac:dyDescent="0.2">
      <c r="B153" s="9" t="str">
        <f>$B$42</f>
        <v>Veterinary Science</v>
      </c>
      <c r="C153" s="172">
        <f>Data!LX9</f>
        <v>0</v>
      </c>
      <c r="D153" s="172">
        <f>Data!MR9</f>
        <v>0</v>
      </c>
      <c r="E153" s="172">
        <f>Data!NL9</f>
        <v>0</v>
      </c>
      <c r="F153" s="172">
        <f>Data!OF9</f>
        <v>0</v>
      </c>
      <c r="G153" s="172">
        <f>Data!OZ9</f>
        <v>0</v>
      </c>
      <c r="H153" s="174">
        <f>Data!PT9</f>
        <v>0</v>
      </c>
      <c r="I153" s="76">
        <f t="shared" si="6"/>
        <v>0</v>
      </c>
    </row>
    <row r="154" spans="2:9" x14ac:dyDescent="0.2">
      <c r="B154" s="9" t="str">
        <f>$B$43</f>
        <v>Vocational Training</v>
      </c>
      <c r="C154" s="172">
        <f>Data!LY9</f>
        <v>0</v>
      </c>
      <c r="D154" s="172">
        <f>Data!MS9</f>
        <v>0</v>
      </c>
      <c r="E154" s="172">
        <f>Data!NM9</f>
        <v>0</v>
      </c>
      <c r="F154" s="172">
        <f>Data!OG9</f>
        <v>0</v>
      </c>
      <c r="G154" s="172">
        <f>Data!PA9</f>
        <v>0</v>
      </c>
      <c r="H154" s="174">
        <f>Data!PU9</f>
        <v>0</v>
      </c>
      <c r="I154" s="76">
        <f t="shared" si="6"/>
        <v>0</v>
      </c>
    </row>
    <row r="155" spans="2:9" x14ac:dyDescent="0.2">
      <c r="B155" s="9" t="str">
        <f>$B$44</f>
        <v>Physical Training</v>
      </c>
      <c r="C155" s="172">
        <f>Data!LZ9</f>
        <v>0</v>
      </c>
      <c r="D155" s="172">
        <f>Data!MT9</f>
        <v>0</v>
      </c>
      <c r="E155" s="172">
        <f>Data!NN9</f>
        <v>0</v>
      </c>
      <c r="F155" s="172">
        <f>Data!OH9</f>
        <v>0</v>
      </c>
      <c r="G155" s="172">
        <f>Data!PB9</f>
        <v>0</v>
      </c>
      <c r="H155" s="174">
        <f>Data!PV9</f>
        <v>0</v>
      </c>
      <c r="I155" s="76">
        <f t="shared" si="6"/>
        <v>0</v>
      </c>
    </row>
    <row r="156" spans="2:9" x14ac:dyDescent="0.2">
      <c r="B156" s="9" t="str">
        <f>$B$45</f>
        <v>Health Services</v>
      </c>
      <c r="C156" s="172">
        <f>Data!MA9</f>
        <v>0</v>
      </c>
      <c r="D156" s="172">
        <f>Data!MU9</f>
        <v>0</v>
      </c>
      <c r="E156" s="172">
        <f>Data!NO9</f>
        <v>0</v>
      </c>
      <c r="F156" s="172">
        <f>Data!OI9</f>
        <v>0</v>
      </c>
      <c r="G156" s="172">
        <f>Data!PC9</f>
        <v>0</v>
      </c>
      <c r="H156" s="174">
        <f>Data!PW9</f>
        <v>493381</v>
      </c>
      <c r="I156" s="76">
        <f t="shared" si="6"/>
        <v>493381</v>
      </c>
    </row>
    <row r="157" spans="2:9" x14ac:dyDescent="0.2">
      <c r="B157" s="9" t="str">
        <f>$B$46</f>
        <v>Pharmacy</v>
      </c>
      <c r="C157" s="172">
        <f>Data!MB9</f>
        <v>0</v>
      </c>
      <c r="D157" s="172">
        <f>Data!MV9</f>
        <v>0</v>
      </c>
      <c r="E157" s="172">
        <f>Data!NP9</f>
        <v>0</v>
      </c>
      <c r="F157" s="172">
        <f>Data!OJ9</f>
        <v>0</v>
      </c>
      <c r="G157" s="172">
        <f>Data!PD9</f>
        <v>0</v>
      </c>
      <c r="H157" s="174">
        <f>Data!PX9</f>
        <v>3754605</v>
      </c>
      <c r="I157" s="76">
        <f t="shared" si="6"/>
        <v>3754605</v>
      </c>
    </row>
    <row r="158" spans="2:9" x14ac:dyDescent="0.2">
      <c r="B158" s="9" t="str">
        <f>$B$47</f>
        <v>Business Administration</v>
      </c>
      <c r="C158" s="172">
        <f>Data!MC9</f>
        <v>0</v>
      </c>
      <c r="D158" s="172">
        <f>Data!MW9</f>
        <v>0</v>
      </c>
      <c r="E158" s="172">
        <f>Data!NQ9</f>
        <v>0</v>
      </c>
      <c r="F158" s="172">
        <f>Data!OK9</f>
        <v>0</v>
      </c>
      <c r="G158" s="172">
        <f>Data!PE9</f>
        <v>0</v>
      </c>
      <c r="H158" s="174">
        <f>Data!PY9</f>
        <v>4573470</v>
      </c>
      <c r="I158" s="76">
        <f t="shared" si="6"/>
        <v>4573470</v>
      </c>
    </row>
    <row r="159" spans="2:9" x14ac:dyDescent="0.2">
      <c r="B159" s="9" t="str">
        <f>$B$48</f>
        <v>Optometry</v>
      </c>
      <c r="C159" s="172">
        <f>Data!MD9</f>
        <v>0</v>
      </c>
      <c r="D159" s="172">
        <f>Data!MX9</f>
        <v>0</v>
      </c>
      <c r="E159" s="172">
        <f>Data!NR9</f>
        <v>0</v>
      </c>
      <c r="F159" s="172">
        <f>Data!OL9</f>
        <v>0</v>
      </c>
      <c r="G159" s="172">
        <f>Data!PF9</f>
        <v>0</v>
      </c>
      <c r="H159" s="174">
        <f>Data!PZ9</f>
        <v>0</v>
      </c>
      <c r="I159" s="76">
        <f t="shared" si="6"/>
        <v>0</v>
      </c>
    </row>
    <row r="160" spans="2:9" x14ac:dyDescent="0.2">
      <c r="B160" s="9" t="str">
        <f>$B$49</f>
        <v>Teacher Ed-Practice Teaching</v>
      </c>
      <c r="C160" s="172">
        <f>Data!ME9</f>
        <v>0</v>
      </c>
      <c r="D160" s="172">
        <f>Data!MY9</f>
        <v>0</v>
      </c>
      <c r="E160" s="172">
        <f>Data!NS9</f>
        <v>0</v>
      </c>
      <c r="F160" s="172">
        <f>Data!OM9</f>
        <v>0</v>
      </c>
      <c r="G160" s="172">
        <f>Data!PG9</f>
        <v>0</v>
      </c>
      <c r="H160" s="174">
        <f>Data!QA9</f>
        <v>0</v>
      </c>
      <c r="I160" s="76">
        <f t="shared" si="6"/>
        <v>0</v>
      </c>
    </row>
    <row r="161" spans="2:10" x14ac:dyDescent="0.2">
      <c r="B161" s="9" t="str">
        <f>$B$50</f>
        <v>Technology</v>
      </c>
      <c r="C161" s="172">
        <f>Data!MF9</f>
        <v>0</v>
      </c>
      <c r="D161" s="172">
        <f>Data!MZ9</f>
        <v>0</v>
      </c>
      <c r="E161" s="172">
        <f>Data!NT9</f>
        <v>0</v>
      </c>
      <c r="F161" s="172">
        <f>Data!ON9</f>
        <v>0</v>
      </c>
      <c r="G161" s="172">
        <f>Data!PH9</f>
        <v>0</v>
      </c>
      <c r="H161" s="174">
        <f>Data!QB9</f>
        <v>579736</v>
      </c>
      <c r="I161" s="76">
        <f t="shared" si="6"/>
        <v>579736</v>
      </c>
    </row>
    <row r="162" spans="2:10" x14ac:dyDescent="0.2">
      <c r="B162" s="9" t="str">
        <f>$B$51</f>
        <v>Nursing</v>
      </c>
      <c r="C162" s="172">
        <f>Data!MG9</f>
        <v>0</v>
      </c>
      <c r="D162" s="172">
        <f>Data!NA9</f>
        <v>0</v>
      </c>
      <c r="E162" s="172">
        <f>Data!NU9</f>
        <v>0</v>
      </c>
      <c r="F162" s="172">
        <f>Data!OO9</f>
        <v>0</v>
      </c>
      <c r="G162" s="172">
        <f>Data!PI9</f>
        <v>0</v>
      </c>
      <c r="H162" s="174">
        <f>Data!QC9</f>
        <v>5452184</v>
      </c>
      <c r="I162" s="76">
        <f t="shared" si="6"/>
        <v>5452184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30755724</v>
      </c>
      <c r="I163" s="76">
        <f>SUM(I143:I162)</f>
        <v>30755724</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2586607.5747049325</v>
      </c>
      <c r="D168" s="21">
        <f t="shared" si="8"/>
        <v>1679659.1797062058</v>
      </c>
      <c r="E168" s="21">
        <f t="shared" si="8"/>
        <v>1706560.2455888616</v>
      </c>
      <c r="F168" s="21">
        <f t="shared" si="8"/>
        <v>0</v>
      </c>
      <c r="G168" s="21">
        <f t="shared" si="8"/>
        <v>0</v>
      </c>
      <c r="H168" s="40">
        <f t="shared" ref="H168:H188" si="9">SUM(C168:G168)</f>
        <v>5972827</v>
      </c>
      <c r="I168" s="56"/>
      <c r="J168" s="57"/>
    </row>
    <row r="169" spans="2:10" x14ac:dyDescent="0.2">
      <c r="B169" s="9" t="str">
        <f>$B$33</f>
        <v>Science</v>
      </c>
      <c r="C169" s="22">
        <f t="shared" si="8"/>
        <v>1338822.1406775778</v>
      </c>
      <c r="D169" s="22">
        <f t="shared" si="8"/>
        <v>1414267.3951937477</v>
      </c>
      <c r="E169" s="22">
        <f t="shared" si="8"/>
        <v>517141.46412867407</v>
      </c>
      <c r="F169" s="22">
        <f t="shared" si="8"/>
        <v>0</v>
      </c>
      <c r="G169" s="22">
        <f t="shared" si="8"/>
        <v>0</v>
      </c>
      <c r="H169" s="75">
        <f t="shared" si="9"/>
        <v>3270230.9999999995</v>
      </c>
      <c r="I169" s="56"/>
      <c r="J169" s="57"/>
    </row>
    <row r="170" spans="2:10" x14ac:dyDescent="0.2">
      <c r="B170" s="9" t="str">
        <f>$B$34</f>
        <v>Fine Arts</v>
      </c>
      <c r="C170" s="22">
        <f t="shared" si="8"/>
        <v>461238.38092860125</v>
      </c>
      <c r="D170" s="22">
        <f t="shared" si="8"/>
        <v>495399.67821870244</v>
      </c>
      <c r="E170" s="22">
        <f t="shared" si="8"/>
        <v>197574.94085269634</v>
      </c>
      <c r="F170" s="22">
        <f t="shared" si="8"/>
        <v>0</v>
      </c>
      <c r="G170" s="22">
        <f t="shared" si="8"/>
        <v>0</v>
      </c>
      <c r="H170" s="75">
        <f t="shared" si="9"/>
        <v>1154213</v>
      </c>
      <c r="I170" s="56"/>
      <c r="J170" s="57"/>
    </row>
    <row r="171" spans="2:10" x14ac:dyDescent="0.2">
      <c r="B171" s="9" t="str">
        <f>$B$35</f>
        <v>Teacher Education</v>
      </c>
      <c r="C171" s="22">
        <f t="shared" si="8"/>
        <v>73528.727719940507</v>
      </c>
      <c r="D171" s="22">
        <f t="shared" si="8"/>
        <v>497149.71622022393</v>
      </c>
      <c r="E171" s="22">
        <f t="shared" si="8"/>
        <v>1417629.5560598357</v>
      </c>
      <c r="F171" s="22">
        <f t="shared" si="8"/>
        <v>0</v>
      </c>
      <c r="G171" s="22">
        <f t="shared" si="8"/>
        <v>0</v>
      </c>
      <c r="H171" s="75">
        <f t="shared" si="9"/>
        <v>1988308</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646544.79210142849</v>
      </c>
      <c r="D173" s="22">
        <f t="shared" si="8"/>
        <v>2116610.2690032846</v>
      </c>
      <c r="E173" s="22">
        <f t="shared" si="8"/>
        <v>753613.93889528676</v>
      </c>
      <c r="F173" s="22">
        <f t="shared" si="8"/>
        <v>0</v>
      </c>
      <c r="G173" s="22">
        <f t="shared" si="8"/>
        <v>0</v>
      </c>
      <c r="H173" s="75">
        <f t="shared" si="9"/>
        <v>3516769</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1"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1"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1"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1"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1" x14ac:dyDescent="0.2">
      <c r="B181" s="9" t="str">
        <f>$B$45</f>
        <v>Health Services</v>
      </c>
      <c r="C181" s="22">
        <f t="shared" si="8"/>
        <v>115105.44297998842</v>
      </c>
      <c r="D181" s="22">
        <f t="shared" si="8"/>
        <v>215119.75675117184</v>
      </c>
      <c r="E181" s="22">
        <f t="shared" si="8"/>
        <v>163155.80026883975</v>
      </c>
      <c r="F181" s="22">
        <f t="shared" si="8"/>
        <v>0</v>
      </c>
      <c r="G181" s="22">
        <f t="shared" si="8"/>
        <v>0</v>
      </c>
      <c r="H181" s="75">
        <f t="shared" si="9"/>
        <v>493381</v>
      </c>
      <c r="I181" s="56"/>
      <c r="J181" s="57"/>
    </row>
    <row r="182" spans="2:11"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1" x14ac:dyDescent="0.2">
      <c r="B183" s="9" t="str">
        <f>$B$47</f>
        <v>Business Administration</v>
      </c>
      <c r="C183" s="22">
        <f t="shared" si="8"/>
        <v>434317.40268734988</v>
      </c>
      <c r="D183" s="22">
        <f t="shared" si="8"/>
        <v>2038805.0990685711</v>
      </c>
      <c r="E183" s="22">
        <f t="shared" si="8"/>
        <v>1727836.8378650849</v>
      </c>
      <c r="F183" s="22">
        <f t="shared" si="8"/>
        <v>372510.6603789943</v>
      </c>
      <c r="G183" s="22">
        <f t="shared" si="8"/>
        <v>0</v>
      </c>
      <c r="H183" s="75">
        <f t="shared" si="9"/>
        <v>4573470</v>
      </c>
      <c r="I183" s="56"/>
      <c r="J183" s="57"/>
    </row>
    <row r="184" spans="2:11"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1"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1" x14ac:dyDescent="0.2">
      <c r="B186" s="9" t="str">
        <f>$B$50</f>
        <v>Technology</v>
      </c>
      <c r="C186" s="22">
        <f t="shared" si="10"/>
        <v>106995.47302298485</v>
      </c>
      <c r="D186" s="22">
        <f t="shared" si="10"/>
        <v>266266.05649717007</v>
      </c>
      <c r="E186" s="22">
        <f t="shared" si="10"/>
        <v>206474.47047984507</v>
      </c>
      <c r="F186" s="22">
        <f t="shared" si="10"/>
        <v>0</v>
      </c>
      <c r="G186" s="22">
        <f t="shared" si="10"/>
        <v>0</v>
      </c>
      <c r="H186" s="75">
        <f t="shared" si="9"/>
        <v>579736</v>
      </c>
      <c r="I186" s="56"/>
      <c r="J186" s="57"/>
    </row>
    <row r="187" spans="2:11" x14ac:dyDescent="0.2">
      <c r="B187" s="9" t="str">
        <f>$B$51</f>
        <v>Nursing</v>
      </c>
      <c r="C187" s="22">
        <f t="shared" si="10"/>
        <v>76916.238489921045</v>
      </c>
      <c r="D187" s="22">
        <f t="shared" si="10"/>
        <v>3167729.2194591537</v>
      </c>
      <c r="E187" s="22">
        <f t="shared" si="10"/>
        <v>1456925.585435655</v>
      </c>
      <c r="F187" s="22">
        <f t="shared" si="10"/>
        <v>750612.95661527035</v>
      </c>
      <c r="G187" s="22">
        <f t="shared" si="10"/>
        <v>0</v>
      </c>
      <c r="H187" s="75">
        <f t="shared" si="9"/>
        <v>5452184</v>
      </c>
      <c r="I187" s="56"/>
      <c r="J187" s="57"/>
    </row>
    <row r="188" spans="2:11" x14ac:dyDescent="0.2">
      <c r="B188" s="39" t="str">
        <f>$B$52</f>
        <v>Totals</v>
      </c>
      <c r="C188" s="40">
        <f>SUM(C168:C187)</f>
        <v>5840076.1733127264</v>
      </c>
      <c r="D188" s="40">
        <f>SUM(D168:D187)</f>
        <v>11891006.370118231</v>
      </c>
      <c r="E188" s="40">
        <f>SUM(E168:E187)</f>
        <v>8146912.8395747794</v>
      </c>
      <c r="F188" s="40">
        <f>SUM(F168:F187)</f>
        <v>1123123.6169942645</v>
      </c>
      <c r="G188" s="40">
        <f>SUM(G168:G187)</f>
        <v>0</v>
      </c>
      <c r="H188" s="313">
        <f t="shared" si="9"/>
        <v>27001119.000000004</v>
      </c>
      <c r="I188" s="332"/>
      <c r="J188" s="314"/>
      <c r="K188" s="26"/>
    </row>
    <row r="189" spans="2:11" x14ac:dyDescent="0.2">
      <c r="B189" s="50"/>
      <c r="C189" s="46"/>
      <c r="D189" s="46"/>
      <c r="E189" s="46"/>
      <c r="F189" s="46"/>
      <c r="G189" s="46"/>
      <c r="H189" s="47"/>
      <c r="I189" s="1"/>
    </row>
    <row r="190" spans="2:11" x14ac:dyDescent="0.2">
      <c r="B190" s="365" t="s">
        <v>36</v>
      </c>
      <c r="C190" s="365"/>
      <c r="D190" s="365"/>
      <c r="E190" s="365"/>
      <c r="F190" s="365"/>
      <c r="G190" s="365"/>
      <c r="H190" s="17">
        <f>H15</f>
        <v>18618823</v>
      </c>
    </row>
    <row r="191" spans="2:11" ht="43.5" customHeight="1" thickBot="1" x14ac:dyDescent="0.25">
      <c r="B191" s="348" t="s">
        <v>236</v>
      </c>
      <c r="C191" s="348"/>
      <c r="D191" s="348"/>
      <c r="E191" s="348"/>
      <c r="F191" s="348"/>
      <c r="G191" s="348"/>
      <c r="H191" s="348"/>
    </row>
    <row r="192" spans="2:11"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1746654.1473927931</v>
      </c>
      <c r="D193" s="42">
        <f t="shared" si="11"/>
        <v>1134220.6298050038</v>
      </c>
      <c r="E193" s="42">
        <f t="shared" si="11"/>
        <v>1152386.0673273874</v>
      </c>
      <c r="F193" s="42">
        <f t="shared" si="11"/>
        <v>0</v>
      </c>
      <c r="G193" s="42">
        <f t="shared" si="11"/>
        <v>0</v>
      </c>
      <c r="H193" s="42">
        <f>SUM(C193:G193)</f>
        <v>4033260.8445251845</v>
      </c>
      <c r="I193" s="1"/>
    </row>
    <row r="194" spans="2:9" x14ac:dyDescent="0.2">
      <c r="B194" s="9" t="str">
        <f>$B$33</f>
        <v>Science</v>
      </c>
      <c r="C194" s="43">
        <f t="shared" si="11"/>
        <v>923194.88419977401</v>
      </c>
      <c r="D194" s="43">
        <f t="shared" si="11"/>
        <v>975218.72731550538</v>
      </c>
      <c r="E194" s="43">
        <f t="shared" si="11"/>
        <v>356598.78902925033</v>
      </c>
      <c r="F194" s="43">
        <f t="shared" si="11"/>
        <v>0</v>
      </c>
      <c r="G194" s="43">
        <f t="shared" si="11"/>
        <v>0</v>
      </c>
      <c r="H194" s="43">
        <f t="shared" ref="H194:H213" si="12">SUM(C194:G194)</f>
        <v>2255012.4005445298</v>
      </c>
      <c r="I194" s="1"/>
    </row>
    <row r="195" spans="2:9" x14ac:dyDescent="0.2">
      <c r="B195" s="9" t="str">
        <f>$B$34</f>
        <v>Fine Arts</v>
      </c>
      <c r="C195" s="43">
        <f t="shared" si="11"/>
        <v>318050.36185122712</v>
      </c>
      <c r="D195" s="43">
        <f t="shared" si="11"/>
        <v>341606.53890342679</v>
      </c>
      <c r="E195" s="43">
        <f t="shared" si="11"/>
        <v>136239.27242226223</v>
      </c>
      <c r="F195" s="43">
        <f t="shared" si="11"/>
        <v>0</v>
      </c>
      <c r="G195" s="43">
        <f t="shared" si="11"/>
        <v>0</v>
      </c>
      <c r="H195" s="43">
        <f t="shared" si="12"/>
        <v>795896.17317691608</v>
      </c>
      <c r="I195" s="1"/>
    </row>
    <row r="196" spans="2:9" x14ac:dyDescent="0.2">
      <c r="B196" s="9" t="str">
        <f>$B$35</f>
        <v>Teacher Education</v>
      </c>
      <c r="C196" s="43">
        <f t="shared" si="11"/>
        <v>49506.966177118753</v>
      </c>
      <c r="D196" s="43">
        <f t="shared" si="11"/>
        <v>334731.402937142</v>
      </c>
      <c r="E196" s="43">
        <f t="shared" si="11"/>
        <v>954491.40301804943</v>
      </c>
      <c r="F196" s="43">
        <f t="shared" si="11"/>
        <v>0</v>
      </c>
      <c r="G196" s="43">
        <f t="shared" si="11"/>
        <v>0</v>
      </c>
      <c r="H196" s="43">
        <f t="shared" si="12"/>
        <v>1338729.7721323101</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445829.73183980002</v>
      </c>
      <c r="D198" s="43">
        <f t="shared" si="11"/>
        <v>1459524.2281234923</v>
      </c>
      <c r="E198" s="43">
        <f t="shared" si="11"/>
        <v>519660.05200721318</v>
      </c>
      <c r="F198" s="43">
        <f t="shared" si="11"/>
        <v>0</v>
      </c>
      <c r="G198" s="43">
        <f t="shared" si="11"/>
        <v>0</v>
      </c>
      <c r="H198" s="43">
        <f t="shared" si="12"/>
        <v>2425014.0119705056</v>
      </c>
      <c r="I198" s="1"/>
    </row>
    <row r="199" spans="2:9" x14ac:dyDescent="0.2">
      <c r="B199" s="9" t="str">
        <f>$B$38</f>
        <v>Home Economics</v>
      </c>
      <c r="C199" s="43">
        <f t="shared" si="11"/>
        <v>761.49657471055787</v>
      </c>
      <c r="D199" s="43">
        <f t="shared" si="11"/>
        <v>2718.8351195790119</v>
      </c>
      <c r="E199" s="43">
        <f t="shared" si="11"/>
        <v>66491.737019402237</v>
      </c>
      <c r="F199" s="43">
        <f t="shared" si="11"/>
        <v>0</v>
      </c>
      <c r="G199" s="43">
        <f t="shared" si="11"/>
        <v>0</v>
      </c>
      <c r="H199" s="43">
        <f t="shared" si="12"/>
        <v>69972.068713691813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388.40501708271603</v>
      </c>
      <c r="D202" s="43">
        <f t="shared" si="11"/>
        <v>5180.1256937805956</v>
      </c>
      <c r="E202" s="43">
        <f t="shared" si="11"/>
        <v>0</v>
      </c>
      <c r="F202" s="43">
        <f t="shared" si="11"/>
        <v>0</v>
      </c>
      <c r="G202" s="43">
        <f t="shared" si="11"/>
        <v>0</v>
      </c>
      <c r="H202" s="43">
        <f t="shared" si="12"/>
        <v>5568.5307108633115</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9806.1825818302914</v>
      </c>
      <c r="D205" s="43">
        <f t="shared" si="11"/>
        <v>0</v>
      </c>
      <c r="E205" s="43">
        <f t="shared" si="11"/>
        <v>0</v>
      </c>
      <c r="F205" s="43">
        <f t="shared" si="11"/>
        <v>0</v>
      </c>
      <c r="G205" s="43">
        <f t="shared" si="11"/>
        <v>0</v>
      </c>
      <c r="H205" s="43">
        <f t="shared" si="12"/>
        <v>9806.1825818302914</v>
      </c>
      <c r="I205" s="1"/>
    </row>
    <row r="206" spans="2:9" x14ac:dyDescent="0.2">
      <c r="B206" s="9" t="str">
        <f>$B$45</f>
        <v>Health Services</v>
      </c>
      <c r="C206" s="43">
        <f t="shared" si="11"/>
        <v>79371.748553629077</v>
      </c>
      <c r="D206" s="43">
        <f t="shared" si="11"/>
        <v>148337.30534133237</v>
      </c>
      <c r="E206" s="43">
        <f t="shared" si="11"/>
        <v>112505.20234960465</v>
      </c>
      <c r="F206" s="43">
        <f t="shared" si="11"/>
        <v>0</v>
      </c>
      <c r="G206" s="43">
        <f t="shared" si="11"/>
        <v>0</v>
      </c>
      <c r="H206" s="43">
        <f t="shared" si="12"/>
        <v>340214.25624456606</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299486.82299273327</v>
      </c>
      <c r="D208" s="43">
        <f t="shared" si="11"/>
        <v>1405873.3498666128</v>
      </c>
      <c r="E208" s="43">
        <f t="shared" si="11"/>
        <v>1191442.8526699618</v>
      </c>
      <c r="F208" s="43">
        <f t="shared" si="11"/>
        <v>256867.5201995986</v>
      </c>
      <c r="G208" s="43">
        <f t="shared" si="11"/>
        <v>0</v>
      </c>
      <c r="H208" s="43">
        <f t="shared" si="12"/>
        <v>3153670.5457289065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32322.536511206097</v>
      </c>
      <c r="E210" s="43">
        <f t="shared" si="13"/>
        <v>0</v>
      </c>
      <c r="F210" s="43">
        <f t="shared" si="13"/>
        <v>0</v>
      </c>
      <c r="G210" s="43">
        <f t="shared" si="13"/>
        <v>0</v>
      </c>
      <c r="H210" s="43">
        <f t="shared" si="12"/>
        <v>32322.536511206097</v>
      </c>
      <c r="I210" s="1"/>
    </row>
    <row r="211" spans="2:9" x14ac:dyDescent="0.2">
      <c r="B211" s="9" t="str">
        <f>$B$50</f>
        <v>Technology</v>
      </c>
      <c r="C211" s="43">
        <f t="shared" si="13"/>
        <v>73779.561310599194</v>
      </c>
      <c r="D211" s="43">
        <f t="shared" si="13"/>
        <v>183605.8319593042</v>
      </c>
      <c r="E211" s="43">
        <f t="shared" si="13"/>
        <v>142376.07838388393</v>
      </c>
      <c r="F211" s="43">
        <f t="shared" si="13"/>
        <v>0</v>
      </c>
      <c r="G211" s="43">
        <f t="shared" si="13"/>
        <v>0</v>
      </c>
      <c r="H211" s="43">
        <f t="shared" si="12"/>
        <v>399761.4716537873</v>
      </c>
      <c r="I211" s="1"/>
    </row>
    <row r="212" spans="2:9" x14ac:dyDescent="0.2">
      <c r="B212" s="9" t="str">
        <f>$B$51</f>
        <v>Nursing</v>
      </c>
      <c r="C212" s="43">
        <f t="shared" si="13"/>
        <v>53038.166821956482</v>
      </c>
      <c r="D212" s="43">
        <f t="shared" si="13"/>
        <v>2184331.3465007311</v>
      </c>
      <c r="E212" s="43">
        <f t="shared" si="13"/>
        <v>1004633.9208025433</v>
      </c>
      <c r="F212" s="43">
        <f t="shared" si="13"/>
        <v>517590.77138047345</v>
      </c>
      <c r="G212" s="43">
        <f t="shared" si="13"/>
        <v>0</v>
      </c>
      <c r="H212" s="43">
        <f t="shared" si="12"/>
        <v>3759594.2055057045</v>
      </c>
      <c r="I212" s="1"/>
    </row>
    <row r="213" spans="2:9" x14ac:dyDescent="0.2">
      <c r="B213" s="39" t="str">
        <f>$B$52</f>
        <v>Totals</v>
      </c>
      <c r="C213" s="42">
        <f>SUM(C193:C212)</f>
        <v>3999868.4753132546</v>
      </c>
      <c r="D213" s="42">
        <f>SUM(D193:D212)</f>
        <v>8207670.8580771163</v>
      </c>
      <c r="E213" s="42">
        <f>SUM(E193:E212)</f>
        <v>5636825.3750295583</v>
      </c>
      <c r="F213" s="42">
        <f>SUM(F193:F212)</f>
        <v>774458.29158007202</v>
      </c>
      <c r="G213" s="42">
        <f>SUM(G193:G212)</f>
        <v>0</v>
      </c>
      <c r="H213" s="42">
        <f t="shared" si="12"/>
        <v>18618823</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12852677</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1823315.0796699352</v>
      </c>
      <c r="D218" s="42">
        <f t="shared" si="14"/>
        <v>1088936.3742464941</v>
      </c>
      <c r="E218" s="42">
        <f t="shared" si="14"/>
        <v>406562.42332295631</v>
      </c>
      <c r="F218" s="42">
        <f t="shared" si="14"/>
        <v>0</v>
      </c>
      <c r="G218" s="42">
        <f t="shared" si="14"/>
        <v>0</v>
      </c>
      <c r="H218" s="42">
        <f>SUM(C218:G218)</f>
        <v>3318813.8772393856</v>
      </c>
      <c r="I218" s="1"/>
    </row>
    <row r="219" spans="2:9" x14ac:dyDescent="0.2">
      <c r="B219" s="9" t="str">
        <f>$B$33</f>
        <v>Science</v>
      </c>
      <c r="C219" s="43">
        <f t="shared" si="14"/>
        <v>842976.70068756561</v>
      </c>
      <c r="D219" s="43">
        <f t="shared" si="14"/>
        <v>633850.83318168111</v>
      </c>
      <c r="E219" s="43">
        <f t="shared" si="14"/>
        <v>74527.268865734892</v>
      </c>
      <c r="F219" s="43">
        <f t="shared" si="14"/>
        <v>0</v>
      </c>
      <c r="G219" s="43">
        <f t="shared" si="14"/>
        <v>0</v>
      </c>
      <c r="H219" s="43">
        <f t="shared" ref="H219:H238" si="15">SUM(C219:G219)</f>
        <v>1551354.8027349815</v>
      </c>
      <c r="I219" s="1"/>
    </row>
    <row r="220" spans="2:9" x14ac:dyDescent="0.2">
      <c r="B220" s="9" t="str">
        <f>$B$34</f>
        <v>Fine Arts</v>
      </c>
      <c r="C220" s="43">
        <f t="shared" si="14"/>
        <v>215128.31835359789</v>
      </c>
      <c r="D220" s="43">
        <f t="shared" si="14"/>
        <v>106720.76420745262</v>
      </c>
      <c r="E220" s="43">
        <f t="shared" si="14"/>
        <v>30760.562495829639</v>
      </c>
      <c r="F220" s="43">
        <f t="shared" si="14"/>
        <v>0</v>
      </c>
      <c r="G220" s="43">
        <f t="shared" si="14"/>
        <v>0</v>
      </c>
      <c r="H220" s="43">
        <f t="shared" si="15"/>
        <v>352609.6450568802</v>
      </c>
      <c r="I220" s="1"/>
    </row>
    <row r="221" spans="2:9" x14ac:dyDescent="0.2">
      <c r="B221" s="9" t="str">
        <f>$B$35</f>
        <v>Teacher Education</v>
      </c>
      <c r="C221" s="43">
        <f t="shared" si="14"/>
        <v>47969.120940788634</v>
      </c>
      <c r="D221" s="43">
        <f t="shared" si="14"/>
        <v>295485.11891673069</v>
      </c>
      <c r="E221" s="43">
        <f t="shared" si="14"/>
        <v>603787.86429174326</v>
      </c>
      <c r="F221" s="43">
        <f t="shared" si="14"/>
        <v>0</v>
      </c>
      <c r="G221" s="43">
        <f t="shared" si="14"/>
        <v>0</v>
      </c>
      <c r="H221" s="43">
        <f t="shared" si="15"/>
        <v>947242.10414926265</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241555.2984238287</v>
      </c>
      <c r="D223" s="43">
        <f t="shared" si="14"/>
        <v>900172.01953721605</v>
      </c>
      <c r="E223" s="43">
        <f t="shared" si="14"/>
        <v>120151.99578907952</v>
      </c>
      <c r="F223" s="43">
        <f t="shared" si="14"/>
        <v>0</v>
      </c>
      <c r="G223" s="43">
        <f t="shared" si="14"/>
        <v>0</v>
      </c>
      <c r="H223" s="43">
        <f t="shared" si="15"/>
        <v>1261879.3137501243</v>
      </c>
      <c r="I223" s="1"/>
    </row>
    <row r="224" spans="2:9" x14ac:dyDescent="0.2">
      <c r="B224" s="9" t="str">
        <f>$B$38</f>
        <v>Home Economics</v>
      </c>
      <c r="C224" s="43">
        <f t="shared" si="14"/>
        <v>3810.1745757449221</v>
      </c>
      <c r="D224" s="43">
        <f t="shared" si="14"/>
        <v>17882.938867194764</v>
      </c>
      <c r="E224" s="43">
        <f t="shared" si="14"/>
        <v>27457.414845270749</v>
      </c>
      <c r="F224" s="43">
        <f t="shared" si="14"/>
        <v>0</v>
      </c>
      <c r="G224" s="43">
        <f t="shared" si="14"/>
        <v>0</v>
      </c>
      <c r="H224" s="43">
        <f t="shared" si="15"/>
        <v>49150.528288210437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732.72587995094648</v>
      </c>
      <c r="D227" s="43">
        <f t="shared" si="14"/>
        <v>14421.724892899003</v>
      </c>
      <c r="E227" s="43">
        <f t="shared" si="14"/>
        <v>0</v>
      </c>
      <c r="F227" s="43">
        <f t="shared" si="14"/>
        <v>0</v>
      </c>
      <c r="G227" s="43">
        <f t="shared" si="14"/>
        <v>0</v>
      </c>
      <c r="H227" s="43">
        <f t="shared" si="15"/>
        <v>15154.45077284995</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14166.033679051632</v>
      </c>
      <c r="D230" s="43">
        <f t="shared" si="14"/>
        <v>0</v>
      </c>
      <c r="E230" s="43">
        <f t="shared" si="14"/>
        <v>0</v>
      </c>
      <c r="F230" s="43">
        <f t="shared" si="14"/>
        <v>0</v>
      </c>
      <c r="G230" s="43">
        <f t="shared" si="14"/>
        <v>0</v>
      </c>
      <c r="H230" s="43">
        <f t="shared" si="15"/>
        <v>14166.033679051632</v>
      </c>
      <c r="I230" s="1"/>
    </row>
    <row r="231" spans="2:10" x14ac:dyDescent="0.2">
      <c r="B231" s="9" t="str">
        <f>$B$45</f>
        <v>Health Services</v>
      </c>
      <c r="C231" s="43">
        <f t="shared" si="14"/>
        <v>97941.025953443183</v>
      </c>
      <c r="D231" s="43">
        <f t="shared" si="14"/>
        <v>168766.22952445812</v>
      </c>
      <c r="E231" s="43">
        <f t="shared" si="14"/>
        <v>96823.515507007382</v>
      </c>
      <c r="F231" s="43">
        <f t="shared" si="14"/>
        <v>0</v>
      </c>
      <c r="G231" s="43">
        <f t="shared" si="14"/>
        <v>0</v>
      </c>
      <c r="H231" s="43">
        <f t="shared" si="15"/>
        <v>363530.77098490868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239503.66595996605</v>
      </c>
      <c r="D233" s="43">
        <f t="shared" si="14"/>
        <v>1165852.2403419556</v>
      </c>
      <c r="E233" s="43">
        <f t="shared" si="14"/>
        <v>1068843.5272600132</v>
      </c>
      <c r="F233" s="43">
        <f t="shared" si="14"/>
        <v>66857.259980259667</v>
      </c>
      <c r="G233" s="43">
        <f t="shared" si="14"/>
        <v>0</v>
      </c>
      <c r="H233" s="43">
        <f t="shared" si="15"/>
        <v>2541056.6935421946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35381.298403912224</v>
      </c>
      <c r="E235" s="43">
        <f t="shared" si="16"/>
        <v>0</v>
      </c>
      <c r="F235" s="43">
        <f t="shared" si="16"/>
        <v>0</v>
      </c>
      <c r="G235" s="43">
        <f t="shared" si="16"/>
        <v>0</v>
      </c>
      <c r="H235" s="43">
        <f t="shared" si="15"/>
        <v>35381.298403912224</v>
      </c>
      <c r="I235" s="1"/>
    </row>
    <row r="236" spans="2:10" x14ac:dyDescent="0.2">
      <c r="B236" s="9" t="str">
        <f>$B$50</f>
        <v>Technology</v>
      </c>
      <c r="C236" s="43">
        <f t="shared" si="16"/>
        <v>44452.036717024086</v>
      </c>
      <c r="D236" s="43">
        <f t="shared" si="16"/>
        <v>139089.52452262596</v>
      </c>
      <c r="E236" s="43">
        <f t="shared" si="16"/>
        <v>107765.19209948368</v>
      </c>
      <c r="F236" s="43">
        <f t="shared" si="16"/>
        <v>0</v>
      </c>
      <c r="G236" s="43">
        <f t="shared" si="16"/>
        <v>0</v>
      </c>
      <c r="H236" s="43">
        <f t="shared" si="15"/>
        <v>291306.75333913369</v>
      </c>
      <c r="I236" s="1"/>
    </row>
    <row r="237" spans="2:10" x14ac:dyDescent="0.2">
      <c r="B237" s="9" t="str">
        <f>$B$51</f>
        <v>Nursing</v>
      </c>
      <c r="C237" s="43">
        <f t="shared" si="16"/>
        <v>76985.065786846113</v>
      </c>
      <c r="D237" s="43">
        <f t="shared" si="16"/>
        <v>1585492.3864477768</v>
      </c>
      <c r="E237" s="43">
        <f t="shared" si="16"/>
        <v>351097.06902398838</v>
      </c>
      <c r="F237" s="43">
        <f t="shared" si="16"/>
        <v>97456.206800493281</v>
      </c>
      <c r="G237" s="43">
        <f t="shared" si="16"/>
        <v>0</v>
      </c>
      <c r="H237" s="43">
        <f t="shared" si="15"/>
        <v>2111030.7280591046</v>
      </c>
      <c r="I237" s="1"/>
    </row>
    <row r="238" spans="2:10" x14ac:dyDescent="0.2">
      <c r="B238" s="39" t="str">
        <f>$B$52</f>
        <v>Totals</v>
      </c>
      <c r="C238" s="42">
        <f>SUM(C218:C237)</f>
        <v>3648535.2466277429</v>
      </c>
      <c r="D238" s="42">
        <f>SUM(D218:D237)</f>
        <v>6152051.4530903967</v>
      </c>
      <c r="E238" s="42">
        <f>SUM(E218:E237)</f>
        <v>2887776.8335011071</v>
      </c>
      <c r="F238" s="42">
        <f>SUM(F218:F237)</f>
        <v>164313.46678075293</v>
      </c>
      <c r="G238" s="42">
        <f>SUM(G218:G237)</f>
        <v>0</v>
      </c>
      <c r="H238" s="42">
        <f t="shared" si="15"/>
        <v>12852677.000000002</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10732950</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1522604.9471517436</v>
      </c>
      <c r="D243" s="42">
        <f t="shared" si="17"/>
        <v>909343.60662521189</v>
      </c>
      <c r="E243" s="42">
        <f t="shared" si="17"/>
        <v>339510.13951444702</v>
      </c>
      <c r="F243" s="42">
        <f t="shared" si="17"/>
        <v>0</v>
      </c>
      <c r="G243" s="42">
        <f t="shared" si="17"/>
        <v>0</v>
      </c>
      <c r="H243" s="42">
        <f>SUM(C243:G243)</f>
        <v>2771458.6932914024</v>
      </c>
      <c r="I243" s="1"/>
    </row>
    <row r="244" spans="2:9" x14ac:dyDescent="0.2">
      <c r="B244" s="9" t="str">
        <f>$B$33</f>
        <v>Science</v>
      </c>
      <c r="C244" s="43">
        <f t="shared" si="17"/>
        <v>703948.81779450353</v>
      </c>
      <c r="D244" s="43">
        <f t="shared" si="17"/>
        <v>529313.02171503438</v>
      </c>
      <c r="E244" s="43">
        <f t="shared" si="17"/>
        <v>62235.863421487164</v>
      </c>
      <c r="F244" s="43">
        <f t="shared" si="17"/>
        <v>0</v>
      </c>
      <c r="G244" s="43">
        <f t="shared" si="17"/>
        <v>0</v>
      </c>
      <c r="H244" s="43">
        <f t="shared" ref="H244:H263" si="18">SUM(C244:G244)</f>
        <v>1295497.7029310251</v>
      </c>
      <c r="I244" s="1"/>
    </row>
    <row r="245" spans="2:9" x14ac:dyDescent="0.2">
      <c r="B245" s="9" t="str">
        <f>$B$34</f>
        <v>Fine Arts</v>
      </c>
      <c r="C245" s="43">
        <f t="shared" si="17"/>
        <v>179648.29307336116</v>
      </c>
      <c r="D245" s="43">
        <f t="shared" si="17"/>
        <v>89119.848433161329</v>
      </c>
      <c r="E245" s="43">
        <f t="shared" si="17"/>
        <v>25687.378531306338</v>
      </c>
      <c r="F245" s="43">
        <f t="shared" si="17"/>
        <v>0</v>
      </c>
      <c r="G245" s="43">
        <f t="shared" si="17"/>
        <v>0</v>
      </c>
      <c r="H245" s="43">
        <f t="shared" si="18"/>
        <v>294455.52003782883</v>
      </c>
      <c r="I245" s="1"/>
    </row>
    <row r="246" spans="2:9" x14ac:dyDescent="0.2">
      <c r="B246" s="9" t="str">
        <f>$B$35</f>
        <v>Teacher Education</v>
      </c>
      <c r="C246" s="43">
        <f t="shared" si="17"/>
        <v>40057.816484568728</v>
      </c>
      <c r="D246" s="43">
        <f t="shared" si="17"/>
        <v>246752.25301914336</v>
      </c>
      <c r="E246" s="43">
        <f t="shared" si="17"/>
        <v>504208.18620510469</v>
      </c>
      <c r="F246" s="43">
        <f t="shared" si="17"/>
        <v>0</v>
      </c>
      <c r="G246" s="43">
        <f t="shared" si="17"/>
        <v>0</v>
      </c>
      <c r="H246" s="43">
        <f t="shared" si="18"/>
        <v>791018.25570881681</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201716.80500630586</v>
      </c>
      <c r="D248" s="43">
        <f t="shared" si="17"/>
        <v>751711.2020392298</v>
      </c>
      <c r="E248" s="43">
        <f t="shared" si="17"/>
        <v>100335.93493436436</v>
      </c>
      <c r="F248" s="43">
        <f t="shared" si="17"/>
        <v>0</v>
      </c>
      <c r="G248" s="43">
        <f t="shared" si="17"/>
        <v>0</v>
      </c>
      <c r="H248" s="43">
        <f t="shared" si="18"/>
        <v>1053763.9419799</v>
      </c>
      <c r="I248" s="1"/>
    </row>
    <row r="249" spans="2:9" x14ac:dyDescent="0.2">
      <c r="B249" s="9" t="str">
        <f>$B$38</f>
        <v>Home Economics</v>
      </c>
      <c r="C249" s="43">
        <f t="shared" si="17"/>
        <v>3181.7817574301025</v>
      </c>
      <c r="D249" s="43">
        <f t="shared" si="17"/>
        <v>14933.596223935141</v>
      </c>
      <c r="E249" s="43">
        <f t="shared" si="17"/>
        <v>22929.002313179484</v>
      </c>
      <c r="F249" s="43">
        <f t="shared" si="17"/>
        <v>0</v>
      </c>
      <c r="G249" s="43">
        <f t="shared" si="17"/>
        <v>0</v>
      </c>
      <c r="H249" s="43">
        <f t="shared" si="18"/>
        <v>41044.380294544724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611.88110719809663</v>
      </c>
      <c r="D252" s="43">
        <f t="shared" si="17"/>
        <v>12043.222761238016</v>
      </c>
      <c r="E252" s="43">
        <f t="shared" si="17"/>
        <v>0</v>
      </c>
      <c r="F252" s="43">
        <f t="shared" si="17"/>
        <v>0</v>
      </c>
      <c r="G252" s="43">
        <f t="shared" si="17"/>
        <v>0</v>
      </c>
      <c r="H252" s="43">
        <f t="shared" si="18"/>
        <v>12655.103868436112</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11829.701405829868</v>
      </c>
      <c r="D255" s="43">
        <f t="shared" si="17"/>
        <v>0</v>
      </c>
      <c r="E255" s="43">
        <f t="shared" si="17"/>
        <v>0</v>
      </c>
      <c r="F255" s="43">
        <f t="shared" si="17"/>
        <v>0</v>
      </c>
      <c r="G255" s="43">
        <f t="shared" si="17"/>
        <v>0</v>
      </c>
      <c r="H255" s="43">
        <f t="shared" si="18"/>
        <v>11829.701405829868</v>
      </c>
      <c r="I255" s="1"/>
    </row>
    <row r="256" spans="2:9" x14ac:dyDescent="0.2">
      <c r="B256" s="9" t="str">
        <f>$B$45</f>
        <v>Health Services</v>
      </c>
      <c r="C256" s="43">
        <f t="shared" si="17"/>
        <v>81788.107995478917</v>
      </c>
      <c r="D256" s="43">
        <f t="shared" si="17"/>
        <v>140932.469023732</v>
      </c>
      <c r="E256" s="43">
        <f t="shared" si="17"/>
        <v>80854.902893843449</v>
      </c>
      <c r="F256" s="43">
        <f t="shared" si="17"/>
        <v>0</v>
      </c>
      <c r="G256" s="43">
        <f t="shared" si="17"/>
        <v>0</v>
      </c>
      <c r="H256" s="43">
        <f t="shared" si="18"/>
        <v>303575.47991305438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200003.53790615121</v>
      </c>
      <c r="D258" s="43">
        <f t="shared" si="17"/>
        <v>973574.12801848131</v>
      </c>
      <c r="E258" s="43">
        <f t="shared" si="17"/>
        <v>892564.57124888152</v>
      </c>
      <c r="F258" s="43">
        <f t="shared" si="17"/>
        <v>55830.830301354959</v>
      </c>
      <c r="G258" s="43">
        <f t="shared" si="17"/>
        <v>0</v>
      </c>
      <c r="H258" s="43">
        <f t="shared" si="18"/>
        <v>2121973.0674748691</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29546.039840903937</v>
      </c>
      <c r="E260" s="43">
        <f t="shared" si="19"/>
        <v>0</v>
      </c>
      <c r="F260" s="43">
        <f t="shared" si="19"/>
        <v>0</v>
      </c>
      <c r="G260" s="43">
        <f t="shared" si="19"/>
        <v>0</v>
      </c>
      <c r="H260" s="43">
        <f t="shared" si="18"/>
        <v>29546.039840903937</v>
      </c>
      <c r="I260" s="1"/>
    </row>
    <row r="261" spans="2:10" x14ac:dyDescent="0.2">
      <c r="B261" s="9" t="str">
        <f>$B$50</f>
        <v>Technology</v>
      </c>
      <c r="C261" s="43">
        <f t="shared" si="19"/>
        <v>37120.787170017866</v>
      </c>
      <c r="D261" s="43">
        <f t="shared" si="19"/>
        <v>116150.19285282887</v>
      </c>
      <c r="E261" s="43">
        <f t="shared" si="19"/>
        <v>89992.024116388639</v>
      </c>
      <c r="F261" s="43">
        <f t="shared" si="19"/>
        <v>0</v>
      </c>
      <c r="G261" s="43">
        <f t="shared" si="19"/>
        <v>0</v>
      </c>
      <c r="H261" s="43">
        <f t="shared" si="18"/>
        <v>243263.00413923536</v>
      </c>
      <c r="I261" s="1"/>
    </row>
    <row r="262" spans="2:10" x14ac:dyDescent="0.2">
      <c r="B262" s="9" t="str">
        <f>$B$51</f>
        <v>Nursing</v>
      </c>
      <c r="C262" s="43">
        <f t="shared" si="19"/>
        <v>64288.308329613348</v>
      </c>
      <c r="D262" s="43">
        <f t="shared" si="19"/>
        <v>1324005.1476532605</v>
      </c>
      <c r="E262" s="43">
        <f t="shared" si="19"/>
        <v>293192.40551840031</v>
      </c>
      <c r="F262" s="43">
        <f t="shared" si="19"/>
        <v>81383.247612878957</v>
      </c>
      <c r="G262" s="43">
        <f t="shared" si="19"/>
        <v>0</v>
      </c>
      <c r="H262" s="43">
        <f t="shared" si="18"/>
        <v>1762869.1091141531</v>
      </c>
      <c r="I262" s="1"/>
    </row>
    <row r="263" spans="2:10" x14ac:dyDescent="0.2">
      <c r="B263" s="39" t="str">
        <f>$B$52</f>
        <v>Totals</v>
      </c>
      <c r="C263" s="42">
        <f>SUM(C243:C262)</f>
        <v>3046800.7851822022</v>
      </c>
      <c r="D263" s="42">
        <f>SUM(D243:D262)</f>
        <v>5137424.7282061605</v>
      </c>
      <c r="E263" s="42">
        <f>SUM(E243:E262)</f>
        <v>2411510.408697403</v>
      </c>
      <c r="F263" s="42">
        <f>SUM(F243:F262)</f>
        <v>137214.0779142339</v>
      </c>
      <c r="G263" s="42">
        <f>SUM(G243:G262)</f>
        <v>0</v>
      </c>
      <c r="H263" s="42">
        <f t="shared" si="18"/>
        <v>10732950</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10188503.130928271</v>
      </c>
      <c r="D268" s="42">
        <f t="shared" si="20"/>
        <v>6441631.8198248222</v>
      </c>
      <c r="E268" s="42">
        <f t="shared" si="20"/>
        <v>5260588.1843028776</v>
      </c>
      <c r="F268" s="42">
        <f t="shared" si="20"/>
        <v>0</v>
      </c>
      <c r="G268" s="42">
        <f t="shared" si="20"/>
        <v>0</v>
      </c>
      <c r="H268" s="42">
        <f>SUM(C268:G268)</f>
        <v>21890723.13505597</v>
      </c>
      <c r="I268" s="1"/>
    </row>
    <row r="269" spans="2:10" x14ac:dyDescent="0.2">
      <c r="B269" s="9" t="str">
        <f>$B$33</f>
        <v>Science</v>
      </c>
      <c r="C269" s="43">
        <f t="shared" si="20"/>
        <v>5135245.5588371214</v>
      </c>
      <c r="D269" s="43">
        <f t="shared" si="20"/>
        <v>4953692.7701311801</v>
      </c>
      <c r="E269" s="43">
        <f t="shared" si="20"/>
        <v>1522809.1372422343</v>
      </c>
      <c r="F269" s="43">
        <f t="shared" si="20"/>
        <v>0</v>
      </c>
      <c r="G269" s="43">
        <f t="shared" si="20"/>
        <v>0</v>
      </c>
      <c r="H269" s="43">
        <f t="shared" ref="H269:H288" si="21">SUM(C269:G269)</f>
        <v>11611747.466210537</v>
      </c>
      <c r="I269" s="1"/>
    </row>
    <row r="270" spans="2:10" x14ac:dyDescent="0.2">
      <c r="B270" s="9" t="str">
        <f>$B$34</f>
        <v>Fine Arts</v>
      </c>
      <c r="C270" s="43">
        <f t="shared" si="20"/>
        <v>1630990.7133228094</v>
      </c>
      <c r="D270" s="43">
        <f t="shared" si="20"/>
        <v>1523614.0452323565</v>
      </c>
      <c r="E270" s="43">
        <f t="shared" si="20"/>
        <v>585989.57971645927</v>
      </c>
      <c r="F270" s="43">
        <f t="shared" si="20"/>
        <v>0</v>
      </c>
      <c r="G270" s="43">
        <f t="shared" si="20"/>
        <v>0</v>
      </c>
      <c r="H270" s="43">
        <f t="shared" si="21"/>
        <v>3740594.3382716253</v>
      </c>
      <c r="I270" s="1"/>
    </row>
    <row r="271" spans="2:10" x14ac:dyDescent="0.2">
      <c r="B271" s="9" t="str">
        <f>$B$35</f>
        <v>Teacher Education</v>
      </c>
      <c r="C271" s="43">
        <f t="shared" si="20"/>
        <v>282186.5507154279</v>
      </c>
      <c r="D271" s="43">
        <f t="shared" si="20"/>
        <v>1855008.5790787612</v>
      </c>
      <c r="E271" s="43">
        <f t="shared" si="20"/>
        <v>4851382.0021962002</v>
      </c>
      <c r="F271" s="43">
        <f t="shared" si="20"/>
        <v>0</v>
      </c>
      <c r="G271" s="43">
        <f t="shared" si="20"/>
        <v>0</v>
      </c>
      <c r="H271" s="43">
        <f t="shared" si="21"/>
        <v>6988577.1319903899</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2176145.5381092457</v>
      </c>
      <c r="D273" s="43">
        <f t="shared" si="20"/>
        <v>7324835.4308170406</v>
      </c>
      <c r="E273" s="43">
        <f t="shared" si="20"/>
        <v>2240328.768774244</v>
      </c>
      <c r="F273" s="43">
        <f t="shared" si="20"/>
        <v>0</v>
      </c>
      <c r="G273" s="43">
        <f t="shared" si="20"/>
        <v>0</v>
      </c>
      <c r="H273" s="43">
        <f t="shared" si="21"/>
        <v>11741309.737700529</v>
      </c>
      <c r="I273" s="1"/>
    </row>
    <row r="274" spans="2:10" x14ac:dyDescent="0.2">
      <c r="B274" s="9" t="str">
        <f>$B$38</f>
        <v>Home Economics</v>
      </c>
      <c r="C274" s="43">
        <f t="shared" si="20"/>
        <v>8847.452907885583</v>
      </c>
      <c r="D274" s="43">
        <f t="shared" si="20"/>
        <v>39441.370210708912</v>
      </c>
      <c r="E274" s="43">
        <f t="shared" si="20"/>
        <v>212403.15417785247</v>
      </c>
      <c r="F274" s="43">
        <f t="shared" si="20"/>
        <v>0</v>
      </c>
      <c r="G274" s="43">
        <f t="shared" si="20"/>
        <v>0</v>
      </c>
      <c r="H274" s="43">
        <f t="shared" si="21"/>
        <v>260691.97729644697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2291.0120042317594</v>
      </c>
      <c r="D277" s="43">
        <f t="shared" si="20"/>
        <v>39087.073347917612</v>
      </c>
      <c r="E277" s="43">
        <f t="shared" si="20"/>
        <v>0</v>
      </c>
      <c r="F277" s="43">
        <f t="shared" si="20"/>
        <v>0</v>
      </c>
      <c r="G277" s="43">
        <f t="shared" si="20"/>
        <v>0</v>
      </c>
      <c r="H277" s="43">
        <f t="shared" si="21"/>
        <v>41378.08535214937</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49889.917666711794</v>
      </c>
      <c r="D280" s="43">
        <f t="shared" si="20"/>
        <v>0</v>
      </c>
      <c r="E280" s="43">
        <f t="shared" si="20"/>
        <v>0</v>
      </c>
      <c r="F280" s="43">
        <f t="shared" si="20"/>
        <v>0</v>
      </c>
      <c r="G280" s="43">
        <f t="shared" si="20"/>
        <v>0</v>
      </c>
      <c r="H280" s="43">
        <f t="shared" si="21"/>
        <v>49889.917666711794</v>
      </c>
      <c r="I280" s="1"/>
    </row>
    <row r="281" spans="2:10" x14ac:dyDescent="0.2">
      <c r="B281" s="9" t="str">
        <f>$B$45</f>
        <v>Health Services</v>
      </c>
      <c r="C281" s="43">
        <f t="shared" si="20"/>
        <v>488235.3254825396</v>
      </c>
      <c r="D281" s="43">
        <f t="shared" si="20"/>
        <v>886263.76064069429</v>
      </c>
      <c r="E281" s="43">
        <f t="shared" si="20"/>
        <v>614969.42101929523</v>
      </c>
      <c r="F281" s="43">
        <f t="shared" si="20"/>
        <v>0</v>
      </c>
      <c r="G281" s="43">
        <f t="shared" si="20"/>
        <v>0</v>
      </c>
      <c r="H281" s="43">
        <f t="shared" si="21"/>
        <v>1989468.5071425291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1603567.5793897954</v>
      </c>
      <c r="D283" s="43">
        <f t="shared" si="20"/>
        <v>7603845.2807884114</v>
      </c>
      <c r="E283" s="43">
        <f t="shared" si="20"/>
        <v>6592367.820324935</v>
      </c>
      <c r="F283" s="43">
        <f t="shared" si="20"/>
        <v>1121093.6262428274</v>
      </c>
      <c r="G283" s="43">
        <f t="shared" si="20"/>
        <v>0</v>
      </c>
      <c r="H283" s="43">
        <f t="shared" si="21"/>
        <v>16920874.306745969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143685.87475602224</v>
      </c>
      <c r="E285" s="43">
        <f t="shared" si="22"/>
        <v>0</v>
      </c>
      <c r="F285" s="43">
        <f t="shared" si="22"/>
        <v>0</v>
      </c>
      <c r="G285" s="43">
        <f t="shared" si="22"/>
        <v>0</v>
      </c>
      <c r="H285" s="43">
        <f t="shared" si="21"/>
        <v>143685.87475602224</v>
      </c>
      <c r="I285" s="1"/>
    </row>
    <row r="286" spans="2:10" x14ac:dyDescent="0.2">
      <c r="B286" s="9" t="str">
        <f>$B$50</f>
        <v>Technology</v>
      </c>
      <c r="C286" s="43">
        <f t="shared" si="22"/>
        <v>368342.87218963163</v>
      </c>
      <c r="D286" s="43">
        <f t="shared" si="22"/>
        <v>968887.94683494233</v>
      </c>
      <c r="E286" s="43">
        <f t="shared" si="22"/>
        <v>751151.6001075824</v>
      </c>
      <c r="F286" s="43">
        <f t="shared" si="22"/>
        <v>0</v>
      </c>
      <c r="G286" s="43">
        <f t="shared" si="22"/>
        <v>0</v>
      </c>
      <c r="H286" s="43">
        <f t="shared" si="21"/>
        <v>2088382.4191321563</v>
      </c>
      <c r="I286" s="1"/>
    </row>
    <row r="287" spans="2:10" x14ac:dyDescent="0.2">
      <c r="B287" s="9" t="str">
        <f>$B$51</f>
        <v>Nursing</v>
      </c>
      <c r="C287" s="43">
        <f t="shared" si="22"/>
        <v>347424.779428337</v>
      </c>
      <c r="D287" s="43">
        <f t="shared" si="22"/>
        <v>11399666.100060921</v>
      </c>
      <c r="E287" s="43">
        <f t="shared" si="22"/>
        <v>4549150.9546282496</v>
      </c>
      <c r="F287" s="43">
        <f t="shared" si="22"/>
        <v>2190637.2085614535</v>
      </c>
      <c r="G287" s="43">
        <f t="shared" si="22"/>
        <v>0</v>
      </c>
      <c r="H287" s="43">
        <f t="shared" si="21"/>
        <v>18486879.04267896</v>
      </c>
      <c r="I287" s="1"/>
    </row>
    <row r="288" spans="2:10" x14ac:dyDescent="0.2">
      <c r="B288" s="39" t="str">
        <f>$B$52</f>
        <v>Totals</v>
      </c>
      <c r="C288" s="42">
        <f>SUM(C268:C287)</f>
        <v>22281670.430982005</v>
      </c>
      <c r="D288" s="42">
        <f>SUM(D268:D287)</f>
        <v>43179660.051723778</v>
      </c>
      <c r="E288" s="42">
        <f>SUM(E268:E287)</f>
        <v>27181140.622489929</v>
      </c>
      <c r="F288" s="42">
        <f>SUM(F268:F287)</f>
        <v>3311730.8348042807</v>
      </c>
      <c r="G288" s="42">
        <f>SUM(G268:G287)</f>
        <v>0</v>
      </c>
      <c r="H288" s="42">
        <f t="shared" si="21"/>
        <v>95954201.939999998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272.95995099738172</v>
      </c>
      <c r="D293" s="40">
        <f t="shared" si="23"/>
        <v>379.16486078196613</v>
      </c>
      <c r="E293" s="40">
        <f t="shared" si="23"/>
        <v>890.41776985492174</v>
      </c>
      <c r="F293" s="40">
        <f t="shared" si="23"/>
        <v>0</v>
      </c>
      <c r="G293" s="41">
        <f t="shared" si="23"/>
        <v>0</v>
      </c>
      <c r="H293" s="42">
        <f t="shared" si="23"/>
        <v>363.49439807143403</v>
      </c>
      <c r="I293" s="1"/>
    </row>
    <row r="294" spans="2:10" x14ac:dyDescent="0.2">
      <c r="B294" s="9" t="str">
        <f>$B$33</f>
        <v>Science</v>
      </c>
      <c r="C294" s="75">
        <f t="shared" si="23"/>
        <v>297.57463978890428</v>
      </c>
      <c r="D294" s="75">
        <f t="shared" si="23"/>
        <v>500.92959552342808</v>
      </c>
      <c r="E294" s="75">
        <f t="shared" si="23"/>
        <v>1406.1026197989236</v>
      </c>
      <c r="F294" s="75">
        <f t="shared" si="23"/>
        <v>0</v>
      </c>
      <c r="G294" s="96">
        <f t="shared" si="23"/>
        <v>0</v>
      </c>
      <c r="H294" s="43">
        <f t="shared" si="23"/>
        <v>411.34108421164535</v>
      </c>
      <c r="I294" s="1"/>
    </row>
    <row r="295" spans="2:10" x14ac:dyDescent="0.2">
      <c r="B295" s="9" t="str">
        <f>$B$34</f>
        <v>Fine Arts</v>
      </c>
      <c r="C295" s="75">
        <f t="shared" si="23"/>
        <v>370.34303208964792</v>
      </c>
      <c r="D295" s="75">
        <f t="shared" si="23"/>
        <v>915.083510650064</v>
      </c>
      <c r="E295" s="75">
        <f t="shared" si="23"/>
        <v>1310.9386570838014</v>
      </c>
      <c r="F295" s="75">
        <f t="shared" si="23"/>
        <v>0</v>
      </c>
      <c r="G295" s="96">
        <f t="shared" si="23"/>
        <v>0</v>
      </c>
      <c r="H295" s="43">
        <f t="shared" si="23"/>
        <v>574.06297395206036</v>
      </c>
      <c r="I295" s="1"/>
    </row>
    <row r="296" spans="2:10" x14ac:dyDescent="0.2">
      <c r="B296" s="9" t="str">
        <f>$B$35</f>
        <v>Teacher Education</v>
      </c>
      <c r="C296" s="75">
        <f t="shared" si="23"/>
        <v>287.35901294850095</v>
      </c>
      <c r="D296" s="75">
        <f t="shared" si="23"/>
        <v>402.38797810819113</v>
      </c>
      <c r="E296" s="75">
        <f t="shared" si="23"/>
        <v>552.9270574648051</v>
      </c>
      <c r="F296" s="75">
        <f t="shared" si="23"/>
        <v>0</v>
      </c>
      <c r="G296" s="96">
        <f t="shared" si="23"/>
        <v>0</v>
      </c>
      <c r="H296" s="43">
        <f t="shared" si="23"/>
        <v>486.46645774679035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440.06987626071702</v>
      </c>
      <c r="D298" s="75">
        <f t="shared" si="23"/>
        <v>521.56333173006556</v>
      </c>
      <c r="E298" s="75">
        <f t="shared" si="23"/>
        <v>1283.1207152200711</v>
      </c>
      <c r="F298" s="75">
        <f t="shared" si="23"/>
        <v>0</v>
      </c>
      <c r="G298" s="96">
        <f t="shared" si="23"/>
        <v>0</v>
      </c>
      <c r="H298" s="43">
        <f t="shared" si="23"/>
        <v>566.25559381241999</v>
      </c>
      <c r="I298" s="1"/>
    </row>
    <row r="299" spans="2:10" x14ac:dyDescent="0.2">
      <c r="B299" s="9" t="str">
        <f>$B$38</f>
        <v>Home Economics</v>
      </c>
      <c r="C299" s="75">
        <f t="shared" si="23"/>
        <v>113.42888343443055</v>
      </c>
      <c r="D299" s="75">
        <f t="shared" si="23"/>
        <v>141.36691831795309</v>
      </c>
      <c r="E299" s="75">
        <f t="shared" si="23"/>
        <v>532.33873227531944</v>
      </c>
      <c r="F299" s="75">
        <f t="shared" si="23"/>
        <v>0</v>
      </c>
      <c r="G299" s="96">
        <f t="shared" si="23"/>
        <v>0</v>
      </c>
      <c r="H299" s="43">
        <f t="shared" si="23"/>
        <v>344.83065779953301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152.73413361545062</v>
      </c>
      <c r="D302" s="75">
        <f t="shared" si="23"/>
        <v>173.72032599074495</v>
      </c>
      <c r="E302" s="75">
        <f t="shared" si="23"/>
        <v>0</v>
      </c>
      <c r="F302" s="75">
        <f t="shared" si="23"/>
        <v>0</v>
      </c>
      <c r="G302" s="96">
        <f t="shared" si="23"/>
        <v>0</v>
      </c>
      <c r="H302" s="43">
        <f t="shared" si="23"/>
        <v>172.40868896728904</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172.03419885073032</v>
      </c>
      <c r="D305" s="75">
        <f t="shared" si="23"/>
        <v>0</v>
      </c>
      <c r="E305" s="75">
        <f t="shared" si="23"/>
        <v>0</v>
      </c>
      <c r="F305" s="75">
        <f t="shared" si="23"/>
        <v>0</v>
      </c>
      <c r="G305" s="96">
        <f t="shared" si="23"/>
        <v>0</v>
      </c>
      <c r="H305" s="43">
        <f t="shared" si="23"/>
        <v>172.03419885073032</v>
      </c>
      <c r="I305" s="1"/>
    </row>
    <row r="306" spans="2:10" x14ac:dyDescent="0.2">
      <c r="B306" s="9" t="str">
        <f>$B$45</f>
        <v>Health Services</v>
      </c>
      <c r="C306" s="75">
        <f t="shared" si="23"/>
        <v>243.50889051498234</v>
      </c>
      <c r="D306" s="75">
        <f t="shared" si="23"/>
        <v>336.59846587189298</v>
      </c>
      <c r="E306" s="75">
        <f t="shared" si="23"/>
        <v>437.07847975785018</v>
      </c>
      <c r="F306" s="75">
        <f t="shared" si="23"/>
        <v>0</v>
      </c>
      <c r="G306" s="96">
        <f t="shared" si="23"/>
        <v>0</v>
      </c>
      <c r="H306" s="43">
        <f t="shared" si="23"/>
        <v>329.10976131390061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327.05844980415981</v>
      </c>
      <c r="D308" s="75">
        <f t="shared" si="23"/>
        <v>418.04636213032114</v>
      </c>
      <c r="E308" s="75">
        <f t="shared" si="23"/>
        <v>424.43779425218486</v>
      </c>
      <c r="F308" s="75">
        <f t="shared" si="23"/>
        <v>1608.455704796022</v>
      </c>
      <c r="G308" s="96">
        <f t="shared" si="23"/>
        <v>0</v>
      </c>
      <c r="H308" s="43">
        <f t="shared" si="23"/>
        <v>430.32665259647439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260.30049774641708</v>
      </c>
      <c r="E310" s="75">
        <f t="shared" si="24"/>
        <v>0</v>
      </c>
      <c r="F310" s="75">
        <f t="shared" si="24"/>
        <v>0</v>
      </c>
      <c r="G310" s="96">
        <f t="shared" si="24"/>
        <v>0</v>
      </c>
      <c r="H310" s="43">
        <f t="shared" si="24"/>
        <v>260.30049774641708</v>
      </c>
      <c r="I310" s="1"/>
    </row>
    <row r="311" spans="2:10" x14ac:dyDescent="0.2">
      <c r="B311" s="9" t="str">
        <f>$B$50</f>
        <v>Technology</v>
      </c>
      <c r="C311" s="75">
        <f t="shared" si="24"/>
        <v>404.77238702157319</v>
      </c>
      <c r="D311" s="75">
        <f t="shared" si="24"/>
        <v>446.49214139859095</v>
      </c>
      <c r="E311" s="75">
        <f t="shared" si="24"/>
        <v>479.66257988989935</v>
      </c>
      <c r="F311" s="75">
        <f t="shared" si="24"/>
        <v>0</v>
      </c>
      <c r="G311" s="96">
        <f t="shared" si="24"/>
        <v>0</v>
      </c>
      <c r="H311" s="43">
        <f t="shared" si="24"/>
        <v>449.50116640812661</v>
      </c>
      <c r="I311" s="1"/>
    </row>
    <row r="312" spans="2:10" x14ac:dyDescent="0.2">
      <c r="B312" s="9" t="str">
        <f>$B$51</f>
        <v>Nursing</v>
      </c>
      <c r="C312" s="75">
        <f t="shared" si="24"/>
        <v>220.44719506874176</v>
      </c>
      <c r="D312" s="75">
        <f t="shared" si="24"/>
        <v>460.85325436856891</v>
      </c>
      <c r="E312" s="75">
        <f t="shared" si="24"/>
        <v>891.64072023289884</v>
      </c>
      <c r="F312" s="75">
        <f t="shared" si="24"/>
        <v>2156.1389848045801</v>
      </c>
      <c r="G312" s="96">
        <f t="shared" si="24"/>
        <v>0</v>
      </c>
      <c r="H312" s="43">
        <f t="shared" si="24"/>
        <v>570.05485793027935</v>
      </c>
      <c r="I312" s="1"/>
    </row>
    <row r="313" spans="2:10" x14ac:dyDescent="0.2">
      <c r="B313" s="39" t="str">
        <f>$B$52</f>
        <v>Totals</v>
      </c>
      <c r="C313" s="42">
        <f t="shared" si="24"/>
        <v>298.31800927798537</v>
      </c>
      <c r="D313" s="42">
        <f t="shared" si="24"/>
        <v>449.87716372744376</v>
      </c>
      <c r="E313" s="42">
        <f t="shared" si="24"/>
        <v>647.72520785649431</v>
      </c>
      <c r="F313" s="42">
        <f t="shared" si="24"/>
        <v>1933.2929566866787</v>
      </c>
      <c r="G313" s="42">
        <f t="shared" si="24"/>
        <v>0</v>
      </c>
      <c r="H313" s="42">
        <f t="shared" si="24"/>
        <v>447.65406855175439</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1.3890860523549959</v>
      </c>
      <c r="E318" s="59">
        <f t="shared" si="25"/>
        <v>3.2620820988624182</v>
      </c>
      <c r="F318" s="59">
        <f t="shared" si="25"/>
        <v>0</v>
      </c>
      <c r="G318" s="59">
        <f t="shared" si="25"/>
        <v>0</v>
      </c>
      <c r="H318" s="59">
        <f t="shared" si="25"/>
        <v>1.3316766681091643</v>
      </c>
      <c r="I318" s="1"/>
    </row>
    <row r="319" spans="2:10" x14ac:dyDescent="0.2">
      <c r="B319" s="9" t="str">
        <f>$B$33</f>
        <v>Science</v>
      </c>
      <c r="C319" s="59">
        <f t="shared" ref="C319:H334" si="26">IF($C$293=0,"",C294/$C$293)</f>
        <v>1.0901769241296451</v>
      </c>
      <c r="D319" s="59">
        <f t="shared" si="26"/>
        <v>1.8351761629977472</v>
      </c>
      <c r="E319" s="59">
        <f t="shared" si="26"/>
        <v>5.1513147429177666</v>
      </c>
      <c r="F319" s="59">
        <f t="shared" si="26"/>
        <v>0</v>
      </c>
      <c r="G319" s="59">
        <f t="shared" si="26"/>
        <v>0</v>
      </c>
      <c r="H319" s="59">
        <f t="shared" si="26"/>
        <v>1.5069649694346223</v>
      </c>
      <c r="I319" s="1"/>
    </row>
    <row r="320" spans="2:10" x14ac:dyDescent="0.2">
      <c r="B320" s="9" t="str">
        <f>$B$34</f>
        <v>Fine Arts</v>
      </c>
      <c r="C320" s="59">
        <f t="shared" si="26"/>
        <v>1.3567669203355048</v>
      </c>
      <c r="D320" s="59">
        <f t="shared" si="26"/>
        <v>3.3524460541057235</v>
      </c>
      <c r="E320" s="59">
        <f t="shared" si="26"/>
        <v>4.8026776539697433</v>
      </c>
      <c r="F320" s="59">
        <f t="shared" si="26"/>
        <v>0</v>
      </c>
      <c r="G320" s="59">
        <f t="shared" si="26"/>
        <v>0</v>
      </c>
      <c r="H320" s="59">
        <f t="shared" si="26"/>
        <v>2.1031033008852162</v>
      </c>
      <c r="I320" s="1"/>
    </row>
    <row r="321" spans="2:9" x14ac:dyDescent="0.2">
      <c r="B321" s="9" t="str">
        <f>$B$35</f>
        <v>Teacher Education</v>
      </c>
      <c r="C321" s="59">
        <f t="shared" si="26"/>
        <v>1.0527515553051126</v>
      </c>
      <c r="D321" s="59">
        <f t="shared" si="26"/>
        <v>1.4741648972235157</v>
      </c>
      <c r="E321" s="59">
        <f t="shared" si="26"/>
        <v>2.025671002080847</v>
      </c>
      <c r="F321" s="59">
        <f t="shared" si="26"/>
        <v>0</v>
      </c>
      <c r="G321" s="59">
        <f t="shared" si="26"/>
        <v>0</v>
      </c>
      <c r="H321" s="59">
        <f t="shared" si="26"/>
        <v>1.7821898632721276</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1.6122140799510116</v>
      </c>
      <c r="D323" s="59">
        <f t="shared" si="26"/>
        <v>1.9107687037028684</v>
      </c>
      <c r="E323" s="59">
        <f t="shared" si="26"/>
        <v>4.7007654805461883</v>
      </c>
      <c r="F323" s="59">
        <f t="shared" si="26"/>
        <v>0</v>
      </c>
      <c r="G323" s="59">
        <f t="shared" si="26"/>
        <v>0</v>
      </c>
      <c r="H323" s="59">
        <f t="shared" si="26"/>
        <v>2.0745006428355186</v>
      </c>
      <c r="I323" s="1"/>
    </row>
    <row r="324" spans="2:9" x14ac:dyDescent="0.2">
      <c r="B324" s="9" t="str">
        <f>$B$38</f>
        <v>Home Economics</v>
      </c>
      <c r="C324" s="59">
        <f t="shared" si="26"/>
        <v>0.41555137674947257</v>
      </c>
      <c r="D324" s="59">
        <f t="shared" si="26"/>
        <v>0.51790351588724126</v>
      </c>
      <c r="E324" s="59">
        <f t="shared" si="26"/>
        <v>1.9502448265035983</v>
      </c>
      <c r="F324" s="59">
        <f t="shared" si="26"/>
        <v>0</v>
      </c>
      <c r="G324" s="59">
        <f t="shared" si="26"/>
        <v>0</v>
      </c>
      <c r="H324" s="59">
        <f t="shared" si="26"/>
        <v>1.2633012884840409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0.55954777635828223</v>
      </c>
      <c r="D327" s="59">
        <f t="shared" si="26"/>
        <v>0.63643155472434598</v>
      </c>
      <c r="E327" s="59">
        <f t="shared" si="26"/>
        <v>0</v>
      </c>
      <c r="F327" s="59">
        <f t="shared" si="26"/>
        <v>0</v>
      </c>
      <c r="G327" s="59">
        <f t="shared" si="26"/>
        <v>0</v>
      </c>
      <c r="H327" s="59">
        <f t="shared" si="26"/>
        <v>0.63162631857646701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0.63025435864172064</v>
      </c>
      <c r="D330" s="59">
        <f t="shared" si="26"/>
        <v>0</v>
      </c>
      <c r="E330" s="59">
        <f t="shared" si="26"/>
        <v>0</v>
      </c>
      <c r="F330" s="59">
        <f t="shared" si="26"/>
        <v>0</v>
      </c>
      <c r="G330" s="59">
        <f t="shared" si="26"/>
        <v>0</v>
      </c>
      <c r="H330" s="59">
        <f t="shared" si="26"/>
        <v>0.63025435864172064</v>
      </c>
      <c r="I330" s="1"/>
    </row>
    <row r="331" spans="2:9" x14ac:dyDescent="0.2">
      <c r="B331" s="9" t="str">
        <f>$B$45</f>
        <v>Health Services</v>
      </c>
      <c r="C331" s="59">
        <f t="shared" si="26"/>
        <v>0.89210482939058744</v>
      </c>
      <c r="D331" s="59">
        <f t="shared" si="26"/>
        <v>1.2331423149878924</v>
      </c>
      <c r="E331" s="59">
        <f t="shared" si="26"/>
        <v>1.6012549759068599</v>
      </c>
      <c r="F331" s="59">
        <f t="shared" si="26"/>
        <v>0</v>
      </c>
      <c r="G331" s="59">
        <f t="shared" si="26"/>
        <v>0</v>
      </c>
      <c r="H331" s="59">
        <f t="shared" si="26"/>
        <v>1.2057071380301407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1.1981920739987859</v>
      </c>
      <c r="D333" s="59">
        <f t="shared" si="26"/>
        <v>1.531530030697914</v>
      </c>
      <c r="E333" s="59">
        <f t="shared" si="26"/>
        <v>1.5549453049845254</v>
      </c>
      <c r="F333" s="59">
        <f t="shared" si="26"/>
        <v>5.8926435871592409</v>
      </c>
      <c r="G333" s="59">
        <f t="shared" si="26"/>
        <v>0</v>
      </c>
      <c r="H333" s="59">
        <f t="shared" si="26"/>
        <v>1.5765193795796151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0.9536215726713474</v>
      </c>
      <c r="E335" s="59">
        <f t="shared" si="27"/>
        <v>0</v>
      </c>
      <c r="F335" s="59">
        <f t="shared" si="27"/>
        <v>0</v>
      </c>
      <c r="G335" s="59">
        <f t="shared" si="27"/>
        <v>0</v>
      </c>
      <c r="H335" s="59">
        <f t="shared" si="27"/>
        <v>0.9536215726713474</v>
      </c>
      <c r="I335" s="1"/>
    </row>
    <row r="336" spans="2:9" x14ac:dyDescent="0.2">
      <c r="B336" s="9" t="str">
        <f>$B$50</f>
        <v>Technology</v>
      </c>
      <c r="C336" s="59">
        <f t="shared" si="27"/>
        <v>1.4829002772844717</v>
      </c>
      <c r="D336" s="59">
        <f t="shared" si="27"/>
        <v>1.6357423122591115</v>
      </c>
      <c r="E336" s="59">
        <f t="shared" si="27"/>
        <v>1.7572635770824137</v>
      </c>
      <c r="F336" s="59">
        <f t="shared" si="27"/>
        <v>0</v>
      </c>
      <c r="G336" s="59">
        <f t="shared" si="27"/>
        <v>0</v>
      </c>
      <c r="H336" s="59">
        <f t="shared" si="27"/>
        <v>1.646765999062032</v>
      </c>
      <c r="I336" s="1"/>
    </row>
    <row r="337" spans="2:10" x14ac:dyDescent="0.2">
      <c r="B337" s="9" t="str">
        <f>$B$51</f>
        <v>Nursing</v>
      </c>
      <c r="C337" s="59">
        <f t="shared" si="27"/>
        <v>0.80761736021434272</v>
      </c>
      <c r="D337" s="59">
        <f t="shared" si="27"/>
        <v>1.6883548399119894</v>
      </c>
      <c r="E337" s="59">
        <f t="shared" si="27"/>
        <v>3.2665624278392826</v>
      </c>
      <c r="F337" s="59">
        <f t="shared" si="27"/>
        <v>7.8991037949932155</v>
      </c>
      <c r="G337" s="59">
        <f t="shared" si="27"/>
        <v>0</v>
      </c>
      <c r="H337" s="59">
        <f t="shared" si="27"/>
        <v>2.0884194030931207</v>
      </c>
      <c r="I337" s="1"/>
    </row>
    <row r="338" spans="2:10" x14ac:dyDescent="0.2">
      <c r="B338" s="39" t="str">
        <f>$B$52</f>
        <v>Totals</v>
      </c>
      <c r="C338" s="59">
        <f t="shared" si="27"/>
        <v>1.0929002888077413</v>
      </c>
      <c r="D338" s="59">
        <f t="shared" si="27"/>
        <v>1.6481434806960347</v>
      </c>
      <c r="E338" s="59">
        <f t="shared" si="27"/>
        <v>2.3729679225459246</v>
      </c>
      <c r="F338" s="59">
        <f t="shared" si="27"/>
        <v>7.0826982113036179</v>
      </c>
      <c r="G338" s="59">
        <f t="shared" si="27"/>
        <v>0</v>
      </c>
      <c r="H338" s="59">
        <f t="shared" si="27"/>
        <v>1.6399990801436228</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8188.7985299214515</v>
      </c>
      <c r="D343" s="42">
        <f t="shared" si="28"/>
        <v>11374.945823458984</v>
      </c>
      <c r="E343" s="42">
        <f>E293*24</f>
        <v>21370.02647651812</v>
      </c>
      <c r="F343" s="42">
        <f>F293*18</f>
        <v>0</v>
      </c>
      <c r="G343" s="42">
        <f>G293*24</f>
        <v>0</v>
      </c>
      <c r="H343" s="42">
        <f>IF((C32/30+D32/30+E32/24+F32/18+G32/24)=0,0,H268/(C32/30+D32/30+E32/24+F32/18+G32/24))</f>
        <v>10643.787585926728</v>
      </c>
      <c r="I343" s="1"/>
    </row>
    <row r="344" spans="2:10" x14ac:dyDescent="0.2">
      <c r="B344" s="9" t="str">
        <f>$B$33</f>
        <v>Science</v>
      </c>
      <c r="C344" s="43">
        <f t="shared" si="28"/>
        <v>8927.2391936671283</v>
      </c>
      <c r="D344" s="43">
        <f t="shared" si="28"/>
        <v>15027.887865702842</v>
      </c>
      <c r="E344" s="43">
        <f>E294*24</f>
        <v>33746.462875174169</v>
      </c>
      <c r="F344" s="43">
        <f>F294*18</f>
        <v>0</v>
      </c>
      <c r="G344" s="43">
        <f>G294*24</f>
        <v>0</v>
      </c>
      <c r="H344" s="43">
        <f t="shared" ref="H344:H363" si="29">IF((C33/30+D33/30+E33/24+F33/18+G33/24)=0,0,H269/(C33/30+D33/30+E33/24+F33/18+G33/24))</f>
        <v>12222.99928898731</v>
      </c>
      <c r="I344" s="1"/>
    </row>
    <row r="345" spans="2:10" x14ac:dyDescent="0.2">
      <c r="B345" s="9" t="str">
        <f>$B$34</f>
        <v>Fine Arts</v>
      </c>
      <c r="C345" s="43">
        <f t="shared" si="28"/>
        <v>11110.290962689438</v>
      </c>
      <c r="D345" s="43">
        <f t="shared" si="28"/>
        <v>27452.505319501921</v>
      </c>
      <c r="E345" s="43">
        <f t="shared" ref="E345:E363" si="30">E295*24</f>
        <v>31462.527770011235</v>
      </c>
      <c r="F345" s="43">
        <f t="shared" ref="F345:F363" si="31">F295*18</f>
        <v>0</v>
      </c>
      <c r="G345" s="43">
        <f t="shared" ref="G345:G363" si="32">G295*24</f>
        <v>0</v>
      </c>
      <c r="H345" s="43">
        <f t="shared" si="29"/>
        <v>16931.512224834787</v>
      </c>
      <c r="I345" s="1"/>
    </row>
    <row r="346" spans="2:10" x14ac:dyDescent="0.2">
      <c r="B346" s="9" t="str">
        <f>$B$35</f>
        <v>Teacher Education</v>
      </c>
      <c r="C346" s="43">
        <f t="shared" si="28"/>
        <v>8620.7703884550283</v>
      </c>
      <c r="D346" s="43">
        <f t="shared" si="28"/>
        <v>12071.639343245733</v>
      </c>
      <c r="E346" s="43">
        <f t="shared" si="30"/>
        <v>13270.249379155322</v>
      </c>
      <c r="F346" s="43">
        <f t="shared" si="31"/>
        <v>0</v>
      </c>
      <c r="G346" s="43">
        <f t="shared" si="32"/>
        <v>0</v>
      </c>
      <c r="H346" s="43">
        <f t="shared" si="29"/>
        <v>12660.848090806589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13202.09628782151</v>
      </c>
      <c r="D348" s="43">
        <f t="shared" si="28"/>
        <v>15646.899951901967</v>
      </c>
      <c r="E348" s="43">
        <f t="shared" si="30"/>
        <v>30794.897165281705</v>
      </c>
      <c r="F348" s="43">
        <f t="shared" si="31"/>
        <v>0</v>
      </c>
      <c r="G348" s="43">
        <f t="shared" si="32"/>
        <v>0</v>
      </c>
      <c r="H348" s="43">
        <f t="shared" si="29"/>
        <v>16637.427302317545</v>
      </c>
      <c r="I348" s="1"/>
    </row>
    <row r="349" spans="2:10" x14ac:dyDescent="0.2">
      <c r="B349" s="9" t="str">
        <f>$B$38</f>
        <v>Home Economics</v>
      </c>
      <c r="C349" s="43">
        <f t="shared" si="28"/>
        <v>3402.8665030329162</v>
      </c>
      <c r="D349" s="43">
        <f t="shared" si="28"/>
        <v>4241.0075495385927</v>
      </c>
      <c r="E349" s="43">
        <f t="shared" si="30"/>
        <v>12776.129574607667</v>
      </c>
      <c r="F349" s="43">
        <f t="shared" si="31"/>
        <v>0</v>
      </c>
      <c r="G349" s="43">
        <f t="shared" si="32"/>
        <v>0</v>
      </c>
      <c r="H349" s="43">
        <f t="shared" si="29"/>
        <v>9139.0701944416123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4582.0240084635188</v>
      </c>
      <c r="D352" s="43">
        <f t="shared" si="28"/>
        <v>5211.6097797223483</v>
      </c>
      <c r="E352" s="43">
        <f t="shared" si="30"/>
        <v>0</v>
      </c>
      <c r="F352" s="43">
        <f t="shared" si="31"/>
        <v>0</v>
      </c>
      <c r="G352" s="43">
        <f t="shared" si="32"/>
        <v>0</v>
      </c>
      <c r="H352" s="43">
        <f t="shared" si="29"/>
        <v>5172.2606690186713</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5161.0259655219097</v>
      </c>
      <c r="D355" s="43">
        <f t="shared" si="28"/>
        <v>0</v>
      </c>
      <c r="E355" s="43">
        <f t="shared" si="30"/>
        <v>0</v>
      </c>
      <c r="F355" s="43">
        <f t="shared" si="31"/>
        <v>0</v>
      </c>
      <c r="G355" s="43">
        <f t="shared" si="32"/>
        <v>0</v>
      </c>
      <c r="H355" s="43">
        <f t="shared" si="29"/>
        <v>5161.0259655219097</v>
      </c>
      <c r="I355" s="1"/>
    </row>
    <row r="356" spans="2:9" x14ac:dyDescent="0.2">
      <c r="B356" s="9" t="str">
        <f>$B$45</f>
        <v>Health Services</v>
      </c>
      <c r="C356" s="43">
        <f t="shared" si="28"/>
        <v>7305.2667154494702</v>
      </c>
      <c r="D356" s="43">
        <f t="shared" si="28"/>
        <v>10097.95397615679</v>
      </c>
      <c r="E356" s="43">
        <f t="shared" si="30"/>
        <v>10489.883514188405</v>
      </c>
      <c r="F356" s="43">
        <f t="shared" si="31"/>
        <v>0</v>
      </c>
      <c r="G356" s="43">
        <f t="shared" si="32"/>
        <v>0</v>
      </c>
      <c r="H356" s="43">
        <f t="shared" si="29"/>
        <v>9330.3717066128702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9811.7534941247941</v>
      </c>
      <c r="D358" s="43">
        <f t="shared" si="28"/>
        <v>12541.390863909633</v>
      </c>
      <c r="E358" s="43">
        <f t="shared" si="30"/>
        <v>10186.507062052437</v>
      </c>
      <c r="F358" s="43">
        <f t="shared" si="31"/>
        <v>28952.202686328397</v>
      </c>
      <c r="G358" s="43">
        <f t="shared" si="32"/>
        <v>0</v>
      </c>
      <c r="H358" s="43">
        <f t="shared" si="29"/>
        <v>11624.495730021046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7809.0149323925125</v>
      </c>
      <c r="E360" s="43">
        <f t="shared" si="30"/>
        <v>0</v>
      </c>
      <c r="F360" s="43">
        <f t="shared" si="31"/>
        <v>0</v>
      </c>
      <c r="G360" s="43">
        <f t="shared" si="32"/>
        <v>0</v>
      </c>
      <c r="H360" s="43">
        <f t="shared" si="29"/>
        <v>7809.0149323925134</v>
      </c>
      <c r="I360" s="1"/>
    </row>
    <row r="361" spans="2:9" x14ac:dyDescent="0.2">
      <c r="B361" s="9" t="str">
        <f>$B$50</f>
        <v>Technology</v>
      </c>
      <c r="C361" s="43">
        <f t="shared" si="33"/>
        <v>12143.171610647196</v>
      </c>
      <c r="D361" s="43">
        <f t="shared" si="33"/>
        <v>13394.764241957728</v>
      </c>
      <c r="E361" s="43">
        <f t="shared" si="30"/>
        <v>11511.901917357583</v>
      </c>
      <c r="F361" s="43">
        <f t="shared" si="31"/>
        <v>0</v>
      </c>
      <c r="G361" s="43">
        <f t="shared" si="32"/>
        <v>0</v>
      </c>
      <c r="H361" s="43">
        <f t="shared" si="29"/>
        <v>12437.01688813195</v>
      </c>
      <c r="I361" s="1"/>
    </row>
    <row r="362" spans="2:9" x14ac:dyDescent="0.2">
      <c r="B362" s="9" t="str">
        <f>$B$51</f>
        <v>Nursing</v>
      </c>
      <c r="C362" s="43">
        <f t="shared" si="33"/>
        <v>6613.4158520622532</v>
      </c>
      <c r="D362" s="43">
        <f t="shared" si="33"/>
        <v>13825.597631057068</v>
      </c>
      <c r="E362" s="43">
        <f t="shared" si="30"/>
        <v>21399.377285589573</v>
      </c>
      <c r="F362" s="43">
        <f t="shared" si="31"/>
        <v>38810.501726482442</v>
      </c>
      <c r="G362" s="43">
        <f t="shared" si="32"/>
        <v>0</v>
      </c>
      <c r="H362" s="43">
        <f t="shared" si="29"/>
        <v>16130.327768616187</v>
      </c>
      <c r="I362" s="1"/>
    </row>
    <row r="363" spans="2:9" x14ac:dyDescent="0.2">
      <c r="B363" s="39" t="str">
        <f>$B$52</f>
        <v>Totals</v>
      </c>
      <c r="C363" s="42">
        <f t="shared" si="33"/>
        <v>8949.5402783395602</v>
      </c>
      <c r="D363" s="42">
        <f t="shared" si="33"/>
        <v>13496.314911823312</v>
      </c>
      <c r="E363" s="42">
        <f t="shared" si="30"/>
        <v>15545.404988555863</v>
      </c>
      <c r="F363" s="42">
        <f t="shared" si="31"/>
        <v>34799.273220360221</v>
      </c>
      <c r="G363" s="42">
        <f t="shared" si="32"/>
        <v>0</v>
      </c>
      <c r="H363" s="42">
        <f t="shared" si="29"/>
        <v>12738.297998070642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B1:W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7.140625" style="4" bestFit="1" customWidth="1"/>
    <col min="6" max="6" width="16.7109375" style="4" bestFit="1" customWidth="1"/>
    <col min="7" max="7" width="17.5703125" style="4" bestFit="1" customWidth="1"/>
    <col min="8" max="8" width="21.28515625" style="4" bestFit="1" customWidth="1"/>
    <col min="9" max="9" width="17.140625" style="4" bestFit="1" customWidth="1"/>
    <col min="10" max="10" width="15.85546875" style="4" bestFit="1" customWidth="1"/>
    <col min="11" max="17" width="9.140625" style="4"/>
    <col min="18" max="18" width="31.5703125" style="4" bestFit="1" customWidth="1"/>
    <col min="19" max="19" width="7.42578125" style="4" bestFit="1" customWidth="1"/>
    <col min="20" max="20" width="7.28515625" style="4" bestFit="1" customWidth="1"/>
    <col min="21" max="22" width="12.140625" style="4" bestFit="1" customWidth="1"/>
    <col min="23"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110</v>
      </c>
      <c r="C3" s="6"/>
      <c r="D3" s="6"/>
      <c r="E3" s="6"/>
      <c r="F3" s="6"/>
      <c r="G3" s="6"/>
      <c r="H3" s="6"/>
    </row>
    <row r="4" spans="2:8" x14ac:dyDescent="0.2">
      <c r="B4" s="90" t="s">
        <v>145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Data!G10</f>
        <v>596108263</v>
      </c>
      <c r="G13" s="33"/>
      <c r="H13" s="60">
        <f>F13</f>
        <v>596108263</v>
      </c>
    </row>
    <row r="14" spans="2:8" x14ac:dyDescent="0.2">
      <c r="B14" s="351" t="s">
        <v>15</v>
      </c>
      <c r="C14" s="351"/>
      <c r="D14" s="351"/>
      <c r="E14" s="351"/>
      <c r="F14" s="82">
        <f>Data!H10</f>
        <v>213545617</v>
      </c>
      <c r="G14" s="33"/>
      <c r="H14" s="30">
        <f>F14</f>
        <v>213545617</v>
      </c>
    </row>
    <row r="15" spans="2:8" x14ac:dyDescent="0.2">
      <c r="B15" s="351" t="s">
        <v>16</v>
      </c>
      <c r="C15" s="351"/>
      <c r="D15" s="351"/>
      <c r="E15" s="351"/>
      <c r="F15" s="82">
        <f>Data!I10</f>
        <v>229450002</v>
      </c>
      <c r="G15" s="33"/>
      <c r="H15" s="30">
        <f>F15</f>
        <v>229450002</v>
      </c>
    </row>
    <row r="16" spans="2:8" x14ac:dyDescent="0.2">
      <c r="B16" s="351" t="s">
        <v>20</v>
      </c>
      <c r="C16" s="351"/>
      <c r="D16" s="351"/>
      <c r="E16" s="351"/>
      <c r="F16" s="82">
        <f>Data!J10</f>
        <v>74922297</v>
      </c>
      <c r="G16" s="33"/>
      <c r="H16" s="30">
        <f>F16-G16</f>
        <v>74922297</v>
      </c>
    </row>
    <row r="17" spans="2:23" x14ac:dyDescent="0.2">
      <c r="B17" s="351" t="s">
        <v>17</v>
      </c>
      <c r="C17" s="351"/>
      <c r="D17" s="351"/>
      <c r="E17" s="351"/>
      <c r="F17" s="82">
        <f>Data!K10</f>
        <v>84525264</v>
      </c>
      <c r="G17" s="33"/>
      <c r="H17" s="30">
        <f>F17</f>
        <v>84525264</v>
      </c>
    </row>
    <row r="18" spans="2:23" x14ac:dyDescent="0.2">
      <c r="B18" s="351" t="s">
        <v>1</v>
      </c>
      <c r="C18" s="351"/>
      <c r="D18" s="351"/>
      <c r="E18" s="351"/>
      <c r="F18" s="83">
        <f>SUM(F13:F17)</f>
        <v>1198551443</v>
      </c>
      <c r="G18" s="34"/>
      <c r="H18" s="29">
        <f>SUM(H13:H17)</f>
        <v>1198551443</v>
      </c>
      <c r="I18" s="58"/>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Data!L10</f>
        <v>Monica Poehl</v>
      </c>
      <c r="E21" s="350"/>
      <c r="F21" s="350"/>
      <c r="G21" s="94" t="str">
        <f>Data!M10</f>
        <v>979-458-6090</v>
      </c>
      <c r="H21" s="84" t="str">
        <f>Data!N10</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Data!O10</f>
        <v>22350</v>
      </c>
      <c r="D25" s="86">
        <f>Data!P10</f>
        <v>28579</v>
      </c>
      <c r="E25" s="86">
        <f>Data!Q10</f>
        <v>6865</v>
      </c>
      <c r="F25" s="86">
        <f>Data!R10</f>
        <v>4019</v>
      </c>
      <c r="G25" s="86">
        <f>Data!S10</f>
        <v>989</v>
      </c>
      <c r="H25" s="74">
        <f>SUM(C25:G25)</f>
        <v>62802</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Data!T10</f>
        <v>Dutschke, Cindy</v>
      </c>
      <c r="E28" s="350"/>
      <c r="F28" s="350"/>
      <c r="G28" s="94" t="str">
        <f>Data!U10</f>
        <v>(979) 845-7838</v>
      </c>
      <c r="H28" s="84" t="str">
        <f>Data!V10</f>
        <v>cfd@tamu.edu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Data!W10</f>
        <v>274467</v>
      </c>
      <c r="D32" s="87">
        <f>Data!AQ10</f>
        <v>114844</v>
      </c>
      <c r="E32" s="87">
        <f>Data!BK10</f>
        <v>23226</v>
      </c>
      <c r="F32" s="87">
        <f>Data!CE10</f>
        <v>14998</v>
      </c>
      <c r="G32" s="87">
        <f>Data!CY10</f>
        <v>0</v>
      </c>
      <c r="H32" s="22">
        <f>SUM(C32:G32)</f>
        <v>427535</v>
      </c>
      <c r="I32" s="1"/>
      <c r="W32" s="18"/>
    </row>
    <row r="33" spans="2:23" x14ac:dyDescent="0.2">
      <c r="B33" s="7" t="s">
        <v>47</v>
      </c>
      <c r="C33" s="87">
        <f>Data!X10</f>
        <v>187449</v>
      </c>
      <c r="D33" s="87">
        <f>Data!AR10</f>
        <v>121212</v>
      </c>
      <c r="E33" s="87">
        <f>Data!BL10</f>
        <v>15284</v>
      </c>
      <c r="F33" s="87">
        <f>Data!CF10</f>
        <v>21957</v>
      </c>
      <c r="G33" s="87">
        <f>Data!CZ10</f>
        <v>0</v>
      </c>
      <c r="H33" s="22">
        <f t="shared" ref="H33:H52" si="0">SUM(C33:G33)</f>
        <v>345902</v>
      </c>
      <c r="I33" s="1"/>
      <c r="W33" s="18"/>
    </row>
    <row r="34" spans="2:23" x14ac:dyDescent="0.2">
      <c r="B34" s="7" t="s">
        <v>48</v>
      </c>
      <c r="C34" s="87">
        <f>Data!Y10</f>
        <v>35735</v>
      </c>
      <c r="D34" s="87">
        <f>Data!AS10</f>
        <v>8033</v>
      </c>
      <c r="E34" s="87">
        <f>Data!BM10</f>
        <v>313</v>
      </c>
      <c r="F34" s="87">
        <f>Data!CG10</f>
        <v>0</v>
      </c>
      <c r="G34" s="87">
        <f>Data!DA10</f>
        <v>0</v>
      </c>
      <c r="H34" s="22">
        <f t="shared" si="0"/>
        <v>44081</v>
      </c>
      <c r="I34" s="1"/>
      <c r="W34" s="18"/>
    </row>
    <row r="35" spans="2:23" x14ac:dyDescent="0.2">
      <c r="B35" s="7" t="s">
        <v>49</v>
      </c>
      <c r="C35" s="87">
        <f>Data!Z10</f>
        <v>9785</v>
      </c>
      <c r="D35" s="87">
        <f>Data!AT10</f>
        <v>18528</v>
      </c>
      <c r="E35" s="87">
        <f>Data!BN10</f>
        <v>13224</v>
      </c>
      <c r="F35" s="87">
        <f>Data!CH10</f>
        <v>6159</v>
      </c>
      <c r="G35" s="87">
        <f>Data!DB10</f>
        <v>0</v>
      </c>
      <c r="H35" s="22">
        <f t="shared" si="0"/>
        <v>47696</v>
      </c>
      <c r="I35" s="1"/>
      <c r="W35" s="18"/>
    </row>
    <row r="36" spans="2:23" x14ac:dyDescent="0.2">
      <c r="B36" s="7" t="s">
        <v>50</v>
      </c>
      <c r="C36" s="87">
        <f>Data!AA10</f>
        <v>26961</v>
      </c>
      <c r="D36" s="87">
        <f>Data!AU10</f>
        <v>43696</v>
      </c>
      <c r="E36" s="87">
        <f>Data!BO10</f>
        <v>5600</v>
      </c>
      <c r="F36" s="87">
        <f>Data!CI10</f>
        <v>5170</v>
      </c>
      <c r="G36" s="87">
        <f>Data!DC10</f>
        <v>0</v>
      </c>
      <c r="H36" s="22">
        <f t="shared" si="0"/>
        <v>81427</v>
      </c>
      <c r="I36" s="1"/>
      <c r="W36" s="18"/>
    </row>
    <row r="37" spans="2:23" x14ac:dyDescent="0.2">
      <c r="B37" s="7" t="s">
        <v>51</v>
      </c>
      <c r="C37" s="87">
        <f>Data!AB10</f>
        <v>107085</v>
      </c>
      <c r="D37" s="87">
        <f>Data!AV10</f>
        <v>138921</v>
      </c>
      <c r="E37" s="87">
        <f>Data!BP10</f>
        <v>41862</v>
      </c>
      <c r="F37" s="87">
        <f>Data!CJ10</f>
        <v>26959</v>
      </c>
      <c r="G37" s="87">
        <f>Data!DD10</f>
        <v>0</v>
      </c>
      <c r="H37" s="22">
        <f t="shared" si="0"/>
        <v>314827</v>
      </c>
      <c r="I37" s="1"/>
      <c r="W37" s="18"/>
    </row>
    <row r="38" spans="2:23" x14ac:dyDescent="0.2">
      <c r="B38" s="7" t="s">
        <v>52</v>
      </c>
      <c r="C38" s="87">
        <f>Data!AC10</f>
        <v>689</v>
      </c>
      <c r="D38" s="87">
        <f>Data!AW10</f>
        <v>834</v>
      </c>
      <c r="E38" s="87">
        <f>Data!BQ10</f>
        <v>27</v>
      </c>
      <c r="F38" s="87">
        <f>Data!CK10</f>
        <v>0</v>
      </c>
      <c r="G38" s="87">
        <f>Data!DE10</f>
        <v>0</v>
      </c>
      <c r="H38" s="22">
        <f t="shared" si="0"/>
        <v>1550</v>
      </c>
      <c r="I38" s="1"/>
      <c r="W38" s="18"/>
    </row>
    <row r="39" spans="2:23" x14ac:dyDescent="0.2">
      <c r="B39" s="7" t="s">
        <v>53</v>
      </c>
      <c r="C39" s="87">
        <f>Data!AD10</f>
        <v>0</v>
      </c>
      <c r="D39" s="87">
        <f>Data!AX10</f>
        <v>0</v>
      </c>
      <c r="E39" s="87">
        <f>Data!BR10</f>
        <v>0</v>
      </c>
      <c r="F39" s="87">
        <f>Data!CL10</f>
        <v>0</v>
      </c>
      <c r="G39" s="87">
        <f>Data!DF10</f>
        <v>12606</v>
      </c>
      <c r="H39" s="22">
        <f t="shared" si="0"/>
        <v>12606</v>
      </c>
      <c r="I39" s="1"/>
      <c r="W39" s="18"/>
    </row>
    <row r="40" spans="2:23" x14ac:dyDescent="0.2">
      <c r="B40" s="7" t="s">
        <v>54</v>
      </c>
      <c r="C40" s="87">
        <f>Data!AE10</f>
        <v>0</v>
      </c>
      <c r="D40" s="87">
        <f>Data!AY10</f>
        <v>0</v>
      </c>
      <c r="E40" s="87">
        <f>Data!BS10</f>
        <v>0</v>
      </c>
      <c r="F40" s="87">
        <f>Data!CM10</f>
        <v>0</v>
      </c>
      <c r="G40" s="87">
        <f>Data!DG10</f>
        <v>0</v>
      </c>
      <c r="H40" s="22">
        <f t="shared" si="0"/>
        <v>0</v>
      </c>
      <c r="I40" s="1"/>
      <c r="W40" s="18"/>
    </row>
    <row r="41" spans="2:23" x14ac:dyDescent="0.2">
      <c r="B41" s="7" t="s">
        <v>55</v>
      </c>
      <c r="C41" s="87">
        <f>Data!AF10</f>
        <v>0</v>
      </c>
      <c r="D41" s="87">
        <f>Data!AZ10</f>
        <v>57</v>
      </c>
      <c r="E41" s="87">
        <f>Data!BT10</f>
        <v>0</v>
      </c>
      <c r="F41" s="87">
        <f>Data!CN10</f>
        <v>0</v>
      </c>
      <c r="G41" s="87">
        <f>Data!DH10</f>
        <v>0</v>
      </c>
      <c r="H41" s="22">
        <f t="shared" si="0"/>
        <v>57</v>
      </c>
      <c r="I41" s="1"/>
      <c r="W41" s="18"/>
    </row>
    <row r="42" spans="2:23" x14ac:dyDescent="0.2">
      <c r="B42" s="7" t="s">
        <v>56</v>
      </c>
      <c r="C42" s="87">
        <f>Data!AG10</f>
        <v>0</v>
      </c>
      <c r="D42" s="87">
        <f>Data!BA10</f>
        <v>0</v>
      </c>
      <c r="E42" s="87">
        <f>Data!BU10</f>
        <v>0</v>
      </c>
      <c r="F42" s="87">
        <f>Data!CO10</f>
        <v>0</v>
      </c>
      <c r="G42" s="87">
        <f>Data!DI10</f>
        <v>12864</v>
      </c>
      <c r="H42" s="22">
        <f t="shared" si="0"/>
        <v>12864</v>
      </c>
      <c r="I42" s="1"/>
      <c r="W42" s="18"/>
    </row>
    <row r="43" spans="2:23" x14ac:dyDescent="0.2">
      <c r="B43" s="7" t="s">
        <v>57</v>
      </c>
      <c r="C43" s="87">
        <f>Data!AH10</f>
        <v>0</v>
      </c>
      <c r="D43" s="87">
        <f>Data!BB10</f>
        <v>0</v>
      </c>
      <c r="E43" s="87">
        <f>Data!BV10</f>
        <v>0</v>
      </c>
      <c r="F43" s="87">
        <f>Data!CP10</f>
        <v>0</v>
      </c>
      <c r="G43" s="87">
        <f>Data!DJ10</f>
        <v>0</v>
      </c>
      <c r="H43" s="22">
        <f t="shared" si="0"/>
        <v>0</v>
      </c>
      <c r="I43" s="1"/>
      <c r="W43" s="18"/>
    </row>
    <row r="44" spans="2:23" x14ac:dyDescent="0.2">
      <c r="B44" s="7" t="s">
        <v>58</v>
      </c>
      <c r="C44" s="87">
        <f>Data!AI10</f>
        <v>10986</v>
      </c>
      <c r="D44" s="87">
        <f>Data!BC10</f>
        <v>0</v>
      </c>
      <c r="E44" s="87">
        <f>Data!BW10</f>
        <v>0</v>
      </c>
      <c r="F44" s="87">
        <f>Data!CQ10</f>
        <v>0</v>
      </c>
      <c r="G44" s="87">
        <f>Data!DK10</f>
        <v>0</v>
      </c>
      <c r="H44" s="22">
        <f t="shared" si="0"/>
        <v>10986</v>
      </c>
      <c r="I44" s="1"/>
      <c r="W44" s="18"/>
    </row>
    <row r="45" spans="2:23" x14ac:dyDescent="0.2">
      <c r="B45" s="7" t="s">
        <v>59</v>
      </c>
      <c r="C45" s="87">
        <f>Data!AJ10</f>
        <v>15065</v>
      </c>
      <c r="D45" s="87">
        <f>Data!BD10</f>
        <v>13005</v>
      </c>
      <c r="E45" s="87">
        <f>Data!BX10</f>
        <v>758</v>
      </c>
      <c r="F45" s="87">
        <f>Data!CR10</f>
        <v>362</v>
      </c>
      <c r="G45" s="87">
        <f>Data!DL10</f>
        <v>0</v>
      </c>
      <c r="H45" s="22">
        <f t="shared" si="0"/>
        <v>29190</v>
      </c>
      <c r="I45" s="1"/>
      <c r="W45" s="18"/>
    </row>
    <row r="46" spans="2:23" x14ac:dyDescent="0.2">
      <c r="B46" s="7" t="s">
        <v>60</v>
      </c>
      <c r="C46" s="87">
        <f>Data!AK10</f>
        <v>0</v>
      </c>
      <c r="D46" s="87">
        <f>Data!BE10</f>
        <v>0</v>
      </c>
      <c r="E46" s="87">
        <f>Data!BY10</f>
        <v>0</v>
      </c>
      <c r="F46" s="87">
        <f>Data!CS10</f>
        <v>0</v>
      </c>
      <c r="G46" s="87">
        <f>Data!DM10</f>
        <v>0</v>
      </c>
      <c r="H46" s="22">
        <f t="shared" si="0"/>
        <v>0</v>
      </c>
      <c r="I46" s="1"/>
      <c r="W46" s="18"/>
    </row>
    <row r="47" spans="2:23" x14ac:dyDescent="0.2">
      <c r="B47" s="7" t="s">
        <v>61</v>
      </c>
      <c r="C47" s="87">
        <f>Data!AL10</f>
        <v>44395</v>
      </c>
      <c r="D47" s="87">
        <f>Data!BF10</f>
        <v>126778</v>
      </c>
      <c r="E47" s="87">
        <f>Data!BZ10</f>
        <v>32903</v>
      </c>
      <c r="F47" s="87">
        <f>Data!CT10</f>
        <v>2149</v>
      </c>
      <c r="G47" s="87">
        <f>Data!DN10</f>
        <v>0</v>
      </c>
      <c r="H47" s="22">
        <f t="shared" si="0"/>
        <v>206225</v>
      </c>
      <c r="I47" s="1"/>
      <c r="W47" s="18"/>
    </row>
    <row r="48" spans="2:23" x14ac:dyDescent="0.2">
      <c r="B48" s="7" t="s">
        <v>62</v>
      </c>
      <c r="C48" s="87">
        <f>Data!AM10</f>
        <v>0</v>
      </c>
      <c r="D48" s="87">
        <f>Data!BG10</f>
        <v>0</v>
      </c>
      <c r="E48" s="87">
        <f>Data!CA10</f>
        <v>0</v>
      </c>
      <c r="F48" s="87">
        <f>Data!CU10</f>
        <v>0</v>
      </c>
      <c r="G48" s="87">
        <f>Data!DO10</f>
        <v>0</v>
      </c>
      <c r="H48" s="22">
        <f t="shared" si="0"/>
        <v>0</v>
      </c>
      <c r="I48" s="1"/>
      <c r="W48" s="18"/>
    </row>
    <row r="49" spans="2:23" x14ac:dyDescent="0.2">
      <c r="B49" s="7" t="s">
        <v>63</v>
      </c>
      <c r="C49" s="87">
        <f>Data!AN10</f>
        <v>1074</v>
      </c>
      <c r="D49" s="87">
        <f>Data!BH10</f>
        <v>5256</v>
      </c>
      <c r="E49" s="87">
        <f>Data!CB10</f>
        <v>0</v>
      </c>
      <c r="F49" s="87">
        <f>Data!CV10</f>
        <v>0</v>
      </c>
      <c r="G49" s="87">
        <f>Data!DP10</f>
        <v>0</v>
      </c>
      <c r="H49" s="22">
        <f t="shared" si="0"/>
        <v>6330</v>
      </c>
      <c r="I49" s="1"/>
      <c r="W49" s="18"/>
    </row>
    <row r="50" spans="2:23" x14ac:dyDescent="0.2">
      <c r="B50" s="7" t="s">
        <v>64</v>
      </c>
      <c r="C50" s="87">
        <f>Data!AO10</f>
        <v>9073</v>
      </c>
      <c r="D50" s="87">
        <f>Data!BI10</f>
        <v>25018</v>
      </c>
      <c r="E50" s="87">
        <f>Data!CC10</f>
        <v>438</v>
      </c>
      <c r="F50" s="87">
        <f>Data!CW10</f>
        <v>0</v>
      </c>
      <c r="G50" s="87">
        <f>Data!DQ10</f>
        <v>0</v>
      </c>
      <c r="H50" s="22">
        <f t="shared" si="0"/>
        <v>34529</v>
      </c>
      <c r="I50" s="1"/>
      <c r="W50" s="18"/>
    </row>
    <row r="51" spans="2:23" x14ac:dyDescent="0.2">
      <c r="B51" s="7" t="s">
        <v>0</v>
      </c>
      <c r="C51" s="87">
        <f>Data!AP10</f>
        <v>0</v>
      </c>
      <c r="D51" s="87">
        <f>Data!BJ10</f>
        <v>0</v>
      </c>
      <c r="E51" s="87">
        <f>Data!CD10</f>
        <v>0</v>
      </c>
      <c r="F51" s="87">
        <f>Data!CX10</f>
        <v>0</v>
      </c>
      <c r="G51" s="87">
        <f>Data!DR10</f>
        <v>0</v>
      </c>
      <c r="H51" s="22">
        <f t="shared" si="0"/>
        <v>0</v>
      </c>
      <c r="I51" s="1"/>
      <c r="W51" s="18"/>
    </row>
    <row r="52" spans="2:23" x14ac:dyDescent="0.2">
      <c r="B52" s="8" t="s">
        <v>35</v>
      </c>
      <c r="C52" s="22">
        <f>SUM(C32:C51)</f>
        <v>722764</v>
      </c>
      <c r="D52" s="22">
        <f>SUM(D32:D51)</f>
        <v>616182</v>
      </c>
      <c r="E52" s="22">
        <f>SUM(E32:E51)</f>
        <v>133635</v>
      </c>
      <c r="F52" s="22">
        <f>SUM(F32:F51)</f>
        <v>77754</v>
      </c>
      <c r="G52" s="22">
        <f>SUM(G32:G51)</f>
        <v>25470</v>
      </c>
      <c r="H52" s="22">
        <f t="shared" si="0"/>
        <v>1575805</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Data!T10</f>
        <v>Dutschke, Cindy</v>
      </c>
      <c r="E55" s="350"/>
      <c r="F55" s="350"/>
      <c r="G55" s="94" t="str">
        <f>Data!U10</f>
        <v>(979) 845-7838</v>
      </c>
      <c r="H55" s="84" t="str">
        <f>Data!V10</f>
        <v>cfd@tamu.edu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Data!DS10</f>
        <v>13270048</v>
      </c>
      <c r="D61" s="88">
        <f>Data!EM10</f>
        <v>15542691</v>
      </c>
      <c r="E61" s="88">
        <f>Data!FG10</f>
        <v>11759773</v>
      </c>
      <c r="F61" s="88">
        <f>Data!GA10</f>
        <v>21749243</v>
      </c>
      <c r="G61" s="88">
        <f>Data!GU10</f>
        <v>0</v>
      </c>
      <c r="H61" s="21">
        <f>SUM(C61:G61)</f>
        <v>62321755</v>
      </c>
      <c r="I61" s="1"/>
    </row>
    <row r="62" spans="2:23" x14ac:dyDescent="0.2">
      <c r="B62" s="9" t="str">
        <f>$B$33</f>
        <v>Science</v>
      </c>
      <c r="C62" s="87">
        <f>Data!DT10</f>
        <v>10093223</v>
      </c>
      <c r="D62" s="87">
        <f>Data!EN10</f>
        <v>17316070</v>
      </c>
      <c r="E62" s="87">
        <f>Data!FH10</f>
        <v>12110808</v>
      </c>
      <c r="F62" s="87">
        <f>Data!GB10</f>
        <v>27779545</v>
      </c>
      <c r="G62" s="87">
        <f>Data!GV10</f>
        <v>0</v>
      </c>
      <c r="H62" s="22">
        <f t="shared" ref="H62:H81" si="1">SUM(C62:G62)</f>
        <v>67299646</v>
      </c>
      <c r="I62" s="1"/>
    </row>
    <row r="63" spans="2:23" x14ac:dyDescent="0.2">
      <c r="B63" s="9" t="str">
        <f>$B$34</f>
        <v>Fine Arts</v>
      </c>
      <c r="C63" s="87">
        <f>Data!DU10</f>
        <v>1307319</v>
      </c>
      <c r="D63" s="87">
        <f>Data!EO10</f>
        <v>1111478</v>
      </c>
      <c r="E63" s="87">
        <f>Data!FI10</f>
        <v>351985</v>
      </c>
      <c r="F63" s="87">
        <f>Data!GC10</f>
        <v>0</v>
      </c>
      <c r="G63" s="87">
        <f>Data!GW10</f>
        <v>0</v>
      </c>
      <c r="H63" s="22">
        <f t="shared" si="1"/>
        <v>2770782</v>
      </c>
      <c r="I63" s="1"/>
    </row>
    <row r="64" spans="2:23" x14ac:dyDescent="0.2">
      <c r="B64" s="9" t="str">
        <f>$B$35</f>
        <v>Teacher Education</v>
      </c>
      <c r="C64" s="87">
        <f>Data!DV10</f>
        <v>608864</v>
      </c>
      <c r="D64" s="87">
        <f>Data!EP10</f>
        <v>1598566</v>
      </c>
      <c r="E64" s="87">
        <f>Data!FJ10</f>
        <v>2246876</v>
      </c>
      <c r="F64" s="87">
        <f>Data!GD10</f>
        <v>5079855</v>
      </c>
      <c r="G64" s="87">
        <f>Data!GX10</f>
        <v>0</v>
      </c>
      <c r="H64" s="22">
        <f t="shared" si="1"/>
        <v>9534161</v>
      </c>
      <c r="I64" s="1"/>
    </row>
    <row r="65" spans="2:9" x14ac:dyDescent="0.2">
      <c r="B65" s="9" t="str">
        <f>$B$36</f>
        <v>Agriculture</v>
      </c>
      <c r="C65" s="87">
        <f>Data!DW10</f>
        <v>1235848</v>
      </c>
      <c r="D65" s="87">
        <f>Data!EQ10</f>
        <v>4903361</v>
      </c>
      <c r="E65" s="87">
        <f>Data!FK10</f>
        <v>3849836</v>
      </c>
      <c r="F65" s="87">
        <f>Data!GE10</f>
        <v>5234332</v>
      </c>
      <c r="G65" s="87">
        <f>Data!GY10</f>
        <v>0</v>
      </c>
      <c r="H65" s="22">
        <f t="shared" si="1"/>
        <v>15223377</v>
      </c>
      <c r="I65" s="1"/>
    </row>
    <row r="66" spans="2:9" x14ac:dyDescent="0.2">
      <c r="B66" s="9" t="str">
        <f>$B$37</f>
        <v>Engineering</v>
      </c>
      <c r="C66" s="87">
        <f>Data!DX10</f>
        <v>8006407</v>
      </c>
      <c r="D66" s="87">
        <f>Data!ER10</f>
        <v>17205107</v>
      </c>
      <c r="E66" s="87">
        <f>Data!FL10</f>
        <v>21046819</v>
      </c>
      <c r="F66" s="87">
        <f>Data!GF10</f>
        <v>29430627</v>
      </c>
      <c r="G66" s="87">
        <f>Data!GZ10</f>
        <v>0</v>
      </c>
      <c r="H66" s="22">
        <f t="shared" si="1"/>
        <v>75688960</v>
      </c>
      <c r="I66" s="1"/>
    </row>
    <row r="67" spans="2:9" x14ac:dyDescent="0.2">
      <c r="B67" s="9" t="str">
        <f>$B$38</f>
        <v>Home Economics</v>
      </c>
      <c r="C67" s="87">
        <f>Data!DY10</f>
        <v>45835</v>
      </c>
      <c r="D67" s="87">
        <f>Data!ES10</f>
        <v>96313</v>
      </c>
      <c r="E67" s="87">
        <f>Data!FM10</f>
        <v>0</v>
      </c>
      <c r="F67" s="87">
        <f>Data!GG10</f>
        <v>0</v>
      </c>
      <c r="G67" s="87">
        <f>Data!HA10</f>
        <v>0</v>
      </c>
      <c r="H67" s="22">
        <f t="shared" si="1"/>
        <v>142148</v>
      </c>
      <c r="I67" s="1"/>
    </row>
    <row r="68" spans="2:9" x14ac:dyDescent="0.2">
      <c r="B68" s="9" t="str">
        <f>$B$39</f>
        <v>Law</v>
      </c>
      <c r="C68" s="87">
        <f>Data!DZ10</f>
        <v>0</v>
      </c>
      <c r="D68" s="87">
        <f>Data!ET10</f>
        <v>0</v>
      </c>
      <c r="E68" s="87">
        <f>Data!FN10</f>
        <v>0</v>
      </c>
      <c r="F68" s="87">
        <f>Data!GH10</f>
        <v>0</v>
      </c>
      <c r="G68" s="87">
        <f>Data!HB10</f>
        <v>7679287</v>
      </c>
      <c r="H68" s="22">
        <f t="shared" si="1"/>
        <v>7679287</v>
      </c>
      <c r="I68" s="1"/>
    </row>
    <row r="69" spans="2:9" x14ac:dyDescent="0.2">
      <c r="B69" s="9" t="str">
        <f>$B$40</f>
        <v>Social Service</v>
      </c>
      <c r="C69" s="87">
        <f>Data!EA10</f>
        <v>0</v>
      </c>
      <c r="D69" s="87">
        <f>Data!EU10</f>
        <v>0</v>
      </c>
      <c r="E69" s="87">
        <f>Data!FO10</f>
        <v>0</v>
      </c>
      <c r="F69" s="87">
        <f>Data!GI10</f>
        <v>0</v>
      </c>
      <c r="G69" s="87">
        <f>Data!HC10</f>
        <v>0</v>
      </c>
      <c r="H69" s="22">
        <f t="shared" si="1"/>
        <v>0</v>
      </c>
      <c r="I69" s="1"/>
    </row>
    <row r="70" spans="2:9" x14ac:dyDescent="0.2">
      <c r="B70" s="9" t="str">
        <f>$B$41</f>
        <v>Library Science</v>
      </c>
      <c r="C70" s="87">
        <f>Data!EB10</f>
        <v>0</v>
      </c>
      <c r="D70" s="87">
        <f>Data!EV10</f>
        <v>9818</v>
      </c>
      <c r="E70" s="87">
        <f>Data!FP10</f>
        <v>0</v>
      </c>
      <c r="F70" s="87">
        <f>Data!GJ10</f>
        <v>0</v>
      </c>
      <c r="G70" s="87">
        <f>Data!HD10</f>
        <v>0</v>
      </c>
      <c r="H70" s="22">
        <f t="shared" si="1"/>
        <v>9818</v>
      </c>
      <c r="I70" s="1"/>
    </row>
    <row r="71" spans="2:9" x14ac:dyDescent="0.2">
      <c r="B71" s="9" t="str">
        <f>$B$42</f>
        <v>Veterinary Science</v>
      </c>
      <c r="C71" s="87">
        <f>Data!EC10</f>
        <v>0</v>
      </c>
      <c r="D71" s="87">
        <f>Data!EW10</f>
        <v>0</v>
      </c>
      <c r="E71" s="87">
        <f>Data!FQ10</f>
        <v>0</v>
      </c>
      <c r="F71" s="87">
        <f>Data!GK10</f>
        <v>0</v>
      </c>
      <c r="G71" s="87">
        <f>Data!HE10</f>
        <v>0</v>
      </c>
      <c r="H71" s="22">
        <f t="shared" si="1"/>
        <v>0</v>
      </c>
      <c r="I71" s="1"/>
    </row>
    <row r="72" spans="2:9" x14ac:dyDescent="0.2">
      <c r="B72" s="9" t="str">
        <f>$B$43</f>
        <v>Vocational Training</v>
      </c>
      <c r="C72" s="87">
        <f>Data!ED10</f>
        <v>0</v>
      </c>
      <c r="D72" s="87">
        <f>Data!EX10</f>
        <v>0</v>
      </c>
      <c r="E72" s="87">
        <f>Data!FR10</f>
        <v>0</v>
      </c>
      <c r="F72" s="87">
        <f>Data!GL10</f>
        <v>0</v>
      </c>
      <c r="G72" s="87">
        <f>Data!HF10</f>
        <v>0</v>
      </c>
      <c r="H72" s="22">
        <f t="shared" si="1"/>
        <v>0</v>
      </c>
      <c r="I72" s="1"/>
    </row>
    <row r="73" spans="2:9" x14ac:dyDescent="0.2">
      <c r="B73" s="9" t="str">
        <f>$B$44</f>
        <v>Physical Training</v>
      </c>
      <c r="C73" s="87">
        <f>Data!EE10</f>
        <v>1114997</v>
      </c>
      <c r="D73" s="87">
        <f>Data!EY10</f>
        <v>0</v>
      </c>
      <c r="E73" s="87">
        <f>Data!FS10</f>
        <v>0</v>
      </c>
      <c r="F73" s="87">
        <f>Data!GM10</f>
        <v>0</v>
      </c>
      <c r="G73" s="87">
        <f>Data!HG10</f>
        <v>0</v>
      </c>
      <c r="H73" s="22">
        <f t="shared" si="1"/>
        <v>1114997</v>
      </c>
      <c r="I73" s="1"/>
    </row>
    <row r="74" spans="2:9" x14ac:dyDescent="0.2">
      <c r="B74" s="9" t="str">
        <f>$B$45</f>
        <v>Health Services</v>
      </c>
      <c r="C74" s="87">
        <f>Data!EF10</f>
        <v>450248</v>
      </c>
      <c r="D74" s="87">
        <f>Data!EZ10</f>
        <v>673202</v>
      </c>
      <c r="E74" s="87">
        <f>Data!FT10</f>
        <v>249804</v>
      </c>
      <c r="F74" s="87">
        <f>Data!GN10</f>
        <v>170095</v>
      </c>
      <c r="G74" s="87">
        <f>Data!HH10</f>
        <v>0</v>
      </c>
      <c r="H74" s="22">
        <f t="shared" si="1"/>
        <v>1543349</v>
      </c>
      <c r="I74" s="1"/>
    </row>
    <row r="75" spans="2:9" x14ac:dyDescent="0.2">
      <c r="B75" s="9" t="str">
        <f>$B$46</f>
        <v>Pharmacy</v>
      </c>
      <c r="C75" s="87">
        <f>Data!EG10</f>
        <v>0</v>
      </c>
      <c r="D75" s="87">
        <f>Data!FA10</f>
        <v>0</v>
      </c>
      <c r="E75" s="87">
        <f>Data!FU10</f>
        <v>0</v>
      </c>
      <c r="F75" s="87">
        <f>Data!GO10</f>
        <v>0</v>
      </c>
      <c r="G75" s="87">
        <f>Data!HI10</f>
        <v>0</v>
      </c>
      <c r="H75" s="22">
        <f t="shared" si="1"/>
        <v>0</v>
      </c>
      <c r="I75" s="1"/>
    </row>
    <row r="76" spans="2:9" x14ac:dyDescent="0.2">
      <c r="B76" s="9" t="str">
        <f>$B$47</f>
        <v>Business Administration</v>
      </c>
      <c r="C76" s="87">
        <f>Data!EH10</f>
        <v>1845931</v>
      </c>
      <c r="D76" s="87">
        <f>Data!FB10</f>
        <v>10062532</v>
      </c>
      <c r="E76" s="87">
        <f>Data!FV10</f>
        <v>10208124</v>
      </c>
      <c r="F76" s="87">
        <f>Data!GP10</f>
        <v>5170268</v>
      </c>
      <c r="G76" s="87">
        <f>Data!HJ10</f>
        <v>0</v>
      </c>
      <c r="H76" s="22">
        <f t="shared" si="1"/>
        <v>27286855</v>
      </c>
      <c r="I76" s="1"/>
    </row>
    <row r="77" spans="2:9" x14ac:dyDescent="0.2">
      <c r="B77" s="9" t="str">
        <f>$B$48</f>
        <v>Optometry</v>
      </c>
      <c r="C77" s="87">
        <f>Data!EI10</f>
        <v>0</v>
      </c>
      <c r="D77" s="87">
        <f>Data!FC10</f>
        <v>0</v>
      </c>
      <c r="E77" s="87">
        <f>Data!FW10</f>
        <v>0</v>
      </c>
      <c r="F77" s="87">
        <f>Data!GQ10</f>
        <v>0</v>
      </c>
      <c r="G77" s="87">
        <f>Data!HK10</f>
        <v>0</v>
      </c>
      <c r="H77" s="22">
        <f t="shared" si="1"/>
        <v>0</v>
      </c>
      <c r="I77" s="1"/>
    </row>
    <row r="78" spans="2:9" x14ac:dyDescent="0.2">
      <c r="B78" s="9" t="str">
        <f>$B$49</f>
        <v>Teacher Ed-Practice Teaching</v>
      </c>
      <c r="C78" s="87">
        <f>Data!EJ10</f>
        <v>51378</v>
      </c>
      <c r="D78" s="87">
        <f>Data!FD10</f>
        <v>321476</v>
      </c>
      <c r="E78" s="87">
        <f>Data!FX10</f>
        <v>0</v>
      </c>
      <c r="F78" s="87">
        <f>Data!GR10</f>
        <v>0</v>
      </c>
      <c r="G78" s="87">
        <f>Data!HL10</f>
        <v>0</v>
      </c>
      <c r="H78" s="22">
        <f t="shared" si="1"/>
        <v>372854</v>
      </c>
      <c r="I78" s="1"/>
    </row>
    <row r="79" spans="2:9" x14ac:dyDescent="0.2">
      <c r="B79" s="9" t="str">
        <f>$B$50</f>
        <v>Technology</v>
      </c>
      <c r="C79" s="87">
        <f>Data!EK10</f>
        <v>1201508</v>
      </c>
      <c r="D79" s="87">
        <f>Data!FE10</f>
        <v>3121013</v>
      </c>
      <c r="E79" s="87">
        <f>Data!FY10</f>
        <v>365715</v>
      </c>
      <c r="F79" s="87">
        <f>Data!GS10</f>
        <v>0</v>
      </c>
      <c r="G79" s="87">
        <f>Data!HM10</f>
        <v>0</v>
      </c>
      <c r="H79" s="22">
        <f t="shared" si="1"/>
        <v>4688236</v>
      </c>
      <c r="I79" s="1"/>
    </row>
    <row r="80" spans="2:9" x14ac:dyDescent="0.2">
      <c r="B80" s="9" t="str">
        <f>$B$51</f>
        <v>Nursing</v>
      </c>
      <c r="C80" s="87">
        <f>Data!EL10</f>
        <v>0</v>
      </c>
      <c r="D80" s="87">
        <f>Data!FF10</f>
        <v>0</v>
      </c>
      <c r="E80" s="87">
        <f>Data!FZ10</f>
        <v>0</v>
      </c>
      <c r="F80" s="87">
        <f>Data!GT10</f>
        <v>0</v>
      </c>
      <c r="G80" s="87">
        <f>Data!HN10</f>
        <v>0</v>
      </c>
      <c r="H80" s="22">
        <f t="shared" si="1"/>
        <v>0</v>
      </c>
      <c r="I80" s="1"/>
    </row>
    <row r="81" spans="2:9" x14ac:dyDescent="0.2">
      <c r="B81" s="39" t="str">
        <f>$B$52</f>
        <v>Totals</v>
      </c>
      <c r="C81" s="21">
        <f>SUM(C61:C80)</f>
        <v>39231606</v>
      </c>
      <c r="D81" s="21">
        <f>SUM(D61:D80)</f>
        <v>71961627</v>
      </c>
      <c r="E81" s="21">
        <f>SUM(E61:E80)</f>
        <v>62189740</v>
      </c>
      <c r="F81" s="21">
        <f>SUM(F61:F80)</f>
        <v>94613965</v>
      </c>
      <c r="G81" s="21">
        <f>SUM(G61:G80)</f>
        <v>7679287</v>
      </c>
      <c r="H81" s="21">
        <f t="shared" si="1"/>
        <v>275676225</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Data!T10</f>
        <v>Dutschke, Cindy</v>
      </c>
      <c r="E84" s="350"/>
      <c r="F84" s="350"/>
      <c r="G84" s="94" t="str">
        <f>Data!U10</f>
        <v>(979) 845-7838</v>
      </c>
      <c r="H84" s="84" t="str">
        <f>Data!V10</f>
        <v>cfd@tamu.edu</v>
      </c>
    </row>
    <row r="85" spans="2:9" ht="13.5" customHeight="1" x14ac:dyDescent="0.2">
      <c r="B85" s="27"/>
      <c r="C85" s="27"/>
      <c r="D85" s="27"/>
      <c r="E85" s="27"/>
      <c r="F85" s="27"/>
      <c r="G85" s="27"/>
      <c r="H85" s="5"/>
    </row>
    <row r="86" spans="2:9" x14ac:dyDescent="0.2">
      <c r="B86" s="28" t="s">
        <v>34</v>
      </c>
      <c r="C86" s="13"/>
      <c r="D86" s="13"/>
      <c r="E86" s="13"/>
      <c r="F86" s="13"/>
      <c r="G86" s="13"/>
      <c r="H86" s="17">
        <f>H13+H14</f>
        <v>809653880</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Data!HR10</f>
        <v>33.251107857532489</v>
      </c>
      <c r="D91" s="172">
        <f>Data!IL10</f>
        <v>72163.585871174699</v>
      </c>
      <c r="E91" s="172">
        <f>Data!JF10</f>
        <v>29466.772117410455</v>
      </c>
      <c r="F91" s="172">
        <f>Data!JZ10</f>
        <v>54497.649504559704</v>
      </c>
      <c r="G91" s="172">
        <f>Data!KT10</f>
        <v>0</v>
      </c>
      <c r="H91" s="40">
        <f t="shared" ref="H91:H111" si="2">SUM(C91:G91)</f>
        <v>156161.2586010024</v>
      </c>
    </row>
    <row r="92" spans="2:9" x14ac:dyDescent="0.2">
      <c r="B92" s="9" t="str">
        <f>$B$33</f>
        <v>Science</v>
      </c>
      <c r="C92" s="172">
        <f>Data!HS10</f>
        <v>328501.56333202106</v>
      </c>
      <c r="D92" s="172">
        <f>Data!IM10</f>
        <v>249655.99657501926</v>
      </c>
      <c r="E92" s="172">
        <f>Data!JG10</f>
        <v>65738.893122004811</v>
      </c>
      <c r="F92" s="172">
        <f>Data!KA10</f>
        <v>130265.49497660687</v>
      </c>
      <c r="G92" s="172">
        <f>Data!KU10</f>
        <v>0</v>
      </c>
      <c r="H92" s="75">
        <f t="shared" si="2"/>
        <v>774161.94800565206</v>
      </c>
    </row>
    <row r="93" spans="2:9" x14ac:dyDescent="0.2">
      <c r="B93" s="9" t="str">
        <f>$B$34</f>
        <v>Fine Arts</v>
      </c>
      <c r="C93" s="172">
        <f>Data!HT10</f>
        <v>12230.036554695269</v>
      </c>
      <c r="D93" s="172">
        <f>Data!IN10</f>
        <v>3720.789722323696</v>
      </c>
      <c r="E93" s="172">
        <f>Data!JH10</f>
        <v>511.77891236208688</v>
      </c>
      <c r="F93" s="172">
        <f>Data!KB10</f>
        <v>0</v>
      </c>
      <c r="G93" s="172">
        <f>Data!KV10</f>
        <v>0</v>
      </c>
      <c r="H93" s="75">
        <f t="shared" si="2"/>
        <v>16462.605189381051</v>
      </c>
    </row>
    <row r="94" spans="2:9" x14ac:dyDescent="0.2">
      <c r="B94" s="9" t="str">
        <f>$B$35</f>
        <v>Teacher Education</v>
      </c>
      <c r="C94" s="172">
        <f>Data!HU10</f>
        <v>4296.2343144269098</v>
      </c>
      <c r="D94" s="172">
        <f>Data!IO10</f>
        <v>11279.717807385832</v>
      </c>
      <c r="E94" s="172">
        <f>Data!JI10</f>
        <v>15854.2889240656</v>
      </c>
      <c r="F94" s="172">
        <f>Data!KC10</f>
        <v>35844.207184713028</v>
      </c>
      <c r="G94" s="172">
        <f>Data!KW10</f>
        <v>0</v>
      </c>
      <c r="H94" s="75">
        <f t="shared" si="2"/>
        <v>67274.44823059137</v>
      </c>
    </row>
    <row r="95" spans="2:9" x14ac:dyDescent="0.2">
      <c r="B95" s="9" t="str">
        <f>$B$36</f>
        <v>Agriculture</v>
      </c>
      <c r="C95" s="172">
        <f>Data!HV10</f>
        <v>21524.277415101005</v>
      </c>
      <c r="D95" s="172">
        <f>Data!IP10</f>
        <v>85399.905514583574</v>
      </c>
      <c r="E95" s="172">
        <f>Data!JJ10</f>
        <v>67051.075914386558</v>
      </c>
      <c r="F95" s="172">
        <f>Data!KD10</f>
        <v>91164.296944883579</v>
      </c>
      <c r="G95" s="172">
        <f>Data!KX10</f>
        <v>0</v>
      </c>
      <c r="H95" s="75">
        <f t="shared" si="2"/>
        <v>265139.55578895472</v>
      </c>
    </row>
    <row r="96" spans="2:9" x14ac:dyDescent="0.2">
      <c r="B96" s="9" t="str">
        <f>$B$37</f>
        <v>Engineering</v>
      </c>
      <c r="C96" s="172">
        <f>Data!HW10</f>
        <v>70311.894883522487</v>
      </c>
      <c r="D96" s="172">
        <f>Data!IQ10</f>
        <v>151094.45158655525</v>
      </c>
      <c r="E96" s="172">
        <f>Data!JK10</f>
        <v>184832.18816636776</v>
      </c>
      <c r="F96" s="172">
        <f>Data!KE10</f>
        <v>258458.40112551846</v>
      </c>
      <c r="G96" s="172">
        <f>Data!KY10</f>
        <v>0</v>
      </c>
      <c r="H96" s="75">
        <f t="shared" si="2"/>
        <v>664696.93576196395</v>
      </c>
    </row>
    <row r="97" spans="2:8" x14ac:dyDescent="0.2">
      <c r="B97" s="9" t="str">
        <f>$B$38</f>
        <v>Home Economics</v>
      </c>
      <c r="C97" s="172">
        <f>Data!HX10</f>
        <v>14199.496688897721</v>
      </c>
      <c r="D97" s="172">
        <f>Data!IR10</f>
        <v>16748.124299725518</v>
      </c>
      <c r="E97" s="172">
        <f>Data!JL10</f>
        <v>5461.3448803452775</v>
      </c>
      <c r="F97" s="172">
        <f>Data!KF10</f>
        <v>0</v>
      </c>
      <c r="G97" s="172">
        <f>Data!KZ10</f>
        <v>0</v>
      </c>
      <c r="H97" s="75">
        <f t="shared" si="2"/>
        <v>36408.965868968517</v>
      </c>
    </row>
    <row r="98" spans="2:8" x14ac:dyDescent="0.2">
      <c r="B98" s="9" t="str">
        <f>$B$39</f>
        <v>Law</v>
      </c>
      <c r="C98" s="172">
        <f>Data!HY10</f>
        <v>0</v>
      </c>
      <c r="D98" s="172">
        <f>Data!IS10</f>
        <v>0</v>
      </c>
      <c r="E98" s="172">
        <f>Data!JM10</f>
        <v>0</v>
      </c>
      <c r="F98" s="172">
        <f>Data!KG10</f>
        <v>0</v>
      </c>
      <c r="G98" s="172">
        <f>Data!LA10</f>
        <v>2135307</v>
      </c>
      <c r="H98" s="75">
        <f t="shared" si="2"/>
        <v>2135307</v>
      </c>
    </row>
    <row r="99" spans="2:8" x14ac:dyDescent="0.2">
      <c r="B99" s="9" t="str">
        <f>$B$40</f>
        <v>Social Service</v>
      </c>
      <c r="C99" s="172">
        <f>Data!HZ10</f>
        <v>0</v>
      </c>
      <c r="D99" s="172">
        <f>Data!IT10</f>
        <v>0</v>
      </c>
      <c r="E99" s="172">
        <f>Data!JN10</f>
        <v>0</v>
      </c>
      <c r="F99" s="172">
        <f>Data!KH10</f>
        <v>0</v>
      </c>
      <c r="G99" s="172">
        <f>Data!LB10</f>
        <v>0</v>
      </c>
      <c r="H99" s="75">
        <f t="shared" si="2"/>
        <v>0</v>
      </c>
    </row>
    <row r="100" spans="2:8" x14ac:dyDescent="0.2">
      <c r="B100" s="9" t="str">
        <f>$B$41</f>
        <v>Library Science</v>
      </c>
      <c r="C100" s="172">
        <f>Data!IA10</f>
        <v>0</v>
      </c>
      <c r="D100" s="172">
        <f>Data!IU10</f>
        <v>0</v>
      </c>
      <c r="E100" s="172">
        <f>Data!JO10</f>
        <v>0</v>
      </c>
      <c r="F100" s="172">
        <f>Data!KI10</f>
        <v>0</v>
      </c>
      <c r="G100" s="172">
        <f>Data!LC10</f>
        <v>0</v>
      </c>
      <c r="H100" s="75">
        <f t="shared" si="2"/>
        <v>0</v>
      </c>
    </row>
    <row r="101" spans="2:8" x14ac:dyDescent="0.2">
      <c r="B101" s="9" t="str">
        <f>$B$42</f>
        <v>Veterinary Science</v>
      </c>
      <c r="C101" s="172">
        <f>Data!IB10</f>
        <v>0</v>
      </c>
      <c r="D101" s="172">
        <f>Data!IV10</f>
        <v>0</v>
      </c>
      <c r="E101" s="172">
        <f>Data!JP10</f>
        <v>0</v>
      </c>
      <c r="F101" s="172">
        <f>Data!KJ10</f>
        <v>0</v>
      </c>
      <c r="G101" s="172">
        <f>Data!LD10</f>
        <v>19362076.920000002</v>
      </c>
      <c r="H101" s="75">
        <f t="shared" si="2"/>
        <v>19362076.920000002</v>
      </c>
    </row>
    <row r="102" spans="2:8" x14ac:dyDescent="0.2">
      <c r="B102" s="9" t="str">
        <f>$B$43</f>
        <v>Vocational Training</v>
      </c>
      <c r="C102" s="172">
        <f>Data!IC10</f>
        <v>0</v>
      </c>
      <c r="D102" s="172">
        <f>Data!IW10</f>
        <v>0</v>
      </c>
      <c r="E102" s="172">
        <f>Data!JQ10</f>
        <v>0</v>
      </c>
      <c r="F102" s="172">
        <f>Data!KK10</f>
        <v>0</v>
      </c>
      <c r="G102" s="172">
        <f>Data!LE10</f>
        <v>0</v>
      </c>
      <c r="H102" s="75">
        <f t="shared" si="2"/>
        <v>0</v>
      </c>
    </row>
    <row r="103" spans="2:8" x14ac:dyDescent="0.2">
      <c r="B103" s="9" t="str">
        <f>$B$44</f>
        <v>Physical Training</v>
      </c>
      <c r="C103" s="172">
        <f>Data!ID10</f>
        <v>74265.697856750805</v>
      </c>
      <c r="D103" s="172">
        <f>Data!IX10</f>
        <v>0</v>
      </c>
      <c r="E103" s="172">
        <f>Data!JR10</f>
        <v>0</v>
      </c>
      <c r="F103" s="172">
        <f>Data!KL10</f>
        <v>0</v>
      </c>
      <c r="G103" s="172">
        <f>Data!LF10</f>
        <v>0</v>
      </c>
      <c r="H103" s="75">
        <f t="shared" si="2"/>
        <v>74265.697856750805</v>
      </c>
    </row>
    <row r="104" spans="2:8" x14ac:dyDescent="0.2">
      <c r="B104" s="9" t="str">
        <f>$B$45</f>
        <v>Health Services</v>
      </c>
      <c r="C104" s="172">
        <f>Data!IE10</f>
        <v>26144.043647796752</v>
      </c>
      <c r="D104" s="172">
        <f>Data!IY10</f>
        <v>25790.898288009204</v>
      </c>
      <c r="E104" s="172">
        <f>Data!JS10</f>
        <v>3887.6024624582446</v>
      </c>
      <c r="F104" s="172">
        <f>Data!KM10</f>
        <v>2431.8009920854224</v>
      </c>
      <c r="G104" s="172">
        <f>Data!LG10</f>
        <v>0</v>
      </c>
      <c r="H104" s="75">
        <f t="shared" si="2"/>
        <v>58254.345390349619</v>
      </c>
    </row>
    <row r="105" spans="2:8" x14ac:dyDescent="0.2">
      <c r="B105" s="9" t="str">
        <f>$B$46</f>
        <v>Pharmacy</v>
      </c>
      <c r="C105" s="172">
        <f>Data!IF10</f>
        <v>0</v>
      </c>
      <c r="D105" s="172">
        <f>Data!IZ10</f>
        <v>0</v>
      </c>
      <c r="E105" s="172">
        <f>Data!JT10</f>
        <v>0</v>
      </c>
      <c r="F105" s="172">
        <f>Data!KN10</f>
        <v>0</v>
      </c>
      <c r="G105" s="172">
        <f>Data!LH10</f>
        <v>0</v>
      </c>
      <c r="H105" s="75">
        <f t="shared" si="2"/>
        <v>0</v>
      </c>
    </row>
    <row r="106" spans="2:8" x14ac:dyDescent="0.2">
      <c r="B106" s="9" t="str">
        <f>$B$47</f>
        <v>Business Administration</v>
      </c>
      <c r="C106" s="172">
        <f>Data!IG10</f>
        <v>230869.48559251093</v>
      </c>
      <c r="D106" s="172">
        <f>Data!JA10</f>
        <v>173152.11419438318</v>
      </c>
      <c r="E106" s="172">
        <f>Data!JU10</f>
        <v>144293.42849531933</v>
      </c>
      <c r="F106" s="172">
        <f>Data!KO10</f>
        <v>28858.685699063866</v>
      </c>
      <c r="G106" s="172">
        <f>Data!LI10</f>
        <v>0</v>
      </c>
      <c r="H106" s="75">
        <f t="shared" si="2"/>
        <v>577173.71398127731</v>
      </c>
    </row>
    <row r="107" spans="2:8" x14ac:dyDescent="0.2">
      <c r="B107" s="9" t="str">
        <f>$B$48</f>
        <v>Optometry</v>
      </c>
      <c r="C107" s="172">
        <f>Data!IH10</f>
        <v>0</v>
      </c>
      <c r="D107" s="172">
        <f>Data!JB10</f>
        <v>0</v>
      </c>
      <c r="E107" s="172">
        <f>Data!JV10</f>
        <v>0</v>
      </c>
      <c r="F107" s="172">
        <f>Data!KP10</f>
        <v>0</v>
      </c>
      <c r="G107" s="172">
        <f>Data!LJ10</f>
        <v>0</v>
      </c>
      <c r="H107" s="75">
        <f t="shared" si="2"/>
        <v>0</v>
      </c>
    </row>
    <row r="108" spans="2:8" x14ac:dyDescent="0.2">
      <c r="B108" s="9" t="str">
        <f>$B$49</f>
        <v>Teacher Ed-Practice Teaching</v>
      </c>
      <c r="C108" s="172">
        <f>Data!II10</f>
        <v>3640.8965868968517</v>
      </c>
      <c r="D108" s="172">
        <f>Data!JC10</f>
        <v>32768.069282071665</v>
      </c>
      <c r="E108" s="172">
        <f>Data!JW10</f>
        <v>0</v>
      </c>
      <c r="F108" s="172">
        <f>Data!KQ10</f>
        <v>0</v>
      </c>
      <c r="G108" s="172">
        <f>Data!LK10</f>
        <v>0</v>
      </c>
      <c r="H108" s="75">
        <f t="shared" si="2"/>
        <v>36408.965868968517</v>
      </c>
    </row>
    <row r="109" spans="2:8" x14ac:dyDescent="0.2">
      <c r="B109" s="9" t="str">
        <f>$B$50</f>
        <v>Technology</v>
      </c>
      <c r="C109" s="172">
        <f>Data!IJ10</f>
        <v>13893.43849150238</v>
      </c>
      <c r="D109" s="172">
        <f>Data!JD10</f>
        <v>36089.316214856095</v>
      </c>
      <c r="E109" s="172">
        <f>Data!JX10</f>
        <v>4228.8847497642901</v>
      </c>
      <c r="F109" s="172">
        <f>Data!KR10</f>
        <v>0</v>
      </c>
      <c r="G109" s="172">
        <f>Data!LL10</f>
        <v>0</v>
      </c>
      <c r="H109" s="75">
        <f t="shared" si="2"/>
        <v>54211.639456122772</v>
      </c>
    </row>
    <row r="110" spans="2:8" x14ac:dyDescent="0.2">
      <c r="B110" s="9" t="str">
        <f>$B$51</f>
        <v>Nursing</v>
      </c>
      <c r="C110" s="172">
        <f>Data!IK10</f>
        <v>0</v>
      </c>
      <c r="D110" s="172">
        <f>Data!JE10</f>
        <v>0</v>
      </c>
      <c r="E110" s="172">
        <f>Data!JY10</f>
        <v>0</v>
      </c>
      <c r="F110" s="172">
        <f>Data!KS10</f>
        <v>0</v>
      </c>
      <c r="G110" s="172">
        <f>Data!HPM10</f>
        <v>0</v>
      </c>
      <c r="H110" s="75">
        <f t="shared" si="2"/>
        <v>0</v>
      </c>
    </row>
    <row r="111" spans="2:8" x14ac:dyDescent="0.2">
      <c r="B111" s="39" t="str">
        <f>$B$52</f>
        <v>Totals</v>
      </c>
      <c r="C111" s="40">
        <f>SUM(C91:C110)</f>
        <v>799910.3164719796</v>
      </c>
      <c r="D111" s="40">
        <f>SUM(D91:D110)</f>
        <v>857862.96935608797</v>
      </c>
      <c r="E111" s="40">
        <f>SUM(E91:E110)</f>
        <v>521326.25774448441</v>
      </c>
      <c r="F111" s="40">
        <f>SUM(F91:F110)</f>
        <v>601520.53642743081</v>
      </c>
      <c r="G111" s="40">
        <f>SUM(G91:G110)</f>
        <v>21497383.920000002</v>
      </c>
      <c r="H111" s="40">
        <f t="shared" si="2"/>
        <v>24278003.999999985</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13270081.251107857</v>
      </c>
      <c r="D116" s="21">
        <f t="shared" si="3"/>
        <v>15614854.585871175</v>
      </c>
      <c r="E116" s="21">
        <f t="shared" si="3"/>
        <v>11789239.77211741</v>
      </c>
      <c r="F116" s="21">
        <f t="shared" si="3"/>
        <v>21803740.649504561</v>
      </c>
      <c r="G116" s="21">
        <f t="shared" si="3"/>
        <v>0</v>
      </c>
      <c r="H116" s="40">
        <f t="shared" ref="H116:H136" si="4">SUM(C116:G116)</f>
        <v>62477916.258600995</v>
      </c>
      <c r="I116" s="1"/>
    </row>
    <row r="117" spans="2:9" x14ac:dyDescent="0.2">
      <c r="B117" s="9" t="str">
        <f>$B$33</f>
        <v>Science</v>
      </c>
      <c r="C117" s="22">
        <f t="shared" si="3"/>
        <v>10421724.563332021</v>
      </c>
      <c r="D117" s="22">
        <f t="shared" si="3"/>
        <v>17565725.99657502</v>
      </c>
      <c r="E117" s="22">
        <f t="shared" si="3"/>
        <v>12176546.893122004</v>
      </c>
      <c r="F117" s="22">
        <f t="shared" si="3"/>
        <v>27909810.494976606</v>
      </c>
      <c r="G117" s="22">
        <f t="shared" si="3"/>
        <v>0</v>
      </c>
      <c r="H117" s="75">
        <f t="shared" si="4"/>
        <v>68073807.948005646</v>
      </c>
      <c r="I117" s="1"/>
    </row>
    <row r="118" spans="2:9" x14ac:dyDescent="0.2">
      <c r="B118" s="9" t="str">
        <f>$B$34</f>
        <v>Fine Arts</v>
      </c>
      <c r="C118" s="22">
        <f t="shared" si="3"/>
        <v>1319549.0365546953</v>
      </c>
      <c r="D118" s="22">
        <f t="shared" si="3"/>
        <v>1115198.7897223237</v>
      </c>
      <c r="E118" s="22">
        <f t="shared" si="3"/>
        <v>352496.77891236206</v>
      </c>
      <c r="F118" s="22">
        <f t="shared" si="3"/>
        <v>0</v>
      </c>
      <c r="G118" s="22">
        <f t="shared" si="3"/>
        <v>0</v>
      </c>
      <c r="H118" s="75">
        <f t="shared" si="4"/>
        <v>2787244.6051893812</v>
      </c>
      <c r="I118" s="1"/>
    </row>
    <row r="119" spans="2:9" x14ac:dyDescent="0.2">
      <c r="B119" s="9" t="str">
        <f>$B$35</f>
        <v>Teacher Education</v>
      </c>
      <c r="C119" s="22">
        <f t="shared" si="3"/>
        <v>613160.2343144269</v>
      </c>
      <c r="D119" s="22">
        <f t="shared" si="3"/>
        <v>1609845.7178073858</v>
      </c>
      <c r="E119" s="22">
        <f t="shared" si="3"/>
        <v>2262730.2889240654</v>
      </c>
      <c r="F119" s="22">
        <f t="shared" si="3"/>
        <v>5115699.2071847133</v>
      </c>
      <c r="G119" s="22">
        <f t="shared" si="3"/>
        <v>0</v>
      </c>
      <c r="H119" s="75">
        <f t="shared" si="4"/>
        <v>9601435.4482305907</v>
      </c>
      <c r="I119" s="1"/>
    </row>
    <row r="120" spans="2:9" x14ac:dyDescent="0.2">
      <c r="B120" s="9" t="str">
        <f>$B$36</f>
        <v>Agriculture</v>
      </c>
      <c r="C120" s="22">
        <f t="shared" si="3"/>
        <v>1257372.277415101</v>
      </c>
      <c r="D120" s="22">
        <f t="shared" si="3"/>
        <v>4988760.9055145839</v>
      </c>
      <c r="E120" s="22">
        <f t="shared" si="3"/>
        <v>3916887.0759143867</v>
      </c>
      <c r="F120" s="22">
        <f t="shared" si="3"/>
        <v>5325496.2969448837</v>
      </c>
      <c r="G120" s="22">
        <f t="shared" si="3"/>
        <v>0</v>
      </c>
      <c r="H120" s="75">
        <f t="shared" si="4"/>
        <v>15488516.555788957</v>
      </c>
      <c r="I120" s="1"/>
    </row>
    <row r="121" spans="2:9" x14ac:dyDescent="0.2">
      <c r="B121" s="9" t="str">
        <f>$B$37</f>
        <v>Engineering</v>
      </c>
      <c r="C121" s="22">
        <f t="shared" si="3"/>
        <v>8076718.8948835228</v>
      </c>
      <c r="D121" s="22">
        <f t="shared" si="3"/>
        <v>17356201.451586556</v>
      </c>
      <c r="E121" s="22">
        <f t="shared" si="3"/>
        <v>21231651.188166369</v>
      </c>
      <c r="F121" s="22">
        <f t="shared" si="3"/>
        <v>29689085.401125517</v>
      </c>
      <c r="G121" s="22">
        <f t="shared" si="3"/>
        <v>0</v>
      </c>
      <c r="H121" s="75">
        <f t="shared" si="4"/>
        <v>76353656.935761973</v>
      </c>
      <c r="I121" s="1"/>
    </row>
    <row r="122" spans="2:9" x14ac:dyDescent="0.2">
      <c r="B122" s="9" t="str">
        <f>$B$38</f>
        <v>Home Economics</v>
      </c>
      <c r="C122" s="22">
        <f t="shared" si="3"/>
        <v>60034.496688897721</v>
      </c>
      <c r="D122" s="22">
        <f t="shared" si="3"/>
        <v>113061.12429972552</v>
      </c>
      <c r="E122" s="22">
        <f t="shared" si="3"/>
        <v>5461.3448803452775</v>
      </c>
      <c r="F122" s="22">
        <f t="shared" si="3"/>
        <v>0</v>
      </c>
      <c r="G122" s="22">
        <f t="shared" si="3"/>
        <v>0</v>
      </c>
      <c r="H122" s="75">
        <f t="shared" si="4"/>
        <v>178556.96586896852</v>
      </c>
      <c r="I122" s="1"/>
    </row>
    <row r="123" spans="2:9" x14ac:dyDescent="0.2">
      <c r="B123" s="9" t="str">
        <f>$B$39</f>
        <v>Law</v>
      </c>
      <c r="C123" s="22">
        <f t="shared" si="3"/>
        <v>0</v>
      </c>
      <c r="D123" s="22">
        <f t="shared" si="3"/>
        <v>0</v>
      </c>
      <c r="E123" s="22">
        <f t="shared" si="3"/>
        <v>0</v>
      </c>
      <c r="F123" s="22">
        <f t="shared" si="3"/>
        <v>0</v>
      </c>
      <c r="G123" s="22">
        <f t="shared" si="3"/>
        <v>9814594</v>
      </c>
      <c r="H123" s="75">
        <f t="shared" si="4"/>
        <v>9814594</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9818</v>
      </c>
      <c r="E125" s="22">
        <f t="shared" si="3"/>
        <v>0</v>
      </c>
      <c r="F125" s="22">
        <f t="shared" si="3"/>
        <v>0</v>
      </c>
      <c r="G125" s="22">
        <f t="shared" si="3"/>
        <v>0</v>
      </c>
      <c r="H125" s="75">
        <f t="shared" si="4"/>
        <v>9818</v>
      </c>
      <c r="I125" s="1"/>
    </row>
    <row r="126" spans="2:9" x14ac:dyDescent="0.2">
      <c r="B126" s="9" t="str">
        <f>$B$42</f>
        <v>Veterinary Science</v>
      </c>
      <c r="C126" s="22">
        <f t="shared" si="3"/>
        <v>0</v>
      </c>
      <c r="D126" s="22">
        <f t="shared" si="3"/>
        <v>0</v>
      </c>
      <c r="E126" s="22">
        <f t="shared" si="3"/>
        <v>0</v>
      </c>
      <c r="F126" s="22">
        <f t="shared" si="3"/>
        <v>0</v>
      </c>
      <c r="G126" s="22">
        <f t="shared" si="3"/>
        <v>19362076.920000002</v>
      </c>
      <c r="H126" s="75">
        <f t="shared" si="4"/>
        <v>19362076.920000002</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1189262.6978567508</v>
      </c>
      <c r="D128" s="22">
        <f t="shared" si="3"/>
        <v>0</v>
      </c>
      <c r="E128" s="22">
        <f t="shared" si="3"/>
        <v>0</v>
      </c>
      <c r="F128" s="22">
        <f t="shared" si="3"/>
        <v>0</v>
      </c>
      <c r="G128" s="22">
        <f t="shared" si="3"/>
        <v>0</v>
      </c>
      <c r="H128" s="75">
        <f t="shared" si="4"/>
        <v>1189262.6978567508</v>
      </c>
      <c r="I128" s="1"/>
    </row>
    <row r="129" spans="2:12" x14ac:dyDescent="0.2">
      <c r="B129" s="9" t="str">
        <f>$B$45</f>
        <v>Health Services</v>
      </c>
      <c r="C129" s="22">
        <f t="shared" si="3"/>
        <v>476392.04364779673</v>
      </c>
      <c r="D129" s="22">
        <f t="shared" si="3"/>
        <v>698992.89828800922</v>
      </c>
      <c r="E129" s="22">
        <f t="shared" si="3"/>
        <v>253691.60246245825</v>
      </c>
      <c r="F129" s="22">
        <f t="shared" si="3"/>
        <v>172526.80099208542</v>
      </c>
      <c r="G129" s="22">
        <f t="shared" si="3"/>
        <v>0</v>
      </c>
      <c r="H129" s="75">
        <f t="shared" si="4"/>
        <v>1601603.3453903496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2076800.485592511</v>
      </c>
      <c r="D131" s="22">
        <f t="shared" si="3"/>
        <v>10235684.114194384</v>
      </c>
      <c r="E131" s="22">
        <f t="shared" si="3"/>
        <v>10352417.42849532</v>
      </c>
      <c r="F131" s="22">
        <f t="shared" si="3"/>
        <v>5199126.6856990643</v>
      </c>
      <c r="G131" s="22">
        <f t="shared" si="3"/>
        <v>0</v>
      </c>
      <c r="H131" s="75">
        <f t="shared" si="4"/>
        <v>27864028.713981278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55018.896586896852</v>
      </c>
      <c r="D133" s="22">
        <f t="shared" si="5"/>
        <v>354244.06928207166</v>
      </c>
      <c r="E133" s="22">
        <f t="shared" si="5"/>
        <v>0</v>
      </c>
      <c r="F133" s="22">
        <f t="shared" si="5"/>
        <v>0</v>
      </c>
      <c r="G133" s="22">
        <f t="shared" si="5"/>
        <v>0</v>
      </c>
      <c r="H133" s="75">
        <f t="shared" si="4"/>
        <v>409262.96586896852</v>
      </c>
      <c r="I133" s="1"/>
    </row>
    <row r="134" spans="2:12" x14ac:dyDescent="0.2">
      <c r="B134" s="9" t="str">
        <f>$B$50</f>
        <v>Technology</v>
      </c>
      <c r="C134" s="22">
        <f t="shared" si="5"/>
        <v>1215401.4384915023</v>
      </c>
      <c r="D134" s="22">
        <f t="shared" si="5"/>
        <v>3157102.3162148562</v>
      </c>
      <c r="E134" s="22">
        <f t="shared" si="5"/>
        <v>369943.88474976429</v>
      </c>
      <c r="F134" s="22">
        <f t="shared" si="5"/>
        <v>0</v>
      </c>
      <c r="G134" s="22">
        <f t="shared" si="5"/>
        <v>0</v>
      </c>
      <c r="H134" s="75">
        <f t="shared" si="4"/>
        <v>4742447.6394561231</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40031516.316471979</v>
      </c>
      <c r="D136" s="40">
        <f>SUM(D116:D135)</f>
        <v>72819489.96935609</v>
      </c>
      <c r="E136" s="40">
        <f>SUM(E116:E135)</f>
        <v>62711066.257744476</v>
      </c>
      <c r="F136" s="40">
        <f>SUM(F116:F135)</f>
        <v>95215485.536427438</v>
      </c>
      <c r="G136" s="40">
        <f>SUM(G116:G135)</f>
        <v>29176670.920000002</v>
      </c>
      <c r="H136" s="40">
        <f t="shared" si="4"/>
        <v>299954229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509699651</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Data!QD10</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Data!LN10</f>
        <v>0</v>
      </c>
      <c r="D143" s="172">
        <f>Data!MH10</f>
        <v>3056798.2875427492</v>
      </c>
      <c r="E143" s="172">
        <f>Data!NB10</f>
        <v>6113596.5750854984</v>
      </c>
      <c r="F143" s="172">
        <f>Data!NV10</f>
        <v>11208260.387656748</v>
      </c>
      <c r="G143" s="172">
        <f>Data!OP10</f>
        <v>0</v>
      </c>
      <c r="H143" s="173">
        <f>Data!PJ10</f>
        <v>32908641.926900007</v>
      </c>
      <c r="I143" s="76">
        <f t="shared" ref="I143:I162" si="6">SUM(C143:H143)</f>
        <v>53287297.177184999</v>
      </c>
    </row>
    <row r="144" spans="2:12" x14ac:dyDescent="0.2">
      <c r="B144" s="9" t="str">
        <f>$B$33</f>
        <v>Science</v>
      </c>
      <c r="C144" s="172">
        <f>Data!LO10</f>
        <v>10164941.775092402</v>
      </c>
      <c r="D144" s="172">
        <f>Data!MI10</f>
        <v>15247412.662638603</v>
      </c>
      <c r="E144" s="172">
        <f>Data!NC10</f>
        <v>16941569.625154004</v>
      </c>
      <c r="F144" s="172">
        <f>Data!NW10</f>
        <v>42353924.062885009</v>
      </c>
      <c r="G144" s="172">
        <f>Data!OQ10</f>
        <v>0</v>
      </c>
      <c r="H144" s="174">
        <f>Data!PK10</f>
        <v>56526023.223740011</v>
      </c>
      <c r="I144" s="76">
        <f t="shared" si="6"/>
        <v>141233871.34951001</v>
      </c>
    </row>
    <row r="145" spans="2:9" x14ac:dyDescent="0.2">
      <c r="B145" s="9" t="str">
        <f>$B$34</f>
        <v>Fine Arts</v>
      </c>
      <c r="C145" s="172">
        <f>Data!LP10</f>
        <v>572051.31715264998</v>
      </c>
      <c r="D145" s="172">
        <f>Data!MJ10</f>
        <v>492230.20313134999</v>
      </c>
      <c r="E145" s="172">
        <f>Data!ND10</f>
        <v>266070.38007100002</v>
      </c>
      <c r="F145" s="172">
        <f>Data!NX10</f>
        <v>0</v>
      </c>
      <c r="G145" s="172">
        <f>Data!OR10</f>
        <v>0</v>
      </c>
      <c r="H145" s="174">
        <f>Data!PL10</f>
        <v>4115219.1772599998</v>
      </c>
      <c r="I145" s="76">
        <f t="shared" si="6"/>
        <v>5445571.0776149994</v>
      </c>
    </row>
    <row r="146" spans="2:9" x14ac:dyDescent="0.2">
      <c r="B146" s="9" t="str">
        <f>$B$35</f>
        <v>Teacher Education</v>
      </c>
      <c r="C146" s="172">
        <f>Data!LQ10</f>
        <v>844341.35222950007</v>
      </c>
      <c r="D146" s="172">
        <f>Data!MK10</f>
        <v>3377365.4089180003</v>
      </c>
      <c r="E146" s="172">
        <f>Data!NE10</f>
        <v>7599072.1700654998</v>
      </c>
      <c r="F146" s="172">
        <f>Data!NY10</f>
        <v>5066048.1133770002</v>
      </c>
      <c r="G146" s="172">
        <f>Data!OS10</f>
        <v>0</v>
      </c>
      <c r="H146" s="174">
        <f>Data!PN10</f>
        <v>10426940.342580002</v>
      </c>
      <c r="I146" s="76">
        <f t="shared" si="6"/>
        <v>27313767.387170002</v>
      </c>
    </row>
    <row r="147" spans="2:9" x14ac:dyDescent="0.2">
      <c r="B147" s="9" t="str">
        <f>$B$36</f>
        <v>Agriculture</v>
      </c>
      <c r="C147" s="172">
        <f>Data!LR10</f>
        <v>1680132.7583063</v>
      </c>
      <c r="D147" s="172">
        <f>Data!ML10</f>
        <v>1482470.0808585</v>
      </c>
      <c r="E147" s="172">
        <f>Data!NF10</f>
        <v>2964940.161717</v>
      </c>
      <c r="F147" s="172">
        <f>Data!NZ10</f>
        <v>3755590.8715082002</v>
      </c>
      <c r="G147" s="172">
        <f>Data!OT10</f>
        <v>0</v>
      </c>
      <c r="H147" s="174">
        <f>Data!PM10</f>
        <v>14246915.35548</v>
      </c>
      <c r="I147" s="76">
        <f t="shared" si="6"/>
        <v>24130049.227870002</v>
      </c>
    </row>
    <row r="148" spans="2:9" x14ac:dyDescent="0.2">
      <c r="B148" s="9" t="str">
        <f>$B$37</f>
        <v>Engineering</v>
      </c>
      <c r="C148" s="172">
        <f>Data!LS10</f>
        <v>2640215.7973522507</v>
      </c>
      <c r="D148" s="172">
        <f>Data!MM10</f>
        <v>7920647.392056752</v>
      </c>
      <c r="E148" s="172">
        <f>Data!NG10</f>
        <v>13201078.986761253</v>
      </c>
      <c r="F148" s="172">
        <f>Data!OA10</f>
        <v>29042373.770874761</v>
      </c>
      <c r="G148" s="172">
        <f>Data!OU10</f>
        <v>0</v>
      </c>
      <c r="H148" s="174">
        <f>Data!PO10</f>
        <v>98270057.37274</v>
      </c>
      <c r="I148" s="76">
        <f t="shared" si="6"/>
        <v>151074373.319785</v>
      </c>
    </row>
    <row r="149" spans="2:9" x14ac:dyDescent="0.2">
      <c r="B149" s="9" t="str">
        <f>$B$38</f>
        <v>Home Economics</v>
      </c>
      <c r="C149" s="172">
        <f>Data!LT10</f>
        <v>0</v>
      </c>
      <c r="D149" s="172">
        <f>Data!MN10</f>
        <v>92478.936060000007</v>
      </c>
      <c r="E149" s="172">
        <f>Data!NH10</f>
        <v>39633.829740000008</v>
      </c>
      <c r="F149" s="172">
        <f>Data!OB10</f>
        <v>0</v>
      </c>
      <c r="G149" s="172">
        <f>Data!OV10</f>
        <v>0</v>
      </c>
      <c r="H149" s="174">
        <f>Data!PP10</f>
        <v>431141.43810000003</v>
      </c>
      <c r="I149" s="76">
        <f t="shared" si="6"/>
        <v>563254.20390000008</v>
      </c>
    </row>
    <row r="150" spans="2:9" x14ac:dyDescent="0.2">
      <c r="B150" s="9" t="str">
        <f>$B$39</f>
        <v>Law</v>
      </c>
      <c r="C150" s="172">
        <f>Data!LU10</f>
        <v>0</v>
      </c>
      <c r="D150" s="172">
        <f>Data!MO10</f>
        <v>0</v>
      </c>
      <c r="E150" s="172">
        <f>Data!NI10</f>
        <v>0</v>
      </c>
      <c r="F150" s="172">
        <f>Data!OC10</f>
        <v>0</v>
      </c>
      <c r="G150" s="172">
        <f>Data!OW10</f>
        <v>1219736.7117500002</v>
      </c>
      <c r="H150" s="174">
        <f>Data!PQ10</f>
        <v>7360951.7710000006</v>
      </c>
      <c r="I150" s="76">
        <f t="shared" si="6"/>
        <v>8580688.4827500004</v>
      </c>
    </row>
    <row r="151" spans="2:9" x14ac:dyDescent="0.2">
      <c r="B151" s="9" t="str">
        <f>$B$40</f>
        <v>Social Service</v>
      </c>
      <c r="C151" s="172">
        <f>Data!LV10</f>
        <v>0</v>
      </c>
      <c r="D151" s="172">
        <f>Data!MP10</f>
        <v>0</v>
      </c>
      <c r="E151" s="172">
        <f>Data!NJ10</f>
        <v>0</v>
      </c>
      <c r="F151" s="172">
        <f>Data!OD10</f>
        <v>0</v>
      </c>
      <c r="G151" s="172">
        <f>Data!OX10</f>
        <v>0</v>
      </c>
      <c r="H151" s="174">
        <f>Data!PR10</f>
        <v>0</v>
      </c>
      <c r="I151" s="76">
        <f t="shared" si="6"/>
        <v>0</v>
      </c>
    </row>
    <row r="152" spans="2:9" x14ac:dyDescent="0.2">
      <c r="B152" s="9" t="str">
        <f>$B$41</f>
        <v>Library Science</v>
      </c>
      <c r="C152" s="172">
        <f>Data!LW10</f>
        <v>0</v>
      </c>
      <c r="D152" s="172">
        <f>Data!MQ10</f>
        <v>1651.4095725000004</v>
      </c>
      <c r="E152" s="172">
        <f>Data!NK10</f>
        <v>0</v>
      </c>
      <c r="F152" s="172">
        <f>Data!OE10</f>
        <v>0</v>
      </c>
      <c r="G152" s="172">
        <f>Data!OY10</f>
        <v>0</v>
      </c>
      <c r="H152" s="174">
        <f>Data!PS10</f>
        <v>4444.9963700000017</v>
      </c>
      <c r="I152" s="76">
        <f t="shared" si="6"/>
        <v>6096.4059425000023</v>
      </c>
    </row>
    <row r="153" spans="2:9" x14ac:dyDescent="0.2">
      <c r="B153" s="9" t="str">
        <f>$B$42</f>
        <v>Veterinary Science</v>
      </c>
      <c r="C153" s="172">
        <f>Data!LX10</f>
        <v>0</v>
      </c>
      <c r="D153" s="172">
        <f>Data!MR10</f>
        <v>0</v>
      </c>
      <c r="E153" s="172">
        <f>Data!NL10</f>
        <v>0</v>
      </c>
      <c r="F153" s="172">
        <f>Data!OF10</f>
        <v>0</v>
      </c>
      <c r="G153" s="172">
        <f>Data!OZ10</f>
        <v>0</v>
      </c>
      <c r="H153" s="174">
        <f>Data!PT10</f>
        <v>42140094.6171</v>
      </c>
      <c r="I153" s="76">
        <f t="shared" si="6"/>
        <v>42140094.6171</v>
      </c>
    </row>
    <row r="154" spans="2:9" x14ac:dyDescent="0.2">
      <c r="B154" s="9" t="str">
        <f>$B$43</f>
        <v>Vocational Training</v>
      </c>
      <c r="C154" s="172">
        <f>Data!LY10</f>
        <v>0</v>
      </c>
      <c r="D154" s="172">
        <f>Data!MS10</f>
        <v>0</v>
      </c>
      <c r="E154" s="172">
        <f>Data!NM10</f>
        <v>0</v>
      </c>
      <c r="F154" s="172">
        <f>Data!OG10</f>
        <v>0</v>
      </c>
      <c r="G154" s="172">
        <f>Data!PA10</f>
        <v>0</v>
      </c>
      <c r="H154" s="174">
        <f>Data!PU10</f>
        <v>0</v>
      </c>
      <c r="I154" s="76">
        <f t="shared" si="6"/>
        <v>0</v>
      </c>
    </row>
    <row r="155" spans="2:9" x14ac:dyDescent="0.2">
      <c r="B155" s="9" t="str">
        <f>$B$44</f>
        <v>Physical Training</v>
      </c>
      <c r="C155" s="172">
        <f>Data!LZ10</f>
        <v>138718.40409</v>
      </c>
      <c r="D155" s="172">
        <f>Data!MT10</f>
        <v>0</v>
      </c>
      <c r="E155" s="172">
        <f>Data!NN10</f>
        <v>0</v>
      </c>
      <c r="F155" s="172">
        <f>Data!OH10</f>
        <v>0</v>
      </c>
      <c r="G155" s="172">
        <f>Data!PB10</f>
        <v>0</v>
      </c>
      <c r="H155" s="174">
        <f>Data!PV10</f>
        <v>1480469.3544699997</v>
      </c>
      <c r="I155" s="76">
        <f t="shared" si="6"/>
        <v>1619187.7585599998</v>
      </c>
    </row>
    <row r="156" spans="2:9" x14ac:dyDescent="0.2">
      <c r="B156" s="9" t="str">
        <f>$B$45</f>
        <v>Health Services</v>
      </c>
      <c r="C156" s="172">
        <f>Data!MA10</f>
        <v>412371.15960475005</v>
      </c>
      <c r="D156" s="172">
        <f>Data!MU10</f>
        <v>1237113.4788142501</v>
      </c>
      <c r="E156" s="172">
        <f>Data!NO10</f>
        <v>824742.3192095001</v>
      </c>
      <c r="F156" s="172">
        <f>Data!OI10</f>
        <v>1649484.6384190002</v>
      </c>
      <c r="G156" s="172">
        <f>Data!PC10</f>
        <v>0</v>
      </c>
      <c r="H156" s="174">
        <f>Data!PW10</f>
        <v>4748654.7452799994</v>
      </c>
      <c r="I156" s="76">
        <f t="shared" si="6"/>
        <v>8872366.3413274996</v>
      </c>
    </row>
    <row r="157" spans="2:9" x14ac:dyDescent="0.2">
      <c r="B157" s="9" t="str">
        <f>$B$46</f>
        <v>Pharmacy</v>
      </c>
      <c r="C157" s="172">
        <f>Data!MB10</f>
        <v>0</v>
      </c>
      <c r="D157" s="172">
        <f>Data!MV10</f>
        <v>0</v>
      </c>
      <c r="E157" s="172">
        <f>Data!NP10</f>
        <v>0</v>
      </c>
      <c r="F157" s="172">
        <f>Data!OJ10</f>
        <v>0</v>
      </c>
      <c r="G157" s="172">
        <f>Data!PD10</f>
        <v>0</v>
      </c>
      <c r="H157" s="174">
        <f>Data!PX10</f>
        <v>0</v>
      </c>
      <c r="I157" s="76">
        <f t="shared" si="6"/>
        <v>0</v>
      </c>
    </row>
    <row r="158" spans="2:9" x14ac:dyDescent="0.2">
      <c r="B158" s="9" t="str">
        <f>$B$47</f>
        <v>Business Administration</v>
      </c>
      <c r="C158" s="172">
        <f>Data!MC10</f>
        <v>1642126.6859227498</v>
      </c>
      <c r="D158" s="172">
        <f>Data!MW10</f>
        <v>2189502.2478970001</v>
      </c>
      <c r="E158" s="172">
        <f>Data!NQ10</f>
        <v>6568506.7436909992</v>
      </c>
      <c r="F158" s="172">
        <f>Data!OK10</f>
        <v>547375.56197425001</v>
      </c>
      <c r="G158" s="172">
        <f>Data!PE10</f>
        <v>0</v>
      </c>
      <c r="H158" s="174">
        <f>Data!PY10</f>
        <v>27187100.943820003</v>
      </c>
      <c r="I158" s="76">
        <f t="shared" si="6"/>
        <v>38134612.183305003</v>
      </c>
    </row>
    <row r="159" spans="2:9" x14ac:dyDescent="0.2">
      <c r="B159" s="9" t="str">
        <f>$B$48</f>
        <v>Optometry</v>
      </c>
      <c r="C159" s="172">
        <f>Data!MD10</f>
        <v>0</v>
      </c>
      <c r="D159" s="172">
        <f>Data!MX10</f>
        <v>0</v>
      </c>
      <c r="E159" s="172">
        <f>Data!NR10</f>
        <v>0</v>
      </c>
      <c r="F159" s="172">
        <f>Data!OL10</f>
        <v>0</v>
      </c>
      <c r="G159" s="172">
        <f>Data!PF10</f>
        <v>0</v>
      </c>
      <c r="H159" s="174">
        <f>Data!PZ10</f>
        <v>0</v>
      </c>
      <c r="I159" s="76">
        <f t="shared" si="6"/>
        <v>0</v>
      </c>
    </row>
    <row r="160" spans="2:9" x14ac:dyDescent="0.2">
      <c r="B160" s="9" t="str">
        <f>$B$49</f>
        <v>Teacher Ed-Practice Teaching</v>
      </c>
      <c r="C160" s="172">
        <f>Data!ME10</f>
        <v>0</v>
      </c>
      <c r="D160" s="172">
        <f>Data!MY10</f>
        <v>462560.14317500003</v>
      </c>
      <c r="E160" s="172">
        <f>Data!NS10</f>
        <v>0</v>
      </c>
      <c r="F160" s="172">
        <f>Data!OM10</f>
        <v>0</v>
      </c>
      <c r="G160" s="172">
        <f>Data!PG10</f>
        <v>0</v>
      </c>
      <c r="H160" s="174">
        <f>Data!QA10</f>
        <v>824464.70109999995</v>
      </c>
      <c r="I160" s="76">
        <f t="shared" si="6"/>
        <v>1287024.844275</v>
      </c>
    </row>
    <row r="161" spans="2:10" x14ac:dyDescent="0.2">
      <c r="B161" s="9" t="str">
        <f>$B$50</f>
        <v>Technology</v>
      </c>
      <c r="C161" s="172">
        <f>Data!MF10</f>
        <v>0</v>
      </c>
      <c r="D161" s="172">
        <f>Data!MZ10</f>
        <v>366547.23991124996</v>
      </c>
      <c r="E161" s="172">
        <f>Data!NT10</f>
        <v>1099641.71973375</v>
      </c>
      <c r="F161" s="172">
        <f>Data!ON10</f>
        <v>0</v>
      </c>
      <c r="G161" s="172">
        <f>Data!PH10</f>
        <v>0</v>
      </c>
      <c r="H161" s="174">
        <f>Data!QB10</f>
        <v>4545207.3240599995</v>
      </c>
      <c r="I161" s="76">
        <f t="shared" si="6"/>
        <v>6011396.2837049998</v>
      </c>
    </row>
    <row r="162" spans="2:10" x14ac:dyDescent="0.2">
      <c r="B162" s="9" t="str">
        <f>$B$51</f>
        <v>Nursing</v>
      </c>
      <c r="C162" s="172">
        <f>Data!MG10</f>
        <v>0</v>
      </c>
      <c r="D162" s="172">
        <f>Data!NA10</f>
        <v>0</v>
      </c>
      <c r="E162" s="172">
        <f>Data!NU10</f>
        <v>0</v>
      </c>
      <c r="F162" s="172">
        <f>Data!OO10</f>
        <v>0</v>
      </c>
      <c r="G162" s="172">
        <f>Data!PI10</f>
        <v>0</v>
      </c>
      <c r="H162" s="174">
        <f>Data!QC10</f>
        <v>0</v>
      </c>
      <c r="I162" s="76">
        <f t="shared" si="6"/>
        <v>0</v>
      </c>
    </row>
    <row r="163" spans="2:10" ht="15" thickBot="1" x14ac:dyDescent="0.25">
      <c r="B163" s="39" t="str">
        <f>$B$52</f>
        <v>Totals</v>
      </c>
      <c r="C163" s="40">
        <f t="shared" ref="C163:H163" si="7">SUM(C143:C162)</f>
        <v>18094899.249750603</v>
      </c>
      <c r="D163" s="40">
        <f t="shared" si="7"/>
        <v>35926777.490575954</v>
      </c>
      <c r="E163" s="40">
        <f t="shared" si="7"/>
        <v>55618852.511228509</v>
      </c>
      <c r="F163" s="40">
        <f t="shared" si="7"/>
        <v>93623057.406694978</v>
      </c>
      <c r="G163" s="41">
        <f t="shared" si="7"/>
        <v>1219736.7117500002</v>
      </c>
      <c r="H163" s="77">
        <f t="shared" si="7"/>
        <v>305216327.29000002</v>
      </c>
      <c r="I163" s="76">
        <f>SUM(I143:I162)</f>
        <v>509699650.65999997</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6989675.3666694118</v>
      </c>
      <c r="D168" s="21">
        <f t="shared" si="8"/>
        <v>11281522.943533596</v>
      </c>
      <c r="E168" s="21">
        <f t="shared" si="8"/>
        <v>12323276.62659603</v>
      </c>
      <c r="F168" s="21">
        <f t="shared" si="8"/>
        <v>22692822.240385968</v>
      </c>
      <c r="G168" s="21">
        <f t="shared" si="8"/>
        <v>0</v>
      </c>
      <c r="H168" s="40">
        <f t="shared" ref="H168:H188" si="9">SUM(C168:G168)</f>
        <v>53287297.177185006</v>
      </c>
      <c r="I168" s="56"/>
      <c r="J168" s="57"/>
    </row>
    <row r="169" spans="2:10" x14ac:dyDescent="0.2">
      <c r="B169" s="9" t="str">
        <f>$B$33</f>
        <v>Science</v>
      </c>
      <c r="C169" s="22">
        <f t="shared" si="8"/>
        <v>18818764.184267417</v>
      </c>
      <c r="D169" s="22">
        <f t="shared" si="8"/>
        <v>29833354.973705437</v>
      </c>
      <c r="E169" s="22">
        <f t="shared" si="8"/>
        <v>27052532.904764965</v>
      </c>
      <c r="F169" s="22">
        <f t="shared" si="8"/>
        <v>65529219.286772221</v>
      </c>
      <c r="G169" s="22">
        <f t="shared" si="8"/>
        <v>0</v>
      </c>
      <c r="H169" s="75">
        <f t="shared" si="9"/>
        <v>141233871.34951004</v>
      </c>
      <c r="I169" s="56"/>
      <c r="J169" s="57"/>
    </row>
    <row r="170" spans="2:10" x14ac:dyDescent="0.2">
      <c r="B170" s="9" t="str">
        <f>$B$34</f>
        <v>Fine Arts</v>
      </c>
      <c r="C170" s="22">
        <f t="shared" si="8"/>
        <v>2520295.6479353365</v>
      </c>
      <c r="D170" s="22">
        <f t="shared" si="8"/>
        <v>2138762.2073113797</v>
      </c>
      <c r="E170" s="22">
        <f t="shared" si="8"/>
        <v>786513.22236828331</v>
      </c>
      <c r="F170" s="22">
        <f t="shared" si="8"/>
        <v>0</v>
      </c>
      <c r="G170" s="22">
        <f t="shared" si="8"/>
        <v>0</v>
      </c>
      <c r="H170" s="75">
        <f t="shared" si="9"/>
        <v>5445571.0776149994</v>
      </c>
      <c r="I170" s="56"/>
      <c r="J170" s="57"/>
    </row>
    <row r="171" spans="2:10" x14ac:dyDescent="0.2">
      <c r="B171" s="9" t="str">
        <f>$B$35</f>
        <v>Teacher Education</v>
      </c>
      <c r="C171" s="22">
        <f t="shared" si="8"/>
        <v>1510219.4095378076</v>
      </c>
      <c r="D171" s="22">
        <f t="shared" si="8"/>
        <v>5125621.2140881401</v>
      </c>
      <c r="E171" s="22">
        <f t="shared" si="8"/>
        <v>10056345.758079672</v>
      </c>
      <c r="F171" s="22">
        <f t="shared" si="8"/>
        <v>10621581.005464384</v>
      </c>
      <c r="G171" s="22">
        <f t="shared" si="8"/>
        <v>0</v>
      </c>
      <c r="H171" s="75">
        <f t="shared" si="9"/>
        <v>27313767.387170002</v>
      </c>
      <c r="I171" s="56"/>
      <c r="J171" s="57"/>
    </row>
    <row r="172" spans="2:10" x14ac:dyDescent="0.2">
      <c r="B172" s="9" t="str">
        <f>$B$36</f>
        <v>Agriculture</v>
      </c>
      <c r="C172" s="22">
        <f t="shared" si="8"/>
        <v>2836710.6876474209</v>
      </c>
      <c r="D172" s="22">
        <f t="shared" si="8"/>
        <v>6071318.4766094396</v>
      </c>
      <c r="E172" s="22">
        <f t="shared" si="8"/>
        <v>6567839.0207861606</v>
      </c>
      <c r="F172" s="22">
        <f t="shared" si="8"/>
        <v>8654181.0428269766</v>
      </c>
      <c r="G172" s="22">
        <f t="shared" si="8"/>
        <v>0</v>
      </c>
      <c r="H172" s="75">
        <f t="shared" si="9"/>
        <v>24130049.227869995</v>
      </c>
      <c r="I172" s="56"/>
      <c r="J172" s="57"/>
    </row>
    <row r="173" spans="2:10" x14ac:dyDescent="0.2">
      <c r="B173" s="9" t="str">
        <f>$B$37</f>
        <v>Engineering</v>
      </c>
      <c r="C173" s="22">
        <f t="shared" si="8"/>
        <v>13035259.872994287</v>
      </c>
      <c r="D173" s="22">
        <f t="shared" si="8"/>
        <v>30258738.072575156</v>
      </c>
      <c r="E173" s="22">
        <f t="shared" si="8"/>
        <v>40527020.71780993</v>
      </c>
      <c r="F173" s="22">
        <f t="shared" si="8"/>
        <v>67253354.656405628</v>
      </c>
      <c r="G173" s="22">
        <f t="shared" si="8"/>
        <v>0</v>
      </c>
      <c r="H173" s="75">
        <f t="shared" si="9"/>
        <v>151074373.319785</v>
      </c>
      <c r="I173" s="56"/>
      <c r="J173" s="57"/>
    </row>
    <row r="174" spans="2:10" x14ac:dyDescent="0.2">
      <c r="B174" s="9" t="str">
        <f>$B$38</f>
        <v>Home Economics</v>
      </c>
      <c r="C174" s="22">
        <f t="shared" si="8"/>
        <v>144958.5520906263</v>
      </c>
      <c r="D174" s="22">
        <f t="shared" si="8"/>
        <v>365474.926367976</v>
      </c>
      <c r="E174" s="22">
        <f t="shared" si="8"/>
        <v>52820.725441397808</v>
      </c>
      <c r="F174" s="22">
        <f t="shared" si="8"/>
        <v>0</v>
      </c>
      <c r="G174" s="22">
        <f t="shared" si="8"/>
        <v>0</v>
      </c>
      <c r="H174" s="75">
        <f t="shared" si="9"/>
        <v>563254.20390000008</v>
      </c>
      <c r="I174" s="56"/>
      <c r="J174" s="57"/>
    </row>
    <row r="175" spans="2:10" x14ac:dyDescent="0.2">
      <c r="B175" s="9" t="str">
        <f>$B$39</f>
        <v>Law</v>
      </c>
      <c r="C175" s="22">
        <f t="shared" si="8"/>
        <v>0</v>
      </c>
      <c r="D175" s="22">
        <f t="shared" si="8"/>
        <v>0</v>
      </c>
      <c r="E175" s="22">
        <f t="shared" si="8"/>
        <v>0</v>
      </c>
      <c r="F175" s="22">
        <f t="shared" si="8"/>
        <v>0</v>
      </c>
      <c r="G175" s="22">
        <f t="shared" si="8"/>
        <v>8580688.4827500004</v>
      </c>
      <c r="H175" s="75">
        <f t="shared" si="9"/>
        <v>8580688.4827500004</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6096.4059425000023</v>
      </c>
      <c r="E177" s="22">
        <f t="shared" si="8"/>
        <v>0</v>
      </c>
      <c r="F177" s="22">
        <f t="shared" si="8"/>
        <v>0</v>
      </c>
      <c r="G177" s="22">
        <f t="shared" si="8"/>
        <v>0</v>
      </c>
      <c r="H177" s="75">
        <f t="shared" si="9"/>
        <v>6096.4059425000023</v>
      </c>
      <c r="I177" s="56"/>
      <c r="J177" s="57"/>
    </row>
    <row r="178" spans="2:10" x14ac:dyDescent="0.2">
      <c r="B178" s="9" t="str">
        <f>$B$42</f>
        <v>Veterinary Science</v>
      </c>
      <c r="C178" s="22">
        <f t="shared" si="8"/>
        <v>0</v>
      </c>
      <c r="D178" s="22">
        <f t="shared" si="8"/>
        <v>0</v>
      </c>
      <c r="E178" s="22">
        <f t="shared" si="8"/>
        <v>0</v>
      </c>
      <c r="F178" s="22">
        <f t="shared" si="8"/>
        <v>0</v>
      </c>
      <c r="G178" s="22">
        <f t="shared" si="8"/>
        <v>42140094.6171</v>
      </c>
      <c r="H178" s="75">
        <f t="shared" si="9"/>
        <v>42140094.6171</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1619187.7585599998</v>
      </c>
      <c r="D180" s="22">
        <f t="shared" si="8"/>
        <v>0</v>
      </c>
      <c r="E180" s="22">
        <f t="shared" si="8"/>
        <v>0</v>
      </c>
      <c r="F180" s="22">
        <f t="shared" si="8"/>
        <v>0</v>
      </c>
      <c r="G180" s="22">
        <f t="shared" si="8"/>
        <v>0</v>
      </c>
      <c r="H180" s="75">
        <f t="shared" si="9"/>
        <v>1619187.7585599998</v>
      </c>
      <c r="I180" s="56"/>
      <c r="J180" s="57"/>
    </row>
    <row r="181" spans="2:10" x14ac:dyDescent="0.2">
      <c r="B181" s="9" t="str">
        <f>$B$45</f>
        <v>Health Services</v>
      </c>
      <c r="C181" s="22">
        <f t="shared" si="8"/>
        <v>1824844.0700745946</v>
      </c>
      <c r="D181" s="22">
        <f t="shared" si="8"/>
        <v>3309584.1394967092</v>
      </c>
      <c r="E181" s="22">
        <f t="shared" si="8"/>
        <v>1576922.2115269867</v>
      </c>
      <c r="F181" s="22">
        <f t="shared" si="8"/>
        <v>2161015.9202292091</v>
      </c>
      <c r="G181" s="22">
        <f t="shared" si="8"/>
        <v>0</v>
      </c>
      <c r="H181" s="75">
        <f t="shared" si="9"/>
        <v>8872366.3413274996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3668473.4508342817</v>
      </c>
      <c r="D183" s="22">
        <f t="shared" si="8"/>
        <v>12176520.998779435</v>
      </c>
      <c r="E183" s="22">
        <f t="shared" si="8"/>
        <v>16669422.893689079</v>
      </c>
      <c r="F183" s="22">
        <f t="shared" si="8"/>
        <v>5620194.840002208</v>
      </c>
      <c r="G183" s="22">
        <f t="shared" si="8"/>
        <v>0</v>
      </c>
      <c r="H183" s="75">
        <f t="shared" si="9"/>
        <v>38134612.183305003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110836.16626062068</v>
      </c>
      <c r="D185" s="22">
        <f t="shared" si="10"/>
        <v>1176188.6780143792</v>
      </c>
      <c r="E185" s="22">
        <f t="shared" si="10"/>
        <v>0</v>
      </c>
      <c r="F185" s="22">
        <f t="shared" si="10"/>
        <v>0</v>
      </c>
      <c r="G185" s="22">
        <f t="shared" si="10"/>
        <v>0</v>
      </c>
      <c r="H185" s="75">
        <f t="shared" si="9"/>
        <v>1287024.8442749998</v>
      </c>
      <c r="I185" s="56"/>
      <c r="J185" s="57"/>
    </row>
    <row r="186" spans="2:10" x14ac:dyDescent="0.2">
      <c r="B186" s="9" t="str">
        <f>$B$50</f>
        <v>Technology</v>
      </c>
      <c r="C186" s="22">
        <f t="shared" si="10"/>
        <v>1164852.4010985543</v>
      </c>
      <c r="D186" s="22">
        <f t="shared" si="10"/>
        <v>3392344.3939125566</v>
      </c>
      <c r="E186" s="22">
        <f t="shared" si="10"/>
        <v>1454199.4886938883</v>
      </c>
      <c r="F186" s="22">
        <f t="shared" si="10"/>
        <v>0</v>
      </c>
      <c r="G186" s="22">
        <f t="shared" si="10"/>
        <v>0</v>
      </c>
      <c r="H186" s="75">
        <f t="shared" si="9"/>
        <v>6011396.2837049989</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54244077.567970365</v>
      </c>
      <c r="D188" s="40">
        <f>SUM(D168:D187)</f>
        <v>105135527.43033671</v>
      </c>
      <c r="E188" s="40">
        <f>SUM(E168:E187)</f>
        <v>117066893.5697564</v>
      </c>
      <c r="F188" s="40">
        <f>SUM(F168:F187)</f>
        <v>182532368.99208659</v>
      </c>
      <c r="G188" s="40">
        <f>SUM(G168:G187)</f>
        <v>50720783.099849999</v>
      </c>
      <c r="H188" s="40">
        <f t="shared" si="9"/>
        <v>509699650.66000009</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229450002</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10150949.295690244</v>
      </c>
      <c r="D193" s="42">
        <f t="shared" si="11"/>
        <v>11944583.771672212</v>
      </c>
      <c r="E193" s="42">
        <f t="shared" si="11"/>
        <v>9018179.5346209947</v>
      </c>
      <c r="F193" s="42">
        <f t="shared" si="11"/>
        <v>16678772.465769446</v>
      </c>
      <c r="G193" s="42">
        <f t="shared" si="11"/>
        <v>0</v>
      </c>
      <c r="H193" s="42">
        <f>SUM(C193:G193)</f>
        <v>47792485.067752898</v>
      </c>
      <c r="I193" s="1"/>
    </row>
    <row r="194" spans="2:9" x14ac:dyDescent="0.2">
      <c r="B194" s="9" t="str">
        <f>$B$33</f>
        <v>Science</v>
      </c>
      <c r="C194" s="43">
        <f t="shared" si="11"/>
        <v>7972098.7094333693</v>
      </c>
      <c r="D194" s="43">
        <f t="shared" si="11"/>
        <v>13436902.951768653</v>
      </c>
      <c r="E194" s="43">
        <f t="shared" si="11"/>
        <v>9314450.135590313</v>
      </c>
      <c r="F194" s="43">
        <f t="shared" si="11"/>
        <v>21349610.889773462</v>
      </c>
      <c r="G194" s="43">
        <f t="shared" si="11"/>
        <v>0</v>
      </c>
      <c r="H194" s="43">
        <f t="shared" ref="H194:H213" si="12">SUM(C194:G194)</f>
        <v>52073062.686565802</v>
      </c>
      <c r="I194" s="1"/>
    </row>
    <row r="195" spans="2:9" x14ac:dyDescent="0.2">
      <c r="B195" s="9" t="str">
        <f>$B$34</f>
        <v>Fine Arts</v>
      </c>
      <c r="C195" s="43">
        <f t="shared" si="11"/>
        <v>1009389.0994168078</v>
      </c>
      <c r="D195" s="43">
        <f t="shared" si="11"/>
        <v>853071.36820592964</v>
      </c>
      <c r="E195" s="43">
        <f t="shared" si="11"/>
        <v>269642.42810003867</v>
      </c>
      <c r="F195" s="43">
        <f t="shared" si="11"/>
        <v>0</v>
      </c>
      <c r="G195" s="43">
        <f t="shared" si="11"/>
        <v>0</v>
      </c>
      <c r="H195" s="43">
        <f t="shared" si="12"/>
        <v>2132102.8957227762</v>
      </c>
      <c r="I195" s="1"/>
    </row>
    <row r="196" spans="2:9" x14ac:dyDescent="0.2">
      <c r="B196" s="9" t="str">
        <f>$B$35</f>
        <v>Teacher Education</v>
      </c>
      <c r="C196" s="43">
        <f t="shared" si="11"/>
        <v>469036.95093348966</v>
      </c>
      <c r="D196" s="43">
        <f t="shared" si="11"/>
        <v>1231451.559799799</v>
      </c>
      <c r="E196" s="43">
        <f t="shared" si="11"/>
        <v>1730875.6440939773</v>
      </c>
      <c r="F196" s="43">
        <f t="shared" si="11"/>
        <v>3913254.3562835744</v>
      </c>
      <c r="G196" s="43">
        <f t="shared" si="11"/>
        <v>0</v>
      </c>
      <c r="H196" s="43">
        <f t="shared" si="12"/>
        <v>7344618.5111108404</v>
      </c>
      <c r="I196" s="1"/>
    </row>
    <row r="197" spans="2:9" x14ac:dyDescent="0.2">
      <c r="B197" s="9" t="str">
        <f>$B$36</f>
        <v>Agriculture</v>
      </c>
      <c r="C197" s="43">
        <f t="shared" si="11"/>
        <v>961826.98450182367</v>
      </c>
      <c r="D197" s="43">
        <f t="shared" si="11"/>
        <v>3816152.8962735282</v>
      </c>
      <c r="E197" s="43">
        <f t="shared" si="11"/>
        <v>2996222.9584111986</v>
      </c>
      <c r="F197" s="43">
        <f t="shared" si="11"/>
        <v>4073738.6502558561</v>
      </c>
      <c r="G197" s="43">
        <f t="shared" si="11"/>
        <v>0</v>
      </c>
      <c r="H197" s="43">
        <f t="shared" si="12"/>
        <v>11847941.489442408</v>
      </c>
      <c r="I197" s="1"/>
    </row>
    <row r="198" spans="2:9" x14ac:dyDescent="0.2">
      <c r="B198" s="9" t="str">
        <f>$B$37</f>
        <v>Engineering</v>
      </c>
      <c r="C198" s="43">
        <f t="shared" si="11"/>
        <v>6178286.5097876722</v>
      </c>
      <c r="D198" s="43">
        <f t="shared" si="11"/>
        <v>13276627.140932687</v>
      </c>
      <c r="E198" s="43">
        <f t="shared" si="11"/>
        <v>16241152.604613137</v>
      </c>
      <c r="F198" s="43">
        <f t="shared" si="11"/>
        <v>22710667.315400377</v>
      </c>
      <c r="G198" s="43">
        <f t="shared" si="11"/>
        <v>0</v>
      </c>
      <c r="H198" s="43">
        <f t="shared" si="12"/>
        <v>58406733.570733875</v>
      </c>
      <c r="I198" s="1"/>
    </row>
    <row r="199" spans="2:9" x14ac:dyDescent="0.2">
      <c r="B199" s="9" t="str">
        <f>$B$38</f>
        <v>Home Economics</v>
      </c>
      <c r="C199" s="43">
        <f t="shared" si="11"/>
        <v>45923.39114957628</v>
      </c>
      <c r="D199" s="43">
        <f t="shared" si="11"/>
        <v>86486.11250849966</v>
      </c>
      <c r="E199" s="43">
        <f t="shared" si="11"/>
        <v>4177.656030706984</v>
      </c>
      <c r="F199" s="43">
        <f t="shared" si="11"/>
        <v>0</v>
      </c>
      <c r="G199" s="43">
        <f t="shared" si="11"/>
        <v>0</v>
      </c>
      <c r="H199" s="43">
        <f t="shared" si="12"/>
        <v>136587.15968878291</v>
      </c>
      <c r="I199" s="1"/>
    </row>
    <row r="200" spans="2:9" x14ac:dyDescent="0.2">
      <c r="B200" s="9" t="str">
        <f>$B$39</f>
        <v>Law</v>
      </c>
      <c r="C200" s="43">
        <f t="shared" si="11"/>
        <v>0</v>
      </c>
      <c r="D200" s="43">
        <f t="shared" si="11"/>
        <v>0</v>
      </c>
      <c r="E200" s="43">
        <f t="shared" si="11"/>
        <v>0</v>
      </c>
      <c r="F200" s="43">
        <f t="shared" si="11"/>
        <v>0</v>
      </c>
      <c r="G200" s="43">
        <f t="shared" si="11"/>
        <v>7507674.1556098806</v>
      </c>
      <c r="H200" s="43">
        <f t="shared" si="12"/>
        <v>7507674.1556098806</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7510.2795754748313</v>
      </c>
      <c r="E202" s="43">
        <f t="shared" si="11"/>
        <v>0</v>
      </c>
      <c r="F202" s="43">
        <f t="shared" si="11"/>
        <v>0</v>
      </c>
      <c r="G202" s="43">
        <f t="shared" si="11"/>
        <v>0</v>
      </c>
      <c r="H202" s="43">
        <f t="shared" si="12"/>
        <v>7510.2795754748313</v>
      </c>
      <c r="I202" s="1"/>
    </row>
    <row r="203" spans="2:9" x14ac:dyDescent="0.2">
      <c r="B203" s="9" t="str">
        <f>$B$42</f>
        <v>Veterinary Science</v>
      </c>
      <c r="C203" s="43">
        <f t="shared" si="11"/>
        <v>0</v>
      </c>
      <c r="D203" s="43">
        <f t="shared" si="11"/>
        <v>0</v>
      </c>
      <c r="E203" s="43">
        <f t="shared" si="11"/>
        <v>0</v>
      </c>
      <c r="F203" s="43">
        <f t="shared" si="11"/>
        <v>0</v>
      </c>
      <c r="G203" s="43">
        <f t="shared" si="11"/>
        <v>14811021.677637871</v>
      </c>
      <c r="H203" s="43">
        <f t="shared" si="12"/>
        <v>14811021.677637871</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909726.55832019239</v>
      </c>
      <c r="D205" s="43">
        <f t="shared" si="11"/>
        <v>0</v>
      </c>
      <c r="E205" s="43">
        <f t="shared" si="11"/>
        <v>0</v>
      </c>
      <c r="F205" s="43">
        <f t="shared" si="11"/>
        <v>0</v>
      </c>
      <c r="G205" s="43">
        <f t="shared" si="11"/>
        <v>0</v>
      </c>
      <c r="H205" s="43">
        <f t="shared" si="12"/>
        <v>909726.55832019239</v>
      </c>
      <c r="I205" s="1"/>
    </row>
    <row r="206" spans="2:9" x14ac:dyDescent="0.2">
      <c r="B206" s="9" t="str">
        <f>$B$45</f>
        <v>Health Services</v>
      </c>
      <c r="C206" s="43">
        <f t="shared" si="11"/>
        <v>364416.11685951939</v>
      </c>
      <c r="D206" s="43">
        <f t="shared" si="11"/>
        <v>534694.651396862</v>
      </c>
      <c r="E206" s="43">
        <f t="shared" si="11"/>
        <v>194061.40358965984</v>
      </c>
      <c r="F206" s="43">
        <f t="shared" si="11"/>
        <v>131974.38477417699</v>
      </c>
      <c r="G206" s="43">
        <f t="shared" si="11"/>
        <v>0</v>
      </c>
      <c r="H206" s="43">
        <f t="shared" si="12"/>
        <v>1225146.5566202183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1588648.6320311311</v>
      </c>
      <c r="D208" s="43">
        <f t="shared" si="11"/>
        <v>7829787.0588558009</v>
      </c>
      <c r="E208" s="43">
        <f t="shared" si="11"/>
        <v>7919082.2132835677</v>
      </c>
      <c r="F208" s="43">
        <f t="shared" si="11"/>
        <v>3977072.2100134273</v>
      </c>
      <c r="G208" s="43">
        <f t="shared" si="11"/>
        <v>0</v>
      </c>
      <c r="H208" s="43">
        <f t="shared" si="12"/>
        <v>21314590.114183925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42086.707608650773</v>
      </c>
      <c r="D210" s="43">
        <f t="shared" si="13"/>
        <v>270979.01795296732</v>
      </c>
      <c r="E210" s="43">
        <f t="shared" si="13"/>
        <v>0</v>
      </c>
      <c r="F210" s="43">
        <f t="shared" si="13"/>
        <v>0</v>
      </c>
      <c r="G210" s="43">
        <f t="shared" si="13"/>
        <v>0</v>
      </c>
      <c r="H210" s="43">
        <f t="shared" si="12"/>
        <v>313065.72556161811</v>
      </c>
      <c r="I210" s="1"/>
    </row>
    <row r="211" spans="2:9" x14ac:dyDescent="0.2">
      <c r="B211" s="9" t="str">
        <f>$B$50</f>
        <v>Technology</v>
      </c>
      <c r="C211" s="43">
        <f t="shared" si="13"/>
        <v>929721.38923461572</v>
      </c>
      <c r="D211" s="43">
        <f t="shared" si="13"/>
        <v>2415025.5696835113</v>
      </c>
      <c r="E211" s="43">
        <f t="shared" si="13"/>
        <v>282988.59255530342</v>
      </c>
      <c r="F211" s="43">
        <f t="shared" si="13"/>
        <v>0</v>
      </c>
      <c r="G211" s="43">
        <f t="shared" si="13"/>
        <v>0</v>
      </c>
      <c r="H211" s="43">
        <f t="shared" si="12"/>
        <v>3627735.5514734308</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30622110.344967093</v>
      </c>
      <c r="D213" s="42">
        <f>SUM(D193:D212)</f>
        <v>55703272.378625922</v>
      </c>
      <c r="E213" s="42">
        <f>SUM(E193:E212)</f>
        <v>47970833.170888901</v>
      </c>
      <c r="F213" s="42">
        <f>SUM(F193:F212)</f>
        <v>72835090.272270337</v>
      </c>
      <c r="G213" s="42">
        <f>SUM(G193:G212)</f>
        <v>22318695.833247751</v>
      </c>
      <c r="H213" s="42">
        <f t="shared" si="12"/>
        <v>229450001.99999997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84525264</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11423106.121384606</v>
      </c>
      <c r="D218" s="42">
        <f t="shared" si="14"/>
        <v>7169013.4104512325</v>
      </c>
      <c r="E218" s="42">
        <f t="shared" si="14"/>
        <v>1605860.4663473398</v>
      </c>
      <c r="F218" s="42">
        <f t="shared" si="14"/>
        <v>1043378.0031513429</v>
      </c>
      <c r="G218" s="42">
        <f t="shared" si="14"/>
        <v>0</v>
      </c>
      <c r="H218" s="42">
        <f>SUM(C218:G218)</f>
        <v>21241358.001334522</v>
      </c>
      <c r="I218" s="1"/>
    </row>
    <row r="219" spans="2:9" x14ac:dyDescent="0.2">
      <c r="B219" s="9" t="str">
        <f>$B$33</f>
        <v>Science</v>
      </c>
      <c r="C219" s="43">
        <f t="shared" si="14"/>
        <v>7801483.6732555209</v>
      </c>
      <c r="D219" s="43">
        <f t="shared" si="14"/>
        <v>7566528.9741528928</v>
      </c>
      <c r="E219" s="43">
        <f t="shared" si="14"/>
        <v>1056745.5165612996</v>
      </c>
      <c r="F219" s="43">
        <f t="shared" si="14"/>
        <v>1527500.3877313</v>
      </c>
      <c r="G219" s="43">
        <f t="shared" si="14"/>
        <v>0</v>
      </c>
      <c r="H219" s="43">
        <f t="shared" ref="H219:H238" si="15">SUM(C219:G219)</f>
        <v>17952258.551701013</v>
      </c>
      <c r="I219" s="1"/>
    </row>
    <row r="220" spans="2:9" x14ac:dyDescent="0.2">
      <c r="B220" s="9" t="str">
        <f>$B$34</f>
        <v>Fine Arts</v>
      </c>
      <c r="C220" s="43">
        <f t="shared" si="14"/>
        <v>1487263.3039588691</v>
      </c>
      <c r="D220" s="43">
        <f t="shared" si="14"/>
        <v>501451.4012587053</v>
      </c>
      <c r="E220" s="43">
        <f t="shared" si="14"/>
        <v>21641.019803957519</v>
      </c>
      <c r="F220" s="43">
        <f t="shared" si="14"/>
        <v>0</v>
      </c>
      <c r="G220" s="43">
        <f t="shared" si="14"/>
        <v>0</v>
      </c>
      <c r="H220" s="43">
        <f t="shared" si="15"/>
        <v>2010355.7250215318</v>
      </c>
      <c r="I220" s="1"/>
    </row>
    <row r="221" spans="2:9" x14ac:dyDescent="0.2">
      <c r="B221" s="9" t="str">
        <f>$B$35</f>
        <v>Teacher Education</v>
      </c>
      <c r="C221" s="43">
        <f t="shared" si="14"/>
        <v>407244.19838358846</v>
      </c>
      <c r="D221" s="43">
        <f t="shared" si="14"/>
        <v>1156590.5094636241</v>
      </c>
      <c r="E221" s="43">
        <f t="shared" si="14"/>
        <v>914315.80155761738</v>
      </c>
      <c r="F221" s="43">
        <f t="shared" si="14"/>
        <v>428468.13717889856</v>
      </c>
      <c r="G221" s="43">
        <f t="shared" si="14"/>
        <v>0</v>
      </c>
      <c r="H221" s="43">
        <f t="shared" si="15"/>
        <v>2906618.6465837285</v>
      </c>
      <c r="I221" s="1"/>
    </row>
    <row r="222" spans="2:9" x14ac:dyDescent="0.2">
      <c r="B222" s="9" t="str">
        <f>$B$36</f>
        <v>Agriculture</v>
      </c>
      <c r="C222" s="43">
        <f t="shared" si="14"/>
        <v>1122096.1504976933</v>
      </c>
      <c r="D222" s="43">
        <f t="shared" si="14"/>
        <v>2727675.8906262154</v>
      </c>
      <c r="E222" s="43">
        <f t="shared" si="14"/>
        <v>387187.57476729114</v>
      </c>
      <c r="F222" s="43">
        <f t="shared" si="14"/>
        <v>359665.57382934011</v>
      </c>
      <c r="G222" s="43">
        <f t="shared" si="14"/>
        <v>0</v>
      </c>
      <c r="H222" s="43">
        <f t="shared" si="15"/>
        <v>4596625.1897205403</v>
      </c>
      <c r="I222" s="1"/>
    </row>
    <row r="223" spans="2:9" x14ac:dyDescent="0.2">
      <c r="B223" s="9" t="str">
        <f>$B$37</f>
        <v>Engineering</v>
      </c>
      <c r="C223" s="43">
        <f t="shared" si="14"/>
        <v>4456795.6038739467</v>
      </c>
      <c r="D223" s="43">
        <f t="shared" si="14"/>
        <v>8671994.287845213</v>
      </c>
      <c r="E223" s="43">
        <f t="shared" si="14"/>
        <v>2894365.4026622032</v>
      </c>
      <c r="F223" s="43">
        <f t="shared" si="14"/>
        <v>1875478.5696064176</v>
      </c>
      <c r="G223" s="43">
        <f t="shared" si="14"/>
        <v>0</v>
      </c>
      <c r="H223" s="43">
        <f t="shared" si="15"/>
        <v>17898633.863987777</v>
      </c>
      <c r="I223" s="1"/>
    </row>
    <row r="224" spans="2:9" x14ac:dyDescent="0.2">
      <c r="B224" s="9" t="str">
        <f>$B$38</f>
        <v>Home Economics</v>
      </c>
      <c r="C224" s="43">
        <f t="shared" si="14"/>
        <v>28675.651781940975</v>
      </c>
      <c r="D224" s="43">
        <f t="shared" si="14"/>
        <v>52061.554668213641</v>
      </c>
      <c r="E224" s="43">
        <f t="shared" si="14"/>
        <v>1866.7972354851536</v>
      </c>
      <c r="F224" s="43">
        <f t="shared" si="14"/>
        <v>0</v>
      </c>
      <c r="G224" s="43">
        <f t="shared" si="14"/>
        <v>0</v>
      </c>
      <c r="H224" s="43">
        <f t="shared" si="15"/>
        <v>82604.003685639764</v>
      </c>
      <c r="I224" s="1"/>
    </row>
    <row r="225" spans="2:10" x14ac:dyDescent="0.2">
      <c r="B225" s="9" t="str">
        <f>$B$39</f>
        <v>Law</v>
      </c>
      <c r="C225" s="43">
        <f t="shared" si="14"/>
        <v>0</v>
      </c>
      <c r="D225" s="43">
        <f t="shared" si="14"/>
        <v>0</v>
      </c>
      <c r="E225" s="43">
        <f t="shared" si="14"/>
        <v>0</v>
      </c>
      <c r="F225" s="43">
        <f t="shared" si="14"/>
        <v>0</v>
      </c>
      <c r="G225" s="43">
        <f t="shared" si="14"/>
        <v>658806.25022556179</v>
      </c>
      <c r="H225" s="43">
        <f t="shared" si="15"/>
        <v>658806.25022556179</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3558.1638082592062</v>
      </c>
      <c r="E227" s="43">
        <f t="shared" si="14"/>
        <v>0</v>
      </c>
      <c r="F227" s="43">
        <f t="shared" si="14"/>
        <v>0</v>
      </c>
      <c r="G227" s="43">
        <f t="shared" si="14"/>
        <v>0</v>
      </c>
      <c r="H227" s="43">
        <f t="shared" si="15"/>
        <v>3558.1638082592062</v>
      </c>
      <c r="I227" s="1"/>
    </row>
    <row r="228" spans="2:10" x14ac:dyDescent="0.2">
      <c r="B228" s="9" t="str">
        <f>$B$42</f>
        <v>Veterinary Science</v>
      </c>
      <c r="C228" s="43">
        <f t="shared" si="14"/>
        <v>0</v>
      </c>
      <c r="D228" s="43">
        <f t="shared" si="14"/>
        <v>0</v>
      </c>
      <c r="E228" s="43">
        <f t="shared" si="14"/>
        <v>0</v>
      </c>
      <c r="F228" s="43">
        <f t="shared" si="14"/>
        <v>0</v>
      </c>
      <c r="G228" s="43">
        <f t="shared" si="14"/>
        <v>672289.67181513773</v>
      </c>
      <c r="H228" s="43">
        <f t="shared" si="15"/>
        <v>672289.67181513773</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457228.89764354652</v>
      </c>
      <c r="D230" s="43">
        <f t="shared" si="14"/>
        <v>0</v>
      </c>
      <c r="E230" s="43">
        <f t="shared" si="14"/>
        <v>0</v>
      </c>
      <c r="F230" s="43">
        <f t="shared" si="14"/>
        <v>0</v>
      </c>
      <c r="G230" s="43">
        <f t="shared" si="14"/>
        <v>0</v>
      </c>
      <c r="H230" s="43">
        <f t="shared" si="15"/>
        <v>457228.89764354652</v>
      </c>
      <c r="I230" s="1"/>
    </row>
    <row r="231" spans="2:10" x14ac:dyDescent="0.2">
      <c r="B231" s="9" t="str">
        <f>$B$45</f>
        <v>Health Services</v>
      </c>
      <c r="C231" s="43">
        <f t="shared" si="14"/>
        <v>626993.75050063978</v>
      </c>
      <c r="D231" s="43">
        <f t="shared" si="14"/>
        <v>811823.16362124518</v>
      </c>
      <c r="E231" s="43">
        <f t="shared" si="14"/>
        <v>52408.603870286905</v>
      </c>
      <c r="F231" s="43">
        <f t="shared" si="14"/>
        <v>25183.546948978936</v>
      </c>
      <c r="G231" s="43">
        <f t="shared" si="14"/>
        <v>0</v>
      </c>
      <c r="H231" s="43">
        <f t="shared" si="15"/>
        <v>1516409.0649411506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1847685.8648175173</v>
      </c>
      <c r="D233" s="43">
        <f t="shared" si="14"/>
        <v>7913980.5488330806</v>
      </c>
      <c r="E233" s="43">
        <f t="shared" si="14"/>
        <v>2274934.4236728889</v>
      </c>
      <c r="F233" s="43">
        <f t="shared" si="14"/>
        <v>149501.2220810932</v>
      </c>
      <c r="G233" s="43">
        <f t="shared" si="14"/>
        <v>0</v>
      </c>
      <c r="H233" s="43">
        <f t="shared" si="15"/>
        <v>12186102.05940458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44699.056623809302</v>
      </c>
      <c r="D235" s="43">
        <f t="shared" si="16"/>
        <v>328100.15747737524</v>
      </c>
      <c r="E235" s="43">
        <f t="shared" si="16"/>
        <v>0</v>
      </c>
      <c r="F235" s="43">
        <f t="shared" si="16"/>
        <v>0</v>
      </c>
      <c r="G235" s="43">
        <f t="shared" si="16"/>
        <v>0</v>
      </c>
      <c r="H235" s="43">
        <f t="shared" si="15"/>
        <v>372799.21410118451</v>
      </c>
      <c r="I235" s="1"/>
    </row>
    <row r="236" spans="2:10" x14ac:dyDescent="0.2">
      <c r="B236" s="9" t="str">
        <f>$B$50</f>
        <v>Technology</v>
      </c>
      <c r="C236" s="43">
        <f t="shared" si="16"/>
        <v>377611.30423447094</v>
      </c>
      <c r="D236" s="43">
        <f t="shared" si="16"/>
        <v>1561721.792193488</v>
      </c>
      <c r="E236" s="43">
        <f t="shared" si="16"/>
        <v>30283.599597870267</v>
      </c>
      <c r="F236" s="43">
        <f t="shared" si="16"/>
        <v>0</v>
      </c>
      <c r="G236" s="43">
        <f t="shared" si="16"/>
        <v>0</v>
      </c>
      <c r="H236" s="43">
        <f t="shared" si="15"/>
        <v>1969616.6960258293</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30080883.576956153</v>
      </c>
      <c r="D238" s="42">
        <f>SUM(D218:D237)</f>
        <v>38464499.854399554</v>
      </c>
      <c r="E238" s="42">
        <f>SUM(E218:E237)</f>
        <v>9239609.2060762383</v>
      </c>
      <c r="F238" s="42">
        <f>SUM(F218:F237)</f>
        <v>5409175.4405273711</v>
      </c>
      <c r="G238" s="42">
        <f>SUM(G218:G237)</f>
        <v>1331095.9220406995</v>
      </c>
      <c r="H238" s="42">
        <f t="shared" si="15"/>
        <v>84525264.000000015</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74922297</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10125320.040276898</v>
      </c>
      <c r="D243" s="42">
        <f t="shared" si="17"/>
        <v>6354537.4071213808</v>
      </c>
      <c r="E243" s="42">
        <f t="shared" si="17"/>
        <v>1423417.6754565819</v>
      </c>
      <c r="F243" s="42">
        <f t="shared" si="17"/>
        <v>924839.18932654092</v>
      </c>
      <c r="G243" s="42">
        <f t="shared" si="17"/>
        <v>0</v>
      </c>
      <c r="H243" s="42">
        <f>SUM(C243:G243)</f>
        <v>18828114.312181402</v>
      </c>
      <c r="I243" s="1"/>
    </row>
    <row r="244" spans="2:9" x14ac:dyDescent="0.2">
      <c r="B244" s="9" t="str">
        <f>$B$33</f>
        <v>Science</v>
      </c>
      <c r="C244" s="43">
        <f t="shared" si="17"/>
        <v>6915152.3360909112</v>
      </c>
      <c r="D244" s="43">
        <f t="shared" si="17"/>
        <v>6706890.984222047</v>
      </c>
      <c r="E244" s="43">
        <f t="shared" si="17"/>
        <v>936688.01135272521</v>
      </c>
      <c r="F244" s="43">
        <f t="shared" si="17"/>
        <v>1353960.1333539712</v>
      </c>
      <c r="G244" s="43">
        <f t="shared" si="17"/>
        <v>0</v>
      </c>
      <c r="H244" s="43">
        <f t="shared" ref="H244:H263" si="18">SUM(C244:G244)</f>
        <v>15912691.465019654</v>
      </c>
      <c r="I244" s="1"/>
    </row>
    <row r="245" spans="2:9" x14ac:dyDescent="0.2">
      <c r="B245" s="9" t="str">
        <f>$B$34</f>
        <v>Fine Arts</v>
      </c>
      <c r="C245" s="43">
        <f t="shared" si="17"/>
        <v>1318294.4093071115</v>
      </c>
      <c r="D245" s="43">
        <f t="shared" si="17"/>
        <v>444481.20051031001</v>
      </c>
      <c r="E245" s="43">
        <f t="shared" si="17"/>
        <v>19182.370292685355</v>
      </c>
      <c r="F245" s="43">
        <f t="shared" si="17"/>
        <v>0</v>
      </c>
      <c r="G245" s="43">
        <f t="shared" si="17"/>
        <v>0</v>
      </c>
      <c r="H245" s="43">
        <f t="shared" si="18"/>
        <v>1781957.980110107</v>
      </c>
      <c r="I245" s="1"/>
    </row>
    <row r="246" spans="2:9" x14ac:dyDescent="0.2">
      <c r="B246" s="9" t="str">
        <f>$B$35</f>
        <v>Teacher Education</v>
      </c>
      <c r="C246" s="43">
        <f t="shared" si="17"/>
        <v>360976.93563929159</v>
      </c>
      <c r="D246" s="43">
        <f t="shared" si="17"/>
        <v>1025189.5534737987</v>
      </c>
      <c r="E246" s="43">
        <f t="shared" si="17"/>
        <v>810439.82348393335</v>
      </c>
      <c r="F246" s="43">
        <f t="shared" si="17"/>
        <v>379789.60975211131</v>
      </c>
      <c r="G246" s="43">
        <f t="shared" si="17"/>
        <v>0</v>
      </c>
      <c r="H246" s="43">
        <f t="shared" si="18"/>
        <v>2576395.9223491349</v>
      </c>
      <c r="I246" s="1"/>
    </row>
    <row r="247" spans="2:9" x14ac:dyDescent="0.2">
      <c r="B247" s="9" t="str">
        <f>$B$36</f>
        <v>Agriculture</v>
      </c>
      <c r="C247" s="43">
        <f t="shared" si="17"/>
        <v>994614.11975175689</v>
      </c>
      <c r="D247" s="43">
        <f t="shared" si="17"/>
        <v>2417782.9624671363</v>
      </c>
      <c r="E247" s="43">
        <f t="shared" si="17"/>
        <v>343198.95731322042</v>
      </c>
      <c r="F247" s="43">
        <f t="shared" si="17"/>
        <v>318803.74775424832</v>
      </c>
      <c r="G247" s="43">
        <f t="shared" si="17"/>
        <v>0</v>
      </c>
      <c r="H247" s="43">
        <f t="shared" si="18"/>
        <v>4074399.7872863621</v>
      </c>
      <c r="I247" s="1"/>
    </row>
    <row r="248" spans="2:9" x14ac:dyDescent="0.2">
      <c r="B248" s="9" t="str">
        <f>$B$37</f>
        <v>Engineering</v>
      </c>
      <c r="C248" s="43">
        <f t="shared" si="17"/>
        <v>3950456.3263089973</v>
      </c>
      <c r="D248" s="43">
        <f t="shared" si="17"/>
        <v>7686763.706721372</v>
      </c>
      <c r="E248" s="43">
        <f t="shared" si="17"/>
        <v>2565534.7769725057</v>
      </c>
      <c r="F248" s="43">
        <f t="shared" si="17"/>
        <v>1662404.3009104023</v>
      </c>
      <c r="G248" s="43">
        <f t="shared" si="17"/>
        <v>0</v>
      </c>
      <c r="H248" s="43">
        <f t="shared" si="18"/>
        <v>15865159.110913277</v>
      </c>
      <c r="I248" s="1"/>
    </row>
    <row r="249" spans="2:9" x14ac:dyDescent="0.2">
      <c r="B249" s="9" t="str">
        <f>$B$38</f>
        <v>Home Economics</v>
      </c>
      <c r="C249" s="43">
        <f t="shared" si="17"/>
        <v>25417.793424166775</v>
      </c>
      <c r="D249" s="43">
        <f t="shared" si="17"/>
        <v>46146.809563749353</v>
      </c>
      <c r="E249" s="43">
        <f t="shared" si="17"/>
        <v>1654.7092584744557</v>
      </c>
      <c r="F249" s="43">
        <f t="shared" si="17"/>
        <v>0</v>
      </c>
      <c r="G249" s="43">
        <f t="shared" si="17"/>
        <v>0</v>
      </c>
      <c r="H249" s="43">
        <f t="shared" si="18"/>
        <v>73219.312246390575</v>
      </c>
      <c r="I249" s="1"/>
    </row>
    <row r="250" spans="2:9" x14ac:dyDescent="0.2">
      <c r="B250" s="9" t="str">
        <f>$B$39</f>
        <v>Law</v>
      </c>
      <c r="C250" s="43">
        <f t="shared" si="17"/>
        <v>0</v>
      </c>
      <c r="D250" s="43">
        <f t="shared" si="17"/>
        <v>0</v>
      </c>
      <c r="E250" s="43">
        <f t="shared" si="17"/>
        <v>0</v>
      </c>
      <c r="F250" s="43">
        <f t="shared" si="17"/>
        <v>0</v>
      </c>
      <c r="G250" s="43">
        <f t="shared" si="17"/>
        <v>583958.86873368244</v>
      </c>
      <c r="H250" s="43">
        <f t="shared" si="18"/>
        <v>583958.86873368244</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3153.9186392490569</v>
      </c>
      <c r="E252" s="43">
        <f t="shared" si="17"/>
        <v>0</v>
      </c>
      <c r="F252" s="43">
        <f t="shared" si="17"/>
        <v>0</v>
      </c>
      <c r="G252" s="43">
        <f t="shared" si="17"/>
        <v>0</v>
      </c>
      <c r="H252" s="43">
        <f t="shared" si="18"/>
        <v>3153.9186392490569</v>
      </c>
      <c r="I252" s="1"/>
    </row>
    <row r="253" spans="2:9" x14ac:dyDescent="0.2">
      <c r="B253" s="9" t="str">
        <f>$B$42</f>
        <v>Veterinary Science</v>
      </c>
      <c r="C253" s="43">
        <f t="shared" si="17"/>
        <v>0</v>
      </c>
      <c r="D253" s="43">
        <f t="shared" si="17"/>
        <v>0</v>
      </c>
      <c r="E253" s="43">
        <f t="shared" si="17"/>
        <v>0</v>
      </c>
      <c r="F253" s="43">
        <f t="shared" si="17"/>
        <v>0</v>
      </c>
      <c r="G253" s="43">
        <f t="shared" si="17"/>
        <v>595910.43054022617</v>
      </c>
      <c r="H253" s="43">
        <f t="shared" si="18"/>
        <v>595910.43054022617</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405282.84260942845</v>
      </c>
      <c r="D255" s="43">
        <f t="shared" si="17"/>
        <v>0</v>
      </c>
      <c r="E255" s="43">
        <f t="shared" si="17"/>
        <v>0</v>
      </c>
      <c r="F255" s="43">
        <f t="shared" si="17"/>
        <v>0</v>
      </c>
      <c r="G255" s="43">
        <f t="shared" si="17"/>
        <v>0</v>
      </c>
      <c r="H255" s="43">
        <f t="shared" si="18"/>
        <v>405282.84260942845</v>
      </c>
      <c r="I255" s="1"/>
    </row>
    <row r="256" spans="2:9" x14ac:dyDescent="0.2">
      <c r="B256" s="9" t="str">
        <f>$B$45</f>
        <v>Health Services</v>
      </c>
      <c r="C256" s="43">
        <f t="shared" si="17"/>
        <v>555760.60658210819</v>
      </c>
      <c r="D256" s="43">
        <f t="shared" si="17"/>
        <v>719591.43690235051</v>
      </c>
      <c r="E256" s="43">
        <f t="shared" si="17"/>
        <v>46454.430293468053</v>
      </c>
      <c r="F256" s="43">
        <f t="shared" si="17"/>
        <v>22322.428759581799</v>
      </c>
      <c r="G256" s="43">
        <f t="shared" si="17"/>
        <v>0</v>
      </c>
      <c r="H256" s="43">
        <f t="shared" si="18"/>
        <v>1344128.9025375086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1637769.1423307459</v>
      </c>
      <c r="D258" s="43">
        <f t="shared" si="17"/>
        <v>7014868.372749419</v>
      </c>
      <c r="E258" s="43">
        <f t="shared" si="17"/>
        <v>2016477.730799445</v>
      </c>
      <c r="F258" s="43">
        <f t="shared" si="17"/>
        <v>132516.29669707536</v>
      </c>
      <c r="G258" s="43">
        <f t="shared" si="17"/>
        <v>0</v>
      </c>
      <c r="H258" s="43">
        <f t="shared" si="18"/>
        <v>10801631.542576684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39620.769430413813</v>
      </c>
      <c r="D260" s="43">
        <f t="shared" si="19"/>
        <v>290824.4976823341</v>
      </c>
      <c r="E260" s="43">
        <f t="shared" si="19"/>
        <v>0</v>
      </c>
      <c r="F260" s="43">
        <f t="shared" si="19"/>
        <v>0</v>
      </c>
      <c r="G260" s="43">
        <f t="shared" si="19"/>
        <v>0</v>
      </c>
      <c r="H260" s="43">
        <f t="shared" si="18"/>
        <v>330445.26711274788</v>
      </c>
      <c r="I260" s="1"/>
    </row>
    <row r="261" spans="2:10" x14ac:dyDescent="0.2">
      <c r="B261" s="9" t="str">
        <f>$B$50</f>
        <v>Technology</v>
      </c>
      <c r="C261" s="43">
        <f t="shared" si="19"/>
        <v>334710.65273942694</v>
      </c>
      <c r="D261" s="43">
        <f t="shared" si="19"/>
        <v>1384293.6231005772</v>
      </c>
      <c r="E261" s="43">
        <f t="shared" si="19"/>
        <v>26843.061304141171</v>
      </c>
      <c r="F261" s="43">
        <f t="shared" si="19"/>
        <v>0</v>
      </c>
      <c r="G261" s="43">
        <f t="shared" si="19"/>
        <v>0</v>
      </c>
      <c r="H261" s="43">
        <f t="shared" si="18"/>
        <v>1745847.337144145</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26663375.974491253</v>
      </c>
      <c r="D263" s="42">
        <f>SUM(D243:D262)</f>
        <v>34094524.473153725</v>
      </c>
      <c r="E263" s="42">
        <f>SUM(E243:E262)</f>
        <v>8189891.5465271799</v>
      </c>
      <c r="F263" s="42">
        <f>SUM(F243:F262)</f>
        <v>4794635.7065539304</v>
      </c>
      <c r="G263" s="42">
        <f>SUM(G243:G262)</f>
        <v>1179869.2992739086</v>
      </c>
      <c r="H263" s="42">
        <f t="shared" si="18"/>
        <v>74922297</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51959132.075129017</v>
      </c>
      <c r="D268" s="42">
        <f t="shared" si="20"/>
        <v>52364512.118649594</v>
      </c>
      <c r="E268" s="42">
        <f t="shared" si="20"/>
        <v>36159974.07513836</v>
      </c>
      <c r="F268" s="42">
        <f t="shared" si="20"/>
        <v>63143552.548137859</v>
      </c>
      <c r="G268" s="42">
        <f t="shared" si="20"/>
        <v>0</v>
      </c>
      <c r="H268" s="42">
        <f>SUM(C268:G268)</f>
        <v>203627170.81705481</v>
      </c>
      <c r="I268" s="1"/>
    </row>
    <row r="269" spans="2:10" x14ac:dyDescent="0.2">
      <c r="B269" s="9" t="str">
        <f>$B$33</f>
        <v>Science</v>
      </c>
      <c r="C269" s="43">
        <f t="shared" si="20"/>
        <v>51929223.46637924</v>
      </c>
      <c r="D269" s="43">
        <f t="shared" si="20"/>
        <v>75109403.880424052</v>
      </c>
      <c r="E269" s="43">
        <f t="shared" si="20"/>
        <v>50536963.461391307</v>
      </c>
      <c r="F269" s="43">
        <f t="shared" si="20"/>
        <v>117670101.19260757</v>
      </c>
      <c r="G269" s="43">
        <f t="shared" si="20"/>
        <v>0</v>
      </c>
      <c r="H269" s="43">
        <f t="shared" ref="H269:H288" si="21">SUM(C269:G269)</f>
        <v>295245692.00080216</v>
      </c>
      <c r="I269" s="1"/>
    </row>
    <row r="270" spans="2:10" x14ac:dyDescent="0.2">
      <c r="B270" s="9" t="str">
        <f>$B$34</f>
        <v>Fine Arts</v>
      </c>
      <c r="C270" s="43">
        <f t="shared" si="20"/>
        <v>7654791.4971728204</v>
      </c>
      <c r="D270" s="43">
        <f t="shared" si="20"/>
        <v>5052964.9670086484</v>
      </c>
      <c r="E270" s="43">
        <f t="shared" si="20"/>
        <v>1449475.8194773272</v>
      </c>
      <c r="F270" s="43">
        <f t="shared" si="20"/>
        <v>0</v>
      </c>
      <c r="G270" s="43">
        <f t="shared" si="20"/>
        <v>0</v>
      </c>
      <c r="H270" s="43">
        <f t="shared" si="21"/>
        <v>14157232.283658795</v>
      </c>
      <c r="I270" s="1"/>
    </row>
    <row r="271" spans="2:10" x14ac:dyDescent="0.2">
      <c r="B271" s="9" t="str">
        <f>$B$35</f>
        <v>Teacher Education</v>
      </c>
      <c r="C271" s="43">
        <f t="shared" si="20"/>
        <v>3360637.7288086042</v>
      </c>
      <c r="D271" s="43">
        <f t="shared" si="20"/>
        <v>10148698.554632748</v>
      </c>
      <c r="E271" s="43">
        <f t="shared" si="20"/>
        <v>15774707.316139266</v>
      </c>
      <c r="F271" s="43">
        <f t="shared" si="20"/>
        <v>20458792.315863684</v>
      </c>
      <c r="G271" s="43">
        <f t="shared" si="20"/>
        <v>0</v>
      </c>
      <c r="H271" s="43">
        <f t="shared" si="21"/>
        <v>49742835.9154443</v>
      </c>
      <c r="I271" s="1"/>
    </row>
    <row r="272" spans="2:10" x14ac:dyDescent="0.2">
      <c r="B272" s="9" t="str">
        <f>$B$36</f>
        <v>Agriculture</v>
      </c>
      <c r="C272" s="43">
        <f t="shared" si="20"/>
        <v>7172620.2198137958</v>
      </c>
      <c r="D272" s="43">
        <f t="shared" si="20"/>
        <v>20021691.131490901</v>
      </c>
      <c r="E272" s="43">
        <f t="shared" si="20"/>
        <v>14211335.587192258</v>
      </c>
      <c r="F272" s="43">
        <f t="shared" si="20"/>
        <v>18731885.311611306</v>
      </c>
      <c r="G272" s="43">
        <f t="shared" si="20"/>
        <v>0</v>
      </c>
      <c r="H272" s="43">
        <f t="shared" si="21"/>
        <v>60137532.250108257</v>
      </c>
      <c r="I272" s="1"/>
    </row>
    <row r="273" spans="2:10" x14ac:dyDescent="0.2">
      <c r="B273" s="9" t="str">
        <f>$B$37</f>
        <v>Engineering</v>
      </c>
      <c r="C273" s="43">
        <f t="shared" si="20"/>
        <v>35697517.207848422</v>
      </c>
      <c r="D273" s="43">
        <f t="shared" si="20"/>
        <v>77250324.65966098</v>
      </c>
      <c r="E273" s="43">
        <f t="shared" si="20"/>
        <v>83459724.690224141</v>
      </c>
      <c r="F273" s="43">
        <f t="shared" si="20"/>
        <v>123190990.24344835</v>
      </c>
      <c r="G273" s="43">
        <f t="shared" si="20"/>
        <v>0</v>
      </c>
      <c r="H273" s="43">
        <f t="shared" si="21"/>
        <v>319598556.80118191</v>
      </c>
      <c r="I273" s="1"/>
    </row>
    <row r="274" spans="2:10" x14ac:dyDescent="0.2">
      <c r="B274" s="9" t="str">
        <f>$B$38</f>
        <v>Home Economics</v>
      </c>
      <c r="C274" s="43">
        <f t="shared" si="20"/>
        <v>305009.88513520802</v>
      </c>
      <c r="D274" s="43">
        <f t="shared" si="20"/>
        <v>663230.52740816423</v>
      </c>
      <c r="E274" s="43">
        <f t="shared" si="20"/>
        <v>65981.232846409679</v>
      </c>
      <c r="F274" s="43">
        <f t="shared" si="20"/>
        <v>0</v>
      </c>
      <c r="G274" s="43">
        <f t="shared" si="20"/>
        <v>0</v>
      </c>
      <c r="H274" s="43">
        <f t="shared" si="21"/>
        <v>1034221.6453897819</v>
      </c>
      <c r="I274" s="1"/>
    </row>
    <row r="275" spans="2:10" x14ac:dyDescent="0.2">
      <c r="B275" s="9" t="str">
        <f>$B$39</f>
        <v>Law</v>
      </c>
      <c r="C275" s="43">
        <f t="shared" si="20"/>
        <v>0</v>
      </c>
      <c r="D275" s="43">
        <f t="shared" si="20"/>
        <v>0</v>
      </c>
      <c r="E275" s="43">
        <f t="shared" si="20"/>
        <v>0</v>
      </c>
      <c r="F275" s="43">
        <f t="shared" si="20"/>
        <v>0</v>
      </c>
      <c r="G275" s="43">
        <f t="shared" si="20"/>
        <v>27145721.757319123</v>
      </c>
      <c r="H275" s="43">
        <f t="shared" si="21"/>
        <v>27145721.757319123</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30136.767965483097</v>
      </c>
      <c r="E277" s="43">
        <f t="shared" si="20"/>
        <v>0</v>
      </c>
      <c r="F277" s="43">
        <f t="shared" si="20"/>
        <v>0</v>
      </c>
      <c r="G277" s="43">
        <f t="shared" si="20"/>
        <v>0</v>
      </c>
      <c r="H277" s="43">
        <f t="shared" si="21"/>
        <v>30136.767965483097</v>
      </c>
      <c r="I277" s="1"/>
    </row>
    <row r="278" spans="2:10" x14ac:dyDescent="0.2">
      <c r="B278" s="9" t="str">
        <f>$B$42</f>
        <v>Veterinary Science</v>
      </c>
      <c r="C278" s="43">
        <f t="shared" si="20"/>
        <v>0</v>
      </c>
      <c r="D278" s="43">
        <f t="shared" si="20"/>
        <v>0</v>
      </c>
      <c r="E278" s="43">
        <f t="shared" si="20"/>
        <v>0</v>
      </c>
      <c r="F278" s="43">
        <f t="shared" si="20"/>
        <v>0</v>
      </c>
      <c r="G278" s="43">
        <f t="shared" si="20"/>
        <v>77581393.317093238</v>
      </c>
      <c r="H278" s="43">
        <f t="shared" si="21"/>
        <v>77581393.317093238</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4580688.7549899183</v>
      </c>
      <c r="D280" s="43">
        <f t="shared" si="20"/>
        <v>0</v>
      </c>
      <c r="E280" s="43">
        <f t="shared" si="20"/>
        <v>0</v>
      </c>
      <c r="F280" s="43">
        <f t="shared" si="20"/>
        <v>0</v>
      </c>
      <c r="G280" s="43">
        <f t="shared" si="20"/>
        <v>0</v>
      </c>
      <c r="H280" s="43">
        <f t="shared" si="21"/>
        <v>4580688.7549899183</v>
      </c>
      <c r="I280" s="1"/>
    </row>
    <row r="281" spans="2:10" x14ac:dyDescent="0.2">
      <c r="B281" s="9" t="str">
        <f>$B$45</f>
        <v>Health Services</v>
      </c>
      <c r="C281" s="43">
        <f t="shared" si="20"/>
        <v>3848406.5876646587</v>
      </c>
      <c r="D281" s="43">
        <f t="shared" si="20"/>
        <v>6074686.2897051759</v>
      </c>
      <c r="E281" s="43">
        <f t="shared" si="20"/>
        <v>2123538.2517428598</v>
      </c>
      <c r="F281" s="43">
        <f t="shared" si="20"/>
        <v>2513023.0817040326</v>
      </c>
      <c r="G281" s="43">
        <f t="shared" si="20"/>
        <v>0</v>
      </c>
      <c r="H281" s="43">
        <f t="shared" si="21"/>
        <v>14559654.210816726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10819377.575606186</v>
      </c>
      <c r="D283" s="43">
        <f t="shared" si="20"/>
        <v>45170841.093412124</v>
      </c>
      <c r="E283" s="43">
        <f t="shared" si="20"/>
        <v>39232334.689940296</v>
      </c>
      <c r="F283" s="43">
        <f t="shared" si="20"/>
        <v>15078411.254492868</v>
      </c>
      <c r="G283" s="43">
        <f t="shared" si="20"/>
        <v>0</v>
      </c>
      <c r="H283" s="43">
        <f t="shared" si="21"/>
        <v>110300964.61345147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292261.59651039145</v>
      </c>
      <c r="D285" s="43">
        <f t="shared" si="22"/>
        <v>2420336.4204091276</v>
      </c>
      <c r="E285" s="43">
        <f t="shared" si="22"/>
        <v>0</v>
      </c>
      <c r="F285" s="43">
        <f t="shared" si="22"/>
        <v>0</v>
      </c>
      <c r="G285" s="43">
        <f t="shared" si="22"/>
        <v>0</v>
      </c>
      <c r="H285" s="43">
        <f t="shared" si="21"/>
        <v>2712598.0169195188</v>
      </c>
      <c r="I285" s="1"/>
    </row>
    <row r="286" spans="2:10" x14ac:dyDescent="0.2">
      <c r="B286" s="9" t="str">
        <f>$B$50</f>
        <v>Technology</v>
      </c>
      <c r="C286" s="43">
        <f t="shared" si="22"/>
        <v>4022297.18579857</v>
      </c>
      <c r="D286" s="43">
        <f t="shared" si="22"/>
        <v>11910487.69510499</v>
      </c>
      <c r="E286" s="43">
        <f t="shared" si="22"/>
        <v>2164258.6269009672</v>
      </c>
      <c r="F286" s="43">
        <f t="shared" si="22"/>
        <v>0</v>
      </c>
      <c r="G286" s="43">
        <f t="shared" si="22"/>
        <v>0</v>
      </c>
      <c r="H286" s="43">
        <f t="shared" si="21"/>
        <v>18097043.507804528</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181641963.78085682</v>
      </c>
      <c r="D288" s="42">
        <f>SUM(D268:D287)</f>
        <v>306217314.10587204</v>
      </c>
      <c r="E288" s="42">
        <f>SUM(E268:E287)</f>
        <v>245178293.75099319</v>
      </c>
      <c r="F288" s="42">
        <f>SUM(F268:F287)</f>
        <v>360786755.94786561</v>
      </c>
      <c r="G288" s="42">
        <f>SUM(G268:G287)</f>
        <v>104727115.07441236</v>
      </c>
      <c r="H288" s="42">
        <f t="shared" si="21"/>
        <v>1198551442.6599998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189.30921413185928</v>
      </c>
      <c r="D293" s="40">
        <f t="shared" si="23"/>
        <v>455.96210614964292</v>
      </c>
      <c r="E293" s="40">
        <f t="shared" si="23"/>
        <v>1556.8747987229124</v>
      </c>
      <c r="F293" s="40">
        <f t="shared" si="23"/>
        <v>4210.1315207452899</v>
      </c>
      <c r="G293" s="41">
        <f t="shared" si="23"/>
        <v>0</v>
      </c>
      <c r="H293" s="42">
        <f t="shared" si="23"/>
        <v>476.28187357071306</v>
      </c>
      <c r="I293" s="1"/>
    </row>
    <row r="294" spans="2:10" x14ac:dyDescent="0.2">
      <c r="B294" s="9" t="str">
        <f>$B$33</f>
        <v>Science</v>
      </c>
      <c r="C294" s="75">
        <f t="shared" si="23"/>
        <v>277.03121097674165</v>
      </c>
      <c r="D294" s="75">
        <f t="shared" si="23"/>
        <v>619.65320166670006</v>
      </c>
      <c r="E294" s="75">
        <f t="shared" si="23"/>
        <v>3306.5273136215196</v>
      </c>
      <c r="F294" s="75">
        <f t="shared" si="23"/>
        <v>5359.1155983334502</v>
      </c>
      <c r="G294" s="96">
        <f t="shared" si="23"/>
        <v>0</v>
      </c>
      <c r="H294" s="43">
        <f t="shared" si="23"/>
        <v>853.55300634515606</v>
      </c>
      <c r="I294" s="1"/>
    </row>
    <row r="295" spans="2:10" x14ac:dyDescent="0.2">
      <c r="B295" s="9" t="str">
        <f>$B$34</f>
        <v>Fine Arts</v>
      </c>
      <c r="C295" s="75">
        <f t="shared" si="23"/>
        <v>214.20992016714203</v>
      </c>
      <c r="D295" s="75">
        <f t="shared" si="23"/>
        <v>629.0258890836111</v>
      </c>
      <c r="E295" s="75">
        <f t="shared" si="23"/>
        <v>4630.9131612694155</v>
      </c>
      <c r="F295" s="75">
        <f t="shared" si="23"/>
        <v>0</v>
      </c>
      <c r="G295" s="96">
        <f t="shared" si="23"/>
        <v>0</v>
      </c>
      <c r="H295" s="43">
        <f t="shared" si="23"/>
        <v>321.1640453632811</v>
      </c>
      <c r="I295" s="1"/>
    </row>
    <row r="296" spans="2:10" x14ac:dyDescent="0.2">
      <c r="B296" s="9" t="str">
        <f>$B$35</f>
        <v>Teacher Education</v>
      </c>
      <c r="C296" s="75">
        <f t="shared" si="23"/>
        <v>343.44790279086402</v>
      </c>
      <c r="D296" s="75">
        <f t="shared" si="23"/>
        <v>547.74927432171569</v>
      </c>
      <c r="E296" s="75">
        <f t="shared" si="23"/>
        <v>1192.884703277319</v>
      </c>
      <c r="F296" s="75">
        <f t="shared" si="23"/>
        <v>3321.7717674725905</v>
      </c>
      <c r="G296" s="96">
        <f t="shared" si="23"/>
        <v>0</v>
      </c>
      <c r="H296" s="43">
        <f t="shared" si="23"/>
        <v>1042.9142048692615</v>
      </c>
      <c r="I296" s="1"/>
    </row>
    <row r="297" spans="2:10" x14ac:dyDescent="0.2">
      <c r="B297" s="9" t="str">
        <f>$B$36</f>
        <v>Agriculture</v>
      </c>
      <c r="C297" s="75">
        <f t="shared" si="23"/>
        <v>266.03687622172009</v>
      </c>
      <c r="D297" s="75">
        <f t="shared" si="23"/>
        <v>458.20420934389648</v>
      </c>
      <c r="E297" s="75">
        <f t="shared" si="23"/>
        <v>2537.7384977129032</v>
      </c>
      <c r="F297" s="75">
        <f t="shared" si="23"/>
        <v>3623.1886482807167</v>
      </c>
      <c r="G297" s="96">
        <f t="shared" si="23"/>
        <v>0</v>
      </c>
      <c r="H297" s="43">
        <f t="shared" si="23"/>
        <v>738.54535043791691</v>
      </c>
      <c r="I297" s="1"/>
    </row>
    <row r="298" spans="2:10" x14ac:dyDescent="0.2">
      <c r="B298" s="9" t="str">
        <f>$B$37</f>
        <v>Engineering</v>
      </c>
      <c r="C298" s="75">
        <f t="shared" si="23"/>
        <v>333.35683996683406</v>
      </c>
      <c r="D298" s="75">
        <f t="shared" si="23"/>
        <v>556.07377329317364</v>
      </c>
      <c r="E298" s="75">
        <f t="shared" si="23"/>
        <v>1993.6869879657957</v>
      </c>
      <c r="F298" s="75">
        <f t="shared" si="23"/>
        <v>4569.5682422733908</v>
      </c>
      <c r="G298" s="96">
        <f t="shared" si="23"/>
        <v>0</v>
      </c>
      <c r="H298" s="43">
        <f t="shared" si="23"/>
        <v>1015.1561232079266</v>
      </c>
      <c r="I298" s="1"/>
    </row>
    <row r="299" spans="2:10" x14ac:dyDescent="0.2">
      <c r="B299" s="9" t="str">
        <f>$B$38</f>
        <v>Home Economics</v>
      </c>
      <c r="C299" s="75">
        <f t="shared" si="23"/>
        <v>442.68488408593328</v>
      </c>
      <c r="D299" s="75">
        <f t="shared" si="23"/>
        <v>795.24044053736714</v>
      </c>
      <c r="E299" s="75">
        <f t="shared" si="23"/>
        <v>2443.7493646818398</v>
      </c>
      <c r="F299" s="75">
        <f t="shared" si="23"/>
        <v>0</v>
      </c>
      <c r="G299" s="96">
        <f t="shared" si="23"/>
        <v>0</v>
      </c>
      <c r="H299" s="43">
        <f t="shared" si="23"/>
        <v>667.23977121921416</v>
      </c>
      <c r="I299" s="1"/>
    </row>
    <row r="300" spans="2:10" x14ac:dyDescent="0.2">
      <c r="B300" s="9" t="str">
        <f>$B$39</f>
        <v>Law</v>
      </c>
      <c r="C300" s="75">
        <f t="shared" si="23"/>
        <v>0</v>
      </c>
      <c r="D300" s="75">
        <f t="shared" si="23"/>
        <v>0</v>
      </c>
      <c r="E300" s="75">
        <f t="shared" si="23"/>
        <v>0</v>
      </c>
      <c r="F300" s="75">
        <f t="shared" si="23"/>
        <v>0</v>
      </c>
      <c r="G300" s="96">
        <f t="shared" si="23"/>
        <v>2153.3969345802889</v>
      </c>
      <c r="H300" s="43">
        <f t="shared" si="23"/>
        <v>2153.3969345802889</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528.71522746461574</v>
      </c>
      <c r="E302" s="75">
        <f t="shared" si="23"/>
        <v>0</v>
      </c>
      <c r="F302" s="75">
        <f t="shared" si="23"/>
        <v>0</v>
      </c>
      <c r="G302" s="96">
        <f t="shared" si="23"/>
        <v>0</v>
      </c>
      <c r="H302" s="43">
        <f t="shared" si="23"/>
        <v>528.71522746461574</v>
      </c>
      <c r="I302" s="1"/>
    </row>
    <row r="303" spans="2:10" x14ac:dyDescent="0.2">
      <c r="B303" s="9" t="str">
        <f>$B$42</f>
        <v>Veterinary Science</v>
      </c>
      <c r="C303" s="75">
        <f t="shared" si="23"/>
        <v>0</v>
      </c>
      <c r="D303" s="75">
        <f t="shared" si="23"/>
        <v>0</v>
      </c>
      <c r="E303" s="75">
        <f t="shared" si="23"/>
        <v>0</v>
      </c>
      <c r="F303" s="75">
        <f t="shared" si="23"/>
        <v>0</v>
      </c>
      <c r="G303" s="96">
        <f t="shared" si="23"/>
        <v>6030.8918934307558</v>
      </c>
      <c r="H303" s="43">
        <f t="shared" si="23"/>
        <v>6030.8918934307558</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416.95692290095741</v>
      </c>
      <c r="D305" s="75">
        <f t="shared" si="23"/>
        <v>0</v>
      </c>
      <c r="E305" s="75">
        <f t="shared" si="23"/>
        <v>0</v>
      </c>
      <c r="F305" s="75">
        <f t="shared" si="23"/>
        <v>0</v>
      </c>
      <c r="G305" s="96">
        <f t="shared" si="23"/>
        <v>0</v>
      </c>
      <c r="H305" s="43">
        <f t="shared" si="23"/>
        <v>416.95692290095741</v>
      </c>
      <c r="I305" s="1"/>
    </row>
    <row r="306" spans="2:10" x14ac:dyDescent="0.2">
      <c r="B306" s="9" t="str">
        <f>$B$45</f>
        <v>Health Services</v>
      </c>
      <c r="C306" s="75">
        <f t="shared" si="23"/>
        <v>255.45347412311042</v>
      </c>
      <c r="D306" s="75">
        <f t="shared" si="23"/>
        <v>467.10390539832184</v>
      </c>
      <c r="E306" s="75">
        <f t="shared" si="23"/>
        <v>2801.5016513758046</v>
      </c>
      <c r="F306" s="75">
        <f t="shared" si="23"/>
        <v>6942.0527118895925</v>
      </c>
      <c r="G306" s="96">
        <f t="shared" si="23"/>
        <v>0</v>
      </c>
      <c r="H306" s="43">
        <f t="shared" si="23"/>
        <v>498.78911308039488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243.70711962171833</v>
      </c>
      <c r="D308" s="75">
        <f t="shared" si="23"/>
        <v>356.29873553307453</v>
      </c>
      <c r="E308" s="75">
        <f t="shared" si="23"/>
        <v>1192.3634528748228</v>
      </c>
      <c r="F308" s="75">
        <f t="shared" si="23"/>
        <v>7016.4780151199939</v>
      </c>
      <c r="G308" s="96">
        <f t="shared" si="23"/>
        <v>0</v>
      </c>
      <c r="H308" s="43">
        <f t="shared" si="23"/>
        <v>534.85738689999494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272.12439153667731</v>
      </c>
      <c r="D310" s="75">
        <f t="shared" si="24"/>
        <v>460.49018653141695</v>
      </c>
      <c r="E310" s="75">
        <f t="shared" si="24"/>
        <v>0</v>
      </c>
      <c r="F310" s="75">
        <f t="shared" si="24"/>
        <v>0</v>
      </c>
      <c r="G310" s="96">
        <f t="shared" si="24"/>
        <v>0</v>
      </c>
      <c r="H310" s="43">
        <f t="shared" si="24"/>
        <v>428.53049240434734</v>
      </c>
      <c r="I310" s="1"/>
    </row>
    <row r="311" spans="2:10" x14ac:dyDescent="0.2">
      <c r="B311" s="9" t="str">
        <f>$B$50</f>
        <v>Technology</v>
      </c>
      <c r="C311" s="75">
        <f t="shared" si="24"/>
        <v>443.32604274204454</v>
      </c>
      <c r="D311" s="75">
        <f t="shared" si="24"/>
        <v>476.07673255675871</v>
      </c>
      <c r="E311" s="75">
        <f t="shared" si="24"/>
        <v>4941.2297417830305</v>
      </c>
      <c r="F311" s="75">
        <f t="shared" si="24"/>
        <v>0</v>
      </c>
      <c r="G311" s="96">
        <f t="shared" si="24"/>
        <v>0</v>
      </c>
      <c r="H311" s="43">
        <f t="shared" si="24"/>
        <v>524.1114283009797</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251.31573207970627</v>
      </c>
      <c r="D313" s="42">
        <f t="shared" si="24"/>
        <v>496.95920053794504</v>
      </c>
      <c r="E313" s="42">
        <f t="shared" si="24"/>
        <v>1834.6862255471485</v>
      </c>
      <c r="F313" s="42">
        <f t="shared" si="24"/>
        <v>4640.1054086975028</v>
      </c>
      <c r="G313" s="42">
        <f t="shared" si="24"/>
        <v>4111.7830810527039</v>
      </c>
      <c r="H313" s="42">
        <f t="shared" si="24"/>
        <v>760.59629374192866</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2.4085573871330546</v>
      </c>
      <c r="E318" s="59">
        <f t="shared" si="25"/>
        <v>8.2239779287156338</v>
      </c>
      <c r="F318" s="59">
        <f t="shared" si="25"/>
        <v>22.239443230760088</v>
      </c>
      <c r="G318" s="59">
        <f t="shared" si="25"/>
        <v>0</v>
      </c>
      <c r="H318" s="59">
        <f t="shared" si="25"/>
        <v>2.5158937759837148</v>
      </c>
      <c r="I318" s="1"/>
    </row>
    <row r="319" spans="2:10" x14ac:dyDescent="0.2">
      <c r="B319" s="9" t="str">
        <f>$B$33</f>
        <v>Science</v>
      </c>
      <c r="C319" s="59">
        <f t="shared" ref="C319:H334" si="26">IF($C$293=0,"",C294/$C$293)</f>
        <v>1.4633794358460623</v>
      </c>
      <c r="D319" s="59">
        <f t="shared" si="26"/>
        <v>3.2732331836478594</v>
      </c>
      <c r="E319" s="59">
        <f t="shared" si="26"/>
        <v>17.466277744507611</v>
      </c>
      <c r="F319" s="59">
        <f t="shared" si="26"/>
        <v>28.308794280877809</v>
      </c>
      <c r="G319" s="59">
        <f t="shared" si="26"/>
        <v>0</v>
      </c>
      <c r="H319" s="59">
        <f t="shared" si="26"/>
        <v>4.5087768720577541</v>
      </c>
      <c r="I319" s="1"/>
    </row>
    <row r="320" spans="2:10" x14ac:dyDescent="0.2">
      <c r="B320" s="9" t="str">
        <f>$B$34</f>
        <v>Fine Arts</v>
      </c>
      <c r="C320" s="59">
        <f t="shared" si="26"/>
        <v>1.1315345697750279</v>
      </c>
      <c r="D320" s="59">
        <f t="shared" si="26"/>
        <v>3.3227431214493164</v>
      </c>
      <c r="E320" s="59">
        <f t="shared" si="26"/>
        <v>24.462164625773852</v>
      </c>
      <c r="F320" s="59">
        <f t="shared" si="26"/>
        <v>0</v>
      </c>
      <c r="G320" s="59">
        <f t="shared" si="26"/>
        <v>0</v>
      </c>
      <c r="H320" s="59">
        <f t="shared" si="26"/>
        <v>1.6965050900247316</v>
      </c>
      <c r="I320" s="1"/>
    </row>
    <row r="321" spans="2:9" x14ac:dyDescent="0.2">
      <c r="B321" s="9" t="str">
        <f>$B$35</f>
        <v>Teacher Education</v>
      </c>
      <c r="C321" s="59">
        <f t="shared" si="26"/>
        <v>1.8142165153759644</v>
      </c>
      <c r="D321" s="59">
        <f t="shared" si="26"/>
        <v>2.8934105338380025</v>
      </c>
      <c r="E321" s="59">
        <f t="shared" si="26"/>
        <v>6.3012500936507019</v>
      </c>
      <c r="F321" s="59">
        <f t="shared" si="26"/>
        <v>17.546804484428748</v>
      </c>
      <c r="G321" s="59">
        <f t="shared" si="26"/>
        <v>0</v>
      </c>
      <c r="H321" s="59">
        <f t="shared" si="26"/>
        <v>5.5090514724911488</v>
      </c>
      <c r="I321" s="1"/>
    </row>
    <row r="322" spans="2:9" x14ac:dyDescent="0.2">
      <c r="B322" s="9" t="str">
        <f>$B$36</f>
        <v>Agriculture</v>
      </c>
      <c r="C322" s="59">
        <f t="shared" si="26"/>
        <v>1.4053033680464058</v>
      </c>
      <c r="D322" s="59">
        <f t="shared" si="26"/>
        <v>2.4204009902272592</v>
      </c>
      <c r="E322" s="59">
        <f t="shared" si="26"/>
        <v>13.405256100980356</v>
      </c>
      <c r="F322" s="59">
        <f t="shared" si="26"/>
        <v>19.138997881830846</v>
      </c>
      <c r="G322" s="59">
        <f t="shared" si="26"/>
        <v>0</v>
      </c>
      <c r="H322" s="59">
        <f t="shared" si="26"/>
        <v>3.9012646786621752</v>
      </c>
      <c r="I322" s="1"/>
    </row>
    <row r="323" spans="2:9" x14ac:dyDescent="0.2">
      <c r="B323" s="9" t="str">
        <f>$B$37</f>
        <v>Engineering</v>
      </c>
      <c r="C323" s="59">
        <f t="shared" si="26"/>
        <v>1.7609118578593934</v>
      </c>
      <c r="D323" s="59">
        <f t="shared" si="26"/>
        <v>2.9373835597133291</v>
      </c>
      <c r="E323" s="59">
        <f t="shared" si="26"/>
        <v>10.53137850214272</v>
      </c>
      <c r="F323" s="59">
        <f t="shared" si="26"/>
        <v>24.138118491636419</v>
      </c>
      <c r="G323" s="59">
        <f t="shared" si="26"/>
        <v>0</v>
      </c>
      <c r="H323" s="59">
        <f t="shared" si="26"/>
        <v>5.3624232072552021</v>
      </c>
      <c r="I323" s="1"/>
    </row>
    <row r="324" spans="2:9" x14ac:dyDescent="0.2">
      <c r="B324" s="9" t="str">
        <f>$B$38</f>
        <v>Home Economics</v>
      </c>
      <c r="C324" s="59">
        <f t="shared" si="26"/>
        <v>2.3384222797395937</v>
      </c>
      <c r="D324" s="59">
        <f t="shared" si="26"/>
        <v>4.2007487283923721</v>
      </c>
      <c r="E324" s="59">
        <f t="shared" si="26"/>
        <v>12.908771376440761</v>
      </c>
      <c r="F324" s="59">
        <f t="shared" si="26"/>
        <v>0</v>
      </c>
      <c r="G324" s="59">
        <f t="shared" si="26"/>
        <v>0</v>
      </c>
      <c r="H324" s="59">
        <f t="shared" si="26"/>
        <v>3.5246027208927222</v>
      </c>
      <c r="I324" s="1"/>
    </row>
    <row r="325" spans="2:9" x14ac:dyDescent="0.2">
      <c r="B325" s="9" t="str">
        <f>$B$39</f>
        <v>Law</v>
      </c>
      <c r="C325" s="59">
        <f t="shared" si="26"/>
        <v>0</v>
      </c>
      <c r="D325" s="59">
        <f t="shared" si="26"/>
        <v>0</v>
      </c>
      <c r="E325" s="59">
        <f t="shared" si="26"/>
        <v>0</v>
      </c>
      <c r="F325" s="59">
        <f t="shared" si="26"/>
        <v>0</v>
      </c>
      <c r="G325" s="59">
        <f t="shared" si="26"/>
        <v>11.375024424750855</v>
      </c>
      <c r="H325" s="59">
        <f t="shared" si="26"/>
        <v>11.375024424750855</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2.7928657878023331</v>
      </c>
      <c r="E327" s="59">
        <f t="shared" si="26"/>
        <v>0</v>
      </c>
      <c r="F327" s="59">
        <f t="shared" si="26"/>
        <v>0</v>
      </c>
      <c r="G327" s="59">
        <f t="shared" si="26"/>
        <v>0</v>
      </c>
      <c r="H327" s="59">
        <f t="shared" si="26"/>
        <v>2.7928657878023331</v>
      </c>
      <c r="I327" s="1"/>
    </row>
    <row r="328" spans="2:9" x14ac:dyDescent="0.2">
      <c r="B328" s="9" t="str">
        <f>$B$42</f>
        <v>Veterinary Science</v>
      </c>
      <c r="C328" s="59">
        <f t="shared" si="26"/>
        <v>0</v>
      </c>
      <c r="D328" s="59">
        <f t="shared" si="26"/>
        <v>0</v>
      </c>
      <c r="E328" s="59">
        <f t="shared" si="26"/>
        <v>0</v>
      </c>
      <c r="F328" s="59">
        <f t="shared" si="26"/>
        <v>0</v>
      </c>
      <c r="G328" s="59">
        <f t="shared" si="26"/>
        <v>31.857360567933409</v>
      </c>
      <c r="H328" s="59">
        <f t="shared" si="26"/>
        <v>31.857360567933409</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2.202517847919093</v>
      </c>
      <c r="D330" s="59">
        <f t="shared" si="26"/>
        <v>0</v>
      </c>
      <c r="E330" s="59">
        <f t="shared" si="26"/>
        <v>0</v>
      </c>
      <c r="F330" s="59">
        <f t="shared" si="26"/>
        <v>0</v>
      </c>
      <c r="G330" s="59">
        <f t="shared" si="26"/>
        <v>0</v>
      </c>
      <c r="H330" s="59">
        <f t="shared" si="26"/>
        <v>2.202517847919093</v>
      </c>
      <c r="I330" s="1"/>
    </row>
    <row r="331" spans="2:9" x14ac:dyDescent="0.2">
      <c r="B331" s="9" t="str">
        <f>$B$45</f>
        <v>Health Services</v>
      </c>
      <c r="C331" s="59">
        <f t="shared" si="26"/>
        <v>1.3493979957318918</v>
      </c>
      <c r="D331" s="59">
        <f t="shared" si="26"/>
        <v>2.4674124159269426</v>
      </c>
      <c r="E331" s="59">
        <f t="shared" si="26"/>
        <v>14.798548840969138</v>
      </c>
      <c r="F331" s="59">
        <f t="shared" si="26"/>
        <v>36.670442818775079</v>
      </c>
      <c r="G331" s="59">
        <f t="shared" si="26"/>
        <v>0</v>
      </c>
      <c r="H331" s="59">
        <f t="shared" si="26"/>
        <v>2.6347851865941085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1.2873494866022177</v>
      </c>
      <c r="D333" s="59">
        <f t="shared" si="26"/>
        <v>1.8820992795675666</v>
      </c>
      <c r="E333" s="59">
        <f t="shared" si="26"/>
        <v>6.2984966597785759</v>
      </c>
      <c r="F333" s="59">
        <f t="shared" si="26"/>
        <v>37.063584291427127</v>
      </c>
      <c r="G333" s="59">
        <f t="shared" si="26"/>
        <v>0</v>
      </c>
      <c r="H333" s="59">
        <f t="shared" si="26"/>
        <v>2.8253109039238389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1.4374598340846467</v>
      </c>
      <c r="D335" s="59">
        <f t="shared" si="27"/>
        <v>2.4324763516828738</v>
      </c>
      <c r="E335" s="59">
        <f t="shared" si="27"/>
        <v>0</v>
      </c>
      <c r="F335" s="59">
        <f t="shared" si="27"/>
        <v>0</v>
      </c>
      <c r="G335" s="59">
        <f t="shared" si="27"/>
        <v>0</v>
      </c>
      <c r="H335" s="59">
        <f t="shared" si="27"/>
        <v>2.2636536439576767</v>
      </c>
      <c r="I335" s="1"/>
    </row>
    <row r="336" spans="2:9" x14ac:dyDescent="0.2">
      <c r="B336" s="9" t="str">
        <f>$B$50</f>
        <v>Technology</v>
      </c>
      <c r="C336" s="59">
        <f t="shared" si="27"/>
        <v>2.3418091125414282</v>
      </c>
      <c r="D336" s="59">
        <f t="shared" si="27"/>
        <v>2.5148101466691295</v>
      </c>
      <c r="E336" s="59">
        <f t="shared" si="27"/>
        <v>26.101369468161877</v>
      </c>
      <c r="F336" s="59">
        <f t="shared" si="27"/>
        <v>0</v>
      </c>
      <c r="G336" s="59">
        <f t="shared" si="27"/>
        <v>0</v>
      </c>
      <c r="H336" s="59">
        <f t="shared" si="27"/>
        <v>2.7685468491561172</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1.3275409400023059</v>
      </c>
      <c r="D338" s="59">
        <f t="shared" si="27"/>
        <v>2.6251189241734361</v>
      </c>
      <c r="E338" s="59">
        <f t="shared" si="27"/>
        <v>9.691478747934779</v>
      </c>
      <c r="F338" s="59">
        <f t="shared" si="27"/>
        <v>24.510721414043463</v>
      </c>
      <c r="G338" s="59">
        <f t="shared" si="27"/>
        <v>21.719931065736343</v>
      </c>
      <c r="H338" s="59">
        <f t="shared" si="27"/>
        <v>4.0177457670504699</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5679.2764239557782</v>
      </c>
      <c r="D343" s="42">
        <f t="shared" si="28"/>
        <v>13678.863184489288</v>
      </c>
      <c r="E343" s="42">
        <f>E293*24</f>
        <v>37364.995169349895</v>
      </c>
      <c r="F343" s="42">
        <f>F293*18</f>
        <v>75782.367373415211</v>
      </c>
      <c r="G343" s="42">
        <f>G293*24</f>
        <v>0</v>
      </c>
      <c r="H343" s="42">
        <f>IF((C32/30+D32/30+E32/24+F32/18+G32/24)=0,0,H268/(C32/30+D32/30+E32/24+F32/18+G32/24))</f>
        <v>13779.069851581184</v>
      </c>
      <c r="I343" s="1"/>
    </row>
    <row r="344" spans="2:10" x14ac:dyDescent="0.2">
      <c r="B344" s="9" t="str">
        <f>$B$33</f>
        <v>Science</v>
      </c>
      <c r="C344" s="43">
        <f t="shared" si="28"/>
        <v>8310.9363293022489</v>
      </c>
      <c r="D344" s="43">
        <f t="shared" si="28"/>
        <v>18589.596050001001</v>
      </c>
      <c r="E344" s="43">
        <f>E294*24</f>
        <v>79356.655526916467</v>
      </c>
      <c r="F344" s="43">
        <f>F294*18</f>
        <v>96464.080770002096</v>
      </c>
      <c r="G344" s="43">
        <f>G294*24</f>
        <v>0</v>
      </c>
      <c r="H344" s="43">
        <f t="shared" ref="H344:H363" si="29">IF((C33/30+D33/30+E33/24+F33/18+G33/24)=0,0,H269/(C33/30+D33/30+E33/24+F33/18+G33/24))</f>
        <v>24309.327178331554</v>
      </c>
      <c r="I344" s="1"/>
    </row>
    <row r="345" spans="2:10" x14ac:dyDescent="0.2">
      <c r="B345" s="9" t="str">
        <f>$B$34</f>
        <v>Fine Arts</v>
      </c>
      <c r="C345" s="43">
        <f t="shared" si="28"/>
        <v>6426.2976050142606</v>
      </c>
      <c r="D345" s="43">
        <f t="shared" si="28"/>
        <v>18870.776672508335</v>
      </c>
      <c r="E345" s="43">
        <f t="shared" ref="E345:E363" si="30">E295*24</f>
        <v>111141.91587046598</v>
      </c>
      <c r="F345" s="43">
        <f t="shared" ref="F345:F363" si="31">F295*18</f>
        <v>0</v>
      </c>
      <c r="G345" s="43">
        <f t="shared" ref="G345:G363" si="32">G295*24</f>
        <v>0</v>
      </c>
      <c r="H345" s="43">
        <f t="shared" si="29"/>
        <v>9617.8483219204081</v>
      </c>
      <c r="I345" s="1"/>
    </row>
    <row r="346" spans="2:10" x14ac:dyDescent="0.2">
      <c r="B346" s="9" t="str">
        <f>$B$35</f>
        <v>Teacher Education</v>
      </c>
      <c r="C346" s="43">
        <f t="shared" si="28"/>
        <v>10303.437083725921</v>
      </c>
      <c r="D346" s="43">
        <f t="shared" si="28"/>
        <v>16432.478229651471</v>
      </c>
      <c r="E346" s="43">
        <f t="shared" si="30"/>
        <v>28629.232878655654</v>
      </c>
      <c r="F346" s="43">
        <f t="shared" si="31"/>
        <v>59791.891814506627</v>
      </c>
      <c r="G346" s="43">
        <f t="shared" si="32"/>
        <v>0</v>
      </c>
      <c r="H346" s="43">
        <f t="shared" si="29"/>
        <v>27079.282090863922</v>
      </c>
      <c r="I346" s="1"/>
    </row>
    <row r="347" spans="2:10" x14ac:dyDescent="0.2">
      <c r="B347" s="9" t="str">
        <f>$B$36</f>
        <v>Agriculture</v>
      </c>
      <c r="C347" s="43">
        <f t="shared" si="28"/>
        <v>7981.1062866516031</v>
      </c>
      <c r="D347" s="43">
        <f t="shared" si="28"/>
        <v>13746.126280316894</v>
      </c>
      <c r="E347" s="43">
        <f t="shared" si="30"/>
        <v>60905.723945109676</v>
      </c>
      <c r="F347" s="43">
        <f t="shared" si="31"/>
        <v>65217.395669052901</v>
      </c>
      <c r="G347" s="43">
        <f t="shared" si="32"/>
        <v>0</v>
      </c>
      <c r="H347" s="43">
        <f t="shared" si="29"/>
        <v>20911.664441871959</v>
      </c>
      <c r="I347" s="1"/>
    </row>
    <row r="348" spans="2:10" x14ac:dyDescent="0.2">
      <c r="B348" s="9" t="str">
        <f>$B$37</f>
        <v>Engineering</v>
      </c>
      <c r="C348" s="43">
        <f t="shared" si="28"/>
        <v>10000.705199005022</v>
      </c>
      <c r="D348" s="43">
        <f t="shared" si="28"/>
        <v>16682.213198795209</v>
      </c>
      <c r="E348" s="43">
        <f t="shared" si="30"/>
        <v>47848.487711179099</v>
      </c>
      <c r="F348" s="43">
        <f t="shared" si="31"/>
        <v>82252.228360921028</v>
      </c>
      <c r="G348" s="43">
        <f t="shared" si="32"/>
        <v>0</v>
      </c>
      <c r="H348" s="43">
        <f t="shared" si="29"/>
        <v>27931.633136973669</v>
      </c>
      <c r="I348" s="1"/>
    </row>
    <row r="349" spans="2:10" x14ac:dyDescent="0.2">
      <c r="B349" s="9" t="str">
        <f>$B$38</f>
        <v>Home Economics</v>
      </c>
      <c r="C349" s="43">
        <f t="shared" si="28"/>
        <v>13280.546522577999</v>
      </c>
      <c r="D349" s="43">
        <f t="shared" si="28"/>
        <v>23857.213216121014</v>
      </c>
      <c r="E349" s="43">
        <f t="shared" si="30"/>
        <v>58649.984752364151</v>
      </c>
      <c r="F349" s="43">
        <f t="shared" si="31"/>
        <v>0</v>
      </c>
      <c r="G349" s="43">
        <f t="shared" si="32"/>
        <v>0</v>
      </c>
      <c r="H349" s="43">
        <f t="shared" si="29"/>
        <v>19930.39946150214</v>
      </c>
      <c r="I349" s="1"/>
    </row>
    <row r="350" spans="2:10" x14ac:dyDescent="0.2">
      <c r="B350" s="9" t="str">
        <f>$B$39</f>
        <v>Law</v>
      </c>
      <c r="C350" s="43">
        <f t="shared" si="28"/>
        <v>0</v>
      </c>
      <c r="D350" s="43">
        <f t="shared" si="28"/>
        <v>0</v>
      </c>
      <c r="E350" s="43">
        <f t="shared" si="30"/>
        <v>0</v>
      </c>
      <c r="F350" s="43">
        <f t="shared" si="31"/>
        <v>0</v>
      </c>
      <c r="G350" s="43">
        <f t="shared" si="32"/>
        <v>51681.526429926933</v>
      </c>
      <c r="H350" s="43">
        <f t="shared" si="29"/>
        <v>51681.526429926933</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15861.456823938472</v>
      </c>
      <c r="E352" s="43">
        <f t="shared" si="30"/>
        <v>0</v>
      </c>
      <c r="F352" s="43">
        <f t="shared" si="31"/>
        <v>0</v>
      </c>
      <c r="G352" s="43">
        <f t="shared" si="32"/>
        <v>0</v>
      </c>
      <c r="H352" s="43">
        <f t="shared" si="29"/>
        <v>15861.456823938473</v>
      </c>
      <c r="I352" s="1"/>
    </row>
    <row r="353" spans="2:9" x14ac:dyDescent="0.2">
      <c r="B353" s="9" t="str">
        <f>$B$42</f>
        <v>Veterinary Science</v>
      </c>
      <c r="C353" s="43">
        <f t="shared" si="28"/>
        <v>0</v>
      </c>
      <c r="D353" s="43">
        <f t="shared" si="28"/>
        <v>0</v>
      </c>
      <c r="E353" s="43">
        <f t="shared" si="30"/>
        <v>0</v>
      </c>
      <c r="F353" s="43">
        <f t="shared" si="31"/>
        <v>0</v>
      </c>
      <c r="G353" s="43">
        <f t="shared" si="32"/>
        <v>144741.40544233815</v>
      </c>
      <c r="H353" s="43">
        <f t="shared" si="29"/>
        <v>144741.40544233812</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12508.707687028722</v>
      </c>
      <c r="D355" s="43">
        <f t="shared" si="28"/>
        <v>0</v>
      </c>
      <c r="E355" s="43">
        <f t="shared" si="30"/>
        <v>0</v>
      </c>
      <c r="F355" s="43">
        <f t="shared" si="31"/>
        <v>0</v>
      </c>
      <c r="G355" s="43">
        <f t="shared" si="32"/>
        <v>0</v>
      </c>
      <c r="H355" s="43">
        <f t="shared" si="29"/>
        <v>12508.707687028724</v>
      </c>
      <c r="I355" s="1"/>
    </row>
    <row r="356" spans="2:9" x14ac:dyDescent="0.2">
      <c r="B356" s="9" t="str">
        <f>$B$45</f>
        <v>Health Services</v>
      </c>
      <c r="C356" s="43">
        <f t="shared" si="28"/>
        <v>7663.6042236933126</v>
      </c>
      <c r="D356" s="43">
        <f t="shared" si="28"/>
        <v>14013.117161949654</v>
      </c>
      <c r="E356" s="43">
        <f t="shared" si="30"/>
        <v>67236.039633019303</v>
      </c>
      <c r="F356" s="43">
        <f t="shared" si="31"/>
        <v>124956.94881401266</v>
      </c>
      <c r="G356" s="43">
        <f t="shared" si="32"/>
        <v>0</v>
      </c>
      <c r="H356" s="43">
        <f t="shared" si="29"/>
        <v>14746.027615400255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7311.2135886515498</v>
      </c>
      <c r="D358" s="43">
        <f t="shared" si="28"/>
        <v>10688.962065992237</v>
      </c>
      <c r="E358" s="43">
        <f t="shared" si="30"/>
        <v>28616.722868995748</v>
      </c>
      <c r="F358" s="43">
        <f t="shared" si="31"/>
        <v>126296.60427215989</v>
      </c>
      <c r="G358" s="43">
        <f t="shared" si="32"/>
        <v>0</v>
      </c>
      <c r="H358" s="43">
        <f t="shared" si="29"/>
        <v>15327.851437115376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8163.7317461003195</v>
      </c>
      <c r="D360" s="43">
        <f t="shared" si="33"/>
        <v>13814.705595942509</v>
      </c>
      <c r="E360" s="43">
        <f t="shared" si="30"/>
        <v>0</v>
      </c>
      <c r="F360" s="43">
        <f t="shared" si="31"/>
        <v>0</v>
      </c>
      <c r="G360" s="43">
        <f t="shared" si="32"/>
        <v>0</v>
      </c>
      <c r="H360" s="43">
        <f t="shared" si="29"/>
        <v>12855.914772130422</v>
      </c>
      <c r="I360" s="1"/>
    </row>
    <row r="361" spans="2:9" x14ac:dyDescent="0.2">
      <c r="B361" s="9" t="str">
        <f>$B$50</f>
        <v>Technology</v>
      </c>
      <c r="C361" s="43">
        <f t="shared" si="33"/>
        <v>13299.781282261336</v>
      </c>
      <c r="D361" s="43">
        <f t="shared" si="33"/>
        <v>14282.301976702762</v>
      </c>
      <c r="E361" s="43">
        <f t="shared" si="30"/>
        <v>118589.51380279273</v>
      </c>
      <c r="F361" s="43">
        <f t="shared" si="31"/>
        <v>0</v>
      </c>
      <c r="G361" s="43">
        <f t="shared" si="32"/>
        <v>0</v>
      </c>
      <c r="H361" s="43">
        <f t="shared" si="29"/>
        <v>15673.637866366496</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7539.4719623911878</v>
      </c>
      <c r="D363" s="42">
        <f t="shared" si="33"/>
        <v>14908.77601613835</v>
      </c>
      <c r="E363" s="42">
        <f t="shared" si="30"/>
        <v>44032.469413131563</v>
      </c>
      <c r="F363" s="42">
        <f t="shared" si="31"/>
        <v>83521.897356555055</v>
      </c>
      <c r="G363" s="42">
        <f t="shared" si="32"/>
        <v>98682.793945264886</v>
      </c>
      <c r="H363" s="42">
        <f t="shared" si="29"/>
        <v>21564.21452386917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B1:I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8"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76</v>
      </c>
      <c r="C3" s="6"/>
      <c r="D3" s="6"/>
      <c r="E3" s="6"/>
      <c r="F3" s="6"/>
      <c r="G3" s="6"/>
      <c r="H3" s="6"/>
    </row>
    <row r="4" spans="2:8" x14ac:dyDescent="0.2">
      <c r="B4" s="90" t="s">
        <v>146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Data!G11</f>
        <v>20327067</v>
      </c>
      <c r="G13" s="33"/>
      <c r="H13" s="60">
        <f>F13</f>
        <v>20327067</v>
      </c>
    </row>
    <row r="14" spans="2:8" x14ac:dyDescent="0.2">
      <c r="B14" s="351" t="s">
        <v>15</v>
      </c>
      <c r="C14" s="351"/>
      <c r="D14" s="351"/>
      <c r="E14" s="351"/>
      <c r="F14" s="82">
        <f>Data!H11</f>
        <v>8907063</v>
      </c>
      <c r="G14" s="33"/>
      <c r="H14" s="30">
        <f>F14</f>
        <v>8907063</v>
      </c>
    </row>
    <row r="15" spans="2:8" x14ac:dyDescent="0.2">
      <c r="B15" s="351" t="s">
        <v>16</v>
      </c>
      <c r="C15" s="351"/>
      <c r="D15" s="351"/>
      <c r="E15" s="351"/>
      <c r="F15" s="82">
        <f>Data!I11</f>
        <v>5162291</v>
      </c>
      <c r="G15" s="33"/>
      <c r="H15" s="30">
        <f>F15</f>
        <v>5162291</v>
      </c>
    </row>
    <row r="16" spans="2:8" x14ac:dyDescent="0.2">
      <c r="B16" s="351" t="s">
        <v>20</v>
      </c>
      <c r="C16" s="351"/>
      <c r="D16" s="351"/>
      <c r="E16" s="351"/>
      <c r="F16" s="82">
        <f>Data!J11</f>
        <v>3534069</v>
      </c>
      <c r="G16" s="33"/>
      <c r="H16" s="30">
        <f>F16-G16</f>
        <v>3534069</v>
      </c>
    </row>
    <row r="17" spans="2:9" x14ac:dyDescent="0.2">
      <c r="B17" s="351" t="s">
        <v>17</v>
      </c>
      <c r="C17" s="351"/>
      <c r="D17" s="351"/>
      <c r="E17" s="351"/>
      <c r="F17" s="82">
        <f>Data!K11</f>
        <v>7625130</v>
      </c>
      <c r="G17" s="33"/>
      <c r="H17" s="30">
        <f>F17</f>
        <v>7625130</v>
      </c>
    </row>
    <row r="18" spans="2:9" x14ac:dyDescent="0.2">
      <c r="B18" s="351" t="s">
        <v>1</v>
      </c>
      <c r="C18" s="351"/>
      <c r="D18" s="351"/>
      <c r="E18" s="351"/>
      <c r="F18" s="83">
        <f>SUM(F13:F17)</f>
        <v>45555620</v>
      </c>
      <c r="G18" s="34"/>
      <c r="H18" s="29">
        <f>SUM(H13:H17)</f>
        <v>45555620</v>
      </c>
    </row>
    <row r="19" spans="2:9" ht="13.5" customHeight="1" x14ac:dyDescent="0.2">
      <c r="B19" s="27"/>
      <c r="D19" s="27"/>
      <c r="E19" s="27"/>
      <c r="F19" s="27"/>
      <c r="G19" s="27"/>
      <c r="H19" s="5"/>
    </row>
    <row r="20" spans="2:9" ht="13.5" customHeight="1" x14ac:dyDescent="0.2">
      <c r="B20" s="27"/>
      <c r="D20" s="363" t="s">
        <v>24</v>
      </c>
      <c r="E20" s="363"/>
      <c r="F20" s="363"/>
      <c r="G20" s="35" t="s">
        <v>25</v>
      </c>
      <c r="H20" s="35" t="s">
        <v>26</v>
      </c>
    </row>
    <row r="21" spans="2:9" x14ac:dyDescent="0.2">
      <c r="B21" s="361" t="s">
        <v>23</v>
      </c>
      <c r="C21" s="362"/>
      <c r="D21" s="350" t="str">
        <f>Data!L11</f>
        <v>Monica Poehl</v>
      </c>
      <c r="E21" s="350"/>
      <c r="F21" s="350"/>
      <c r="G21" s="94" t="str">
        <f>Data!M11</f>
        <v>979-458-6090</v>
      </c>
      <c r="H21" s="84" t="str">
        <f>Data!N11</f>
        <v>mpoehl@tamus.edu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Data!O11</f>
        <v>818</v>
      </c>
      <c r="D25" s="86">
        <f>Data!P11</f>
        <v>1030</v>
      </c>
      <c r="E25" s="86">
        <f>Data!Q11</f>
        <v>123</v>
      </c>
      <c r="F25" s="86">
        <f>Data!R11</f>
        <v>27</v>
      </c>
      <c r="G25" s="86">
        <f>Data!S11</f>
        <v>0</v>
      </c>
      <c r="H25" s="74">
        <f>SUM(C25:G25)</f>
        <v>1998</v>
      </c>
    </row>
    <row r="26" spans="2:9" x14ac:dyDescent="0.2">
      <c r="C26" s="2"/>
      <c r="D26" s="2"/>
      <c r="E26" s="2"/>
      <c r="F26" s="2"/>
      <c r="G26" s="2"/>
      <c r="H26" s="2"/>
      <c r="I26" s="2"/>
    </row>
    <row r="27" spans="2:9" ht="13.5" customHeight="1" x14ac:dyDescent="0.2">
      <c r="B27" s="27"/>
      <c r="D27" s="363" t="s">
        <v>24</v>
      </c>
      <c r="E27" s="363"/>
      <c r="F27" s="363"/>
      <c r="G27" s="35" t="s">
        <v>25</v>
      </c>
      <c r="H27" s="35" t="s">
        <v>26</v>
      </c>
    </row>
    <row r="28" spans="2:9" x14ac:dyDescent="0.2">
      <c r="B28" s="361" t="s">
        <v>40</v>
      </c>
      <c r="C28" s="362"/>
      <c r="D28" s="350" t="str">
        <f>Data!T11</f>
        <v>Lang, Donna</v>
      </c>
      <c r="E28" s="350"/>
      <c r="F28" s="350"/>
      <c r="G28" s="94" t="str">
        <f>Data!U11</f>
        <v>(409) 740-4419</v>
      </c>
      <c r="H28" s="84" t="str">
        <f>Data!V11</f>
        <v>langd@tamug.edu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Data!W11</f>
        <v>19305</v>
      </c>
      <c r="D32" s="87">
        <f>Data!AQ11</f>
        <v>1609</v>
      </c>
      <c r="E32" s="87">
        <f>Data!BK11</f>
        <v>69</v>
      </c>
      <c r="F32" s="87">
        <f>Data!CE11</f>
        <v>0</v>
      </c>
      <c r="G32" s="87">
        <f>Data!CY11</f>
        <v>0</v>
      </c>
      <c r="H32" s="22">
        <f>SUM(C32:G32)</f>
        <v>20983</v>
      </c>
      <c r="I32" s="1"/>
    </row>
    <row r="33" spans="2:9" x14ac:dyDescent="0.2">
      <c r="B33" s="7" t="s">
        <v>47</v>
      </c>
      <c r="C33" s="87">
        <f>Data!X11</f>
        <v>10729</v>
      </c>
      <c r="D33" s="87">
        <f>Data!AR11</f>
        <v>6632</v>
      </c>
      <c r="E33" s="87">
        <f>Data!BL11</f>
        <v>458</v>
      </c>
      <c r="F33" s="87">
        <f>Data!CF11</f>
        <v>519</v>
      </c>
      <c r="G33" s="87">
        <f>Data!CZ11</f>
        <v>0</v>
      </c>
      <c r="H33" s="22">
        <f t="shared" ref="H33:H52" si="0">SUM(C33:G33)</f>
        <v>18338</v>
      </c>
      <c r="I33" s="1"/>
    </row>
    <row r="34" spans="2:9" x14ac:dyDescent="0.2">
      <c r="B34" s="7" t="s">
        <v>48</v>
      </c>
      <c r="C34" s="87">
        <f>Data!Y11</f>
        <v>462</v>
      </c>
      <c r="D34" s="87">
        <f>Data!AS11</f>
        <v>0</v>
      </c>
      <c r="E34" s="87">
        <f>Data!BM11</f>
        <v>0</v>
      </c>
      <c r="F34" s="87">
        <f>Data!CG11</f>
        <v>0</v>
      </c>
      <c r="G34" s="87">
        <f>Data!DA11</f>
        <v>0</v>
      </c>
      <c r="H34" s="22">
        <f t="shared" si="0"/>
        <v>462</v>
      </c>
      <c r="I34" s="1"/>
    </row>
    <row r="35" spans="2:9" x14ac:dyDescent="0.2">
      <c r="B35" s="7" t="s">
        <v>49</v>
      </c>
      <c r="C35" s="87">
        <f>Data!Z11</f>
        <v>0</v>
      </c>
      <c r="D35" s="87">
        <f>Data!AT11</f>
        <v>0</v>
      </c>
      <c r="E35" s="87">
        <f>Data!BN11</f>
        <v>0</v>
      </c>
      <c r="F35" s="87">
        <f>Data!CH11</f>
        <v>0</v>
      </c>
      <c r="G35" s="87">
        <f>Data!DB11</f>
        <v>0</v>
      </c>
      <c r="H35" s="22">
        <f t="shared" si="0"/>
        <v>0</v>
      </c>
      <c r="I35" s="1"/>
    </row>
    <row r="36" spans="2:9" x14ac:dyDescent="0.2">
      <c r="B36" s="7" t="s">
        <v>50</v>
      </c>
      <c r="C36" s="87">
        <f>Data!AA11</f>
        <v>78</v>
      </c>
      <c r="D36" s="87">
        <f>Data!AU11</f>
        <v>571</v>
      </c>
      <c r="E36" s="87">
        <f>Data!BO11</f>
        <v>294</v>
      </c>
      <c r="F36" s="87">
        <f>Data!CI11</f>
        <v>6</v>
      </c>
      <c r="G36" s="87">
        <f>Data!DC11</f>
        <v>0</v>
      </c>
      <c r="H36" s="22">
        <f t="shared" si="0"/>
        <v>949</v>
      </c>
      <c r="I36" s="1"/>
    </row>
    <row r="37" spans="2:9" x14ac:dyDescent="0.2">
      <c r="B37" s="7" t="s">
        <v>51</v>
      </c>
      <c r="C37" s="87">
        <f>Data!AB11</f>
        <v>675</v>
      </c>
      <c r="D37" s="87">
        <f>Data!AV11</f>
        <v>1796</v>
      </c>
      <c r="E37" s="87">
        <f>Data!BP11</f>
        <v>129</v>
      </c>
      <c r="F37" s="87">
        <f>Data!CJ11</f>
        <v>18</v>
      </c>
      <c r="G37" s="87">
        <f>Data!DD11</f>
        <v>0</v>
      </c>
      <c r="H37" s="22">
        <f t="shared" si="0"/>
        <v>2618</v>
      </c>
      <c r="I37" s="1"/>
    </row>
    <row r="38" spans="2:9" x14ac:dyDescent="0.2">
      <c r="B38" s="7" t="s">
        <v>52</v>
      </c>
      <c r="C38" s="87">
        <f>Data!AC11</f>
        <v>0</v>
      </c>
      <c r="D38" s="87">
        <f>Data!AW11</f>
        <v>0</v>
      </c>
      <c r="E38" s="87">
        <f>Data!BQ11</f>
        <v>0</v>
      </c>
      <c r="F38" s="87">
        <f>Data!CK11</f>
        <v>0</v>
      </c>
      <c r="G38" s="87">
        <f>Data!DE11</f>
        <v>0</v>
      </c>
      <c r="H38" s="22">
        <f t="shared" si="0"/>
        <v>0</v>
      </c>
      <c r="I38" s="1"/>
    </row>
    <row r="39" spans="2:9" x14ac:dyDescent="0.2">
      <c r="B39" s="7" t="s">
        <v>53</v>
      </c>
      <c r="C39" s="87">
        <f>Data!AD11</f>
        <v>0</v>
      </c>
      <c r="D39" s="87">
        <f>Data!AX11</f>
        <v>0</v>
      </c>
      <c r="E39" s="87">
        <f>Data!BR11</f>
        <v>0</v>
      </c>
      <c r="F39" s="87">
        <f>Data!CL11</f>
        <v>0</v>
      </c>
      <c r="G39" s="87">
        <f>Data!DF11</f>
        <v>0</v>
      </c>
      <c r="H39" s="22">
        <f t="shared" si="0"/>
        <v>0</v>
      </c>
      <c r="I39" s="1"/>
    </row>
    <row r="40" spans="2:9" x14ac:dyDescent="0.2">
      <c r="B40" s="7" t="s">
        <v>54</v>
      </c>
      <c r="C40" s="87">
        <f>Data!AE11</f>
        <v>0</v>
      </c>
      <c r="D40" s="87">
        <f>Data!AY11</f>
        <v>0</v>
      </c>
      <c r="E40" s="87">
        <f>Data!BS11</f>
        <v>0</v>
      </c>
      <c r="F40" s="87">
        <f>Data!CM11</f>
        <v>0</v>
      </c>
      <c r="G40" s="87">
        <f>Data!DG11</f>
        <v>0</v>
      </c>
      <c r="H40" s="22">
        <f t="shared" si="0"/>
        <v>0</v>
      </c>
      <c r="I40" s="1"/>
    </row>
    <row r="41" spans="2:9" x14ac:dyDescent="0.2">
      <c r="B41" s="7" t="s">
        <v>55</v>
      </c>
      <c r="C41" s="87">
        <f>Data!AF11</f>
        <v>57</v>
      </c>
      <c r="D41" s="87">
        <f>Data!AZ11</f>
        <v>84</v>
      </c>
      <c r="E41" s="87">
        <f>Data!BT11</f>
        <v>0</v>
      </c>
      <c r="F41" s="87">
        <f>Data!CN11</f>
        <v>0</v>
      </c>
      <c r="G41" s="87">
        <f>Data!DH11</f>
        <v>0</v>
      </c>
      <c r="H41" s="22">
        <f t="shared" si="0"/>
        <v>141</v>
      </c>
      <c r="I41" s="1"/>
    </row>
    <row r="42" spans="2:9" x14ac:dyDescent="0.2">
      <c r="B42" s="7" t="s">
        <v>56</v>
      </c>
      <c r="C42" s="87">
        <f>Data!AG11</f>
        <v>0</v>
      </c>
      <c r="D42" s="87">
        <f>Data!BA11</f>
        <v>0</v>
      </c>
      <c r="E42" s="87">
        <f>Data!BU11</f>
        <v>0</v>
      </c>
      <c r="F42" s="87">
        <f>Data!CO11</f>
        <v>0</v>
      </c>
      <c r="G42" s="87">
        <f>Data!DI11</f>
        <v>0</v>
      </c>
      <c r="H42" s="22">
        <f t="shared" si="0"/>
        <v>0</v>
      </c>
      <c r="I42" s="1"/>
    </row>
    <row r="43" spans="2:9" x14ac:dyDescent="0.2">
      <c r="B43" s="7" t="s">
        <v>57</v>
      </c>
      <c r="C43" s="87">
        <f>Data!AH11</f>
        <v>4333</v>
      </c>
      <c r="D43" s="87">
        <f>Data!BB11</f>
        <v>2693</v>
      </c>
      <c r="E43" s="87">
        <f>Data!BV11</f>
        <v>0</v>
      </c>
      <c r="F43" s="87">
        <f>Data!CP11</f>
        <v>0</v>
      </c>
      <c r="G43" s="87">
        <f>Data!DJ11</f>
        <v>0</v>
      </c>
      <c r="H43" s="22">
        <f t="shared" si="0"/>
        <v>7026</v>
      </c>
      <c r="I43" s="1"/>
    </row>
    <row r="44" spans="2:9" x14ac:dyDescent="0.2">
      <c r="B44" s="7" t="s">
        <v>58</v>
      </c>
      <c r="C44" s="87">
        <f>Data!AI11</f>
        <v>339</v>
      </c>
      <c r="D44" s="87">
        <f>Data!BC11</f>
        <v>0</v>
      </c>
      <c r="E44" s="87">
        <f>Data!BW11</f>
        <v>0</v>
      </c>
      <c r="F44" s="87">
        <f>Data!CQ11</f>
        <v>0</v>
      </c>
      <c r="G44" s="87">
        <f>Data!DK11</f>
        <v>0</v>
      </c>
      <c r="H44" s="22">
        <f t="shared" si="0"/>
        <v>339</v>
      </c>
      <c r="I44" s="1"/>
    </row>
    <row r="45" spans="2:9" x14ac:dyDescent="0.2">
      <c r="B45" s="7" t="s">
        <v>59</v>
      </c>
      <c r="C45" s="87">
        <f>Data!AJ11</f>
        <v>367</v>
      </c>
      <c r="D45" s="87">
        <f>Data!BD11</f>
        <v>0</v>
      </c>
      <c r="E45" s="87">
        <f>Data!BX11</f>
        <v>0</v>
      </c>
      <c r="F45" s="87">
        <f>Data!CR11</f>
        <v>0</v>
      </c>
      <c r="G45" s="87">
        <f>Data!DL11</f>
        <v>0</v>
      </c>
      <c r="H45" s="22">
        <f t="shared" si="0"/>
        <v>367</v>
      </c>
      <c r="I45" s="1"/>
    </row>
    <row r="46" spans="2:9" x14ac:dyDescent="0.2">
      <c r="B46" s="7" t="s">
        <v>60</v>
      </c>
      <c r="C46" s="87">
        <f>Data!AK11</f>
        <v>0</v>
      </c>
      <c r="D46" s="87">
        <f>Data!BE11</f>
        <v>0</v>
      </c>
      <c r="E46" s="87">
        <f>Data!BY11</f>
        <v>0</v>
      </c>
      <c r="F46" s="87">
        <f>Data!CS11</f>
        <v>0</v>
      </c>
      <c r="G46" s="87">
        <f>Data!DM11</f>
        <v>0</v>
      </c>
      <c r="H46" s="22">
        <f t="shared" si="0"/>
        <v>0</v>
      </c>
      <c r="I46" s="1"/>
    </row>
    <row r="47" spans="2:9" x14ac:dyDescent="0.2">
      <c r="B47" s="7" t="s">
        <v>61</v>
      </c>
      <c r="C47" s="87">
        <f>Data!AL11</f>
        <v>2805</v>
      </c>
      <c r="D47" s="87">
        <f>Data!BF11</f>
        <v>6389</v>
      </c>
      <c r="E47" s="87">
        <f>Data!BZ11</f>
        <v>933</v>
      </c>
      <c r="F47" s="87">
        <f>Data!CT11</f>
        <v>0</v>
      </c>
      <c r="G47" s="87">
        <f>Data!DN11</f>
        <v>0</v>
      </c>
      <c r="H47" s="22">
        <f t="shared" si="0"/>
        <v>10127</v>
      </c>
      <c r="I47" s="1"/>
    </row>
    <row r="48" spans="2:9" x14ac:dyDescent="0.2">
      <c r="B48" s="7" t="s">
        <v>62</v>
      </c>
      <c r="C48" s="87">
        <f>Data!AM11</f>
        <v>0</v>
      </c>
      <c r="D48" s="87">
        <f>Data!BG11</f>
        <v>0</v>
      </c>
      <c r="E48" s="87">
        <f>Data!CA11</f>
        <v>0</v>
      </c>
      <c r="F48" s="87">
        <f>Data!CU11</f>
        <v>0</v>
      </c>
      <c r="G48" s="87">
        <f>Data!DO11</f>
        <v>0</v>
      </c>
      <c r="H48" s="22">
        <f t="shared" si="0"/>
        <v>0</v>
      </c>
      <c r="I48" s="1"/>
    </row>
    <row r="49" spans="2:9" x14ac:dyDescent="0.2">
      <c r="B49" s="7" t="s">
        <v>63</v>
      </c>
      <c r="C49" s="87">
        <f>Data!AN11</f>
        <v>0</v>
      </c>
      <c r="D49" s="87">
        <f>Data!BH11</f>
        <v>0</v>
      </c>
      <c r="E49" s="87">
        <f>Data!CB11</f>
        <v>0</v>
      </c>
      <c r="F49" s="87">
        <f>Data!CV11</f>
        <v>0</v>
      </c>
      <c r="G49" s="87">
        <f>Data!DP11</f>
        <v>0</v>
      </c>
      <c r="H49" s="22">
        <f t="shared" si="0"/>
        <v>0</v>
      </c>
      <c r="I49" s="1"/>
    </row>
    <row r="50" spans="2:9" x14ac:dyDescent="0.2">
      <c r="B50" s="7" t="s">
        <v>64</v>
      </c>
      <c r="C50" s="87">
        <f>Data!AO11</f>
        <v>567</v>
      </c>
      <c r="D50" s="87">
        <f>Data!BI11</f>
        <v>1082</v>
      </c>
      <c r="E50" s="87">
        <f>Data!CC11</f>
        <v>0</v>
      </c>
      <c r="F50" s="87">
        <f>Data!CW11</f>
        <v>0</v>
      </c>
      <c r="G50" s="87">
        <f>Data!DQ11</f>
        <v>0</v>
      </c>
      <c r="H50" s="22">
        <f t="shared" si="0"/>
        <v>1649</v>
      </c>
      <c r="I50" s="1"/>
    </row>
    <row r="51" spans="2:9" x14ac:dyDescent="0.2">
      <c r="B51" s="7" t="s">
        <v>0</v>
      </c>
      <c r="C51" s="87">
        <f>Data!AP11</f>
        <v>0</v>
      </c>
      <c r="D51" s="87">
        <f>Data!BJ11</f>
        <v>0</v>
      </c>
      <c r="E51" s="87">
        <f>Data!CD11</f>
        <v>0</v>
      </c>
      <c r="F51" s="87">
        <f>Data!CX11</f>
        <v>0</v>
      </c>
      <c r="G51" s="87">
        <f>Data!DR11</f>
        <v>0</v>
      </c>
      <c r="H51" s="22">
        <f t="shared" si="0"/>
        <v>0</v>
      </c>
      <c r="I51" s="1"/>
    </row>
    <row r="52" spans="2:9" x14ac:dyDescent="0.2">
      <c r="B52" s="8" t="s">
        <v>35</v>
      </c>
      <c r="C52" s="22">
        <f>SUM(C32:C51)</f>
        <v>39717</v>
      </c>
      <c r="D52" s="22">
        <f>SUM(D32:D51)</f>
        <v>20856</v>
      </c>
      <c r="E52" s="22">
        <f>SUM(E32:E51)</f>
        <v>1883</v>
      </c>
      <c r="F52" s="22">
        <f>SUM(F32:F51)</f>
        <v>543</v>
      </c>
      <c r="G52" s="22">
        <f>SUM(G32:G51)</f>
        <v>0</v>
      </c>
      <c r="H52" s="22">
        <f t="shared" si="0"/>
        <v>62999</v>
      </c>
      <c r="I52" s="1"/>
    </row>
    <row r="53" spans="2:9" x14ac:dyDescent="0.2">
      <c r="B53" s="14"/>
      <c r="C53" s="18"/>
      <c r="D53" s="18"/>
      <c r="E53" s="18"/>
      <c r="F53" s="18"/>
      <c r="G53" s="18"/>
      <c r="H53" s="18"/>
      <c r="I53" s="1"/>
    </row>
    <row r="54" spans="2:9" ht="13.5" customHeight="1" x14ac:dyDescent="0.2">
      <c r="B54" s="27"/>
      <c r="D54" s="363" t="s">
        <v>24</v>
      </c>
      <c r="E54" s="363"/>
      <c r="F54" s="363"/>
      <c r="G54" s="35" t="s">
        <v>25</v>
      </c>
      <c r="H54" s="35" t="s">
        <v>26</v>
      </c>
    </row>
    <row r="55" spans="2:9" x14ac:dyDescent="0.2">
      <c r="B55" s="361" t="s">
        <v>41</v>
      </c>
      <c r="C55" s="362"/>
      <c r="D55" s="350" t="str">
        <f>Data!T11</f>
        <v>Lang, Donna</v>
      </c>
      <c r="E55" s="350"/>
      <c r="F55" s="350"/>
      <c r="G55" s="94" t="str">
        <f>Data!U11</f>
        <v>(409) 740-4419</v>
      </c>
      <c r="H55" s="84" t="str">
        <f>Data!V11</f>
        <v>langd@tamug.edu</v>
      </c>
    </row>
    <row r="56" spans="2:9" ht="13.5" customHeight="1" x14ac:dyDescent="0.2">
      <c r="B56" s="27"/>
      <c r="C56" s="27"/>
      <c r="D56" s="27"/>
      <c r="E56" s="27"/>
      <c r="F56" s="27"/>
      <c r="G56" s="27"/>
      <c r="H56" s="5"/>
    </row>
    <row r="57" spans="2:9" x14ac:dyDescent="0.2">
      <c r="B57" s="3" t="s">
        <v>11</v>
      </c>
      <c r="C57" s="1"/>
      <c r="D57" s="1"/>
      <c r="E57" s="1"/>
      <c r="F57" s="1"/>
      <c r="G57" s="1"/>
      <c r="H57" s="1"/>
      <c r="I57" s="1"/>
    </row>
    <row r="58" spans="2:9" ht="39" customHeight="1" x14ac:dyDescent="0.2">
      <c r="B58" s="364" t="s">
        <v>43</v>
      </c>
      <c r="C58" s="364"/>
      <c r="D58" s="364"/>
      <c r="E58" s="364"/>
      <c r="F58" s="364"/>
      <c r="G58" s="364"/>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Data!DS11</f>
        <v>1783650</v>
      </c>
      <c r="D61" s="88">
        <f>Data!EM11</f>
        <v>342616</v>
      </c>
      <c r="E61" s="88">
        <f>Data!FG11</f>
        <v>24224</v>
      </c>
      <c r="F61" s="88">
        <f>Data!GA11</f>
        <v>0</v>
      </c>
      <c r="G61" s="88">
        <f>Data!GU11</f>
        <v>0</v>
      </c>
      <c r="H61" s="21">
        <f>SUM(C61:G61)</f>
        <v>2150490</v>
      </c>
      <c r="I61" s="1"/>
    </row>
    <row r="62" spans="2:9" x14ac:dyDescent="0.2">
      <c r="B62" s="9" t="str">
        <f>$B$33</f>
        <v>Science</v>
      </c>
      <c r="C62" s="87">
        <f>Data!DT11</f>
        <v>1297404</v>
      </c>
      <c r="D62" s="87">
        <f>Data!EN11</f>
        <v>1382112</v>
      </c>
      <c r="E62" s="87">
        <f>Data!FH11</f>
        <v>364386</v>
      </c>
      <c r="F62" s="87">
        <f>Data!GB11</f>
        <v>652448</v>
      </c>
      <c r="G62" s="87">
        <f>Data!GV11</f>
        <v>0</v>
      </c>
      <c r="H62" s="22">
        <f t="shared" ref="H62:H81" si="1">SUM(C62:G62)</f>
        <v>3696350</v>
      </c>
      <c r="I62" s="1"/>
    </row>
    <row r="63" spans="2:9" x14ac:dyDescent="0.2">
      <c r="B63" s="9" t="str">
        <f>$B$34</f>
        <v>Fine Arts</v>
      </c>
      <c r="C63" s="87">
        <f>Data!DU11</f>
        <v>77548</v>
      </c>
      <c r="D63" s="87">
        <f>Data!EO11</f>
        <v>0</v>
      </c>
      <c r="E63" s="87">
        <f>Data!FI11</f>
        <v>0</v>
      </c>
      <c r="F63" s="87">
        <f>Data!GC11</f>
        <v>0</v>
      </c>
      <c r="G63" s="87">
        <f>Data!GW11</f>
        <v>0</v>
      </c>
      <c r="H63" s="22">
        <f t="shared" si="1"/>
        <v>77548</v>
      </c>
      <c r="I63" s="1"/>
    </row>
    <row r="64" spans="2:9" x14ac:dyDescent="0.2">
      <c r="B64" s="9" t="str">
        <f>$B$35</f>
        <v>Teacher Education</v>
      </c>
      <c r="C64" s="87">
        <f>Data!DV11</f>
        <v>0</v>
      </c>
      <c r="D64" s="87">
        <f>Data!EP11</f>
        <v>0</v>
      </c>
      <c r="E64" s="87">
        <f>Data!FJ11</f>
        <v>0</v>
      </c>
      <c r="F64" s="87">
        <f>Data!GD11</f>
        <v>0</v>
      </c>
      <c r="G64" s="87">
        <f>Data!GX11</f>
        <v>0</v>
      </c>
      <c r="H64" s="22">
        <f t="shared" si="1"/>
        <v>0</v>
      </c>
      <c r="I64" s="1"/>
    </row>
    <row r="65" spans="2:9" x14ac:dyDescent="0.2">
      <c r="B65" s="9" t="str">
        <f>$B$36</f>
        <v>Agriculture</v>
      </c>
      <c r="C65" s="87">
        <f>Data!DW11</f>
        <v>74172</v>
      </c>
      <c r="D65" s="87">
        <f>Data!EQ11</f>
        <v>144319</v>
      </c>
      <c r="E65" s="87">
        <f>Data!FK11</f>
        <v>391971</v>
      </c>
      <c r="F65" s="87">
        <f>Data!GE11</f>
        <v>7988</v>
      </c>
      <c r="G65" s="87">
        <f>Data!GY11</f>
        <v>0</v>
      </c>
      <c r="H65" s="22">
        <f t="shared" si="1"/>
        <v>618450</v>
      </c>
      <c r="I65" s="1"/>
    </row>
    <row r="66" spans="2:9" x14ac:dyDescent="0.2">
      <c r="B66" s="9" t="str">
        <f>$B$37</f>
        <v>Engineering</v>
      </c>
      <c r="C66" s="87">
        <f>Data!DX11</f>
        <v>125314</v>
      </c>
      <c r="D66" s="87">
        <f>Data!ER11</f>
        <v>241117</v>
      </c>
      <c r="E66" s="87">
        <f>Data!FL11</f>
        <v>115798</v>
      </c>
      <c r="F66" s="87">
        <f>Data!GF11</f>
        <v>16963</v>
      </c>
      <c r="G66" s="87">
        <f>Data!GZ11</f>
        <v>0</v>
      </c>
      <c r="H66" s="22">
        <f t="shared" si="1"/>
        <v>499192</v>
      </c>
      <c r="I66" s="1"/>
    </row>
    <row r="67" spans="2:9" x14ac:dyDescent="0.2">
      <c r="B67" s="9" t="str">
        <f>$B$38</f>
        <v>Home Economics</v>
      </c>
      <c r="C67" s="87">
        <f>Data!DY11</f>
        <v>0</v>
      </c>
      <c r="D67" s="87">
        <f>Data!ES11</f>
        <v>0</v>
      </c>
      <c r="E67" s="87">
        <f>Data!FM11</f>
        <v>0</v>
      </c>
      <c r="F67" s="87">
        <f>Data!GG11</f>
        <v>0</v>
      </c>
      <c r="G67" s="87">
        <f>Data!HA11</f>
        <v>0</v>
      </c>
      <c r="H67" s="22">
        <f t="shared" si="1"/>
        <v>0</v>
      </c>
      <c r="I67" s="1"/>
    </row>
    <row r="68" spans="2:9" x14ac:dyDescent="0.2">
      <c r="B68" s="9" t="str">
        <f>$B$39</f>
        <v>Law</v>
      </c>
      <c r="C68" s="87">
        <f>Data!DZ11</f>
        <v>0</v>
      </c>
      <c r="D68" s="87">
        <f>Data!ET11</f>
        <v>0</v>
      </c>
      <c r="E68" s="87">
        <f>Data!FN11</f>
        <v>0</v>
      </c>
      <c r="F68" s="87">
        <f>Data!GH11</f>
        <v>0</v>
      </c>
      <c r="G68" s="87">
        <f>Data!HB11</f>
        <v>0</v>
      </c>
      <c r="H68" s="22">
        <f t="shared" si="1"/>
        <v>0</v>
      </c>
      <c r="I68" s="1"/>
    </row>
    <row r="69" spans="2:9" x14ac:dyDescent="0.2">
      <c r="B69" s="9" t="str">
        <f>$B$40</f>
        <v>Social Service</v>
      </c>
      <c r="C69" s="87">
        <f>Data!EA11</f>
        <v>0</v>
      </c>
      <c r="D69" s="87">
        <f>Data!EU11</f>
        <v>0</v>
      </c>
      <c r="E69" s="87">
        <f>Data!FO11</f>
        <v>0</v>
      </c>
      <c r="F69" s="87">
        <f>Data!GI11</f>
        <v>0</v>
      </c>
      <c r="G69" s="87">
        <f>Data!HC11</f>
        <v>0</v>
      </c>
      <c r="H69" s="22">
        <f t="shared" si="1"/>
        <v>0</v>
      </c>
      <c r="I69" s="1"/>
    </row>
    <row r="70" spans="2:9" x14ac:dyDescent="0.2">
      <c r="B70" s="9" t="str">
        <f>$B$41</f>
        <v>Library Science</v>
      </c>
      <c r="C70" s="87">
        <f>Data!EB11</f>
        <v>11683</v>
      </c>
      <c r="D70" s="87">
        <f>Data!EV11</f>
        <v>25576</v>
      </c>
      <c r="E70" s="87">
        <f>Data!FP11</f>
        <v>0</v>
      </c>
      <c r="F70" s="87">
        <f>Data!GJ11</f>
        <v>0</v>
      </c>
      <c r="G70" s="87">
        <f>Data!HD11</f>
        <v>0</v>
      </c>
      <c r="H70" s="22">
        <f t="shared" si="1"/>
        <v>37259</v>
      </c>
      <c r="I70" s="1"/>
    </row>
    <row r="71" spans="2:9" x14ac:dyDescent="0.2">
      <c r="B71" s="9" t="str">
        <f>$B$42</f>
        <v>Veterinary Science</v>
      </c>
      <c r="C71" s="87">
        <f>Data!EC11</f>
        <v>0</v>
      </c>
      <c r="D71" s="87">
        <f>Data!EW11</f>
        <v>0</v>
      </c>
      <c r="E71" s="87">
        <f>Data!FQ11</f>
        <v>0</v>
      </c>
      <c r="F71" s="87">
        <f>Data!GK11</f>
        <v>0</v>
      </c>
      <c r="G71" s="87">
        <f>Data!HE11</f>
        <v>0</v>
      </c>
      <c r="H71" s="22">
        <f t="shared" si="1"/>
        <v>0</v>
      </c>
      <c r="I71" s="1"/>
    </row>
    <row r="72" spans="2:9" x14ac:dyDescent="0.2">
      <c r="B72" s="9" t="str">
        <f>$B$43</f>
        <v>Vocational Training</v>
      </c>
      <c r="C72" s="87">
        <f>Data!ED11</f>
        <v>523213</v>
      </c>
      <c r="D72" s="87">
        <f>Data!EX11</f>
        <v>407633</v>
      </c>
      <c r="E72" s="87">
        <f>Data!FR11</f>
        <v>0</v>
      </c>
      <c r="F72" s="87">
        <f>Data!GL11</f>
        <v>0</v>
      </c>
      <c r="G72" s="87">
        <f>Data!HF11</f>
        <v>0</v>
      </c>
      <c r="H72" s="22">
        <f t="shared" si="1"/>
        <v>930846</v>
      </c>
      <c r="I72" s="1"/>
    </row>
    <row r="73" spans="2:9" x14ac:dyDescent="0.2">
      <c r="B73" s="9" t="str">
        <f>$B$44</f>
        <v>Physical Training</v>
      </c>
      <c r="C73" s="87">
        <f>Data!EE11</f>
        <v>82255</v>
      </c>
      <c r="D73" s="87">
        <f>Data!EY11</f>
        <v>0</v>
      </c>
      <c r="E73" s="87">
        <f>Data!FS11</f>
        <v>0</v>
      </c>
      <c r="F73" s="87">
        <f>Data!GM11</f>
        <v>0</v>
      </c>
      <c r="G73" s="87">
        <f>Data!HG11</f>
        <v>0</v>
      </c>
      <c r="H73" s="22">
        <f t="shared" si="1"/>
        <v>82255</v>
      </c>
      <c r="I73" s="1"/>
    </row>
    <row r="74" spans="2:9" x14ac:dyDescent="0.2">
      <c r="B74" s="9" t="str">
        <f>$B$45</f>
        <v>Health Services</v>
      </c>
      <c r="C74" s="87">
        <f>Data!EF11</f>
        <v>65912</v>
      </c>
      <c r="D74" s="87">
        <f>Data!EZ11</f>
        <v>0</v>
      </c>
      <c r="E74" s="87">
        <f>Data!FT11</f>
        <v>0</v>
      </c>
      <c r="F74" s="87">
        <f>Data!GN11</f>
        <v>0</v>
      </c>
      <c r="G74" s="87">
        <f>Data!HH11</f>
        <v>0</v>
      </c>
      <c r="H74" s="22">
        <f t="shared" si="1"/>
        <v>65912</v>
      </c>
      <c r="I74" s="1"/>
    </row>
    <row r="75" spans="2:9" x14ac:dyDescent="0.2">
      <c r="B75" s="9" t="str">
        <f>$B$46</f>
        <v>Pharmacy</v>
      </c>
      <c r="C75" s="87">
        <f>Data!EG11</f>
        <v>0</v>
      </c>
      <c r="D75" s="87">
        <f>Data!FA11</f>
        <v>0</v>
      </c>
      <c r="E75" s="87">
        <f>Data!FU11</f>
        <v>0</v>
      </c>
      <c r="F75" s="87">
        <f>Data!GO11</f>
        <v>0</v>
      </c>
      <c r="G75" s="87">
        <f>Data!HI11</f>
        <v>0</v>
      </c>
      <c r="H75" s="22">
        <f t="shared" si="1"/>
        <v>0</v>
      </c>
      <c r="I75" s="1"/>
    </row>
    <row r="76" spans="2:9" x14ac:dyDescent="0.2">
      <c r="B76" s="9" t="str">
        <f>$B$47</f>
        <v>Business Administration</v>
      </c>
      <c r="C76" s="87">
        <f>Data!EH11</f>
        <v>142029</v>
      </c>
      <c r="D76" s="87">
        <f>Data!FB11</f>
        <v>620128</v>
      </c>
      <c r="E76" s="87">
        <f>Data!FV11</f>
        <v>448525</v>
      </c>
      <c r="F76" s="87">
        <f>Data!GP11</f>
        <v>0</v>
      </c>
      <c r="G76" s="87">
        <f>Data!HJ11</f>
        <v>0</v>
      </c>
      <c r="H76" s="22">
        <f t="shared" si="1"/>
        <v>1210682</v>
      </c>
      <c r="I76" s="1"/>
    </row>
    <row r="77" spans="2:9" x14ac:dyDescent="0.2">
      <c r="B77" s="9" t="str">
        <f>$B$48</f>
        <v>Optometry</v>
      </c>
      <c r="C77" s="87">
        <f>Data!EI11</f>
        <v>0</v>
      </c>
      <c r="D77" s="87">
        <f>Data!FC11</f>
        <v>0</v>
      </c>
      <c r="E77" s="87">
        <f>Data!FW11</f>
        <v>0</v>
      </c>
      <c r="F77" s="87">
        <f>Data!GQ11</f>
        <v>0</v>
      </c>
      <c r="G77" s="87">
        <f>Data!HK11</f>
        <v>0</v>
      </c>
      <c r="H77" s="22">
        <f t="shared" si="1"/>
        <v>0</v>
      </c>
      <c r="I77" s="1"/>
    </row>
    <row r="78" spans="2:9" x14ac:dyDescent="0.2">
      <c r="B78" s="9" t="str">
        <f>$B$49</f>
        <v>Teacher Ed-Practice Teaching</v>
      </c>
      <c r="C78" s="87">
        <f>Data!EJ11</f>
        <v>0</v>
      </c>
      <c r="D78" s="87">
        <f>Data!FD11</f>
        <v>0</v>
      </c>
      <c r="E78" s="87">
        <f>Data!FX11</f>
        <v>0</v>
      </c>
      <c r="F78" s="87">
        <f>Data!GR11</f>
        <v>0</v>
      </c>
      <c r="G78" s="87">
        <f>Data!HL11</f>
        <v>0</v>
      </c>
      <c r="H78" s="22">
        <f t="shared" si="1"/>
        <v>0</v>
      </c>
      <c r="I78" s="1"/>
    </row>
    <row r="79" spans="2:9" x14ac:dyDescent="0.2">
      <c r="B79" s="9" t="str">
        <f>$B$50</f>
        <v>Technology</v>
      </c>
      <c r="C79" s="87">
        <f>Data!EK11</f>
        <v>209904</v>
      </c>
      <c r="D79" s="87">
        <f>Data!FE11</f>
        <v>276032</v>
      </c>
      <c r="E79" s="87">
        <f>Data!FY11</f>
        <v>0</v>
      </c>
      <c r="F79" s="87">
        <f>Data!GS11</f>
        <v>0</v>
      </c>
      <c r="G79" s="87">
        <f>Data!HM11</f>
        <v>0</v>
      </c>
      <c r="H79" s="22">
        <f t="shared" si="1"/>
        <v>485936</v>
      </c>
      <c r="I79" s="1"/>
    </row>
    <row r="80" spans="2:9" x14ac:dyDescent="0.2">
      <c r="B80" s="9" t="str">
        <f>$B$51</f>
        <v>Nursing</v>
      </c>
      <c r="C80" s="87">
        <f>Data!EL11</f>
        <v>0</v>
      </c>
      <c r="D80" s="87">
        <f>Data!FF11</f>
        <v>0</v>
      </c>
      <c r="E80" s="87">
        <f>Data!FZ11</f>
        <v>0</v>
      </c>
      <c r="F80" s="87">
        <f>Data!GT11</f>
        <v>0</v>
      </c>
      <c r="G80" s="87">
        <f>Data!HN11</f>
        <v>0</v>
      </c>
      <c r="H80" s="22">
        <f t="shared" si="1"/>
        <v>0</v>
      </c>
      <c r="I80" s="1"/>
    </row>
    <row r="81" spans="2:9" x14ac:dyDescent="0.2">
      <c r="B81" s="39" t="str">
        <f>$B$52</f>
        <v>Totals</v>
      </c>
      <c r="C81" s="21">
        <f>SUM(C61:C80)</f>
        <v>4393084</v>
      </c>
      <c r="D81" s="21">
        <f>SUM(D61:D80)</f>
        <v>3439533</v>
      </c>
      <c r="E81" s="21">
        <f>SUM(E61:E80)</f>
        <v>1344904</v>
      </c>
      <c r="F81" s="21">
        <f>SUM(F61:F80)</f>
        <v>677399</v>
      </c>
      <c r="G81" s="21">
        <f>SUM(G61:G80)</f>
        <v>0</v>
      </c>
      <c r="H81" s="21">
        <f t="shared" si="1"/>
        <v>9854920</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Data!T11</f>
        <v>Lang, Donna</v>
      </c>
      <c r="E84" s="350"/>
      <c r="F84" s="350"/>
      <c r="G84" s="94" t="str">
        <f>Data!U11</f>
        <v>(409) 740-4419</v>
      </c>
      <c r="H84" s="84" t="str">
        <f>Data!V11</f>
        <v>langd@tamug.edu</v>
      </c>
    </row>
    <row r="85" spans="2:9" ht="13.5" customHeight="1" x14ac:dyDescent="0.2">
      <c r="B85" s="27"/>
      <c r="C85" s="27"/>
      <c r="D85" s="27"/>
      <c r="E85" s="27"/>
      <c r="F85" s="27"/>
      <c r="G85" s="27"/>
      <c r="H85" s="5"/>
    </row>
    <row r="86" spans="2:9" x14ac:dyDescent="0.2">
      <c r="B86" s="28" t="s">
        <v>34</v>
      </c>
      <c r="C86" s="13"/>
      <c r="D86" s="13"/>
      <c r="E86" s="13"/>
      <c r="F86" s="13"/>
      <c r="G86" s="13"/>
      <c r="H86" s="17">
        <f>H13+H14</f>
        <v>29234130</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Data!HR11</f>
        <v>0</v>
      </c>
      <c r="D91" s="172">
        <f>Data!IL11</f>
        <v>22369.427807085594</v>
      </c>
      <c r="E91" s="172">
        <f>Data!JF11</f>
        <v>22369.427807085594</v>
      </c>
      <c r="F91" s="172">
        <f>Data!JZ11</f>
        <v>0</v>
      </c>
      <c r="G91" s="172">
        <f>Data!KT11</f>
        <v>0</v>
      </c>
      <c r="H91" s="40">
        <f t="shared" ref="H91:H111" si="2">SUM(C91:G91)</f>
        <v>44738.855614171189</v>
      </c>
    </row>
    <row r="92" spans="2:9" x14ac:dyDescent="0.2">
      <c r="B92" s="9" t="str">
        <f>$B$33</f>
        <v>Science</v>
      </c>
      <c r="C92" s="172">
        <f>Data!HS11</f>
        <v>50883.933304832193</v>
      </c>
      <c r="D92" s="172">
        <f>Data!IM11</f>
        <v>54206.164639393923</v>
      </c>
      <c r="E92" s="172">
        <f>Data!JG11</f>
        <v>14291.148263158264</v>
      </c>
      <c r="F92" s="172">
        <f>Data!KA11</f>
        <v>25588.884046042062</v>
      </c>
      <c r="G92" s="172">
        <f>Data!KU11</f>
        <v>0</v>
      </c>
      <c r="H92" s="75">
        <f t="shared" si="2"/>
        <v>144970.13025342644</v>
      </c>
    </row>
    <row r="93" spans="2:9" x14ac:dyDescent="0.2">
      <c r="B93" s="9" t="str">
        <f>$B$34</f>
        <v>Fine Arts</v>
      </c>
      <c r="C93" s="172">
        <f>Data!HT11</f>
        <v>0</v>
      </c>
      <c r="D93" s="172">
        <f>Data!IN11</f>
        <v>0</v>
      </c>
      <c r="E93" s="172">
        <f>Data!JH11</f>
        <v>0</v>
      </c>
      <c r="F93" s="172">
        <f>Data!KB11</f>
        <v>0</v>
      </c>
      <c r="G93" s="172">
        <f>Data!KV11</f>
        <v>0</v>
      </c>
      <c r="H93" s="75">
        <f t="shared" si="2"/>
        <v>0</v>
      </c>
    </row>
    <row r="94" spans="2:9" x14ac:dyDescent="0.2">
      <c r="B94" s="9" t="str">
        <f>$B$35</f>
        <v>Teacher Education</v>
      </c>
      <c r="C94" s="172">
        <f>Data!HU11</f>
        <v>0</v>
      </c>
      <c r="D94" s="172">
        <f>Data!IO11</f>
        <v>0</v>
      </c>
      <c r="E94" s="172">
        <f>Data!JI11</f>
        <v>0</v>
      </c>
      <c r="F94" s="172">
        <f>Data!KC11</f>
        <v>0</v>
      </c>
      <c r="G94" s="172">
        <f>Data!KW11</f>
        <v>0</v>
      </c>
      <c r="H94" s="75">
        <f t="shared" si="2"/>
        <v>0</v>
      </c>
    </row>
    <row r="95" spans="2:9" x14ac:dyDescent="0.2">
      <c r="B95" s="9" t="str">
        <f>$B$36</f>
        <v>Agriculture</v>
      </c>
      <c r="C95" s="172">
        <f>Data!HV11</f>
        <v>0</v>
      </c>
      <c r="D95" s="172">
        <f>Data!IP11</f>
        <v>0</v>
      </c>
      <c r="E95" s="172">
        <f>Data!JJ11</f>
        <v>0</v>
      </c>
      <c r="F95" s="172">
        <f>Data!KD11</f>
        <v>0</v>
      </c>
      <c r="G95" s="172">
        <f>Data!KX11</f>
        <v>0</v>
      </c>
      <c r="H95" s="75">
        <f t="shared" si="2"/>
        <v>0</v>
      </c>
    </row>
    <row r="96" spans="2:9" x14ac:dyDescent="0.2">
      <c r="B96" s="9" t="str">
        <f>$B$37</f>
        <v>Engineering</v>
      </c>
      <c r="C96" s="172">
        <f>Data!HW11</f>
        <v>10802.613895861154</v>
      </c>
      <c r="D96" s="172">
        <f>Data!IQ11</f>
        <v>20785.33806859851</v>
      </c>
      <c r="E96" s="172">
        <f>Data!JK11</f>
        <v>9982.2931509083573</v>
      </c>
      <c r="F96" s="172">
        <f>Data!KE11</f>
        <v>1462.284657065394</v>
      </c>
      <c r="G96" s="172">
        <f>Data!KY11</f>
        <v>0</v>
      </c>
      <c r="H96" s="75">
        <f t="shared" si="2"/>
        <v>43032.529772433416</v>
      </c>
    </row>
    <row r="97" spans="2:8" x14ac:dyDescent="0.2">
      <c r="B97" s="9" t="str">
        <f>$B$38</f>
        <v>Home Economics</v>
      </c>
      <c r="C97" s="172">
        <f>Data!HX11</f>
        <v>0</v>
      </c>
      <c r="D97" s="172">
        <f>Data!IR11</f>
        <v>0</v>
      </c>
      <c r="E97" s="172">
        <f>Data!JL11</f>
        <v>0</v>
      </c>
      <c r="F97" s="172">
        <f>Data!KF11</f>
        <v>0</v>
      </c>
      <c r="G97" s="172">
        <f>Data!KZ11</f>
        <v>0</v>
      </c>
      <c r="H97" s="75">
        <f t="shared" si="2"/>
        <v>0</v>
      </c>
    </row>
    <row r="98" spans="2:8" x14ac:dyDescent="0.2">
      <c r="B98" s="9" t="str">
        <f>$B$39</f>
        <v>Law</v>
      </c>
      <c r="C98" s="172">
        <f>Data!HY11</f>
        <v>0</v>
      </c>
      <c r="D98" s="172">
        <f>Data!IS11</f>
        <v>0</v>
      </c>
      <c r="E98" s="172">
        <f>Data!JM11</f>
        <v>0</v>
      </c>
      <c r="F98" s="172">
        <f>Data!KG11</f>
        <v>0</v>
      </c>
      <c r="G98" s="172">
        <f>Data!LA11</f>
        <v>0</v>
      </c>
      <c r="H98" s="75">
        <f t="shared" si="2"/>
        <v>0</v>
      </c>
    </row>
    <row r="99" spans="2:8" x14ac:dyDescent="0.2">
      <c r="B99" s="9" t="str">
        <f>$B$40</f>
        <v>Social Service</v>
      </c>
      <c r="C99" s="172">
        <f>Data!HZ11</f>
        <v>0</v>
      </c>
      <c r="D99" s="172">
        <f>Data!IT11</f>
        <v>0</v>
      </c>
      <c r="E99" s="172">
        <f>Data!JN11</f>
        <v>0</v>
      </c>
      <c r="F99" s="172">
        <f>Data!KH11</f>
        <v>0</v>
      </c>
      <c r="G99" s="172">
        <f>Data!LB11</f>
        <v>0</v>
      </c>
      <c r="H99" s="75">
        <f t="shared" si="2"/>
        <v>0</v>
      </c>
    </row>
    <row r="100" spans="2:8" x14ac:dyDescent="0.2">
      <c r="B100" s="9" t="str">
        <f>$B$41</f>
        <v>Library Science</v>
      </c>
      <c r="C100" s="172">
        <f>Data!IA11</f>
        <v>0</v>
      </c>
      <c r="D100" s="172">
        <f>Data!IU11</f>
        <v>0</v>
      </c>
      <c r="E100" s="172">
        <f>Data!JO11</f>
        <v>0</v>
      </c>
      <c r="F100" s="172">
        <f>Data!KI11</f>
        <v>0</v>
      </c>
      <c r="G100" s="172">
        <f>Data!LC11</f>
        <v>0</v>
      </c>
      <c r="H100" s="75">
        <f t="shared" si="2"/>
        <v>0</v>
      </c>
    </row>
    <row r="101" spans="2:8" x14ac:dyDescent="0.2">
      <c r="B101" s="9" t="str">
        <f>$B$42</f>
        <v>Veterinary Science</v>
      </c>
      <c r="C101" s="172">
        <f>Data!IB11</f>
        <v>0</v>
      </c>
      <c r="D101" s="172">
        <f>Data!IV11</f>
        <v>0</v>
      </c>
      <c r="E101" s="172">
        <f>Data!JP11</f>
        <v>0</v>
      </c>
      <c r="F101" s="172">
        <f>Data!KJ11</f>
        <v>0</v>
      </c>
      <c r="G101" s="172">
        <f>Data!LD11</f>
        <v>0</v>
      </c>
      <c r="H101" s="75">
        <f t="shared" si="2"/>
        <v>0</v>
      </c>
    </row>
    <row r="102" spans="2:8" x14ac:dyDescent="0.2">
      <c r="B102" s="9" t="str">
        <f>$B$43</f>
        <v>Vocational Training</v>
      </c>
      <c r="C102" s="172">
        <f>Data!IC11</f>
        <v>15564.707491597215</v>
      </c>
      <c r="D102" s="172">
        <f>Data!IW11</f>
        <v>12126.396723556652</v>
      </c>
      <c r="E102" s="172">
        <f>Data!JQ11</f>
        <v>0</v>
      </c>
      <c r="F102" s="172">
        <f>Data!KK11</f>
        <v>0</v>
      </c>
      <c r="G102" s="172">
        <f>Data!LE11</f>
        <v>0</v>
      </c>
      <c r="H102" s="75">
        <f t="shared" si="2"/>
        <v>27691.104215153868</v>
      </c>
    </row>
    <row r="103" spans="2:8" x14ac:dyDescent="0.2">
      <c r="B103" s="9" t="str">
        <f>$B$44</f>
        <v>Physical Training</v>
      </c>
      <c r="C103" s="172">
        <f>Data!ID11</f>
        <v>332.29325058184645</v>
      </c>
      <c r="D103" s="172">
        <f>Data!IX11</f>
        <v>2990.6392552366178</v>
      </c>
      <c r="E103" s="172">
        <f>Data!JR11</f>
        <v>0</v>
      </c>
      <c r="F103" s="172">
        <f>Data!KL11</f>
        <v>0</v>
      </c>
      <c r="G103" s="172">
        <f>Data!LF11</f>
        <v>0</v>
      </c>
      <c r="H103" s="75">
        <f t="shared" si="2"/>
        <v>3322.9325058184641</v>
      </c>
    </row>
    <row r="104" spans="2:8" x14ac:dyDescent="0.2">
      <c r="B104" s="9" t="str">
        <f>$B$45</f>
        <v>Health Services</v>
      </c>
      <c r="C104" s="172">
        <f>Data!IE11</f>
        <v>0</v>
      </c>
      <c r="D104" s="172">
        <f>Data!IY11</f>
        <v>0</v>
      </c>
      <c r="E104" s="172">
        <f>Data!JS11</f>
        <v>0</v>
      </c>
      <c r="F104" s="172">
        <f>Data!KM11</f>
        <v>0</v>
      </c>
      <c r="G104" s="172">
        <f>Data!LG11</f>
        <v>0</v>
      </c>
      <c r="H104" s="75">
        <f t="shared" si="2"/>
        <v>0</v>
      </c>
    </row>
    <row r="105" spans="2:8" x14ac:dyDescent="0.2">
      <c r="B105" s="9" t="str">
        <f>$B$46</f>
        <v>Pharmacy</v>
      </c>
      <c r="C105" s="172">
        <f>Data!IF11</f>
        <v>0</v>
      </c>
      <c r="D105" s="172">
        <f>Data!IZ11</f>
        <v>0</v>
      </c>
      <c r="E105" s="172">
        <f>Data!JT11</f>
        <v>0</v>
      </c>
      <c r="F105" s="172">
        <f>Data!KN11</f>
        <v>0</v>
      </c>
      <c r="G105" s="172">
        <f>Data!LH11</f>
        <v>0</v>
      </c>
      <c r="H105" s="75">
        <f t="shared" si="2"/>
        <v>0</v>
      </c>
    </row>
    <row r="106" spans="2:8" x14ac:dyDescent="0.2">
      <c r="B106" s="9" t="str">
        <f>$B$47</f>
        <v>Business Administration</v>
      </c>
      <c r="C106" s="172">
        <f>Data!IG11</f>
        <v>16057.756097096482</v>
      </c>
      <c r="D106" s="172">
        <f>Data!JA11</f>
        <v>70111.48549226037</v>
      </c>
      <c r="E106" s="172">
        <f>Data!JU11</f>
        <v>50710.101834485919</v>
      </c>
      <c r="F106" s="172">
        <f>Data!KO11</f>
        <v>0</v>
      </c>
      <c r="G106" s="172">
        <f>Data!LI11</f>
        <v>0</v>
      </c>
      <c r="H106" s="75">
        <f t="shared" si="2"/>
        <v>136879.34342384277</v>
      </c>
    </row>
    <row r="107" spans="2:8" x14ac:dyDescent="0.2">
      <c r="B107" s="9" t="str">
        <f>$B$48</f>
        <v>Optometry</v>
      </c>
      <c r="C107" s="172">
        <f>Data!IH11</f>
        <v>0</v>
      </c>
      <c r="D107" s="172">
        <f>Data!JB11</f>
        <v>0</v>
      </c>
      <c r="E107" s="172">
        <f>Data!JV11</f>
        <v>0</v>
      </c>
      <c r="F107" s="172">
        <f>Data!KP11</f>
        <v>0</v>
      </c>
      <c r="G107" s="172">
        <f>Data!LJ11</f>
        <v>0</v>
      </c>
      <c r="H107" s="75">
        <f t="shared" si="2"/>
        <v>0</v>
      </c>
    </row>
    <row r="108" spans="2:8" x14ac:dyDescent="0.2">
      <c r="B108" s="9" t="str">
        <f>$B$49</f>
        <v>Teacher Ed-Practice Teaching</v>
      </c>
      <c r="C108" s="172">
        <f>Data!II11</f>
        <v>0</v>
      </c>
      <c r="D108" s="172">
        <f>Data!JC11</f>
        <v>0</v>
      </c>
      <c r="E108" s="172">
        <f>Data!JW11</f>
        <v>0</v>
      </c>
      <c r="F108" s="172">
        <f>Data!KQ11</f>
        <v>0</v>
      </c>
      <c r="G108" s="172">
        <f>Data!LK11</f>
        <v>0</v>
      </c>
      <c r="H108" s="75">
        <f t="shared" si="2"/>
        <v>0</v>
      </c>
    </row>
    <row r="109" spans="2:8" x14ac:dyDescent="0.2">
      <c r="B109" s="9" t="str">
        <f>$B$50</f>
        <v>Technology</v>
      </c>
      <c r="C109" s="172">
        <f>Data!IJ11</f>
        <v>11961.397260498621</v>
      </c>
      <c r="D109" s="172">
        <f>Data!JD11</f>
        <v>15729.706954655247</v>
      </c>
      <c r="E109" s="172">
        <f>Data!JX11</f>
        <v>0</v>
      </c>
      <c r="F109" s="172">
        <f>Data!KR11</f>
        <v>0</v>
      </c>
      <c r="G109" s="172">
        <f>Data!LL11</f>
        <v>0</v>
      </c>
      <c r="H109" s="75">
        <f t="shared" si="2"/>
        <v>27691.104215153868</v>
      </c>
    </row>
    <row r="110" spans="2:8" x14ac:dyDescent="0.2">
      <c r="B110" s="9" t="str">
        <f>$B$51</f>
        <v>Nursing</v>
      </c>
      <c r="C110" s="172">
        <f>Data!IK11</f>
        <v>0</v>
      </c>
      <c r="D110" s="172">
        <f>Data!JE11</f>
        <v>0</v>
      </c>
      <c r="E110" s="172">
        <f>Data!JY11</f>
        <v>0</v>
      </c>
      <c r="F110" s="172">
        <f>Data!KS11</f>
        <v>0</v>
      </c>
      <c r="G110" s="172">
        <f>Data!HPM11</f>
        <v>0</v>
      </c>
      <c r="H110" s="75">
        <f t="shared" si="2"/>
        <v>0</v>
      </c>
    </row>
    <row r="111" spans="2:8" x14ac:dyDescent="0.2">
      <c r="B111" s="39" t="str">
        <f>$B$52</f>
        <v>Totals</v>
      </c>
      <c r="C111" s="40">
        <f>SUM(C91:C110)</f>
        <v>105602.70130046751</v>
      </c>
      <c r="D111" s="40">
        <f>SUM(D91:D110)</f>
        <v>198319.1589407869</v>
      </c>
      <c r="E111" s="40">
        <f>SUM(E91:E110)</f>
        <v>97352.971055638132</v>
      </c>
      <c r="F111" s="40">
        <f>SUM(F91:F110)</f>
        <v>27051.168703107454</v>
      </c>
      <c r="G111" s="40">
        <f>SUM(G91:G110)</f>
        <v>0</v>
      </c>
      <c r="H111" s="40">
        <f t="shared" si="2"/>
        <v>428326.00000000006</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1783650</v>
      </c>
      <c r="D116" s="21">
        <f t="shared" si="3"/>
        <v>364985.42780708557</v>
      </c>
      <c r="E116" s="21">
        <f t="shared" si="3"/>
        <v>46593.427807085594</v>
      </c>
      <c r="F116" s="21">
        <f t="shared" si="3"/>
        <v>0</v>
      </c>
      <c r="G116" s="21">
        <f t="shared" si="3"/>
        <v>0</v>
      </c>
      <c r="H116" s="40">
        <f t="shared" ref="H116:H136" si="4">SUM(C116:G116)</f>
        <v>2195228.8556141714</v>
      </c>
      <c r="I116" s="1"/>
    </row>
    <row r="117" spans="2:9" x14ac:dyDescent="0.2">
      <c r="B117" s="9" t="str">
        <f>$B$33</f>
        <v>Science</v>
      </c>
      <c r="C117" s="22">
        <f t="shared" si="3"/>
        <v>1348287.9333048321</v>
      </c>
      <c r="D117" s="22">
        <f t="shared" si="3"/>
        <v>1436318.164639394</v>
      </c>
      <c r="E117" s="22">
        <f t="shared" si="3"/>
        <v>378677.14826315828</v>
      </c>
      <c r="F117" s="22">
        <f t="shared" si="3"/>
        <v>678036.88404604211</v>
      </c>
      <c r="G117" s="22">
        <f t="shared" si="3"/>
        <v>0</v>
      </c>
      <c r="H117" s="75">
        <f t="shared" si="4"/>
        <v>3841320.1302534267</v>
      </c>
      <c r="I117" s="1"/>
    </row>
    <row r="118" spans="2:9" x14ac:dyDescent="0.2">
      <c r="B118" s="9" t="str">
        <f>$B$34</f>
        <v>Fine Arts</v>
      </c>
      <c r="C118" s="22">
        <f t="shared" si="3"/>
        <v>77548</v>
      </c>
      <c r="D118" s="22">
        <f t="shared" si="3"/>
        <v>0</v>
      </c>
      <c r="E118" s="22">
        <f t="shared" si="3"/>
        <v>0</v>
      </c>
      <c r="F118" s="22">
        <f t="shared" si="3"/>
        <v>0</v>
      </c>
      <c r="G118" s="22">
        <f t="shared" si="3"/>
        <v>0</v>
      </c>
      <c r="H118" s="75">
        <f t="shared" si="4"/>
        <v>77548</v>
      </c>
      <c r="I118" s="1"/>
    </row>
    <row r="119" spans="2:9" x14ac:dyDescent="0.2">
      <c r="B119" s="9" t="str">
        <f>$B$35</f>
        <v>Teacher Education</v>
      </c>
      <c r="C119" s="22">
        <f t="shared" si="3"/>
        <v>0</v>
      </c>
      <c r="D119" s="22">
        <f t="shared" si="3"/>
        <v>0</v>
      </c>
      <c r="E119" s="22">
        <f t="shared" si="3"/>
        <v>0</v>
      </c>
      <c r="F119" s="22">
        <f t="shared" si="3"/>
        <v>0</v>
      </c>
      <c r="G119" s="22">
        <f t="shared" si="3"/>
        <v>0</v>
      </c>
      <c r="H119" s="75">
        <f t="shared" si="4"/>
        <v>0</v>
      </c>
      <c r="I119" s="1"/>
    </row>
    <row r="120" spans="2:9" x14ac:dyDescent="0.2">
      <c r="B120" s="9" t="str">
        <f>$B$36</f>
        <v>Agriculture</v>
      </c>
      <c r="C120" s="22">
        <f t="shared" si="3"/>
        <v>74172</v>
      </c>
      <c r="D120" s="22">
        <f t="shared" si="3"/>
        <v>144319</v>
      </c>
      <c r="E120" s="22">
        <f t="shared" si="3"/>
        <v>391971</v>
      </c>
      <c r="F120" s="22">
        <f t="shared" si="3"/>
        <v>7988</v>
      </c>
      <c r="G120" s="22">
        <f t="shared" si="3"/>
        <v>0</v>
      </c>
      <c r="H120" s="75">
        <f t="shared" si="4"/>
        <v>618450</v>
      </c>
      <c r="I120" s="1"/>
    </row>
    <row r="121" spans="2:9" x14ac:dyDescent="0.2">
      <c r="B121" s="9" t="str">
        <f>$B$37</f>
        <v>Engineering</v>
      </c>
      <c r="C121" s="22">
        <f t="shared" si="3"/>
        <v>136116.61389586114</v>
      </c>
      <c r="D121" s="22">
        <f t="shared" si="3"/>
        <v>261902.3380685985</v>
      </c>
      <c r="E121" s="22">
        <f t="shared" si="3"/>
        <v>125780.29315090836</v>
      </c>
      <c r="F121" s="22">
        <f t="shared" si="3"/>
        <v>18425.284657065393</v>
      </c>
      <c r="G121" s="22">
        <f t="shared" si="3"/>
        <v>0</v>
      </c>
      <c r="H121" s="75">
        <f t="shared" si="4"/>
        <v>542224.52977243334</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11683</v>
      </c>
      <c r="D125" s="22">
        <f t="shared" si="3"/>
        <v>25576</v>
      </c>
      <c r="E125" s="22">
        <f t="shared" si="3"/>
        <v>0</v>
      </c>
      <c r="F125" s="22">
        <f t="shared" si="3"/>
        <v>0</v>
      </c>
      <c r="G125" s="22">
        <f t="shared" si="3"/>
        <v>0</v>
      </c>
      <c r="H125" s="75">
        <f t="shared" si="4"/>
        <v>37259</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538777.70749159716</v>
      </c>
      <c r="D127" s="22">
        <f t="shared" si="3"/>
        <v>419759.39672355668</v>
      </c>
      <c r="E127" s="22">
        <f t="shared" si="3"/>
        <v>0</v>
      </c>
      <c r="F127" s="22">
        <f t="shared" si="3"/>
        <v>0</v>
      </c>
      <c r="G127" s="22">
        <f t="shared" si="3"/>
        <v>0</v>
      </c>
      <c r="H127" s="75">
        <f t="shared" si="4"/>
        <v>958537.10421515384</v>
      </c>
      <c r="I127" s="1"/>
    </row>
    <row r="128" spans="2:9" x14ac:dyDescent="0.2">
      <c r="B128" s="9" t="str">
        <f>$B$44</f>
        <v>Physical Training</v>
      </c>
      <c r="C128" s="22">
        <f t="shared" si="3"/>
        <v>82587.293250581846</v>
      </c>
      <c r="D128" s="22">
        <f t="shared" si="3"/>
        <v>2990.6392552366178</v>
      </c>
      <c r="E128" s="22">
        <f t="shared" si="3"/>
        <v>0</v>
      </c>
      <c r="F128" s="22">
        <f t="shared" si="3"/>
        <v>0</v>
      </c>
      <c r="G128" s="22">
        <f t="shared" si="3"/>
        <v>0</v>
      </c>
      <c r="H128" s="75">
        <f t="shared" si="4"/>
        <v>85577.932505818462</v>
      </c>
      <c r="I128" s="1"/>
    </row>
    <row r="129" spans="2:9" x14ac:dyDescent="0.2">
      <c r="B129" s="9" t="str">
        <f>$B$45</f>
        <v>Health Services</v>
      </c>
      <c r="C129" s="22">
        <f t="shared" si="3"/>
        <v>65912</v>
      </c>
      <c r="D129" s="22">
        <f t="shared" si="3"/>
        <v>0</v>
      </c>
      <c r="E129" s="22">
        <f t="shared" si="3"/>
        <v>0</v>
      </c>
      <c r="F129" s="22">
        <f t="shared" si="3"/>
        <v>0</v>
      </c>
      <c r="G129" s="22">
        <f t="shared" si="3"/>
        <v>0</v>
      </c>
      <c r="H129" s="75">
        <f t="shared" si="4"/>
        <v>65912</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158086.75609709648</v>
      </c>
      <c r="D131" s="22">
        <f t="shared" si="3"/>
        <v>690239.48549226043</v>
      </c>
      <c r="E131" s="22">
        <f t="shared" si="3"/>
        <v>499235.10183448589</v>
      </c>
      <c r="F131" s="22">
        <f t="shared" si="3"/>
        <v>0</v>
      </c>
      <c r="G131" s="22">
        <f t="shared" si="3"/>
        <v>0</v>
      </c>
      <c r="H131" s="75">
        <f t="shared" si="4"/>
        <v>1347561.3434238429</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9" x14ac:dyDescent="0.2">
      <c r="B134" s="9" t="str">
        <f>$B$50</f>
        <v>Technology</v>
      </c>
      <c r="C134" s="22">
        <f t="shared" si="5"/>
        <v>221865.39726049863</v>
      </c>
      <c r="D134" s="22">
        <f t="shared" si="5"/>
        <v>291761.70695465524</v>
      </c>
      <c r="E134" s="22">
        <f t="shared" si="5"/>
        <v>0</v>
      </c>
      <c r="F134" s="22">
        <f t="shared" si="5"/>
        <v>0</v>
      </c>
      <c r="G134" s="22">
        <f t="shared" si="5"/>
        <v>0</v>
      </c>
      <c r="H134" s="75">
        <f t="shared" si="4"/>
        <v>513627.10421515384</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4498686.7013004664</v>
      </c>
      <c r="D136" s="40">
        <f>SUM(D116:D135)</f>
        <v>3637852.1589407874</v>
      </c>
      <c r="E136" s="40">
        <f>SUM(E116:E135)</f>
        <v>1442256.971055638</v>
      </c>
      <c r="F136" s="40">
        <f>SUM(F116:F135)</f>
        <v>704450.16870310751</v>
      </c>
      <c r="G136" s="40">
        <f>SUM(G116:G135)</f>
        <v>0</v>
      </c>
      <c r="H136" s="40">
        <f t="shared" si="4"/>
        <v>10283245.999999998</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18950884</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Data!QD11</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Data!LN11</f>
        <v>0</v>
      </c>
      <c r="D143" s="172">
        <f>Data!MH11</f>
        <v>10315.284020000003</v>
      </c>
      <c r="E143" s="172">
        <f>Data!NB11</f>
        <v>15472.926030000002</v>
      </c>
      <c r="F143" s="172">
        <f>Data!NV11</f>
        <v>0</v>
      </c>
      <c r="G143" s="172">
        <f>Data!OP11</f>
        <v>0</v>
      </c>
      <c r="H143" s="173">
        <f>Data!PJ11</f>
        <v>1373944.29748</v>
      </c>
      <c r="I143" s="76">
        <f t="shared" ref="I143:I162" si="6">SUM(C143:H143)</f>
        <v>1399732.5075300001</v>
      </c>
    </row>
    <row r="144" spans="2:9" x14ac:dyDescent="0.2">
      <c r="B144" s="9" t="str">
        <f>$B$33</f>
        <v>Science</v>
      </c>
      <c r="C144" s="172">
        <f>Data!LO11</f>
        <v>1358548.8482020001</v>
      </c>
      <c r="D144" s="172">
        <f>Data!MI11</f>
        <v>2502589.9835300003</v>
      </c>
      <c r="E144" s="172">
        <f>Data!NC11</f>
        <v>1144041.1353280002</v>
      </c>
      <c r="F144" s="172">
        <f>Data!NW11</f>
        <v>2145077.1287400001</v>
      </c>
      <c r="G144" s="172">
        <f>Data!OQ11</f>
        <v>0</v>
      </c>
      <c r="H144" s="174">
        <f>Data!PK11</f>
        <v>4357280.3536</v>
      </c>
      <c r="I144" s="76">
        <f t="shared" si="6"/>
        <v>11507537.4494</v>
      </c>
    </row>
    <row r="145" spans="2:9" x14ac:dyDescent="0.2">
      <c r="B145" s="9" t="str">
        <f>$B$34</f>
        <v>Fine Arts</v>
      </c>
      <c r="C145" s="172">
        <f>Data!LP11</f>
        <v>0</v>
      </c>
      <c r="D145" s="172">
        <f>Data!MJ11</f>
        <v>0</v>
      </c>
      <c r="E145" s="172">
        <f>Data!ND11</f>
        <v>0</v>
      </c>
      <c r="F145" s="172">
        <f>Data!NX11</f>
        <v>0</v>
      </c>
      <c r="G145" s="172">
        <f>Data!OR11</f>
        <v>0</v>
      </c>
      <c r="H145" s="174">
        <f>Data!PL11</f>
        <v>98392.566099999982</v>
      </c>
      <c r="I145" s="76">
        <f t="shared" si="6"/>
        <v>98392.566099999982</v>
      </c>
    </row>
    <row r="146" spans="2:9" x14ac:dyDescent="0.2">
      <c r="B146" s="9" t="str">
        <f>$B$35</f>
        <v>Teacher Education</v>
      </c>
      <c r="C146" s="172">
        <f>Data!LQ11</f>
        <v>0</v>
      </c>
      <c r="D146" s="172">
        <f>Data!MK11</f>
        <v>0</v>
      </c>
      <c r="E146" s="172">
        <f>Data!NE11</f>
        <v>0</v>
      </c>
      <c r="F146" s="172">
        <f>Data!NY11</f>
        <v>0</v>
      </c>
      <c r="G146" s="172">
        <f>Data!OS11</f>
        <v>0</v>
      </c>
      <c r="H146" s="174">
        <f>Data!PN11</f>
        <v>0</v>
      </c>
      <c r="I146" s="76">
        <f t="shared" si="6"/>
        <v>0</v>
      </c>
    </row>
    <row r="147" spans="2:9" x14ac:dyDescent="0.2">
      <c r="B147" s="9" t="str">
        <f>$B$36</f>
        <v>Agriculture</v>
      </c>
      <c r="C147" s="172">
        <f>Data!LR11</f>
        <v>0</v>
      </c>
      <c r="D147" s="172">
        <f>Data!ML11</f>
        <v>189426.36199500001</v>
      </c>
      <c r="E147" s="172">
        <f>Data!NF11</f>
        <v>210473.73555000001</v>
      </c>
      <c r="F147" s="172">
        <f>Data!NZ11</f>
        <v>21047.373555000002</v>
      </c>
      <c r="G147" s="172">
        <f>Data!OT11</f>
        <v>0</v>
      </c>
      <c r="H147" s="174">
        <f>Data!PM11</f>
        <v>489173.21649999998</v>
      </c>
      <c r="I147" s="76">
        <f t="shared" si="6"/>
        <v>910120.68760000006</v>
      </c>
    </row>
    <row r="148" spans="2:9" x14ac:dyDescent="0.2">
      <c r="B148" s="9" t="str">
        <f>$B$37</f>
        <v>Engineering</v>
      </c>
      <c r="C148" s="172">
        <f>Data!LS11</f>
        <v>0</v>
      </c>
      <c r="D148" s="172">
        <f>Data!MM11</f>
        <v>174880.970928</v>
      </c>
      <c r="E148" s="172">
        <f>Data!NG11</f>
        <v>247748.04214800001</v>
      </c>
      <c r="F148" s="172">
        <f>Data!OA11</f>
        <v>63151.461724000008</v>
      </c>
      <c r="G148" s="172">
        <f>Data!OU11</f>
        <v>0</v>
      </c>
      <c r="H148" s="174">
        <f>Data!PO11</f>
        <v>947524.17999999993</v>
      </c>
      <c r="I148" s="76">
        <f t="shared" si="6"/>
        <v>1433304.6547999999</v>
      </c>
    </row>
    <row r="149" spans="2:9" x14ac:dyDescent="0.2">
      <c r="B149" s="9" t="str">
        <f>$B$38</f>
        <v>Home Economics</v>
      </c>
      <c r="C149" s="172">
        <f>Data!LT11</f>
        <v>0</v>
      </c>
      <c r="D149" s="172">
        <f>Data!MN11</f>
        <v>0</v>
      </c>
      <c r="E149" s="172">
        <f>Data!NH11</f>
        <v>0</v>
      </c>
      <c r="F149" s="172">
        <f>Data!OB11</f>
        <v>0</v>
      </c>
      <c r="G149" s="172">
        <f>Data!OV11</f>
        <v>0</v>
      </c>
      <c r="H149" s="174">
        <f>Data!PP11</f>
        <v>0</v>
      </c>
      <c r="I149" s="76">
        <f t="shared" si="6"/>
        <v>0</v>
      </c>
    </row>
    <row r="150" spans="2:9" x14ac:dyDescent="0.2">
      <c r="B150" s="9" t="str">
        <f>$B$39</f>
        <v>Law</v>
      </c>
      <c r="C150" s="172">
        <f>Data!LU11</f>
        <v>0</v>
      </c>
      <c r="D150" s="172">
        <f>Data!MO11</f>
        <v>0</v>
      </c>
      <c r="E150" s="172">
        <f>Data!NI11</f>
        <v>0</v>
      </c>
      <c r="F150" s="172">
        <f>Data!OC11</f>
        <v>0</v>
      </c>
      <c r="G150" s="172">
        <f>Data!OW11</f>
        <v>0</v>
      </c>
      <c r="H150" s="174">
        <f>Data!PQ11</f>
        <v>0</v>
      </c>
      <c r="I150" s="76">
        <f t="shared" si="6"/>
        <v>0</v>
      </c>
    </row>
    <row r="151" spans="2:9" x14ac:dyDescent="0.2">
      <c r="B151" s="9" t="str">
        <f>$B$40</f>
        <v>Social Service</v>
      </c>
      <c r="C151" s="172">
        <f>Data!LV11</f>
        <v>0</v>
      </c>
      <c r="D151" s="172">
        <f>Data!MP11</f>
        <v>0</v>
      </c>
      <c r="E151" s="172">
        <f>Data!NJ11</f>
        <v>0</v>
      </c>
      <c r="F151" s="172">
        <f>Data!OD11</f>
        <v>0</v>
      </c>
      <c r="G151" s="172">
        <f>Data!OX11</f>
        <v>0</v>
      </c>
      <c r="H151" s="174">
        <f>Data!PR11</f>
        <v>0</v>
      </c>
      <c r="I151" s="76">
        <f t="shared" si="6"/>
        <v>0</v>
      </c>
    </row>
    <row r="152" spans="2:9" x14ac:dyDescent="0.2">
      <c r="B152" s="9" t="str">
        <f>$B$41</f>
        <v>Library Science</v>
      </c>
      <c r="C152" s="172">
        <f>Data!LW11</f>
        <v>0</v>
      </c>
      <c r="D152" s="172">
        <f>Data!MQ11</f>
        <v>0</v>
      </c>
      <c r="E152" s="172">
        <f>Data!NK11</f>
        <v>0</v>
      </c>
      <c r="F152" s="172">
        <f>Data!OE11</f>
        <v>0</v>
      </c>
      <c r="G152" s="172">
        <f>Data!OY11</f>
        <v>0</v>
      </c>
      <c r="H152" s="174">
        <f>Data!PS11</f>
        <v>3777.0494050000002</v>
      </c>
      <c r="I152" s="76">
        <f t="shared" si="6"/>
        <v>3777.0494050000002</v>
      </c>
    </row>
    <row r="153" spans="2:9" x14ac:dyDescent="0.2">
      <c r="B153" s="9" t="str">
        <f>$B$42</f>
        <v>Veterinary Science</v>
      </c>
      <c r="C153" s="172">
        <f>Data!LX11</f>
        <v>0</v>
      </c>
      <c r="D153" s="172">
        <f>Data!MR11</f>
        <v>0</v>
      </c>
      <c r="E153" s="172">
        <f>Data!NL11</f>
        <v>0</v>
      </c>
      <c r="F153" s="172">
        <f>Data!OF11</f>
        <v>0</v>
      </c>
      <c r="G153" s="172">
        <f>Data!OZ11</f>
        <v>0</v>
      </c>
      <c r="H153" s="174">
        <f>Data!PT11</f>
        <v>0</v>
      </c>
      <c r="I153" s="76">
        <f t="shared" si="6"/>
        <v>0</v>
      </c>
    </row>
    <row r="154" spans="2:9" x14ac:dyDescent="0.2">
      <c r="B154" s="9" t="str">
        <f>$B$43</f>
        <v>Vocational Training</v>
      </c>
      <c r="C154" s="172">
        <f>Data!LY11</f>
        <v>0</v>
      </c>
      <c r="D154" s="172">
        <f>Data!MS11</f>
        <v>0</v>
      </c>
      <c r="E154" s="172">
        <f>Data!NM11</f>
        <v>0</v>
      </c>
      <c r="F154" s="172">
        <f>Data!OG11</f>
        <v>0</v>
      </c>
      <c r="G154" s="172">
        <f>Data!PA11</f>
        <v>0</v>
      </c>
      <c r="H154" s="174">
        <f>Data!PU11</f>
        <v>1491741.0679449998</v>
      </c>
      <c r="I154" s="76">
        <f t="shared" si="6"/>
        <v>1491741.0679449998</v>
      </c>
    </row>
    <row r="155" spans="2:9" x14ac:dyDescent="0.2">
      <c r="B155" s="9" t="str">
        <f>$B$44</f>
        <v>Physical Training</v>
      </c>
      <c r="C155" s="172">
        <f>Data!LZ11</f>
        <v>0</v>
      </c>
      <c r="D155" s="172">
        <f>Data!MT11</f>
        <v>0</v>
      </c>
      <c r="E155" s="172">
        <f>Data!NN11</f>
        <v>0</v>
      </c>
      <c r="F155" s="172">
        <f>Data!OH11</f>
        <v>0</v>
      </c>
      <c r="G155" s="172">
        <f>Data!PB11</f>
        <v>0</v>
      </c>
      <c r="H155" s="174">
        <f>Data!PV11</f>
        <v>187644.50099999996</v>
      </c>
      <c r="I155" s="76">
        <f t="shared" si="6"/>
        <v>187644.50099999996</v>
      </c>
    </row>
    <row r="156" spans="2:9" x14ac:dyDescent="0.2">
      <c r="B156" s="9" t="str">
        <f>$B$45</f>
        <v>Health Services</v>
      </c>
      <c r="C156" s="172">
        <f>Data!MA11</f>
        <v>1466.68075</v>
      </c>
      <c r="D156" s="172">
        <f>Data!MU11</f>
        <v>0</v>
      </c>
      <c r="E156" s="172">
        <f>Data!NO11</f>
        <v>0</v>
      </c>
      <c r="F156" s="172">
        <f>Data!OI11</f>
        <v>0</v>
      </c>
      <c r="G156" s="172">
        <f>Data!PC11</f>
        <v>0</v>
      </c>
      <c r="H156" s="174">
        <f>Data!PW11</f>
        <v>84870.900869999983</v>
      </c>
      <c r="I156" s="76">
        <f t="shared" si="6"/>
        <v>86337.581619999983</v>
      </c>
    </row>
    <row r="157" spans="2:9" x14ac:dyDescent="0.2">
      <c r="B157" s="9" t="str">
        <f>$B$46</f>
        <v>Pharmacy</v>
      </c>
      <c r="C157" s="172">
        <f>Data!MB11</f>
        <v>0</v>
      </c>
      <c r="D157" s="172">
        <f>Data!MV11</f>
        <v>0</v>
      </c>
      <c r="E157" s="172">
        <f>Data!NP11</f>
        <v>0</v>
      </c>
      <c r="F157" s="172">
        <f>Data!OJ11</f>
        <v>0</v>
      </c>
      <c r="G157" s="172">
        <f>Data!PD11</f>
        <v>0</v>
      </c>
      <c r="H157" s="174">
        <f>Data!PX11</f>
        <v>0</v>
      </c>
      <c r="I157" s="76">
        <f t="shared" si="6"/>
        <v>0</v>
      </c>
    </row>
    <row r="158" spans="2:9" x14ac:dyDescent="0.2">
      <c r="B158" s="9" t="str">
        <f>$B$47</f>
        <v>Business Administration</v>
      </c>
      <c r="C158" s="172">
        <f>Data!MC11</f>
        <v>17168.308260000002</v>
      </c>
      <c r="D158" s="172">
        <f>Data!MW11</f>
        <v>54366.309490000007</v>
      </c>
      <c r="E158" s="172">
        <f>Data!NQ11</f>
        <v>71534.617750000005</v>
      </c>
      <c r="F158" s="172">
        <f>Data!OK11</f>
        <v>0</v>
      </c>
      <c r="G158" s="172">
        <f>Data!PE11</f>
        <v>0</v>
      </c>
      <c r="H158" s="174">
        <f>Data!PY11</f>
        <v>1183306.0111999998</v>
      </c>
      <c r="I158" s="76">
        <f t="shared" si="6"/>
        <v>1326375.2466999998</v>
      </c>
    </row>
    <row r="159" spans="2:9" x14ac:dyDescent="0.2">
      <c r="B159" s="9" t="str">
        <f>$B$48</f>
        <v>Optometry</v>
      </c>
      <c r="C159" s="172">
        <f>Data!MD11</f>
        <v>0</v>
      </c>
      <c r="D159" s="172">
        <f>Data!MX11</f>
        <v>0</v>
      </c>
      <c r="E159" s="172">
        <f>Data!NR11</f>
        <v>0</v>
      </c>
      <c r="F159" s="172">
        <f>Data!OL11</f>
        <v>0</v>
      </c>
      <c r="G159" s="172">
        <f>Data!PF11</f>
        <v>0</v>
      </c>
      <c r="H159" s="174">
        <f>Data!PZ11</f>
        <v>0</v>
      </c>
      <c r="I159" s="76">
        <f t="shared" si="6"/>
        <v>0</v>
      </c>
    </row>
    <row r="160" spans="2:9" x14ac:dyDescent="0.2">
      <c r="B160" s="9" t="str">
        <f>$B$49</f>
        <v>Teacher Ed-Practice Teaching</v>
      </c>
      <c r="C160" s="172">
        <f>Data!ME11</f>
        <v>0</v>
      </c>
      <c r="D160" s="172">
        <f>Data!MY11</f>
        <v>0</v>
      </c>
      <c r="E160" s="172">
        <f>Data!NS11</f>
        <v>0</v>
      </c>
      <c r="F160" s="172">
        <f>Data!OM11</f>
        <v>0</v>
      </c>
      <c r="G160" s="172">
        <f>Data!PG11</f>
        <v>0</v>
      </c>
      <c r="H160" s="174">
        <f>Data!QA11</f>
        <v>0</v>
      </c>
      <c r="I160" s="76">
        <f t="shared" si="6"/>
        <v>0</v>
      </c>
    </row>
    <row r="161" spans="2:9" x14ac:dyDescent="0.2">
      <c r="B161" s="9" t="str">
        <f>$B$50</f>
        <v>Technology</v>
      </c>
      <c r="C161" s="172">
        <f>Data!MF11</f>
        <v>0</v>
      </c>
      <c r="D161" s="172">
        <f>Data!MZ11</f>
        <v>27501.601999999999</v>
      </c>
      <c r="E161" s="172">
        <f>Data!NT11</f>
        <v>0</v>
      </c>
      <c r="F161" s="172">
        <f>Data!ON11</f>
        <v>0</v>
      </c>
      <c r="G161" s="172">
        <f>Data!PH11</f>
        <v>0</v>
      </c>
      <c r="H161" s="174">
        <f>Data!QB11</f>
        <v>478418.90589999995</v>
      </c>
      <c r="I161" s="76">
        <f t="shared" si="6"/>
        <v>505920.50789999997</v>
      </c>
    </row>
    <row r="162" spans="2:9" x14ac:dyDescent="0.2">
      <c r="B162" s="9" t="str">
        <f>$B$51</f>
        <v>Nursing</v>
      </c>
      <c r="C162" s="172">
        <f>Data!MG11</f>
        <v>0</v>
      </c>
      <c r="D162" s="172">
        <f>Data!NA11</f>
        <v>0</v>
      </c>
      <c r="E162" s="172">
        <f>Data!NU11</f>
        <v>0</v>
      </c>
      <c r="F162" s="172">
        <f>Data!OO11</f>
        <v>0</v>
      </c>
      <c r="G162" s="172">
        <f>Data!PI11</f>
        <v>0</v>
      </c>
      <c r="H162" s="174">
        <f>Data!QC11</f>
        <v>0</v>
      </c>
      <c r="I162" s="76">
        <f t="shared" si="6"/>
        <v>0</v>
      </c>
    </row>
    <row r="163" spans="2:9" ht="15" thickBot="1" x14ac:dyDescent="0.25">
      <c r="B163" s="39" t="str">
        <f>$B$52</f>
        <v>Totals</v>
      </c>
      <c r="C163" s="40">
        <f t="shared" ref="C163:H163" si="7">SUM(C143:C162)</f>
        <v>1377183.8372120003</v>
      </c>
      <c r="D163" s="40">
        <f t="shared" si="7"/>
        <v>2959080.5119630001</v>
      </c>
      <c r="E163" s="40">
        <f t="shared" si="7"/>
        <v>1689270.4568060003</v>
      </c>
      <c r="F163" s="40">
        <f t="shared" si="7"/>
        <v>2229275.9640190001</v>
      </c>
      <c r="G163" s="41">
        <f t="shared" si="7"/>
        <v>0</v>
      </c>
      <c r="H163" s="77">
        <f t="shared" si="7"/>
        <v>10696073.049999999</v>
      </c>
      <c r="I163" s="76">
        <f>SUM(I143:I162)</f>
        <v>18950883.819999997</v>
      </c>
    </row>
    <row r="164" spans="2:9" ht="15" thickTop="1" x14ac:dyDescent="0.2">
      <c r="B164" s="14"/>
      <c r="C164" s="46"/>
      <c r="D164" s="46"/>
      <c r="E164" s="46"/>
      <c r="F164" s="46"/>
      <c r="G164" s="46"/>
      <c r="H164" s="47"/>
      <c r="I164" s="48"/>
    </row>
    <row r="165" spans="2:9"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1116346.3617621653</v>
      </c>
      <c r="D168" s="21">
        <f t="shared" si="8"/>
        <v>238751.44269947603</v>
      </c>
      <c r="E168" s="21">
        <f t="shared" si="8"/>
        <v>44634.703068358489</v>
      </c>
      <c r="F168" s="21">
        <f t="shared" si="8"/>
        <v>0</v>
      </c>
      <c r="G168" s="21">
        <f t="shared" si="8"/>
        <v>0</v>
      </c>
      <c r="H168" s="40">
        <f t="shared" ref="H168:H188" si="9">SUM(C168:G168)</f>
        <v>1399732.5075299998</v>
      </c>
      <c r="I168" s="56"/>
    </row>
    <row r="169" spans="2:9" x14ac:dyDescent="0.2">
      <c r="B169" s="9" t="str">
        <f>$B$33</f>
        <v>Science</v>
      </c>
      <c r="C169" s="22">
        <f t="shared" si="8"/>
        <v>2887936.7470433041</v>
      </c>
      <c r="D169" s="22">
        <f t="shared" si="8"/>
        <v>4131832.1992495083</v>
      </c>
      <c r="E169" s="22">
        <f t="shared" si="8"/>
        <v>1573581.6168643509</v>
      </c>
      <c r="F169" s="22">
        <f t="shared" si="8"/>
        <v>2914186.8862428376</v>
      </c>
      <c r="G169" s="22">
        <f t="shared" si="8"/>
        <v>0</v>
      </c>
      <c r="H169" s="75">
        <f t="shared" si="9"/>
        <v>11507537.4494</v>
      </c>
      <c r="I169" s="56"/>
    </row>
    <row r="170" spans="2:9" x14ac:dyDescent="0.2">
      <c r="B170" s="9" t="str">
        <f>$B$34</f>
        <v>Fine Arts</v>
      </c>
      <c r="C170" s="22">
        <f t="shared" si="8"/>
        <v>98392.566099999982</v>
      </c>
      <c r="D170" s="22">
        <f t="shared" si="8"/>
        <v>0</v>
      </c>
      <c r="E170" s="22">
        <f t="shared" si="8"/>
        <v>0</v>
      </c>
      <c r="F170" s="22">
        <f t="shared" si="8"/>
        <v>0</v>
      </c>
      <c r="G170" s="22">
        <f t="shared" si="8"/>
        <v>0</v>
      </c>
      <c r="H170" s="75">
        <f t="shared" si="9"/>
        <v>98392.566099999982</v>
      </c>
      <c r="I170" s="56"/>
    </row>
    <row r="171" spans="2:9" x14ac:dyDescent="0.2">
      <c r="B171" s="9" t="str">
        <f>$B$35</f>
        <v>Teacher Education</v>
      </c>
      <c r="C171" s="22">
        <f t="shared" si="8"/>
        <v>0</v>
      </c>
      <c r="D171" s="22">
        <f t="shared" si="8"/>
        <v>0</v>
      </c>
      <c r="E171" s="22">
        <f t="shared" si="8"/>
        <v>0</v>
      </c>
      <c r="F171" s="22">
        <f t="shared" si="8"/>
        <v>0</v>
      </c>
      <c r="G171" s="22">
        <f t="shared" si="8"/>
        <v>0</v>
      </c>
      <c r="H171" s="75">
        <f t="shared" si="9"/>
        <v>0</v>
      </c>
      <c r="I171" s="56"/>
    </row>
    <row r="172" spans="2:9" x14ac:dyDescent="0.2">
      <c r="B172" s="9" t="str">
        <f>$B$36</f>
        <v>Agriculture</v>
      </c>
      <c r="C172" s="22">
        <f t="shared" si="8"/>
        <v>58667.565388047537</v>
      </c>
      <c r="D172" s="22">
        <f t="shared" si="8"/>
        <v>303577.85270898417</v>
      </c>
      <c r="E172" s="22">
        <f t="shared" si="8"/>
        <v>520509.65574520011</v>
      </c>
      <c r="F172" s="22">
        <f t="shared" si="8"/>
        <v>27365.613757768213</v>
      </c>
      <c r="G172" s="22">
        <f t="shared" si="8"/>
        <v>0</v>
      </c>
      <c r="H172" s="75">
        <f t="shared" si="9"/>
        <v>910120.68760000006</v>
      </c>
      <c r="I172" s="56"/>
    </row>
    <row r="173" spans="2:9" x14ac:dyDescent="0.2">
      <c r="B173" s="9" t="str">
        <f>$B$37</f>
        <v>Engineering</v>
      </c>
      <c r="C173" s="22">
        <f t="shared" si="8"/>
        <v>237860.47270893765</v>
      </c>
      <c r="D173" s="22">
        <f t="shared" si="8"/>
        <v>632548.93778055371</v>
      </c>
      <c r="E173" s="22">
        <f t="shared" si="8"/>
        <v>467546.04571304109</v>
      </c>
      <c r="F173" s="22">
        <f t="shared" si="8"/>
        <v>95349.198597467534</v>
      </c>
      <c r="G173" s="22">
        <f t="shared" si="8"/>
        <v>0</v>
      </c>
      <c r="H173" s="75">
        <f t="shared" si="9"/>
        <v>1433304.6548000001</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1184.3385007277436</v>
      </c>
      <c r="D177" s="22">
        <f t="shared" si="8"/>
        <v>2592.7109042722568</v>
      </c>
      <c r="E177" s="22">
        <f t="shared" si="8"/>
        <v>0</v>
      </c>
      <c r="F177" s="22">
        <f t="shared" si="8"/>
        <v>0</v>
      </c>
      <c r="G177" s="22">
        <f t="shared" si="8"/>
        <v>0</v>
      </c>
      <c r="H177" s="75">
        <f t="shared" si="9"/>
        <v>3777.0494050000007</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838482.75588304305</v>
      </c>
      <c r="D179" s="22">
        <f t="shared" si="8"/>
        <v>653258.31206195673</v>
      </c>
      <c r="E179" s="22">
        <f t="shared" si="8"/>
        <v>0</v>
      </c>
      <c r="F179" s="22">
        <f t="shared" si="8"/>
        <v>0</v>
      </c>
      <c r="G179" s="22">
        <f t="shared" si="8"/>
        <v>0</v>
      </c>
      <c r="H179" s="75">
        <f t="shared" si="9"/>
        <v>1491741.0679449998</v>
      </c>
      <c r="I179" s="56"/>
    </row>
    <row r="180" spans="2:9" x14ac:dyDescent="0.2">
      <c r="B180" s="9" t="str">
        <f>$B$44</f>
        <v>Physical Training</v>
      </c>
      <c r="C180" s="22">
        <f t="shared" si="8"/>
        <v>181087.00429158472</v>
      </c>
      <c r="D180" s="22">
        <f t="shared" si="8"/>
        <v>6557.4967084152458</v>
      </c>
      <c r="E180" s="22">
        <f t="shared" si="8"/>
        <v>0</v>
      </c>
      <c r="F180" s="22">
        <f t="shared" si="8"/>
        <v>0</v>
      </c>
      <c r="G180" s="22">
        <f t="shared" si="8"/>
        <v>0</v>
      </c>
      <c r="H180" s="75">
        <f t="shared" si="9"/>
        <v>187644.50099999996</v>
      </c>
      <c r="I180" s="56"/>
    </row>
    <row r="181" spans="2:9" x14ac:dyDescent="0.2">
      <c r="B181" s="9" t="str">
        <f>$B$45</f>
        <v>Health Services</v>
      </c>
      <c r="C181" s="22">
        <f t="shared" si="8"/>
        <v>86337.581619999983</v>
      </c>
      <c r="D181" s="22">
        <f t="shared" si="8"/>
        <v>0</v>
      </c>
      <c r="E181" s="22">
        <f t="shared" si="8"/>
        <v>0</v>
      </c>
      <c r="F181" s="22">
        <f t="shared" si="8"/>
        <v>0</v>
      </c>
      <c r="G181" s="22">
        <f t="shared" si="8"/>
        <v>0</v>
      </c>
      <c r="H181" s="75">
        <f t="shared" si="9"/>
        <v>86337.581619999983</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155985.74294947647</v>
      </c>
      <c r="D183" s="22">
        <f t="shared" si="8"/>
        <v>660471.9508668714</v>
      </c>
      <c r="E183" s="22">
        <f t="shared" si="8"/>
        <v>509917.55288365181</v>
      </c>
      <c r="F183" s="22">
        <f t="shared" si="8"/>
        <v>0</v>
      </c>
      <c r="G183" s="22">
        <f t="shared" si="8"/>
        <v>0</v>
      </c>
      <c r="H183" s="75">
        <f t="shared" si="9"/>
        <v>1326375.2466999996</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206656.93018017517</v>
      </c>
      <c r="D186" s="22">
        <f t="shared" si="10"/>
        <v>299263.57771982485</v>
      </c>
      <c r="E186" s="22">
        <f t="shared" si="10"/>
        <v>0</v>
      </c>
      <c r="F186" s="22">
        <f t="shared" si="10"/>
        <v>0</v>
      </c>
      <c r="G186" s="22">
        <f t="shared" si="10"/>
        <v>0</v>
      </c>
      <c r="H186" s="75">
        <f t="shared" si="9"/>
        <v>505920.50790000003</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5868938.0664274618</v>
      </c>
      <c r="D188" s="40">
        <f>SUM(D168:D187)</f>
        <v>6928854.4806998633</v>
      </c>
      <c r="E188" s="40">
        <f>SUM(E168:E187)</f>
        <v>3116189.5742746023</v>
      </c>
      <c r="F188" s="40">
        <f>SUM(F168:F187)</f>
        <v>3036901.6985980733</v>
      </c>
      <c r="G188" s="40">
        <f>SUM(G168:G187)</f>
        <v>0</v>
      </c>
      <c r="H188" s="40">
        <f t="shared" si="9"/>
        <v>18950883.82</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5162291</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895409.90676971083</v>
      </c>
      <c r="D193" s="42">
        <f t="shared" si="11"/>
        <v>183226.28760409582</v>
      </c>
      <c r="E193" s="42">
        <f t="shared" si="11"/>
        <v>23390.360692301609</v>
      </c>
      <c r="F193" s="42">
        <f t="shared" si="11"/>
        <v>0</v>
      </c>
      <c r="G193" s="42">
        <f t="shared" si="11"/>
        <v>0</v>
      </c>
      <c r="H193" s="42">
        <f>SUM(C193:G193)</f>
        <v>1102026.5550661082</v>
      </c>
      <c r="I193" s="1"/>
    </row>
    <row r="194" spans="2:9" x14ac:dyDescent="0.2">
      <c r="B194" s="9" t="str">
        <f>$B$33</f>
        <v>Science</v>
      </c>
      <c r="C194" s="43">
        <f t="shared" si="11"/>
        <v>676853.85174176877</v>
      </c>
      <c r="D194" s="43">
        <f t="shared" si="11"/>
        <v>721045.8968359275</v>
      </c>
      <c r="E194" s="43">
        <f t="shared" si="11"/>
        <v>190099.66642678468</v>
      </c>
      <c r="F194" s="43">
        <f t="shared" si="11"/>
        <v>340381.20883025916</v>
      </c>
      <c r="G194" s="43">
        <f t="shared" si="11"/>
        <v>0</v>
      </c>
      <c r="H194" s="43">
        <f t="shared" ref="H194:H213" si="12">SUM(C194:G194)</f>
        <v>1928380.6238347399</v>
      </c>
      <c r="I194" s="1"/>
    </row>
    <row r="195" spans="2:9" x14ac:dyDescent="0.2">
      <c r="B195" s="9" t="str">
        <f>$B$34</f>
        <v>Fine Arts</v>
      </c>
      <c r="C195" s="43">
        <f t="shared" si="11"/>
        <v>38929.861491984149</v>
      </c>
      <c r="D195" s="43">
        <f t="shared" si="11"/>
        <v>0</v>
      </c>
      <c r="E195" s="43">
        <f t="shared" si="11"/>
        <v>0</v>
      </c>
      <c r="F195" s="43">
        <f t="shared" si="11"/>
        <v>0</v>
      </c>
      <c r="G195" s="43">
        <f t="shared" si="11"/>
        <v>0</v>
      </c>
      <c r="H195" s="43">
        <f t="shared" si="12"/>
        <v>38929.861491984149</v>
      </c>
      <c r="I195" s="1"/>
    </row>
    <row r="196" spans="2:9" x14ac:dyDescent="0.2">
      <c r="B196" s="9" t="str">
        <f>$B$35</f>
        <v>Teacher Education</v>
      </c>
      <c r="C196" s="43">
        <f t="shared" si="11"/>
        <v>0</v>
      </c>
      <c r="D196" s="43">
        <f t="shared" si="11"/>
        <v>0</v>
      </c>
      <c r="E196" s="43">
        <f t="shared" si="11"/>
        <v>0</v>
      </c>
      <c r="F196" s="43">
        <f t="shared" si="11"/>
        <v>0</v>
      </c>
      <c r="G196" s="43">
        <f t="shared" si="11"/>
        <v>0</v>
      </c>
      <c r="H196" s="43">
        <f t="shared" si="12"/>
        <v>0</v>
      </c>
      <c r="I196" s="1"/>
    </row>
    <row r="197" spans="2:9" x14ac:dyDescent="0.2">
      <c r="B197" s="9" t="str">
        <f>$B$36</f>
        <v>Agriculture</v>
      </c>
      <c r="C197" s="43">
        <f t="shared" si="11"/>
        <v>37235.076166805702</v>
      </c>
      <c r="D197" s="43">
        <f t="shared" si="11"/>
        <v>72449.562602022765</v>
      </c>
      <c r="E197" s="43">
        <f t="shared" si="11"/>
        <v>196773.31122497705</v>
      </c>
      <c r="F197" s="43">
        <f t="shared" si="11"/>
        <v>4010.0548511627562</v>
      </c>
      <c r="G197" s="43">
        <f t="shared" si="11"/>
        <v>0</v>
      </c>
      <c r="H197" s="43">
        <f t="shared" si="12"/>
        <v>310468.00484496827</v>
      </c>
      <c r="I197" s="1"/>
    </row>
    <row r="198" spans="2:9" x14ac:dyDescent="0.2">
      <c r="B198" s="9" t="str">
        <f>$B$37</f>
        <v>Engineering</v>
      </c>
      <c r="C198" s="43">
        <f t="shared" si="11"/>
        <v>68331.883810333718</v>
      </c>
      <c r="D198" s="43">
        <f t="shared" si="11"/>
        <v>131477.55900135849</v>
      </c>
      <c r="E198" s="43">
        <f t="shared" si="11"/>
        <v>63142.94876445589</v>
      </c>
      <c r="F198" s="43">
        <f t="shared" si="11"/>
        <v>9249.6747775563072</v>
      </c>
      <c r="G198" s="43">
        <f t="shared" si="11"/>
        <v>0</v>
      </c>
      <c r="H198" s="43">
        <f t="shared" si="12"/>
        <v>272202.06635370443</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5864.9813252546919</v>
      </c>
      <c r="D202" s="43">
        <f t="shared" si="11"/>
        <v>12839.40446586613</v>
      </c>
      <c r="E202" s="43">
        <f t="shared" si="11"/>
        <v>0</v>
      </c>
      <c r="F202" s="43">
        <f t="shared" si="11"/>
        <v>0</v>
      </c>
      <c r="G202" s="43">
        <f t="shared" si="11"/>
        <v>0</v>
      </c>
      <c r="H202" s="43">
        <f t="shared" si="12"/>
        <v>18704.385791120822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270471.72754444514</v>
      </c>
      <c r="D204" s="43">
        <f t="shared" si="11"/>
        <v>210723.3606850839</v>
      </c>
      <c r="E204" s="43">
        <f t="shared" si="11"/>
        <v>0</v>
      </c>
      <c r="F204" s="43">
        <f t="shared" si="11"/>
        <v>0</v>
      </c>
      <c r="G204" s="43">
        <f t="shared" si="11"/>
        <v>0</v>
      </c>
      <c r="H204" s="43">
        <f t="shared" si="12"/>
        <v>481195.08822952904</v>
      </c>
      <c r="I204" s="1"/>
    </row>
    <row r="205" spans="2:9" x14ac:dyDescent="0.2">
      <c r="B205" s="9" t="str">
        <f>$B$44</f>
        <v>Physical Training</v>
      </c>
      <c r="C205" s="43">
        <f t="shared" si="11"/>
        <v>41459.636447658595</v>
      </c>
      <c r="D205" s="43">
        <f t="shared" si="11"/>
        <v>1501.3304273334218</v>
      </c>
      <c r="E205" s="43">
        <f t="shared" si="11"/>
        <v>0</v>
      </c>
      <c r="F205" s="43">
        <f t="shared" si="11"/>
        <v>0</v>
      </c>
      <c r="G205" s="43">
        <f t="shared" si="11"/>
        <v>0</v>
      </c>
      <c r="H205" s="43">
        <f t="shared" si="12"/>
        <v>42960.966874992017</v>
      </c>
      <c r="I205" s="1"/>
    </row>
    <row r="206" spans="2:9" x14ac:dyDescent="0.2">
      <c r="B206" s="9" t="str">
        <f>$B$45</f>
        <v>Health Services</v>
      </c>
      <c r="C206" s="43">
        <f t="shared" si="11"/>
        <v>33088.474630675963</v>
      </c>
      <c r="D206" s="43">
        <f t="shared" si="11"/>
        <v>0</v>
      </c>
      <c r="E206" s="43">
        <f t="shared" si="11"/>
        <v>0</v>
      </c>
      <c r="F206" s="43">
        <f t="shared" si="11"/>
        <v>0</v>
      </c>
      <c r="G206" s="43">
        <f t="shared" si="11"/>
        <v>0</v>
      </c>
      <c r="H206" s="43">
        <f t="shared" si="12"/>
        <v>33088.474630675963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79361.112067068752</v>
      </c>
      <c r="D208" s="43">
        <f t="shared" si="11"/>
        <v>346507.03521060641</v>
      </c>
      <c r="E208" s="43">
        <f t="shared" si="11"/>
        <v>250620.94917152135</v>
      </c>
      <c r="F208" s="43">
        <f t="shared" si="11"/>
        <v>0</v>
      </c>
      <c r="G208" s="43">
        <f t="shared" si="11"/>
        <v>0</v>
      </c>
      <c r="H208" s="43">
        <f t="shared" si="12"/>
        <v>676489.09644919657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111378.61950295627</v>
      </c>
      <c r="D211" s="43">
        <f t="shared" si="13"/>
        <v>146467.25693002524</v>
      </c>
      <c r="E211" s="43">
        <f t="shared" si="13"/>
        <v>0</v>
      </c>
      <c r="F211" s="43">
        <f t="shared" si="13"/>
        <v>0</v>
      </c>
      <c r="G211" s="43">
        <f t="shared" si="13"/>
        <v>0</v>
      </c>
      <c r="H211" s="43">
        <f t="shared" si="12"/>
        <v>257845.87643298152</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2258385.1314986623</v>
      </c>
      <c r="D213" s="42">
        <f>SUM(D193:D212)</f>
        <v>1826237.6937623196</v>
      </c>
      <c r="E213" s="42">
        <f>SUM(E193:E212)</f>
        <v>724027.23628004058</v>
      </c>
      <c r="F213" s="42">
        <f>SUM(F193:F212)</f>
        <v>353640.93845897826</v>
      </c>
      <c r="G213" s="42">
        <f>SUM(G193:G212)</f>
        <v>0</v>
      </c>
      <c r="H213" s="42">
        <f t="shared" si="12"/>
        <v>5162291.0000000009</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7625130</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1517394.2750023985</v>
      </c>
      <c r="D218" s="42">
        <f t="shared" si="14"/>
        <v>303259.22381673963</v>
      </c>
      <c r="E218" s="42">
        <f t="shared" si="14"/>
        <v>17201.077421021662</v>
      </c>
      <c r="F218" s="42">
        <f t="shared" si="14"/>
        <v>0</v>
      </c>
      <c r="G218" s="42">
        <f t="shared" si="14"/>
        <v>0</v>
      </c>
      <c r="H218" s="42">
        <f>SUM(C218:G218)</f>
        <v>1837854.5762401598</v>
      </c>
      <c r="I218" s="1"/>
    </row>
    <row r="219" spans="2:9" x14ac:dyDescent="0.2">
      <c r="B219" s="9" t="str">
        <f>$B$33</f>
        <v>Science</v>
      </c>
      <c r="C219" s="43">
        <f t="shared" si="14"/>
        <v>843311.2238539618</v>
      </c>
      <c r="D219" s="43">
        <f t="shared" si="14"/>
        <v>1249978.3544764558</v>
      </c>
      <c r="E219" s="43">
        <f t="shared" si="14"/>
        <v>114175.26751924523</v>
      </c>
      <c r="F219" s="43">
        <f t="shared" si="14"/>
        <v>98487.941615648815</v>
      </c>
      <c r="G219" s="43">
        <f t="shared" si="14"/>
        <v>0</v>
      </c>
      <c r="H219" s="43">
        <f t="shared" ref="H219:H238" si="15">SUM(C219:G219)</f>
        <v>2305952.7874653121</v>
      </c>
      <c r="I219" s="1"/>
    </row>
    <row r="220" spans="2:9" x14ac:dyDescent="0.2">
      <c r="B220" s="9" t="str">
        <f>$B$34</f>
        <v>Fine Arts</v>
      </c>
      <c r="C220" s="43">
        <f t="shared" si="14"/>
        <v>36313.709145356544</v>
      </c>
      <c r="D220" s="43">
        <f t="shared" si="14"/>
        <v>0</v>
      </c>
      <c r="E220" s="43">
        <f t="shared" si="14"/>
        <v>0</v>
      </c>
      <c r="F220" s="43">
        <f t="shared" si="14"/>
        <v>0</v>
      </c>
      <c r="G220" s="43">
        <f t="shared" si="14"/>
        <v>0</v>
      </c>
      <c r="H220" s="43">
        <f t="shared" si="15"/>
        <v>36313.709145356544</v>
      </c>
      <c r="I220" s="1"/>
    </row>
    <row r="221" spans="2:9" x14ac:dyDescent="0.2">
      <c r="B221" s="9" t="str">
        <f>$B$35</f>
        <v>Teacher Education</v>
      </c>
      <c r="C221" s="43">
        <f t="shared" si="14"/>
        <v>0</v>
      </c>
      <c r="D221" s="43">
        <f t="shared" si="14"/>
        <v>0</v>
      </c>
      <c r="E221" s="43">
        <f t="shared" si="14"/>
        <v>0</v>
      </c>
      <c r="F221" s="43">
        <f t="shared" si="14"/>
        <v>0</v>
      </c>
      <c r="G221" s="43">
        <f t="shared" si="14"/>
        <v>0</v>
      </c>
      <c r="H221" s="43">
        <f t="shared" si="15"/>
        <v>0</v>
      </c>
      <c r="I221" s="1"/>
    </row>
    <row r="222" spans="2:9" x14ac:dyDescent="0.2">
      <c r="B222" s="9" t="str">
        <f>$B$36</f>
        <v>Agriculture</v>
      </c>
      <c r="C222" s="43">
        <f t="shared" si="14"/>
        <v>6130.8859596056509</v>
      </c>
      <c r="D222" s="43">
        <f t="shared" si="14"/>
        <v>107620.27147256579</v>
      </c>
      <c r="E222" s="43">
        <f t="shared" si="14"/>
        <v>73291.547272179247</v>
      </c>
      <c r="F222" s="43">
        <f t="shared" si="14"/>
        <v>1138.5889204121249</v>
      </c>
      <c r="G222" s="43">
        <f t="shared" si="14"/>
        <v>0</v>
      </c>
      <c r="H222" s="43">
        <f t="shared" si="15"/>
        <v>188181.29362476279</v>
      </c>
      <c r="I222" s="1"/>
    </row>
    <row r="223" spans="2:9" x14ac:dyDescent="0.2">
      <c r="B223" s="9" t="str">
        <f>$B$37</f>
        <v>Engineering</v>
      </c>
      <c r="C223" s="43">
        <f t="shared" si="14"/>
        <v>53055.743881202747</v>
      </c>
      <c r="D223" s="43">
        <f t="shared" si="14"/>
        <v>338504.3915319232</v>
      </c>
      <c r="E223" s="43">
        <f t="shared" si="14"/>
        <v>32158.536047997019</v>
      </c>
      <c r="F223" s="43">
        <f t="shared" si="14"/>
        <v>3415.7667612363748</v>
      </c>
      <c r="G223" s="43">
        <f t="shared" si="14"/>
        <v>0</v>
      </c>
      <c r="H223" s="43">
        <f t="shared" si="15"/>
        <v>427134.43822235934</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4480.2628166348986</v>
      </c>
      <c r="D227" s="43">
        <f t="shared" si="14"/>
        <v>15832.053946927368</v>
      </c>
      <c r="E227" s="43">
        <f t="shared" si="14"/>
        <v>0</v>
      </c>
      <c r="F227" s="43">
        <f t="shared" si="14"/>
        <v>0</v>
      </c>
      <c r="G227" s="43">
        <f t="shared" si="14"/>
        <v>0</v>
      </c>
      <c r="H227" s="43">
        <f t="shared" si="15"/>
        <v>20312.316763562267</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340578.57516629854</v>
      </c>
      <c r="D229" s="43">
        <f t="shared" si="14"/>
        <v>507568.11046518327</v>
      </c>
      <c r="E229" s="43">
        <f t="shared" si="14"/>
        <v>0</v>
      </c>
      <c r="F229" s="43">
        <f t="shared" si="14"/>
        <v>0</v>
      </c>
      <c r="G229" s="43">
        <f t="shared" si="14"/>
        <v>0</v>
      </c>
      <c r="H229" s="43">
        <f t="shared" si="15"/>
        <v>848146.68563148181</v>
      </c>
      <c r="I229" s="1"/>
    </row>
    <row r="230" spans="2:9" x14ac:dyDescent="0.2">
      <c r="B230" s="9" t="str">
        <f>$B$44</f>
        <v>Physical Training</v>
      </c>
      <c r="C230" s="43">
        <f t="shared" si="14"/>
        <v>26645.773593670718</v>
      </c>
      <c r="D230" s="43">
        <f t="shared" si="14"/>
        <v>0</v>
      </c>
      <c r="E230" s="43">
        <f t="shared" si="14"/>
        <v>0</v>
      </c>
      <c r="F230" s="43">
        <f t="shared" si="14"/>
        <v>0</v>
      </c>
      <c r="G230" s="43">
        <f t="shared" si="14"/>
        <v>0</v>
      </c>
      <c r="H230" s="43">
        <f t="shared" si="15"/>
        <v>26645.773593670718</v>
      </c>
      <c r="I230" s="1"/>
    </row>
    <row r="231" spans="2:9" x14ac:dyDescent="0.2">
      <c r="B231" s="9" t="str">
        <f>$B$45</f>
        <v>Health Services</v>
      </c>
      <c r="C231" s="43">
        <f t="shared" si="14"/>
        <v>28846.604450965049</v>
      </c>
      <c r="D231" s="43">
        <f t="shared" si="14"/>
        <v>0</v>
      </c>
      <c r="E231" s="43">
        <f t="shared" si="14"/>
        <v>0</v>
      </c>
      <c r="F231" s="43">
        <f t="shared" si="14"/>
        <v>0</v>
      </c>
      <c r="G231" s="43">
        <f t="shared" si="14"/>
        <v>0</v>
      </c>
      <c r="H231" s="43">
        <f t="shared" si="15"/>
        <v>28846.604450965049</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220476.09123966476</v>
      </c>
      <c r="D233" s="43">
        <f t="shared" si="14"/>
        <v>1204178.4841299874</v>
      </c>
      <c r="E233" s="43">
        <f t="shared" si="14"/>
        <v>232588.48164946682</v>
      </c>
      <c r="F233" s="43">
        <f t="shared" si="14"/>
        <v>0</v>
      </c>
      <c r="G233" s="43">
        <f t="shared" si="14"/>
        <v>0</v>
      </c>
      <c r="H233" s="43">
        <f t="shared" si="15"/>
        <v>1657243.0570191189</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44566.824860210305</v>
      </c>
      <c r="D236" s="43">
        <f t="shared" si="16"/>
        <v>203931.93298304061</v>
      </c>
      <c r="E236" s="43">
        <f t="shared" si="16"/>
        <v>0</v>
      </c>
      <c r="F236" s="43">
        <f t="shared" si="16"/>
        <v>0</v>
      </c>
      <c r="G236" s="43">
        <f t="shared" si="16"/>
        <v>0</v>
      </c>
      <c r="H236" s="43">
        <f t="shared" si="15"/>
        <v>248498.7578432509</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3121799.9699699692</v>
      </c>
      <c r="D238" s="42">
        <f>SUM(D218:D237)</f>
        <v>3930872.8228228232</v>
      </c>
      <c r="E238" s="42">
        <f>SUM(E218:E237)</f>
        <v>469414.90990990994</v>
      </c>
      <c r="F238" s="42">
        <f>SUM(F218:F237)</f>
        <v>103042.29729729731</v>
      </c>
      <c r="G238" s="42">
        <f>SUM(G218:G237)</f>
        <v>0</v>
      </c>
      <c r="H238" s="42">
        <f t="shared" si="15"/>
        <v>7625129.9999999991</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3534069</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703276.67437321751</v>
      </c>
      <c r="D243" s="42">
        <f t="shared" si="17"/>
        <v>140553.54096976726</v>
      </c>
      <c r="E243" s="42">
        <f t="shared" si="17"/>
        <v>7972.2961418667737</v>
      </c>
      <c r="F243" s="42">
        <f t="shared" si="17"/>
        <v>0</v>
      </c>
      <c r="G243" s="42">
        <f t="shared" si="17"/>
        <v>0</v>
      </c>
      <c r="H243" s="42">
        <f>SUM(C243:G243)</f>
        <v>851802.5114848516</v>
      </c>
      <c r="I243" s="1"/>
    </row>
    <row r="244" spans="2:9" x14ac:dyDescent="0.2">
      <c r="B244" s="9" t="str">
        <f>$B$33</f>
        <v>Science</v>
      </c>
      <c r="C244" s="43">
        <f t="shared" si="17"/>
        <v>390854.98261332553</v>
      </c>
      <c r="D244" s="43">
        <f t="shared" si="17"/>
        <v>579335.6642085124</v>
      </c>
      <c r="E244" s="43">
        <f t="shared" si="17"/>
        <v>52917.559898188149</v>
      </c>
      <c r="F244" s="43">
        <f t="shared" si="17"/>
        <v>45646.85209795431</v>
      </c>
      <c r="G244" s="43">
        <f t="shared" si="17"/>
        <v>0</v>
      </c>
      <c r="H244" s="43">
        <f t="shared" ref="H244:H263" si="18">SUM(C244:G244)</f>
        <v>1068755.0588179803</v>
      </c>
      <c r="I244" s="1"/>
    </row>
    <row r="245" spans="2:9" x14ac:dyDescent="0.2">
      <c r="B245" s="9" t="str">
        <f>$B$34</f>
        <v>Fine Arts</v>
      </c>
      <c r="C245" s="43">
        <f t="shared" si="17"/>
        <v>16830.552890982985</v>
      </c>
      <c r="D245" s="43">
        <f t="shared" si="17"/>
        <v>0</v>
      </c>
      <c r="E245" s="43">
        <f t="shared" si="17"/>
        <v>0</v>
      </c>
      <c r="F245" s="43">
        <f t="shared" si="17"/>
        <v>0</v>
      </c>
      <c r="G245" s="43">
        <f t="shared" si="17"/>
        <v>0</v>
      </c>
      <c r="H245" s="43">
        <f t="shared" si="18"/>
        <v>16830.552890982985</v>
      </c>
      <c r="I245" s="1"/>
    </row>
    <row r="246" spans="2:9" x14ac:dyDescent="0.2">
      <c r="B246" s="9" t="str">
        <f>$B$35</f>
        <v>Teacher Education</v>
      </c>
      <c r="C246" s="43">
        <f t="shared" si="17"/>
        <v>0</v>
      </c>
      <c r="D246" s="43">
        <f t="shared" si="17"/>
        <v>0</v>
      </c>
      <c r="E246" s="43">
        <f t="shared" si="17"/>
        <v>0</v>
      </c>
      <c r="F246" s="43">
        <f t="shared" si="17"/>
        <v>0</v>
      </c>
      <c r="G246" s="43">
        <f t="shared" si="17"/>
        <v>0</v>
      </c>
      <c r="H246" s="43">
        <f t="shared" si="18"/>
        <v>0</v>
      </c>
      <c r="I246" s="1"/>
    </row>
    <row r="247" spans="2:9" x14ac:dyDescent="0.2">
      <c r="B247" s="9" t="str">
        <f>$B$36</f>
        <v>Agriculture</v>
      </c>
      <c r="C247" s="43">
        <f t="shared" si="17"/>
        <v>2841.5219166594648</v>
      </c>
      <c r="D247" s="43">
        <f t="shared" si="17"/>
        <v>49879.47289853145</v>
      </c>
      <c r="E247" s="43">
        <f t="shared" si="17"/>
        <v>33968.913995780167</v>
      </c>
      <c r="F247" s="43">
        <f t="shared" si="17"/>
        <v>527.70927280872036</v>
      </c>
      <c r="G247" s="43">
        <f t="shared" si="17"/>
        <v>0</v>
      </c>
      <c r="H247" s="43">
        <f t="shared" si="18"/>
        <v>87217.618083779787</v>
      </c>
      <c r="I247" s="1"/>
    </row>
    <row r="248" spans="2:9" x14ac:dyDescent="0.2">
      <c r="B248" s="9" t="str">
        <f>$B$37</f>
        <v>Engineering</v>
      </c>
      <c r="C248" s="43">
        <f t="shared" si="17"/>
        <v>24590.093509553059</v>
      </c>
      <c r="D248" s="43">
        <f t="shared" si="17"/>
        <v>156888.84995755251</v>
      </c>
      <c r="E248" s="43">
        <f t="shared" si="17"/>
        <v>14904.727569577011</v>
      </c>
      <c r="F248" s="43">
        <f t="shared" si="17"/>
        <v>1583.127818426161</v>
      </c>
      <c r="G248" s="43">
        <f t="shared" si="17"/>
        <v>0</v>
      </c>
      <c r="H248" s="43">
        <f t="shared" si="18"/>
        <v>197966.79885510873</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2076.4967852511472</v>
      </c>
      <c r="D252" s="43">
        <f t="shared" si="17"/>
        <v>7337.7858554757304</v>
      </c>
      <c r="E252" s="43">
        <f t="shared" si="17"/>
        <v>0</v>
      </c>
      <c r="F252" s="43">
        <f t="shared" si="17"/>
        <v>0</v>
      </c>
      <c r="G252" s="43">
        <f t="shared" si="17"/>
        <v>0</v>
      </c>
      <c r="H252" s="43">
        <f t="shared" si="18"/>
        <v>9414.2826407268767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157850.1854472495</v>
      </c>
      <c r="D254" s="43">
        <f t="shared" si="17"/>
        <v>235245.92034281118</v>
      </c>
      <c r="E254" s="43">
        <f t="shared" si="17"/>
        <v>0</v>
      </c>
      <c r="F254" s="43">
        <f t="shared" si="17"/>
        <v>0</v>
      </c>
      <c r="G254" s="43">
        <f t="shared" si="17"/>
        <v>0</v>
      </c>
      <c r="H254" s="43">
        <f t="shared" si="18"/>
        <v>393096.10579006071</v>
      </c>
      <c r="I254" s="1"/>
    </row>
    <row r="255" spans="2:9" x14ac:dyDescent="0.2">
      <c r="B255" s="9" t="str">
        <f>$B$44</f>
        <v>Physical Training</v>
      </c>
      <c r="C255" s="43">
        <f t="shared" si="17"/>
        <v>12349.691407019982</v>
      </c>
      <c r="D255" s="43">
        <f t="shared" si="17"/>
        <v>0</v>
      </c>
      <c r="E255" s="43">
        <f t="shared" si="17"/>
        <v>0</v>
      </c>
      <c r="F255" s="43">
        <f t="shared" si="17"/>
        <v>0</v>
      </c>
      <c r="G255" s="43">
        <f t="shared" si="17"/>
        <v>0</v>
      </c>
      <c r="H255" s="43">
        <f t="shared" si="18"/>
        <v>12349.691407019982</v>
      </c>
      <c r="I255" s="1"/>
    </row>
    <row r="256" spans="2:9" x14ac:dyDescent="0.2">
      <c r="B256" s="9" t="str">
        <f>$B$45</f>
        <v>Health Services</v>
      </c>
      <c r="C256" s="43">
        <f t="shared" si="17"/>
        <v>13369.724915564404</v>
      </c>
      <c r="D256" s="43">
        <f t="shared" si="17"/>
        <v>0</v>
      </c>
      <c r="E256" s="43">
        <f t="shared" si="17"/>
        <v>0</v>
      </c>
      <c r="F256" s="43">
        <f t="shared" si="17"/>
        <v>0</v>
      </c>
      <c r="G256" s="43">
        <f t="shared" si="17"/>
        <v>0</v>
      </c>
      <c r="H256" s="43">
        <f t="shared" si="18"/>
        <v>13369.724915564404</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102185.49969525382</v>
      </c>
      <c r="D258" s="43">
        <f t="shared" si="17"/>
        <v>558108.49798374332</v>
      </c>
      <c r="E258" s="43">
        <f t="shared" si="17"/>
        <v>107799.30870089421</v>
      </c>
      <c r="F258" s="43">
        <f t="shared" si="17"/>
        <v>0</v>
      </c>
      <c r="G258" s="43">
        <f t="shared" si="17"/>
        <v>0</v>
      </c>
      <c r="H258" s="43">
        <f t="shared" si="18"/>
        <v>768093.30637989135</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20655.678548024567</v>
      </c>
      <c r="D261" s="43">
        <f t="shared" si="19"/>
        <v>94517.670186008807</v>
      </c>
      <c r="E261" s="43">
        <f t="shared" si="19"/>
        <v>0</v>
      </c>
      <c r="F261" s="43">
        <f t="shared" si="19"/>
        <v>0</v>
      </c>
      <c r="G261" s="43">
        <f t="shared" si="19"/>
        <v>0</v>
      </c>
      <c r="H261" s="43">
        <f t="shared" si="18"/>
        <v>115173.34873403338</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1446881.1021021018</v>
      </c>
      <c r="D263" s="42">
        <f>SUM(D243:D262)</f>
        <v>1821867.4024024028</v>
      </c>
      <c r="E263" s="42">
        <f>SUM(E243:E262)</f>
        <v>217562.80630630633</v>
      </c>
      <c r="F263" s="42">
        <f>SUM(F243:F262)</f>
        <v>47757.689189189194</v>
      </c>
      <c r="G263" s="42">
        <f>SUM(G243:G262)</f>
        <v>0</v>
      </c>
      <c r="H263" s="42">
        <f t="shared" si="18"/>
        <v>3534069</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6016077.2179074921</v>
      </c>
      <c r="D268" s="42">
        <f t="shared" si="20"/>
        <v>1230775.9228971642</v>
      </c>
      <c r="E268" s="42">
        <f t="shared" si="20"/>
        <v>139791.86513063413</v>
      </c>
      <c r="F268" s="42">
        <f t="shared" si="20"/>
        <v>0</v>
      </c>
      <c r="G268" s="42">
        <f t="shared" si="20"/>
        <v>0</v>
      </c>
      <c r="H268" s="42">
        <f>SUM(C268:G268)</f>
        <v>7386645.0059352899</v>
      </c>
      <c r="I268" s="1"/>
    </row>
    <row r="269" spans="2:9" x14ac:dyDescent="0.2">
      <c r="B269" s="9" t="str">
        <f>$B$33</f>
        <v>Science</v>
      </c>
      <c r="C269" s="43">
        <f t="shared" si="20"/>
        <v>6147244.7385571925</v>
      </c>
      <c r="D269" s="43">
        <f t="shared" si="20"/>
        <v>8118510.2794097979</v>
      </c>
      <c r="E269" s="43">
        <f t="shared" si="20"/>
        <v>2309451.2589717275</v>
      </c>
      <c r="F269" s="43">
        <f t="shared" si="20"/>
        <v>4076739.772832742</v>
      </c>
      <c r="G269" s="43">
        <f t="shared" si="20"/>
        <v>0</v>
      </c>
      <c r="H269" s="43">
        <f t="shared" ref="H269:H288" si="21">SUM(C269:G269)</f>
        <v>20651946.049771458</v>
      </c>
      <c r="I269" s="1"/>
    </row>
    <row r="270" spans="2:9" x14ac:dyDescent="0.2">
      <c r="B270" s="9" t="str">
        <f>$B$34</f>
        <v>Fine Arts</v>
      </c>
      <c r="C270" s="43">
        <f t="shared" si="20"/>
        <v>268014.68962832366</v>
      </c>
      <c r="D270" s="43">
        <f t="shared" si="20"/>
        <v>0</v>
      </c>
      <c r="E270" s="43">
        <f t="shared" si="20"/>
        <v>0</v>
      </c>
      <c r="F270" s="43">
        <f t="shared" si="20"/>
        <v>0</v>
      </c>
      <c r="G270" s="43">
        <f t="shared" si="20"/>
        <v>0</v>
      </c>
      <c r="H270" s="43">
        <f t="shared" si="21"/>
        <v>268014.68962832366</v>
      </c>
      <c r="I270" s="1"/>
    </row>
    <row r="271" spans="2:9" x14ac:dyDescent="0.2">
      <c r="B271" s="9" t="str">
        <f>$B$35</f>
        <v>Teacher Education</v>
      </c>
      <c r="C271" s="43">
        <f t="shared" si="20"/>
        <v>0</v>
      </c>
      <c r="D271" s="43">
        <f t="shared" si="20"/>
        <v>0</v>
      </c>
      <c r="E271" s="43">
        <f t="shared" si="20"/>
        <v>0</v>
      </c>
      <c r="F271" s="43">
        <f t="shared" si="20"/>
        <v>0</v>
      </c>
      <c r="G271" s="43">
        <f t="shared" si="20"/>
        <v>0</v>
      </c>
      <c r="H271" s="43">
        <f t="shared" si="21"/>
        <v>0</v>
      </c>
      <c r="I271" s="1"/>
    </row>
    <row r="272" spans="2:9" x14ac:dyDescent="0.2">
      <c r="B272" s="9" t="str">
        <f>$B$36</f>
        <v>Agriculture</v>
      </c>
      <c r="C272" s="43">
        <f t="shared" si="20"/>
        <v>179047.04943111836</v>
      </c>
      <c r="D272" s="43">
        <f t="shared" si="20"/>
        <v>677846.15968210413</v>
      </c>
      <c r="E272" s="43">
        <f t="shared" si="20"/>
        <v>1216514.4282381367</v>
      </c>
      <c r="F272" s="43">
        <f t="shared" si="20"/>
        <v>41029.966802151816</v>
      </c>
      <c r="G272" s="43">
        <f t="shared" si="20"/>
        <v>0</v>
      </c>
      <c r="H272" s="43">
        <f t="shared" si="21"/>
        <v>2114437.6041535111</v>
      </c>
      <c r="I272" s="1"/>
    </row>
    <row r="273" spans="2:9" x14ac:dyDescent="0.2">
      <c r="B273" s="9" t="str">
        <f>$B$37</f>
        <v>Engineering</v>
      </c>
      <c r="C273" s="43">
        <f t="shared" si="20"/>
        <v>519954.8078058883</v>
      </c>
      <c r="D273" s="43">
        <f t="shared" si="20"/>
        <v>1521322.0763399862</v>
      </c>
      <c r="E273" s="43">
        <f t="shared" si="20"/>
        <v>703532.55124597927</v>
      </c>
      <c r="F273" s="43">
        <f t="shared" si="20"/>
        <v>128023.05261175177</v>
      </c>
      <c r="G273" s="43">
        <f t="shared" si="20"/>
        <v>0</v>
      </c>
      <c r="H273" s="43">
        <f t="shared" si="21"/>
        <v>2872832.4880036055</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25289.079427868481</v>
      </c>
      <c r="D277" s="43">
        <f t="shared" si="20"/>
        <v>64177.955172541486</v>
      </c>
      <c r="E277" s="43">
        <f t="shared" si="20"/>
        <v>0</v>
      </c>
      <c r="F277" s="43">
        <f t="shared" si="20"/>
        <v>0</v>
      </c>
      <c r="G277" s="43">
        <f t="shared" si="20"/>
        <v>0</v>
      </c>
      <c r="H277" s="43">
        <f t="shared" si="21"/>
        <v>89467.03460040997</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2146160.9515326335</v>
      </c>
      <c r="D279" s="43">
        <f t="shared" si="20"/>
        <v>2026555.1002785917</v>
      </c>
      <c r="E279" s="43">
        <f t="shared" si="20"/>
        <v>0</v>
      </c>
      <c r="F279" s="43">
        <f t="shared" si="20"/>
        <v>0</v>
      </c>
      <c r="G279" s="43">
        <f t="shared" si="20"/>
        <v>0</v>
      </c>
      <c r="H279" s="43">
        <f t="shared" si="21"/>
        <v>4172716.0518112252</v>
      </c>
      <c r="I279" s="1"/>
    </row>
    <row r="280" spans="2:9" x14ac:dyDescent="0.2">
      <c r="B280" s="9" t="str">
        <f>$B$44</f>
        <v>Physical Training</v>
      </c>
      <c r="C280" s="43">
        <f t="shared" si="20"/>
        <v>344129.39899051585</v>
      </c>
      <c r="D280" s="43">
        <f t="shared" si="20"/>
        <v>11049.466390985286</v>
      </c>
      <c r="E280" s="43">
        <f t="shared" si="20"/>
        <v>0</v>
      </c>
      <c r="F280" s="43">
        <f t="shared" si="20"/>
        <v>0</v>
      </c>
      <c r="G280" s="43">
        <f t="shared" si="20"/>
        <v>0</v>
      </c>
      <c r="H280" s="43">
        <f t="shared" si="21"/>
        <v>355178.86538150115</v>
      </c>
      <c r="I280" s="1"/>
    </row>
    <row r="281" spans="2:9" x14ac:dyDescent="0.2">
      <c r="B281" s="9" t="str">
        <f>$B$45</f>
        <v>Health Services</v>
      </c>
      <c r="C281" s="43">
        <f t="shared" si="20"/>
        <v>227554.38561720541</v>
      </c>
      <c r="D281" s="43">
        <f t="shared" si="20"/>
        <v>0</v>
      </c>
      <c r="E281" s="43">
        <f t="shared" si="20"/>
        <v>0</v>
      </c>
      <c r="F281" s="43">
        <f t="shared" si="20"/>
        <v>0</v>
      </c>
      <c r="G281" s="43">
        <f t="shared" si="20"/>
        <v>0</v>
      </c>
      <c r="H281" s="43">
        <f t="shared" si="21"/>
        <v>227554.38561720541</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716095.20204856037</v>
      </c>
      <c r="D283" s="43">
        <f t="shared" si="20"/>
        <v>3459505.4536834685</v>
      </c>
      <c r="E283" s="43">
        <f t="shared" si="20"/>
        <v>1600161.3942400198</v>
      </c>
      <c r="F283" s="43">
        <f t="shared" si="20"/>
        <v>0</v>
      </c>
      <c r="G283" s="43">
        <f t="shared" si="20"/>
        <v>0</v>
      </c>
      <c r="H283" s="43">
        <f t="shared" si="21"/>
        <v>5775762.049972049</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605123.45035186491</v>
      </c>
      <c r="D286" s="43">
        <f t="shared" si="22"/>
        <v>1035942.1447735548</v>
      </c>
      <c r="E286" s="43">
        <f t="shared" si="22"/>
        <v>0</v>
      </c>
      <c r="F286" s="43">
        <f t="shared" si="22"/>
        <v>0</v>
      </c>
      <c r="G286" s="43">
        <f t="shared" si="22"/>
        <v>0</v>
      </c>
      <c r="H286" s="43">
        <f t="shared" si="21"/>
        <v>1641065.5951254196</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17194690.971298665</v>
      </c>
      <c r="D288" s="42">
        <f>SUM(D268:D287)</f>
        <v>18145684.558628194</v>
      </c>
      <c r="E288" s="42">
        <f>SUM(E268:E287)</f>
        <v>5969451.4978264971</v>
      </c>
      <c r="F288" s="42">
        <f>SUM(F268:F287)</f>
        <v>4245792.7922466453</v>
      </c>
      <c r="G288" s="42">
        <f>SUM(G268:G287)</f>
        <v>0</v>
      </c>
      <c r="H288" s="42">
        <f t="shared" si="21"/>
        <v>45555619.82</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311.63311152071964</v>
      </c>
      <c r="D293" s="40">
        <f t="shared" si="23"/>
        <v>764.93220813994049</v>
      </c>
      <c r="E293" s="40">
        <f t="shared" si="23"/>
        <v>2025.9690598642628</v>
      </c>
      <c r="F293" s="40">
        <f t="shared" si="23"/>
        <v>0</v>
      </c>
      <c r="G293" s="41">
        <f t="shared" si="23"/>
        <v>0</v>
      </c>
      <c r="H293" s="42">
        <f t="shared" si="23"/>
        <v>352.02997693062429</v>
      </c>
      <c r="I293" s="1"/>
    </row>
    <row r="294" spans="2:9" x14ac:dyDescent="0.2">
      <c r="B294" s="9" t="str">
        <f>$B$33</f>
        <v>Science</v>
      </c>
      <c r="C294" s="75">
        <f t="shared" si="23"/>
        <v>572.9559827157417</v>
      </c>
      <c r="D294" s="75">
        <f t="shared" si="23"/>
        <v>1224.1420807312722</v>
      </c>
      <c r="E294" s="75">
        <f t="shared" si="23"/>
        <v>5042.4699977548635</v>
      </c>
      <c r="F294" s="75">
        <f t="shared" si="23"/>
        <v>7854.9899283867862</v>
      </c>
      <c r="G294" s="96">
        <f t="shared" si="23"/>
        <v>0</v>
      </c>
      <c r="H294" s="43">
        <f t="shared" si="23"/>
        <v>1126.1831197388733</v>
      </c>
      <c r="I294" s="1"/>
    </row>
    <row r="295" spans="2:9" x14ac:dyDescent="0.2">
      <c r="B295" s="9" t="str">
        <f>$B$34</f>
        <v>Fine Arts</v>
      </c>
      <c r="C295" s="75">
        <f t="shared" si="23"/>
        <v>580.11837581888233</v>
      </c>
      <c r="D295" s="75">
        <f t="shared" si="23"/>
        <v>0</v>
      </c>
      <c r="E295" s="75">
        <f t="shared" si="23"/>
        <v>0</v>
      </c>
      <c r="F295" s="75">
        <f t="shared" si="23"/>
        <v>0</v>
      </c>
      <c r="G295" s="96">
        <f t="shared" si="23"/>
        <v>0</v>
      </c>
      <c r="H295" s="43">
        <f t="shared" si="23"/>
        <v>580.11837581888233</v>
      </c>
      <c r="I295" s="1"/>
    </row>
    <row r="296" spans="2:9" x14ac:dyDescent="0.2">
      <c r="B296" s="9" t="str">
        <f>$B$35</f>
        <v>Teacher Education</v>
      </c>
      <c r="C296" s="75">
        <f t="shared" si="23"/>
        <v>0</v>
      </c>
      <c r="D296" s="75">
        <f t="shared" si="23"/>
        <v>0</v>
      </c>
      <c r="E296" s="75">
        <f t="shared" si="23"/>
        <v>0</v>
      </c>
      <c r="F296" s="75">
        <f t="shared" si="23"/>
        <v>0</v>
      </c>
      <c r="G296" s="96">
        <f t="shared" si="23"/>
        <v>0</v>
      </c>
      <c r="H296" s="43">
        <f t="shared" si="23"/>
        <v>0</v>
      </c>
      <c r="I296" s="1"/>
    </row>
    <row r="297" spans="2:9" x14ac:dyDescent="0.2">
      <c r="B297" s="9" t="str">
        <f>$B$36</f>
        <v>Agriculture</v>
      </c>
      <c r="C297" s="75">
        <f t="shared" si="23"/>
        <v>2295.4749927066455</v>
      </c>
      <c r="D297" s="75">
        <f t="shared" si="23"/>
        <v>1187.1211202838952</v>
      </c>
      <c r="E297" s="75">
        <f t="shared" si="23"/>
        <v>4137.8041776807368</v>
      </c>
      <c r="F297" s="75">
        <f t="shared" si="23"/>
        <v>6838.3278003586356</v>
      </c>
      <c r="G297" s="96">
        <f t="shared" si="23"/>
        <v>0</v>
      </c>
      <c r="H297" s="43">
        <f t="shared" si="23"/>
        <v>2228.0691297718768</v>
      </c>
      <c r="I297" s="1"/>
    </row>
    <row r="298" spans="2:9" x14ac:dyDescent="0.2">
      <c r="B298" s="9" t="str">
        <f>$B$37</f>
        <v>Engineering</v>
      </c>
      <c r="C298" s="75">
        <f t="shared" si="23"/>
        <v>770.30341897168637</v>
      </c>
      <c r="D298" s="75">
        <f t="shared" si="23"/>
        <v>847.06128972159581</v>
      </c>
      <c r="E298" s="75">
        <f t="shared" si="23"/>
        <v>5453.7407073331724</v>
      </c>
      <c r="F298" s="75">
        <f t="shared" si="23"/>
        <v>7112.3918117639878</v>
      </c>
      <c r="G298" s="96">
        <f t="shared" si="23"/>
        <v>0</v>
      </c>
      <c r="H298" s="43">
        <f t="shared" si="23"/>
        <v>1097.3386126828134</v>
      </c>
      <c r="I298" s="1"/>
    </row>
    <row r="299" spans="2:9"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9" x14ac:dyDescent="0.2">
      <c r="B302" s="9" t="str">
        <f>$B$41</f>
        <v>Library Science</v>
      </c>
      <c r="C302" s="75">
        <f t="shared" si="23"/>
        <v>443.66806013804353</v>
      </c>
      <c r="D302" s="75">
        <f t="shared" si="23"/>
        <v>764.02327586358911</v>
      </c>
      <c r="E302" s="75">
        <f t="shared" si="23"/>
        <v>0</v>
      </c>
      <c r="F302" s="75">
        <f t="shared" si="23"/>
        <v>0</v>
      </c>
      <c r="G302" s="96">
        <f t="shared" si="23"/>
        <v>0</v>
      </c>
      <c r="H302" s="43">
        <f t="shared" si="23"/>
        <v>634.51797588943236</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495.30601235463502</v>
      </c>
      <c r="D304" s="75">
        <f t="shared" si="23"/>
        <v>752.52695888547782</v>
      </c>
      <c r="E304" s="75">
        <f t="shared" si="23"/>
        <v>0</v>
      </c>
      <c r="F304" s="75">
        <f t="shared" si="23"/>
        <v>0</v>
      </c>
      <c r="G304" s="96">
        <f t="shared" si="23"/>
        <v>0</v>
      </c>
      <c r="H304" s="43">
        <f t="shared" si="23"/>
        <v>593.89639223046186</v>
      </c>
      <c r="I304" s="1"/>
    </row>
    <row r="305" spans="2:9" x14ac:dyDescent="0.2">
      <c r="B305" s="9" t="str">
        <f>$B$44</f>
        <v>Physical Training</v>
      </c>
      <c r="C305" s="75">
        <f t="shared" si="23"/>
        <v>1015.1309704734981</v>
      </c>
      <c r="D305" s="75">
        <f t="shared" si="23"/>
        <v>0</v>
      </c>
      <c r="E305" s="75">
        <f t="shared" si="23"/>
        <v>0</v>
      </c>
      <c r="F305" s="75">
        <f t="shared" si="23"/>
        <v>0</v>
      </c>
      <c r="G305" s="96">
        <f t="shared" si="23"/>
        <v>0</v>
      </c>
      <c r="H305" s="43">
        <f t="shared" si="23"/>
        <v>1047.7252666120978</v>
      </c>
      <c r="I305" s="1"/>
    </row>
    <row r="306" spans="2:9" x14ac:dyDescent="0.2">
      <c r="B306" s="9" t="str">
        <f>$B$45</f>
        <v>Health Services</v>
      </c>
      <c r="C306" s="75">
        <f t="shared" si="23"/>
        <v>620.03919786704466</v>
      </c>
      <c r="D306" s="75">
        <f t="shared" si="23"/>
        <v>0</v>
      </c>
      <c r="E306" s="75">
        <f t="shared" si="23"/>
        <v>0</v>
      </c>
      <c r="F306" s="75">
        <f t="shared" si="23"/>
        <v>0</v>
      </c>
      <c r="G306" s="96">
        <f t="shared" si="23"/>
        <v>0</v>
      </c>
      <c r="H306" s="43">
        <f t="shared" si="23"/>
        <v>620.03919786704466</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255.29240714743685</v>
      </c>
      <c r="D308" s="75">
        <f t="shared" si="23"/>
        <v>541.47839312622762</v>
      </c>
      <c r="E308" s="75">
        <f t="shared" si="23"/>
        <v>1715.0711621007715</v>
      </c>
      <c r="F308" s="75">
        <f t="shared" si="23"/>
        <v>0</v>
      </c>
      <c r="G308" s="96">
        <f t="shared" si="23"/>
        <v>0</v>
      </c>
      <c r="H308" s="43">
        <f t="shared" si="23"/>
        <v>570.33297619947166</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0</v>
      </c>
      <c r="E310" s="75">
        <f t="shared" si="24"/>
        <v>0</v>
      </c>
      <c r="F310" s="75">
        <f t="shared" si="24"/>
        <v>0</v>
      </c>
      <c r="G310" s="96">
        <f t="shared" si="24"/>
        <v>0</v>
      </c>
      <c r="H310" s="43">
        <f t="shared" si="24"/>
        <v>0</v>
      </c>
      <c r="I310" s="1"/>
    </row>
    <row r="311" spans="2:9" x14ac:dyDescent="0.2">
      <c r="B311" s="9" t="str">
        <f>$B$50</f>
        <v>Technology</v>
      </c>
      <c r="C311" s="75">
        <f t="shared" si="24"/>
        <v>1067.2371258410317</v>
      </c>
      <c r="D311" s="75">
        <f t="shared" si="24"/>
        <v>957.43266614931122</v>
      </c>
      <c r="E311" s="75">
        <f t="shared" si="24"/>
        <v>0</v>
      </c>
      <c r="F311" s="75">
        <f t="shared" si="24"/>
        <v>0</v>
      </c>
      <c r="G311" s="96">
        <f t="shared" si="24"/>
        <v>0</v>
      </c>
      <c r="H311" s="43">
        <f t="shared" si="24"/>
        <v>995.18835362366258</v>
      </c>
      <c r="I311" s="1"/>
    </row>
    <row r="312" spans="2:9"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9" x14ac:dyDescent="0.2">
      <c r="B313" s="39" t="str">
        <f>$B$52</f>
        <v>Totals</v>
      </c>
      <c r="C313" s="42">
        <f t="shared" si="24"/>
        <v>432.9302558425527</v>
      </c>
      <c r="D313" s="42">
        <f t="shared" si="24"/>
        <v>870.04624849578988</v>
      </c>
      <c r="E313" s="42">
        <f t="shared" si="24"/>
        <v>3170.1813583783842</v>
      </c>
      <c r="F313" s="42">
        <f t="shared" si="24"/>
        <v>7819.1395805647244</v>
      </c>
      <c r="G313" s="42">
        <f t="shared" si="24"/>
        <v>0</v>
      </c>
      <c r="H313" s="42">
        <f t="shared" si="24"/>
        <v>723.11655454848494</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2.4545922107159726</v>
      </c>
      <c r="E318" s="59">
        <f t="shared" si="25"/>
        <v>6.5011354216432862</v>
      </c>
      <c r="F318" s="59">
        <f t="shared" si="25"/>
        <v>0</v>
      </c>
      <c r="G318" s="59">
        <f t="shared" si="25"/>
        <v>0</v>
      </c>
      <c r="H318" s="59">
        <f t="shared" si="25"/>
        <v>1.1296295673228509</v>
      </c>
      <c r="I318" s="1"/>
    </row>
    <row r="319" spans="2:9" x14ac:dyDescent="0.2">
      <c r="B319" s="9" t="str">
        <f>$B$33</f>
        <v>Science</v>
      </c>
      <c r="C319" s="59">
        <f t="shared" ref="C319:H334" si="26">IF($C$293=0,"",C294/$C$293)</f>
        <v>1.8385593877358164</v>
      </c>
      <c r="D319" s="59">
        <f t="shared" si="26"/>
        <v>3.9281515200925057</v>
      </c>
      <c r="E319" s="59">
        <f t="shared" si="26"/>
        <v>16.180790202775366</v>
      </c>
      <c r="F319" s="59">
        <f t="shared" si="26"/>
        <v>25.205889996912376</v>
      </c>
      <c r="G319" s="59">
        <f t="shared" si="26"/>
        <v>0</v>
      </c>
      <c r="H319" s="59">
        <f t="shared" si="26"/>
        <v>3.6138108503402613</v>
      </c>
      <c r="I319" s="1"/>
    </row>
    <row r="320" spans="2:9" x14ac:dyDescent="0.2">
      <c r="B320" s="9" t="str">
        <f>$B$34</f>
        <v>Fine Arts</v>
      </c>
      <c r="C320" s="59">
        <f t="shared" si="26"/>
        <v>1.8615428026501986</v>
      </c>
      <c r="D320" s="59">
        <f t="shared" si="26"/>
        <v>0</v>
      </c>
      <c r="E320" s="59">
        <f t="shared" si="26"/>
        <v>0</v>
      </c>
      <c r="F320" s="59">
        <f t="shared" si="26"/>
        <v>0</v>
      </c>
      <c r="G320" s="59">
        <f t="shared" si="26"/>
        <v>0</v>
      </c>
      <c r="H320" s="59">
        <f t="shared" si="26"/>
        <v>1.8615428026501986</v>
      </c>
      <c r="I320" s="1"/>
    </row>
    <row r="321" spans="2:9" x14ac:dyDescent="0.2">
      <c r="B321" s="9" t="str">
        <f>$B$35</f>
        <v>Teacher Education</v>
      </c>
      <c r="C321" s="59">
        <f t="shared" si="26"/>
        <v>0</v>
      </c>
      <c r="D321" s="59">
        <f t="shared" si="26"/>
        <v>0</v>
      </c>
      <c r="E321" s="59">
        <f t="shared" si="26"/>
        <v>0</v>
      </c>
      <c r="F321" s="59">
        <f t="shared" si="26"/>
        <v>0</v>
      </c>
      <c r="G321" s="59">
        <f t="shared" si="26"/>
        <v>0</v>
      </c>
      <c r="H321" s="59">
        <f t="shared" si="26"/>
        <v>0</v>
      </c>
      <c r="I321" s="1"/>
    </row>
    <row r="322" spans="2:9" x14ac:dyDescent="0.2">
      <c r="B322" s="9" t="str">
        <f>$B$36</f>
        <v>Agriculture</v>
      </c>
      <c r="C322" s="59">
        <f t="shared" si="26"/>
        <v>7.3659534492502914</v>
      </c>
      <c r="D322" s="59">
        <f t="shared" si="26"/>
        <v>3.8093548997118258</v>
      </c>
      <c r="E322" s="59">
        <f t="shared" si="26"/>
        <v>13.277806576743131</v>
      </c>
      <c r="F322" s="59">
        <f t="shared" si="26"/>
        <v>21.943521235560279</v>
      </c>
      <c r="G322" s="59">
        <f t="shared" si="26"/>
        <v>0</v>
      </c>
      <c r="H322" s="59">
        <f t="shared" si="26"/>
        <v>7.1496546657037072</v>
      </c>
      <c r="I322" s="1"/>
    </row>
    <row r="323" spans="2:9" x14ac:dyDescent="0.2">
      <c r="B323" s="9" t="str">
        <f>$B$37</f>
        <v>Engineering</v>
      </c>
      <c r="C323" s="59">
        <f t="shared" si="26"/>
        <v>2.471827897917295</v>
      </c>
      <c r="D323" s="59">
        <f t="shared" si="26"/>
        <v>2.7181363546000377</v>
      </c>
      <c r="E323" s="59">
        <f t="shared" si="26"/>
        <v>17.500517453744859</v>
      </c>
      <c r="F323" s="59">
        <f t="shared" si="26"/>
        <v>22.822965688904674</v>
      </c>
      <c r="G323" s="59">
        <f t="shared" si="26"/>
        <v>0</v>
      </c>
      <c r="H323" s="59">
        <f t="shared" si="26"/>
        <v>3.5212516645871705</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1.423687162038124</v>
      </c>
      <c r="D327" s="59">
        <f t="shared" si="26"/>
        <v>2.4516755364514315</v>
      </c>
      <c r="E327" s="59">
        <f t="shared" si="26"/>
        <v>0</v>
      </c>
      <c r="F327" s="59">
        <f t="shared" si="26"/>
        <v>0</v>
      </c>
      <c r="G327" s="59">
        <f t="shared" si="26"/>
        <v>0</v>
      </c>
      <c r="H327" s="59">
        <f t="shared" si="26"/>
        <v>2.0361057680715837</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1.589388271155209</v>
      </c>
      <c r="D329" s="59">
        <f t="shared" si="26"/>
        <v>2.4147849861436961</v>
      </c>
      <c r="E329" s="59">
        <f t="shared" si="26"/>
        <v>0</v>
      </c>
      <c r="F329" s="59">
        <f t="shared" si="26"/>
        <v>0</v>
      </c>
      <c r="G329" s="59">
        <f t="shared" si="26"/>
        <v>0</v>
      </c>
      <c r="H329" s="59">
        <f t="shared" si="26"/>
        <v>1.9057551019926691</v>
      </c>
      <c r="I329" s="1"/>
    </row>
    <row r="330" spans="2:9" x14ac:dyDescent="0.2">
      <c r="B330" s="9" t="str">
        <f>$B$44</f>
        <v>Physical Training</v>
      </c>
      <c r="C330" s="59">
        <f t="shared" si="26"/>
        <v>3.2574554273768332</v>
      </c>
      <c r="D330" s="59">
        <f t="shared" si="26"/>
        <v>0</v>
      </c>
      <c r="E330" s="59">
        <f t="shared" si="26"/>
        <v>0</v>
      </c>
      <c r="F330" s="59">
        <f t="shared" si="26"/>
        <v>0</v>
      </c>
      <c r="G330" s="59">
        <f t="shared" si="26"/>
        <v>0</v>
      </c>
      <c r="H330" s="59">
        <f t="shared" si="26"/>
        <v>3.3620473174348078</v>
      </c>
      <c r="I330" s="1"/>
    </row>
    <row r="331" spans="2:9" x14ac:dyDescent="0.2">
      <c r="B331" s="9" t="str">
        <f>$B$45</f>
        <v>Health Services</v>
      </c>
      <c r="C331" s="59">
        <f t="shared" si="26"/>
        <v>1.9896447936528721</v>
      </c>
      <c r="D331" s="59">
        <f t="shared" si="26"/>
        <v>0</v>
      </c>
      <c r="E331" s="59">
        <f t="shared" si="26"/>
        <v>0</v>
      </c>
      <c r="F331" s="59">
        <f t="shared" si="26"/>
        <v>0</v>
      </c>
      <c r="G331" s="59">
        <f t="shared" si="26"/>
        <v>0</v>
      </c>
      <c r="H331" s="59">
        <f t="shared" si="26"/>
        <v>1.9896447936528721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0.81920822181459096</v>
      </c>
      <c r="D333" s="59">
        <f t="shared" si="26"/>
        <v>1.7375508991451514</v>
      </c>
      <c r="E333" s="59">
        <f t="shared" si="26"/>
        <v>5.5034946502683848</v>
      </c>
      <c r="F333" s="59">
        <f t="shared" si="26"/>
        <v>0</v>
      </c>
      <c r="G333" s="59">
        <f t="shared" si="26"/>
        <v>0</v>
      </c>
      <c r="H333" s="59">
        <f t="shared" si="26"/>
        <v>1.8301424178462236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row>
    <row r="336" spans="2:9" x14ac:dyDescent="0.2">
      <c r="B336" s="9" t="str">
        <f>$B$50</f>
        <v>Technology</v>
      </c>
      <c r="C336" s="59">
        <f t="shared" si="27"/>
        <v>3.4246589543488675</v>
      </c>
      <c r="D336" s="59">
        <f t="shared" si="27"/>
        <v>3.0723072444939925</v>
      </c>
      <c r="E336" s="59">
        <f t="shared" si="27"/>
        <v>0</v>
      </c>
      <c r="F336" s="59">
        <f t="shared" si="27"/>
        <v>0</v>
      </c>
      <c r="G336" s="59">
        <f t="shared" si="27"/>
        <v>0</v>
      </c>
      <c r="H336" s="59">
        <f t="shared" si="27"/>
        <v>3.1934615316302652</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1.3892306043151912</v>
      </c>
      <c r="D338" s="59">
        <f t="shared" si="27"/>
        <v>2.7918928263113751</v>
      </c>
      <c r="E338" s="59">
        <f t="shared" si="27"/>
        <v>10.172800133170725</v>
      </c>
      <c r="F338" s="59">
        <f t="shared" si="27"/>
        <v>25.090849757294968</v>
      </c>
      <c r="G338" s="59">
        <f t="shared" si="27"/>
        <v>0</v>
      </c>
      <c r="H338" s="59">
        <f t="shared" si="27"/>
        <v>2.3204098916825369</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9348.9933456215895</v>
      </c>
      <c r="D343" s="42">
        <f t="shared" si="28"/>
        <v>22947.966244198215</v>
      </c>
      <c r="E343" s="42">
        <f>E293*24</f>
        <v>48623.257436742308</v>
      </c>
      <c r="F343" s="42">
        <f>F293*18</f>
        <v>0</v>
      </c>
      <c r="G343" s="42">
        <f>G293*24</f>
        <v>0</v>
      </c>
      <c r="H343" s="42">
        <f>IF((C32/30+D32/30+E32/24+F32/18+G32/24)=0,0,H268/(C32/30+D32/30+E32/24+F32/18+G32/24))</f>
        <v>10552.224386760096</v>
      </c>
      <c r="I343" s="1"/>
    </row>
    <row r="344" spans="2:9" x14ac:dyDescent="0.2">
      <c r="B344" s="9" t="str">
        <f>$B$33</f>
        <v>Science</v>
      </c>
      <c r="C344" s="43">
        <f t="shared" si="28"/>
        <v>17188.679481472253</v>
      </c>
      <c r="D344" s="43">
        <f t="shared" si="28"/>
        <v>36724.262421938169</v>
      </c>
      <c r="E344" s="43">
        <f>E294*24</f>
        <v>121019.27994611673</v>
      </c>
      <c r="F344" s="43">
        <f>F294*18</f>
        <v>141389.81871096216</v>
      </c>
      <c r="G344" s="43">
        <f>G294*24</f>
        <v>0</v>
      </c>
      <c r="H344" s="43">
        <f t="shared" ref="H344:H363" si="29">IF((C33/30+D33/30+E33/24+F33/18+G33/24)=0,0,H269/(C33/30+D33/30+E33/24+F33/18+G33/24))</f>
        <v>32957.862674848715</v>
      </c>
      <c r="I344" s="1"/>
    </row>
    <row r="345" spans="2:9" x14ac:dyDescent="0.2">
      <c r="B345" s="9" t="str">
        <f>$B$34</f>
        <v>Fine Arts</v>
      </c>
      <c r="C345" s="43">
        <f t="shared" si="28"/>
        <v>17403.551274566471</v>
      </c>
      <c r="D345" s="43">
        <f t="shared" si="28"/>
        <v>0</v>
      </c>
      <c r="E345" s="43">
        <f t="shared" ref="E345:E363" si="30">E295*24</f>
        <v>0</v>
      </c>
      <c r="F345" s="43">
        <f t="shared" ref="F345:F363" si="31">F295*18</f>
        <v>0</v>
      </c>
      <c r="G345" s="43">
        <f t="shared" ref="G345:G363" si="32">G295*24</f>
        <v>0</v>
      </c>
      <c r="H345" s="43">
        <f t="shared" si="29"/>
        <v>17403.551274566471</v>
      </c>
      <c r="I345" s="1"/>
    </row>
    <row r="346" spans="2:9" x14ac:dyDescent="0.2">
      <c r="B346" s="9" t="str">
        <f>$B$35</f>
        <v>Teacher Education</v>
      </c>
      <c r="C346" s="43">
        <f t="shared" si="28"/>
        <v>0</v>
      </c>
      <c r="D346" s="43">
        <f t="shared" si="28"/>
        <v>0</v>
      </c>
      <c r="E346" s="43">
        <f t="shared" si="30"/>
        <v>0</v>
      </c>
      <c r="F346" s="43">
        <f t="shared" si="31"/>
        <v>0</v>
      </c>
      <c r="G346" s="43">
        <f t="shared" si="32"/>
        <v>0</v>
      </c>
      <c r="H346" s="43">
        <f t="shared" si="29"/>
        <v>0</v>
      </c>
      <c r="I346" s="1"/>
    </row>
    <row r="347" spans="2:9" x14ac:dyDescent="0.2">
      <c r="B347" s="9" t="str">
        <f>$B$36</f>
        <v>Agriculture</v>
      </c>
      <c r="C347" s="43">
        <f t="shared" si="28"/>
        <v>68864.249781199367</v>
      </c>
      <c r="D347" s="43">
        <f t="shared" si="28"/>
        <v>35613.633608516851</v>
      </c>
      <c r="E347" s="43">
        <f t="shared" si="30"/>
        <v>99307.300264337682</v>
      </c>
      <c r="F347" s="43">
        <f t="shared" si="31"/>
        <v>123089.90040645545</v>
      </c>
      <c r="G347" s="43">
        <f t="shared" si="32"/>
        <v>0</v>
      </c>
      <c r="H347" s="43">
        <f t="shared" si="29"/>
        <v>61795.546151588227</v>
      </c>
      <c r="I347" s="1"/>
    </row>
    <row r="348" spans="2:9" x14ac:dyDescent="0.2">
      <c r="B348" s="9" t="str">
        <f>$B$37</f>
        <v>Engineering</v>
      </c>
      <c r="C348" s="43">
        <f t="shared" si="28"/>
        <v>23109.102569150593</v>
      </c>
      <c r="D348" s="43">
        <f t="shared" si="28"/>
        <v>25411.838691647874</v>
      </c>
      <c r="E348" s="43">
        <f t="shared" si="30"/>
        <v>130889.77697599614</v>
      </c>
      <c r="F348" s="43">
        <f t="shared" si="31"/>
        <v>128023.05261175177</v>
      </c>
      <c r="G348" s="43">
        <f t="shared" si="32"/>
        <v>0</v>
      </c>
      <c r="H348" s="43">
        <f t="shared" si="29"/>
        <v>32372.98324353767</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13310.041804141307</v>
      </c>
      <c r="D352" s="43">
        <f t="shared" si="28"/>
        <v>22920.698275907675</v>
      </c>
      <c r="E352" s="43">
        <f t="shared" si="30"/>
        <v>0</v>
      </c>
      <c r="F352" s="43">
        <f t="shared" si="31"/>
        <v>0</v>
      </c>
      <c r="G352" s="43">
        <f t="shared" si="32"/>
        <v>0</v>
      </c>
      <c r="H352" s="43">
        <f t="shared" si="29"/>
        <v>19035.539276682975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14859.180370639051</v>
      </c>
      <c r="D354" s="43">
        <f t="shared" si="28"/>
        <v>22575.808766564336</v>
      </c>
      <c r="E354" s="43">
        <f t="shared" si="30"/>
        <v>0</v>
      </c>
      <c r="F354" s="43">
        <f t="shared" si="31"/>
        <v>0</v>
      </c>
      <c r="G354" s="43">
        <f t="shared" si="32"/>
        <v>0</v>
      </c>
      <c r="H354" s="43">
        <f t="shared" si="29"/>
        <v>17816.891766913857</v>
      </c>
      <c r="I354" s="1"/>
    </row>
    <row r="355" spans="2:9" x14ac:dyDescent="0.2">
      <c r="B355" s="9" t="str">
        <f>$B$44</f>
        <v>Physical Training</v>
      </c>
      <c r="C355" s="43">
        <f t="shared" si="28"/>
        <v>30453.929114204944</v>
      </c>
      <c r="D355" s="43">
        <f t="shared" si="28"/>
        <v>0</v>
      </c>
      <c r="E355" s="43">
        <f t="shared" si="30"/>
        <v>0</v>
      </c>
      <c r="F355" s="43">
        <f t="shared" si="31"/>
        <v>0</v>
      </c>
      <c r="G355" s="43">
        <f t="shared" si="32"/>
        <v>0</v>
      </c>
      <c r="H355" s="43">
        <f t="shared" si="29"/>
        <v>31431.757998362933</v>
      </c>
      <c r="I355" s="1"/>
    </row>
    <row r="356" spans="2:9" x14ac:dyDescent="0.2">
      <c r="B356" s="9" t="str">
        <f>$B$45</f>
        <v>Health Services</v>
      </c>
      <c r="C356" s="43">
        <f t="shared" si="28"/>
        <v>18601.175936011339</v>
      </c>
      <c r="D356" s="43">
        <f t="shared" si="28"/>
        <v>0</v>
      </c>
      <c r="E356" s="43">
        <f t="shared" si="30"/>
        <v>0</v>
      </c>
      <c r="F356" s="43">
        <f t="shared" si="31"/>
        <v>0</v>
      </c>
      <c r="G356" s="43">
        <f t="shared" si="32"/>
        <v>0</v>
      </c>
      <c r="H356" s="43">
        <f t="shared" si="29"/>
        <v>18601.175936011343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7658.7722144231057</v>
      </c>
      <c r="D358" s="43">
        <f t="shared" si="28"/>
        <v>16244.351793786829</v>
      </c>
      <c r="E358" s="43">
        <f t="shared" si="30"/>
        <v>41161.707890418518</v>
      </c>
      <c r="F358" s="43">
        <f t="shared" si="31"/>
        <v>0</v>
      </c>
      <c r="G358" s="43">
        <f t="shared" si="32"/>
        <v>0</v>
      </c>
      <c r="H358" s="43">
        <f t="shared" si="29"/>
        <v>16724.7760912296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32017.113775230951</v>
      </c>
      <c r="D361" s="43">
        <f t="shared" si="33"/>
        <v>28722.979984479338</v>
      </c>
      <c r="E361" s="43">
        <f t="shared" si="30"/>
        <v>0</v>
      </c>
      <c r="F361" s="43">
        <f t="shared" si="31"/>
        <v>0</v>
      </c>
      <c r="G361" s="43">
        <f t="shared" si="32"/>
        <v>0</v>
      </c>
      <c r="H361" s="43">
        <f t="shared" si="29"/>
        <v>29855.650608709875</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12987.907675276581</v>
      </c>
      <c r="D363" s="42">
        <f t="shared" si="33"/>
        <v>26101.387454873697</v>
      </c>
      <c r="E363" s="42">
        <f t="shared" si="30"/>
        <v>76084.35260108122</v>
      </c>
      <c r="F363" s="42">
        <f t="shared" si="31"/>
        <v>140744.51245016503</v>
      </c>
      <c r="G363" s="42">
        <f t="shared" si="32"/>
        <v>0</v>
      </c>
      <c r="H363" s="42">
        <f t="shared" si="29"/>
        <v>21410.482943049501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pageSetUpPr fitToPage="1"/>
  </sheetPr>
  <dimension ref="B1:W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106</v>
      </c>
      <c r="C3" s="6"/>
      <c r="D3" s="6"/>
      <c r="E3" s="6"/>
      <c r="F3" s="6"/>
      <c r="G3" s="6"/>
      <c r="H3" s="6"/>
    </row>
    <row r="4" spans="2:8" x14ac:dyDescent="0.2">
      <c r="B4" s="90" t="s">
        <v>147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Data!G12</f>
        <v>46255206</v>
      </c>
      <c r="G13" s="33"/>
      <c r="H13" s="60">
        <f>F13</f>
        <v>46255206</v>
      </c>
    </row>
    <row r="14" spans="2:8" x14ac:dyDescent="0.2">
      <c r="B14" s="351" t="s">
        <v>15</v>
      </c>
      <c r="C14" s="351"/>
      <c r="D14" s="351"/>
      <c r="E14" s="351"/>
      <c r="F14" s="82">
        <f>Data!H12</f>
        <v>17111737</v>
      </c>
      <c r="G14" s="33"/>
      <c r="H14" s="30">
        <f>F14</f>
        <v>17111737</v>
      </c>
    </row>
    <row r="15" spans="2:8" x14ac:dyDescent="0.2">
      <c r="B15" s="351" t="s">
        <v>16</v>
      </c>
      <c r="C15" s="351"/>
      <c r="D15" s="351"/>
      <c r="E15" s="351"/>
      <c r="F15" s="82">
        <f>Data!I12</f>
        <v>24485117</v>
      </c>
      <c r="G15" s="33"/>
      <c r="H15" s="30">
        <f>F15</f>
        <v>24485117</v>
      </c>
    </row>
    <row r="16" spans="2:8" x14ac:dyDescent="0.2">
      <c r="B16" s="351" t="s">
        <v>20</v>
      </c>
      <c r="C16" s="351"/>
      <c r="D16" s="351"/>
      <c r="E16" s="351"/>
      <c r="F16" s="82">
        <f>Data!J12</f>
        <v>19116883</v>
      </c>
      <c r="G16" s="33"/>
      <c r="H16" s="30">
        <f>F16-G16</f>
        <v>19116883</v>
      </c>
    </row>
    <row r="17" spans="2:23" x14ac:dyDescent="0.2">
      <c r="B17" s="351" t="s">
        <v>17</v>
      </c>
      <c r="C17" s="351"/>
      <c r="D17" s="351"/>
      <c r="E17" s="351"/>
      <c r="F17" s="82">
        <f>Data!K12</f>
        <v>19522170</v>
      </c>
      <c r="G17" s="33"/>
      <c r="H17" s="30">
        <f>F17</f>
        <v>19522170</v>
      </c>
    </row>
    <row r="18" spans="2:23" x14ac:dyDescent="0.2">
      <c r="B18" s="351" t="s">
        <v>1</v>
      </c>
      <c r="C18" s="351"/>
      <c r="D18" s="351"/>
      <c r="E18" s="351"/>
      <c r="F18" s="83">
        <f>SUM(F13:F17)</f>
        <v>126491113</v>
      </c>
      <c r="G18" s="34"/>
      <c r="H18" s="29">
        <f>SUM(H13:H17)</f>
        <v>126491113</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Data!L12</f>
        <v>Monica Poehl</v>
      </c>
      <c r="E21" s="350"/>
      <c r="F21" s="350"/>
      <c r="G21" s="94" t="str">
        <f>Data!M12</f>
        <v>979-458-6090</v>
      </c>
      <c r="H21" s="84" t="str">
        <f>Data!N12</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Data!O12</f>
        <v>4618</v>
      </c>
      <c r="D25" s="86">
        <f>Data!P12</f>
        <v>3368</v>
      </c>
      <c r="E25" s="86">
        <f>Data!Q12</f>
        <v>1015</v>
      </c>
      <c r="F25" s="86">
        <f>Data!R12</f>
        <v>124</v>
      </c>
      <c r="G25" s="86">
        <f>Data!S12</f>
        <v>0</v>
      </c>
      <c r="H25" s="74">
        <f>SUM(C25:G25)</f>
        <v>9125</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Data!T12</f>
        <v>Williamson, Dean</v>
      </c>
      <c r="E28" s="350"/>
      <c r="F28" s="350"/>
      <c r="G28" s="94" t="str">
        <f>Data!U12</f>
        <v>(936) 261-2187</v>
      </c>
      <c r="H28" s="84" t="str">
        <f>Data!V12</f>
        <v>CDwilliamson@pvamu.edu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Data!W12</f>
        <v>84937</v>
      </c>
      <c r="D32" s="87">
        <f>Data!AQ12</f>
        <v>8024</v>
      </c>
      <c r="E32" s="87">
        <f>Data!BK12</f>
        <v>3156</v>
      </c>
      <c r="F32" s="87">
        <f>Data!CE12</f>
        <v>512</v>
      </c>
      <c r="G32" s="87">
        <f>Data!CY12</f>
        <v>0</v>
      </c>
      <c r="H32" s="22">
        <f>SUM(C32:G32)</f>
        <v>96629</v>
      </c>
      <c r="I32" s="1"/>
      <c r="W32" s="18"/>
    </row>
    <row r="33" spans="2:23" x14ac:dyDescent="0.2">
      <c r="B33" s="7" t="s">
        <v>47</v>
      </c>
      <c r="C33" s="87">
        <f>Data!X12</f>
        <v>28328</v>
      </c>
      <c r="D33" s="87">
        <f>Data!AR12</f>
        <v>6443</v>
      </c>
      <c r="E33" s="87">
        <f>Data!BL12</f>
        <v>429</v>
      </c>
      <c r="F33" s="87">
        <f>Data!CF12</f>
        <v>0</v>
      </c>
      <c r="G33" s="87">
        <f>Data!CZ12</f>
        <v>0</v>
      </c>
      <c r="H33" s="22">
        <f t="shared" ref="H33:H52" si="0">SUM(C33:G33)</f>
        <v>35200</v>
      </c>
      <c r="I33" s="1"/>
      <c r="W33" s="18"/>
    </row>
    <row r="34" spans="2:23" x14ac:dyDescent="0.2">
      <c r="B34" s="7" t="s">
        <v>48</v>
      </c>
      <c r="C34" s="87">
        <f>Data!Y12</f>
        <v>10345</v>
      </c>
      <c r="D34" s="87">
        <f>Data!AS12</f>
        <v>887</v>
      </c>
      <c r="E34" s="87">
        <f>Data!BM12</f>
        <v>0</v>
      </c>
      <c r="F34" s="87">
        <f>Data!CG12</f>
        <v>0</v>
      </c>
      <c r="G34" s="87">
        <f>Data!DA12</f>
        <v>0</v>
      </c>
      <c r="H34" s="22">
        <f t="shared" si="0"/>
        <v>11232</v>
      </c>
      <c r="I34" s="1"/>
      <c r="W34" s="18"/>
    </row>
    <row r="35" spans="2:23" x14ac:dyDescent="0.2">
      <c r="B35" s="7" t="s">
        <v>49</v>
      </c>
      <c r="C35" s="87">
        <f>Data!Z12</f>
        <v>3119</v>
      </c>
      <c r="D35" s="87">
        <f>Data!AT12</f>
        <v>6153</v>
      </c>
      <c r="E35" s="87">
        <f>Data!BN12</f>
        <v>3507</v>
      </c>
      <c r="F35" s="87">
        <f>Data!CH12</f>
        <v>723</v>
      </c>
      <c r="G35" s="87">
        <f>Data!DB12</f>
        <v>0</v>
      </c>
      <c r="H35" s="22">
        <f t="shared" si="0"/>
        <v>13502</v>
      </c>
      <c r="I35" s="1"/>
      <c r="W35" s="18"/>
    </row>
    <row r="36" spans="2:23" x14ac:dyDescent="0.2">
      <c r="B36" s="7" t="s">
        <v>50</v>
      </c>
      <c r="C36" s="87">
        <f>Data!AA12</f>
        <v>2802</v>
      </c>
      <c r="D36" s="87">
        <f>Data!AU12</f>
        <v>1014</v>
      </c>
      <c r="E36" s="87">
        <f>Data!BO12</f>
        <v>0</v>
      </c>
      <c r="F36" s="87">
        <f>Data!CI12</f>
        <v>0</v>
      </c>
      <c r="G36" s="87">
        <f>Data!DC12</f>
        <v>0</v>
      </c>
      <c r="H36" s="22">
        <f t="shared" si="0"/>
        <v>3816</v>
      </c>
      <c r="I36" s="1"/>
      <c r="W36" s="18"/>
    </row>
    <row r="37" spans="2:23" x14ac:dyDescent="0.2">
      <c r="B37" s="7" t="s">
        <v>51</v>
      </c>
      <c r="C37" s="87">
        <f>Data!AB12</f>
        <v>11846</v>
      </c>
      <c r="D37" s="87">
        <f>Data!AV12</f>
        <v>10568</v>
      </c>
      <c r="E37" s="87">
        <f>Data!BP12</f>
        <v>4453</v>
      </c>
      <c r="F37" s="87">
        <f>Data!CJ12</f>
        <v>299</v>
      </c>
      <c r="G37" s="87">
        <f>Data!DD12</f>
        <v>0</v>
      </c>
      <c r="H37" s="22">
        <f t="shared" si="0"/>
        <v>27166</v>
      </c>
      <c r="I37" s="1"/>
      <c r="W37" s="18"/>
    </row>
    <row r="38" spans="2:23" x14ac:dyDescent="0.2">
      <c r="B38" s="7" t="s">
        <v>52</v>
      </c>
      <c r="C38" s="87">
        <f>Data!AC12</f>
        <v>5154</v>
      </c>
      <c r="D38" s="87">
        <f>Data!AW12</f>
        <v>609</v>
      </c>
      <c r="E38" s="87">
        <f>Data!BQ12</f>
        <v>1194</v>
      </c>
      <c r="F38" s="87">
        <f>Data!CK12</f>
        <v>0</v>
      </c>
      <c r="G38" s="87">
        <f>Data!DE12</f>
        <v>0</v>
      </c>
      <c r="H38" s="22">
        <f t="shared" si="0"/>
        <v>6957</v>
      </c>
      <c r="I38" s="1"/>
      <c r="W38" s="18"/>
    </row>
    <row r="39" spans="2:23" x14ac:dyDescent="0.2">
      <c r="B39" s="7" t="s">
        <v>53</v>
      </c>
      <c r="C39" s="87">
        <f>Data!AD12</f>
        <v>0</v>
      </c>
      <c r="D39" s="87">
        <f>Data!AX12</f>
        <v>0</v>
      </c>
      <c r="E39" s="87">
        <f>Data!BR12</f>
        <v>0</v>
      </c>
      <c r="F39" s="87">
        <f>Data!CL12</f>
        <v>0</v>
      </c>
      <c r="G39" s="87">
        <f>Data!DF12</f>
        <v>0</v>
      </c>
      <c r="H39" s="22">
        <f t="shared" si="0"/>
        <v>0</v>
      </c>
      <c r="I39" s="1"/>
      <c r="W39" s="18"/>
    </row>
    <row r="40" spans="2:23" x14ac:dyDescent="0.2">
      <c r="B40" s="7" t="s">
        <v>54</v>
      </c>
      <c r="C40" s="87">
        <f>Data!AE12</f>
        <v>1068</v>
      </c>
      <c r="D40" s="87">
        <f>Data!AY12</f>
        <v>1821</v>
      </c>
      <c r="E40" s="87">
        <f>Data!BS12</f>
        <v>0</v>
      </c>
      <c r="F40" s="87">
        <f>Data!CM12</f>
        <v>0</v>
      </c>
      <c r="G40" s="87">
        <f>Data!DG12</f>
        <v>0</v>
      </c>
      <c r="H40" s="22">
        <f t="shared" si="0"/>
        <v>2889</v>
      </c>
      <c r="I40" s="1"/>
      <c r="W40" s="18"/>
    </row>
    <row r="41" spans="2:23" x14ac:dyDescent="0.2">
      <c r="B41" s="7" t="s">
        <v>55</v>
      </c>
      <c r="C41" s="87">
        <f>Data!AF12</f>
        <v>0</v>
      </c>
      <c r="D41" s="87">
        <f>Data!AZ12</f>
        <v>0</v>
      </c>
      <c r="E41" s="87">
        <f>Data!BT12</f>
        <v>0</v>
      </c>
      <c r="F41" s="87">
        <f>Data!CN12</f>
        <v>0</v>
      </c>
      <c r="G41" s="87">
        <f>Data!DH12</f>
        <v>0</v>
      </c>
      <c r="H41" s="22">
        <f t="shared" si="0"/>
        <v>0</v>
      </c>
      <c r="I41" s="1"/>
      <c r="W41" s="18"/>
    </row>
    <row r="42" spans="2:23" x14ac:dyDescent="0.2">
      <c r="B42" s="7" t="s">
        <v>56</v>
      </c>
      <c r="C42" s="87">
        <f>Data!AG12</f>
        <v>0</v>
      </c>
      <c r="D42" s="87">
        <f>Data!BA12</f>
        <v>0</v>
      </c>
      <c r="E42" s="87">
        <f>Data!BU12</f>
        <v>0</v>
      </c>
      <c r="F42" s="87">
        <f>Data!CO12</f>
        <v>0</v>
      </c>
      <c r="G42" s="87">
        <f>Data!DI12</f>
        <v>0</v>
      </c>
      <c r="H42" s="22">
        <f t="shared" si="0"/>
        <v>0</v>
      </c>
      <c r="I42" s="1"/>
      <c r="W42" s="18"/>
    </row>
    <row r="43" spans="2:23" x14ac:dyDescent="0.2">
      <c r="B43" s="7" t="s">
        <v>57</v>
      </c>
      <c r="C43" s="87">
        <f>Data!AH12</f>
        <v>1689</v>
      </c>
      <c r="D43" s="87">
        <f>Data!BB12</f>
        <v>0</v>
      </c>
      <c r="E43" s="87">
        <f>Data!BV12</f>
        <v>0</v>
      </c>
      <c r="F43" s="87">
        <f>Data!CP12</f>
        <v>0</v>
      </c>
      <c r="G43" s="87">
        <f>Data!DJ12</f>
        <v>0</v>
      </c>
      <c r="H43" s="22">
        <f t="shared" si="0"/>
        <v>1689</v>
      </c>
      <c r="I43" s="1"/>
      <c r="W43" s="18"/>
    </row>
    <row r="44" spans="2:23" x14ac:dyDescent="0.2">
      <c r="B44" s="7" t="s">
        <v>58</v>
      </c>
      <c r="C44" s="87">
        <f>Data!AI12</f>
        <v>1621</v>
      </c>
      <c r="D44" s="87">
        <f>Data!BC12</f>
        <v>0</v>
      </c>
      <c r="E44" s="87">
        <f>Data!BW12</f>
        <v>0</v>
      </c>
      <c r="F44" s="87">
        <f>Data!CQ12</f>
        <v>0</v>
      </c>
      <c r="G44" s="87">
        <f>Data!DK12</f>
        <v>0</v>
      </c>
      <c r="H44" s="22">
        <f t="shared" si="0"/>
        <v>1621</v>
      </c>
      <c r="I44" s="1"/>
      <c r="W44" s="18"/>
    </row>
    <row r="45" spans="2:23" x14ac:dyDescent="0.2">
      <c r="B45" s="7" t="s">
        <v>59</v>
      </c>
      <c r="C45" s="87">
        <f>Data!AJ12</f>
        <v>2652</v>
      </c>
      <c r="D45" s="87">
        <f>Data!BD12</f>
        <v>1788</v>
      </c>
      <c r="E45" s="87">
        <f>Data!BX12</f>
        <v>411</v>
      </c>
      <c r="F45" s="87">
        <f>Data!CR12</f>
        <v>0</v>
      </c>
      <c r="G45" s="87">
        <f>Data!DL12</f>
        <v>0</v>
      </c>
      <c r="H45" s="22">
        <f t="shared" si="0"/>
        <v>4851</v>
      </c>
      <c r="I45" s="1"/>
      <c r="W45" s="18"/>
    </row>
    <row r="46" spans="2:23" x14ac:dyDescent="0.2">
      <c r="B46" s="7" t="s">
        <v>60</v>
      </c>
      <c r="C46" s="87">
        <f>Data!AK12</f>
        <v>0</v>
      </c>
      <c r="D46" s="87">
        <f>Data!BE12</f>
        <v>0</v>
      </c>
      <c r="E46" s="87">
        <f>Data!BY12</f>
        <v>0</v>
      </c>
      <c r="F46" s="87">
        <f>Data!CS12</f>
        <v>0</v>
      </c>
      <c r="G46" s="87">
        <f>Data!DM12</f>
        <v>0</v>
      </c>
      <c r="H46" s="22">
        <f t="shared" si="0"/>
        <v>0</v>
      </c>
      <c r="I46" s="1"/>
      <c r="W46" s="18"/>
    </row>
    <row r="47" spans="2:23" x14ac:dyDescent="0.2">
      <c r="B47" s="7" t="s">
        <v>61</v>
      </c>
      <c r="C47" s="87">
        <f>Data!AL12</f>
        <v>13197</v>
      </c>
      <c r="D47" s="87">
        <f>Data!BF12</f>
        <v>7077</v>
      </c>
      <c r="E47" s="87">
        <f>Data!BZ12</f>
        <v>2841</v>
      </c>
      <c r="F47" s="87">
        <f>Data!CT12</f>
        <v>0</v>
      </c>
      <c r="G47" s="87">
        <f>Data!DN12</f>
        <v>0</v>
      </c>
      <c r="H47" s="22">
        <f t="shared" si="0"/>
        <v>23115</v>
      </c>
      <c r="I47" s="1"/>
      <c r="W47" s="18"/>
    </row>
    <row r="48" spans="2:23" x14ac:dyDescent="0.2">
      <c r="B48" s="7" t="s">
        <v>62</v>
      </c>
      <c r="C48" s="87">
        <f>Data!AM12</f>
        <v>0</v>
      </c>
      <c r="D48" s="87">
        <f>Data!BG12</f>
        <v>0</v>
      </c>
      <c r="E48" s="87">
        <f>Data!CA12</f>
        <v>0</v>
      </c>
      <c r="F48" s="87">
        <f>Data!CU12</f>
        <v>0</v>
      </c>
      <c r="G48" s="87">
        <f>Data!DO12</f>
        <v>0</v>
      </c>
      <c r="H48" s="22">
        <f t="shared" si="0"/>
        <v>0</v>
      </c>
      <c r="I48" s="1"/>
      <c r="W48" s="18"/>
    </row>
    <row r="49" spans="2:23" x14ac:dyDescent="0.2">
      <c r="B49" s="7" t="s">
        <v>63</v>
      </c>
      <c r="C49" s="87">
        <f>Data!AN12</f>
        <v>0</v>
      </c>
      <c r="D49" s="87">
        <f>Data!BH12</f>
        <v>315</v>
      </c>
      <c r="E49" s="87">
        <f>Data!CB12</f>
        <v>0</v>
      </c>
      <c r="F49" s="87">
        <f>Data!CV12</f>
        <v>0</v>
      </c>
      <c r="G49" s="87">
        <f>Data!DP12</f>
        <v>0</v>
      </c>
      <c r="H49" s="22">
        <f t="shared" si="0"/>
        <v>315</v>
      </c>
      <c r="I49" s="1"/>
      <c r="W49" s="18"/>
    </row>
    <row r="50" spans="2:23" x14ac:dyDescent="0.2">
      <c r="B50" s="7" t="s">
        <v>64</v>
      </c>
      <c r="C50" s="87">
        <f>Data!AO12</f>
        <v>1713</v>
      </c>
      <c r="D50" s="87">
        <f>Data!BI12</f>
        <v>1472</v>
      </c>
      <c r="E50" s="87">
        <f>Data!CC12</f>
        <v>18</v>
      </c>
      <c r="F50" s="87">
        <f>Data!CW12</f>
        <v>0</v>
      </c>
      <c r="G50" s="87">
        <f>Data!DQ12</f>
        <v>0</v>
      </c>
      <c r="H50" s="22">
        <f t="shared" si="0"/>
        <v>3203</v>
      </c>
      <c r="I50" s="1"/>
      <c r="W50" s="18"/>
    </row>
    <row r="51" spans="2:23" x14ac:dyDescent="0.2">
      <c r="B51" s="7" t="s">
        <v>0</v>
      </c>
      <c r="C51" s="87">
        <f>Data!AP12</f>
        <v>255</v>
      </c>
      <c r="D51" s="87">
        <f>Data!BJ12</f>
        <v>8414</v>
      </c>
      <c r="E51" s="87">
        <f>Data!CD12</f>
        <v>1726</v>
      </c>
      <c r="F51" s="87">
        <f>Data!CX12</f>
        <v>204</v>
      </c>
      <c r="G51" s="87">
        <f>Data!DR12</f>
        <v>0</v>
      </c>
      <c r="H51" s="22">
        <f t="shared" si="0"/>
        <v>10599</v>
      </c>
      <c r="I51" s="1"/>
      <c r="W51" s="18"/>
    </row>
    <row r="52" spans="2:23" x14ac:dyDescent="0.2">
      <c r="B52" s="8" t="s">
        <v>35</v>
      </c>
      <c r="C52" s="22">
        <f>SUM(C32:C51)</f>
        <v>168726</v>
      </c>
      <c r="D52" s="22">
        <f>SUM(D32:D51)</f>
        <v>54585</v>
      </c>
      <c r="E52" s="22">
        <f>SUM(E32:E51)</f>
        <v>17735</v>
      </c>
      <c r="F52" s="22">
        <f>SUM(F32:F51)</f>
        <v>1738</v>
      </c>
      <c r="G52" s="22">
        <f>SUM(G32:G51)</f>
        <v>0</v>
      </c>
      <c r="H52" s="22">
        <f t="shared" si="0"/>
        <v>242784</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Data!T12</f>
        <v>Williamson, Dean</v>
      </c>
      <c r="E55" s="350"/>
      <c r="F55" s="350"/>
      <c r="G55" s="94" t="str">
        <f>Data!U12</f>
        <v>(936) 261-2187</v>
      </c>
      <c r="H55" s="84" t="str">
        <f>Data!V12</f>
        <v>CDwilliamson@pvamu.edu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Data!DS12</f>
        <v>5077442</v>
      </c>
      <c r="D61" s="88">
        <f>Data!EM12</f>
        <v>734825</v>
      </c>
      <c r="E61" s="88">
        <f>Data!FG12</f>
        <v>543290</v>
      </c>
      <c r="F61" s="88">
        <f>Data!GA12</f>
        <v>253489</v>
      </c>
      <c r="G61" s="88">
        <f>Data!GU12</f>
        <v>0</v>
      </c>
      <c r="H61" s="21">
        <f>SUM(C61:G61)</f>
        <v>6609046</v>
      </c>
      <c r="I61" s="1"/>
    </row>
    <row r="62" spans="2:23" x14ac:dyDescent="0.2">
      <c r="B62" s="9" t="str">
        <f>$B$33</f>
        <v>Science</v>
      </c>
      <c r="C62" s="87">
        <f>Data!DT12</f>
        <v>1757221</v>
      </c>
      <c r="D62" s="87">
        <f>Data!EN12</f>
        <v>647531</v>
      </c>
      <c r="E62" s="87">
        <f>Data!FH12</f>
        <v>185593</v>
      </c>
      <c r="F62" s="87">
        <f>Data!GB12</f>
        <v>0</v>
      </c>
      <c r="G62" s="87">
        <f>Data!GV12</f>
        <v>0</v>
      </c>
      <c r="H62" s="22">
        <f t="shared" ref="H62:H81" si="1">SUM(C62:G62)</f>
        <v>2590345</v>
      </c>
      <c r="I62" s="1"/>
    </row>
    <row r="63" spans="2:23" x14ac:dyDescent="0.2">
      <c r="B63" s="9" t="str">
        <f>$B$34</f>
        <v>Fine Arts</v>
      </c>
      <c r="C63" s="87">
        <f>Data!DU12</f>
        <v>920045</v>
      </c>
      <c r="D63" s="87">
        <f>Data!EO12</f>
        <v>341177</v>
      </c>
      <c r="E63" s="87">
        <f>Data!FI12</f>
        <v>0</v>
      </c>
      <c r="F63" s="87">
        <f>Data!GC12</f>
        <v>0</v>
      </c>
      <c r="G63" s="87">
        <f>Data!GW12</f>
        <v>0</v>
      </c>
      <c r="H63" s="22">
        <f t="shared" si="1"/>
        <v>1261222</v>
      </c>
      <c r="I63" s="1"/>
    </row>
    <row r="64" spans="2:23" x14ac:dyDescent="0.2">
      <c r="B64" s="9" t="str">
        <f>$B$35</f>
        <v>Teacher Education</v>
      </c>
      <c r="C64" s="87">
        <f>Data!DV12</f>
        <v>158866</v>
      </c>
      <c r="D64" s="87">
        <f>Data!EP12</f>
        <v>451068</v>
      </c>
      <c r="E64" s="87">
        <f>Data!FJ12</f>
        <v>641751</v>
      </c>
      <c r="F64" s="87">
        <f>Data!GD12</f>
        <v>680081</v>
      </c>
      <c r="G64" s="87">
        <f>Data!GX12</f>
        <v>0</v>
      </c>
      <c r="H64" s="22">
        <f t="shared" si="1"/>
        <v>1931766</v>
      </c>
      <c r="I64" s="1"/>
    </row>
    <row r="65" spans="2:9" x14ac:dyDescent="0.2">
      <c r="B65" s="9" t="str">
        <f>$B$36</f>
        <v>Agriculture</v>
      </c>
      <c r="C65" s="87">
        <f>Data!DW12</f>
        <v>282496</v>
      </c>
      <c r="D65" s="87">
        <f>Data!EQ12</f>
        <v>206170</v>
      </c>
      <c r="E65" s="87">
        <f>Data!FK12</f>
        <v>0</v>
      </c>
      <c r="F65" s="87">
        <f>Data!GE12</f>
        <v>0</v>
      </c>
      <c r="G65" s="87">
        <f>Data!GY12</f>
        <v>0</v>
      </c>
      <c r="H65" s="22">
        <f t="shared" si="1"/>
        <v>488666</v>
      </c>
      <c r="I65" s="1"/>
    </row>
    <row r="66" spans="2:9" x14ac:dyDescent="0.2">
      <c r="B66" s="9" t="str">
        <f>$B$37</f>
        <v>Engineering</v>
      </c>
      <c r="C66" s="87">
        <f>Data!DX12</f>
        <v>1780392</v>
      </c>
      <c r="D66" s="87">
        <f>Data!ER12</f>
        <v>2266966</v>
      </c>
      <c r="E66" s="87">
        <f>Data!FL12</f>
        <v>1617795</v>
      </c>
      <c r="F66" s="87">
        <f>Data!GF12</f>
        <v>314797</v>
      </c>
      <c r="G66" s="87">
        <f>Data!GZ12</f>
        <v>0</v>
      </c>
      <c r="H66" s="22">
        <f t="shared" si="1"/>
        <v>5979950</v>
      </c>
      <c r="I66" s="1"/>
    </row>
    <row r="67" spans="2:9" x14ac:dyDescent="0.2">
      <c r="B67" s="9" t="str">
        <f>$B$38</f>
        <v>Home Economics</v>
      </c>
      <c r="C67" s="87">
        <f>Data!DY12</f>
        <v>328442</v>
      </c>
      <c r="D67" s="87">
        <f>Data!ES12</f>
        <v>108716</v>
      </c>
      <c r="E67" s="87">
        <f>Data!FM12</f>
        <v>198002</v>
      </c>
      <c r="F67" s="87">
        <f>Data!GG12</f>
        <v>0</v>
      </c>
      <c r="G67" s="87">
        <f>Data!HA12</f>
        <v>0</v>
      </c>
      <c r="H67" s="22">
        <f t="shared" si="1"/>
        <v>635160</v>
      </c>
      <c r="I67" s="1"/>
    </row>
    <row r="68" spans="2:9" x14ac:dyDescent="0.2">
      <c r="B68" s="9" t="str">
        <f>$B$39</f>
        <v>Law</v>
      </c>
      <c r="C68" s="87">
        <f>Data!DZ12</f>
        <v>0</v>
      </c>
      <c r="D68" s="87">
        <f>Data!ET12</f>
        <v>0</v>
      </c>
      <c r="E68" s="87">
        <f>Data!FN12</f>
        <v>0</v>
      </c>
      <c r="F68" s="87">
        <f>Data!GH12</f>
        <v>0</v>
      </c>
      <c r="G68" s="87">
        <f>Data!HB12</f>
        <v>0</v>
      </c>
      <c r="H68" s="22">
        <f t="shared" si="1"/>
        <v>0</v>
      </c>
      <c r="I68" s="1"/>
    </row>
    <row r="69" spans="2:9" x14ac:dyDescent="0.2">
      <c r="B69" s="9" t="str">
        <f>$B$40</f>
        <v>Social Service</v>
      </c>
      <c r="C69" s="87">
        <f>Data!EA12</f>
        <v>85266</v>
      </c>
      <c r="D69" s="87">
        <f>Data!EU12</f>
        <v>181767</v>
      </c>
      <c r="E69" s="87">
        <f>Data!FO12</f>
        <v>0</v>
      </c>
      <c r="F69" s="87">
        <f>Data!GI12</f>
        <v>0</v>
      </c>
      <c r="G69" s="87">
        <f>Data!HC12</f>
        <v>0</v>
      </c>
      <c r="H69" s="22">
        <f t="shared" si="1"/>
        <v>267033</v>
      </c>
      <c r="I69" s="1"/>
    </row>
    <row r="70" spans="2:9" x14ac:dyDescent="0.2">
      <c r="B70" s="9" t="str">
        <f>$B$41</f>
        <v>Library Science</v>
      </c>
      <c r="C70" s="87">
        <f>Data!EB12</f>
        <v>0</v>
      </c>
      <c r="D70" s="87">
        <f>Data!EV12</f>
        <v>0</v>
      </c>
      <c r="E70" s="87">
        <f>Data!FP12</f>
        <v>0</v>
      </c>
      <c r="F70" s="87">
        <f>Data!GJ12</f>
        <v>0</v>
      </c>
      <c r="G70" s="87">
        <f>Data!HD12</f>
        <v>0</v>
      </c>
      <c r="H70" s="22">
        <f t="shared" si="1"/>
        <v>0</v>
      </c>
      <c r="I70" s="1"/>
    </row>
    <row r="71" spans="2:9" x14ac:dyDescent="0.2">
      <c r="B71" s="9" t="str">
        <f>$B$42</f>
        <v>Veterinary Science</v>
      </c>
      <c r="C71" s="87">
        <f>Data!EC12</f>
        <v>0</v>
      </c>
      <c r="D71" s="87">
        <f>Data!EW12</f>
        <v>0</v>
      </c>
      <c r="E71" s="87">
        <f>Data!FQ12</f>
        <v>0</v>
      </c>
      <c r="F71" s="87">
        <f>Data!GK12</f>
        <v>0</v>
      </c>
      <c r="G71" s="87">
        <f>Data!HE12</f>
        <v>0</v>
      </c>
      <c r="H71" s="22">
        <f t="shared" si="1"/>
        <v>0</v>
      </c>
      <c r="I71" s="1"/>
    </row>
    <row r="72" spans="2:9" x14ac:dyDescent="0.2">
      <c r="B72" s="9" t="str">
        <f>$B$43</f>
        <v>Vocational Training</v>
      </c>
      <c r="C72" s="87">
        <f>Data!ED12</f>
        <v>160070</v>
      </c>
      <c r="D72" s="87">
        <f>Data!EX12</f>
        <v>0</v>
      </c>
      <c r="E72" s="87">
        <f>Data!FR12</f>
        <v>0</v>
      </c>
      <c r="F72" s="87">
        <f>Data!GL12</f>
        <v>0</v>
      </c>
      <c r="G72" s="87">
        <f>Data!HF12</f>
        <v>0</v>
      </c>
      <c r="H72" s="22">
        <f t="shared" si="1"/>
        <v>160070</v>
      </c>
      <c r="I72" s="1"/>
    </row>
    <row r="73" spans="2:9" x14ac:dyDescent="0.2">
      <c r="B73" s="9" t="str">
        <f>$B$44</f>
        <v>Physical Training</v>
      </c>
      <c r="C73" s="87">
        <f>Data!EE12</f>
        <v>142177</v>
      </c>
      <c r="D73" s="87">
        <f>Data!EY12</f>
        <v>0</v>
      </c>
      <c r="E73" s="87">
        <f>Data!FS12</f>
        <v>0</v>
      </c>
      <c r="F73" s="87">
        <f>Data!GM12</f>
        <v>0</v>
      </c>
      <c r="G73" s="87">
        <f>Data!HG12</f>
        <v>0</v>
      </c>
      <c r="H73" s="22">
        <f t="shared" si="1"/>
        <v>142177</v>
      </c>
      <c r="I73" s="1"/>
    </row>
    <row r="74" spans="2:9" x14ac:dyDescent="0.2">
      <c r="B74" s="9" t="str">
        <f>$B$45</f>
        <v>Health Services</v>
      </c>
      <c r="C74" s="87">
        <f>Data!EF12</f>
        <v>91217</v>
      </c>
      <c r="D74" s="87">
        <f>Data!EZ12</f>
        <v>104388</v>
      </c>
      <c r="E74" s="87">
        <f>Data!FT12</f>
        <v>125832</v>
      </c>
      <c r="F74" s="87">
        <f>Data!GN12</f>
        <v>0</v>
      </c>
      <c r="G74" s="87">
        <f>Data!HH12</f>
        <v>0</v>
      </c>
      <c r="H74" s="22">
        <f t="shared" si="1"/>
        <v>321437</v>
      </c>
      <c r="I74" s="1"/>
    </row>
    <row r="75" spans="2:9" x14ac:dyDescent="0.2">
      <c r="B75" s="9" t="str">
        <f>$B$46</f>
        <v>Pharmacy</v>
      </c>
      <c r="C75" s="87">
        <f>Data!EG12</f>
        <v>0</v>
      </c>
      <c r="D75" s="87">
        <f>Data!FA12</f>
        <v>0</v>
      </c>
      <c r="E75" s="87">
        <f>Data!FU12</f>
        <v>0</v>
      </c>
      <c r="F75" s="87">
        <f>Data!GO12</f>
        <v>0</v>
      </c>
      <c r="G75" s="87">
        <f>Data!HI12</f>
        <v>0</v>
      </c>
      <c r="H75" s="22">
        <f t="shared" si="1"/>
        <v>0</v>
      </c>
      <c r="I75" s="1"/>
    </row>
    <row r="76" spans="2:9" x14ac:dyDescent="0.2">
      <c r="B76" s="9" t="str">
        <f>$B$47</f>
        <v>Business Administration</v>
      </c>
      <c r="C76" s="87">
        <f>Data!EH12</f>
        <v>887641</v>
      </c>
      <c r="D76" s="87">
        <f>Data!FB12</f>
        <v>1125354</v>
      </c>
      <c r="E76" s="87">
        <f>Data!FV12</f>
        <v>576216</v>
      </c>
      <c r="F76" s="87">
        <f>Data!GP12</f>
        <v>0</v>
      </c>
      <c r="G76" s="87">
        <f>Data!HJ12</f>
        <v>0</v>
      </c>
      <c r="H76" s="22">
        <f t="shared" si="1"/>
        <v>2589211</v>
      </c>
      <c r="I76" s="1"/>
    </row>
    <row r="77" spans="2:9" x14ac:dyDescent="0.2">
      <c r="B77" s="9" t="str">
        <f>$B$48</f>
        <v>Optometry</v>
      </c>
      <c r="C77" s="87">
        <f>Data!EI12</f>
        <v>0</v>
      </c>
      <c r="D77" s="87">
        <f>Data!FC12</f>
        <v>0</v>
      </c>
      <c r="E77" s="87">
        <f>Data!FW12</f>
        <v>0</v>
      </c>
      <c r="F77" s="87">
        <f>Data!GQ12</f>
        <v>0</v>
      </c>
      <c r="G77" s="87">
        <f>Data!HK12</f>
        <v>0</v>
      </c>
      <c r="H77" s="22">
        <f t="shared" si="1"/>
        <v>0</v>
      </c>
      <c r="I77" s="1"/>
    </row>
    <row r="78" spans="2:9" x14ac:dyDescent="0.2">
      <c r="B78" s="9" t="str">
        <f>$B$49</f>
        <v>Teacher Ed-Practice Teaching</v>
      </c>
      <c r="C78" s="87">
        <f>Data!EJ12</f>
        <v>0</v>
      </c>
      <c r="D78" s="87">
        <f>Data!FD12</f>
        <v>39573</v>
      </c>
      <c r="E78" s="87">
        <f>Data!FX12</f>
        <v>0</v>
      </c>
      <c r="F78" s="87">
        <f>Data!GR12</f>
        <v>0</v>
      </c>
      <c r="G78" s="87">
        <f>Data!HL12</f>
        <v>0</v>
      </c>
      <c r="H78" s="22">
        <f t="shared" si="1"/>
        <v>39573</v>
      </c>
      <c r="I78" s="1"/>
    </row>
    <row r="79" spans="2:9" x14ac:dyDescent="0.2">
      <c r="B79" s="9" t="str">
        <f>$B$50</f>
        <v>Technology</v>
      </c>
      <c r="C79" s="87">
        <f>Data!EK12</f>
        <v>177646</v>
      </c>
      <c r="D79" s="87">
        <f>Data!FE12</f>
        <v>378134</v>
      </c>
      <c r="E79" s="87">
        <f>Data!FY12</f>
        <v>18563</v>
      </c>
      <c r="F79" s="87">
        <f>Data!GS12</f>
        <v>0</v>
      </c>
      <c r="G79" s="87">
        <f>Data!HM12</f>
        <v>0</v>
      </c>
      <c r="H79" s="22">
        <f t="shared" si="1"/>
        <v>574343</v>
      </c>
      <c r="I79" s="1"/>
    </row>
    <row r="80" spans="2:9" x14ac:dyDescent="0.2">
      <c r="B80" s="9" t="str">
        <f>$B$51</f>
        <v>Nursing</v>
      </c>
      <c r="C80" s="87">
        <f>Data!EL12</f>
        <v>53377</v>
      </c>
      <c r="D80" s="87">
        <f>Data!FF12</f>
        <v>1959695</v>
      </c>
      <c r="E80" s="87">
        <f>Data!FZ12</f>
        <v>625446</v>
      </c>
      <c r="F80" s="87">
        <f>Data!GT12</f>
        <v>342530</v>
      </c>
      <c r="G80" s="87">
        <f>Data!HN12</f>
        <v>0</v>
      </c>
      <c r="H80" s="22">
        <f t="shared" si="1"/>
        <v>2981048</v>
      </c>
      <c r="I80" s="1"/>
    </row>
    <row r="81" spans="2:9" x14ac:dyDescent="0.2">
      <c r="B81" s="39" t="str">
        <f>$B$52</f>
        <v>Totals</v>
      </c>
      <c r="C81" s="21">
        <f>SUM(C61:C80)</f>
        <v>11902298</v>
      </c>
      <c r="D81" s="21">
        <f>SUM(D61:D80)</f>
        <v>8545364</v>
      </c>
      <c r="E81" s="21">
        <f>SUM(E61:E80)</f>
        <v>4532488</v>
      </c>
      <c r="F81" s="21">
        <f>SUM(F61:F80)</f>
        <v>1590897</v>
      </c>
      <c r="G81" s="21">
        <f>SUM(G61:G80)</f>
        <v>0</v>
      </c>
      <c r="H81" s="21">
        <f t="shared" si="1"/>
        <v>26571047</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Data!T12</f>
        <v>Williamson, Dean</v>
      </c>
      <c r="E84" s="350"/>
      <c r="F84" s="350"/>
      <c r="G84" s="94" t="str">
        <f>Data!U12</f>
        <v>(936) 261-2187</v>
      </c>
      <c r="H84" s="84" t="str">
        <f>Data!V12</f>
        <v>CDwilliamson@pvamu.edu</v>
      </c>
    </row>
    <row r="85" spans="2:9" ht="13.5" customHeight="1" x14ac:dyDescent="0.2">
      <c r="B85" s="27"/>
      <c r="C85" s="27"/>
      <c r="D85" s="27"/>
      <c r="E85" s="27"/>
      <c r="F85" s="27"/>
      <c r="G85" s="27"/>
      <c r="H85" s="5"/>
    </row>
    <row r="86" spans="2:9" x14ac:dyDescent="0.2">
      <c r="B86" s="28" t="s">
        <v>34</v>
      </c>
      <c r="C86" s="13"/>
      <c r="D86" s="13"/>
      <c r="E86" s="13"/>
      <c r="F86" s="13"/>
      <c r="G86" s="13"/>
      <c r="H86" s="17">
        <f>H13+H14</f>
        <v>63366943</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Data!HR12</f>
        <v>89885.5</v>
      </c>
      <c r="D91" s="172">
        <f>Data!IL12</f>
        <v>13009</v>
      </c>
      <c r="E91" s="172">
        <f>Data!JF12</f>
        <v>9618</v>
      </c>
      <c r="F91" s="172">
        <f>Data!JZ12</f>
        <v>4487</v>
      </c>
      <c r="G91" s="172">
        <f>Data!KT12</f>
        <v>0</v>
      </c>
      <c r="H91" s="40">
        <f t="shared" ref="H91:H111" si="2">SUM(C91:G91)</f>
        <v>116999.5</v>
      </c>
    </row>
    <row r="92" spans="2:9" x14ac:dyDescent="0.2">
      <c r="B92" s="9" t="str">
        <f>$B$33</f>
        <v>Science</v>
      </c>
      <c r="C92" s="172">
        <f>Data!HS12</f>
        <v>0</v>
      </c>
      <c r="D92" s="172">
        <f>Data!IM12</f>
        <v>0</v>
      </c>
      <c r="E92" s="172">
        <f>Data!JG12</f>
        <v>0</v>
      </c>
      <c r="F92" s="172">
        <f>Data!KA12</f>
        <v>0</v>
      </c>
      <c r="G92" s="172">
        <f>Data!KU12</f>
        <v>0</v>
      </c>
      <c r="H92" s="75">
        <f t="shared" si="2"/>
        <v>0</v>
      </c>
    </row>
    <row r="93" spans="2:9" x14ac:dyDescent="0.2">
      <c r="B93" s="9" t="str">
        <f>$B$34</f>
        <v>Fine Arts</v>
      </c>
      <c r="C93" s="172">
        <f>Data!HT12</f>
        <v>0</v>
      </c>
      <c r="D93" s="172">
        <f>Data!IN12</f>
        <v>0</v>
      </c>
      <c r="E93" s="172">
        <f>Data!JH12</f>
        <v>0</v>
      </c>
      <c r="F93" s="172">
        <f>Data!KB12</f>
        <v>0</v>
      </c>
      <c r="G93" s="172">
        <f>Data!KV12</f>
        <v>0</v>
      </c>
      <c r="H93" s="75">
        <f t="shared" si="2"/>
        <v>0</v>
      </c>
    </row>
    <row r="94" spans="2:9" x14ac:dyDescent="0.2">
      <c r="B94" s="9" t="str">
        <f>$B$35</f>
        <v>Teacher Education</v>
      </c>
      <c r="C94" s="172">
        <f>Data!HU12</f>
        <v>0</v>
      </c>
      <c r="D94" s="172">
        <f>Data!IO12</f>
        <v>0</v>
      </c>
      <c r="E94" s="172">
        <f>Data!JI12</f>
        <v>0</v>
      </c>
      <c r="F94" s="172">
        <f>Data!KC12</f>
        <v>0</v>
      </c>
      <c r="G94" s="172">
        <f>Data!KW12</f>
        <v>0</v>
      </c>
      <c r="H94" s="75">
        <f t="shared" si="2"/>
        <v>0</v>
      </c>
    </row>
    <row r="95" spans="2:9" x14ac:dyDescent="0.2">
      <c r="B95" s="9" t="str">
        <f>$B$36</f>
        <v>Agriculture</v>
      </c>
      <c r="C95" s="172">
        <f>Data!HV12</f>
        <v>13295.6</v>
      </c>
      <c r="D95" s="172">
        <f>Data!IP12</f>
        <v>9704</v>
      </c>
      <c r="E95" s="172">
        <f>Data!JJ12</f>
        <v>0</v>
      </c>
      <c r="F95" s="172">
        <f>Data!KD12</f>
        <v>0</v>
      </c>
      <c r="G95" s="172">
        <f>Data!KX12</f>
        <v>0</v>
      </c>
      <c r="H95" s="75">
        <f t="shared" si="2"/>
        <v>22999.599999999999</v>
      </c>
    </row>
    <row r="96" spans="2:9" x14ac:dyDescent="0.2">
      <c r="B96" s="9" t="str">
        <f>$B$37</f>
        <v>Engineering</v>
      </c>
      <c r="C96" s="172">
        <f>Data!HW12</f>
        <v>22158</v>
      </c>
      <c r="D96" s="172">
        <f>Data!IQ12</f>
        <v>28214</v>
      </c>
      <c r="E96" s="172">
        <f>Data!JK12</f>
        <v>20135</v>
      </c>
      <c r="F96" s="172">
        <f>Data!KE12</f>
        <v>3918</v>
      </c>
      <c r="G96" s="172">
        <f>Data!KY12</f>
        <v>0</v>
      </c>
      <c r="H96" s="75">
        <f t="shared" si="2"/>
        <v>74425</v>
      </c>
    </row>
    <row r="97" spans="2:8" x14ac:dyDescent="0.2">
      <c r="B97" s="9" t="str">
        <f>$B$38</f>
        <v>Home Economics</v>
      </c>
      <c r="C97" s="172">
        <f>Data!HX12</f>
        <v>0</v>
      </c>
      <c r="D97" s="172">
        <f>Data!IR12</f>
        <v>0</v>
      </c>
      <c r="E97" s="172">
        <f>Data!JL12</f>
        <v>0</v>
      </c>
      <c r="F97" s="172">
        <f>Data!KF12</f>
        <v>0</v>
      </c>
      <c r="G97" s="172">
        <f>Data!KZ12</f>
        <v>0</v>
      </c>
      <c r="H97" s="75">
        <f t="shared" si="2"/>
        <v>0</v>
      </c>
    </row>
    <row r="98" spans="2:8" x14ac:dyDescent="0.2">
      <c r="B98" s="9" t="str">
        <f>$B$39</f>
        <v>Law</v>
      </c>
      <c r="C98" s="172">
        <f>Data!HY12</f>
        <v>0</v>
      </c>
      <c r="D98" s="172">
        <f>Data!IS12</f>
        <v>0</v>
      </c>
      <c r="E98" s="172">
        <f>Data!JM12</f>
        <v>0</v>
      </c>
      <c r="F98" s="172">
        <f>Data!KG12</f>
        <v>0</v>
      </c>
      <c r="G98" s="172">
        <f>Data!LA12</f>
        <v>0</v>
      </c>
      <c r="H98" s="75">
        <f t="shared" si="2"/>
        <v>0</v>
      </c>
    </row>
    <row r="99" spans="2:8" x14ac:dyDescent="0.2">
      <c r="B99" s="9" t="str">
        <f>$B$40</f>
        <v>Social Service</v>
      </c>
      <c r="C99" s="172">
        <f>Data!HZ12</f>
        <v>0</v>
      </c>
      <c r="D99" s="172">
        <f>Data!IT12</f>
        <v>0</v>
      </c>
      <c r="E99" s="172">
        <f>Data!JN12</f>
        <v>0</v>
      </c>
      <c r="F99" s="172">
        <f>Data!KH12</f>
        <v>0</v>
      </c>
      <c r="G99" s="172">
        <f>Data!LB12</f>
        <v>0</v>
      </c>
      <c r="H99" s="75">
        <f t="shared" si="2"/>
        <v>0</v>
      </c>
    </row>
    <row r="100" spans="2:8" x14ac:dyDescent="0.2">
      <c r="B100" s="9" t="str">
        <f>$B$41</f>
        <v>Library Science</v>
      </c>
      <c r="C100" s="172">
        <f>Data!IA12</f>
        <v>0</v>
      </c>
      <c r="D100" s="172">
        <f>Data!IU12</f>
        <v>0</v>
      </c>
      <c r="E100" s="172">
        <f>Data!JO12</f>
        <v>0</v>
      </c>
      <c r="F100" s="172">
        <f>Data!KI12</f>
        <v>0</v>
      </c>
      <c r="G100" s="172">
        <f>Data!LC12</f>
        <v>0</v>
      </c>
      <c r="H100" s="75">
        <f t="shared" si="2"/>
        <v>0</v>
      </c>
    </row>
    <row r="101" spans="2:8" x14ac:dyDescent="0.2">
      <c r="B101" s="9" t="str">
        <f>$B$42</f>
        <v>Veterinary Science</v>
      </c>
      <c r="C101" s="172">
        <f>Data!IB12</f>
        <v>0</v>
      </c>
      <c r="D101" s="172">
        <f>Data!IV12</f>
        <v>0</v>
      </c>
      <c r="E101" s="172">
        <f>Data!JP12</f>
        <v>0</v>
      </c>
      <c r="F101" s="172">
        <f>Data!KJ12</f>
        <v>0</v>
      </c>
      <c r="G101" s="172">
        <f>Data!LD12</f>
        <v>0</v>
      </c>
      <c r="H101" s="75">
        <f t="shared" si="2"/>
        <v>0</v>
      </c>
    </row>
    <row r="102" spans="2:8" x14ac:dyDescent="0.2">
      <c r="B102" s="9" t="str">
        <f>$B$43</f>
        <v>Vocational Training</v>
      </c>
      <c r="C102" s="172">
        <f>Data!IC12</f>
        <v>0</v>
      </c>
      <c r="D102" s="172">
        <f>Data!IW12</f>
        <v>0</v>
      </c>
      <c r="E102" s="172">
        <f>Data!JQ12</f>
        <v>0</v>
      </c>
      <c r="F102" s="172">
        <f>Data!KK12</f>
        <v>0</v>
      </c>
      <c r="G102" s="172">
        <f>Data!LE12</f>
        <v>0</v>
      </c>
      <c r="H102" s="75">
        <f t="shared" si="2"/>
        <v>0</v>
      </c>
    </row>
    <row r="103" spans="2:8" x14ac:dyDescent="0.2">
      <c r="B103" s="9" t="str">
        <f>$B$44</f>
        <v>Physical Training</v>
      </c>
      <c r="C103" s="172">
        <f>Data!ID12</f>
        <v>0</v>
      </c>
      <c r="D103" s="172">
        <f>Data!IX12</f>
        <v>0</v>
      </c>
      <c r="E103" s="172">
        <f>Data!JR12</f>
        <v>0</v>
      </c>
      <c r="F103" s="172">
        <f>Data!KL12</f>
        <v>0</v>
      </c>
      <c r="G103" s="172">
        <f>Data!LF12</f>
        <v>0</v>
      </c>
      <c r="H103" s="75">
        <f t="shared" si="2"/>
        <v>0</v>
      </c>
    </row>
    <row r="104" spans="2:8" x14ac:dyDescent="0.2">
      <c r="B104" s="9" t="str">
        <f>$B$45</f>
        <v>Health Services</v>
      </c>
      <c r="C104" s="172">
        <f>Data!IE12</f>
        <v>0</v>
      </c>
      <c r="D104" s="172">
        <f>Data!IY12</f>
        <v>0</v>
      </c>
      <c r="E104" s="172">
        <f>Data!JS12</f>
        <v>0</v>
      </c>
      <c r="F104" s="172">
        <f>Data!KM12</f>
        <v>0</v>
      </c>
      <c r="G104" s="172">
        <f>Data!LG12</f>
        <v>0</v>
      </c>
      <c r="H104" s="75">
        <f t="shared" si="2"/>
        <v>0</v>
      </c>
    </row>
    <row r="105" spans="2:8" x14ac:dyDescent="0.2">
      <c r="B105" s="9" t="str">
        <f>$B$46</f>
        <v>Pharmacy</v>
      </c>
      <c r="C105" s="172">
        <f>Data!IF12</f>
        <v>0</v>
      </c>
      <c r="D105" s="172">
        <f>Data!IZ12</f>
        <v>0</v>
      </c>
      <c r="E105" s="172">
        <f>Data!JT12</f>
        <v>0</v>
      </c>
      <c r="F105" s="172">
        <f>Data!KN12</f>
        <v>0</v>
      </c>
      <c r="G105" s="172">
        <f>Data!LH12</f>
        <v>0</v>
      </c>
      <c r="H105" s="75">
        <f t="shared" si="2"/>
        <v>0</v>
      </c>
    </row>
    <row r="106" spans="2:8" x14ac:dyDescent="0.2">
      <c r="B106" s="9" t="str">
        <f>$B$47</f>
        <v>Business Administration</v>
      </c>
      <c r="C106" s="172">
        <f>Data!IG12</f>
        <v>0</v>
      </c>
      <c r="D106" s="172">
        <f>Data!JA12</f>
        <v>0</v>
      </c>
      <c r="E106" s="172">
        <f>Data!JU12</f>
        <v>0</v>
      </c>
      <c r="F106" s="172">
        <f>Data!KO12</f>
        <v>0</v>
      </c>
      <c r="G106" s="172">
        <f>Data!LI12</f>
        <v>0</v>
      </c>
      <c r="H106" s="75">
        <f t="shared" si="2"/>
        <v>0</v>
      </c>
    </row>
    <row r="107" spans="2:8" x14ac:dyDescent="0.2">
      <c r="B107" s="9" t="str">
        <f>$B$48</f>
        <v>Optometry</v>
      </c>
      <c r="C107" s="172">
        <f>Data!IH12</f>
        <v>0</v>
      </c>
      <c r="D107" s="172">
        <f>Data!JB12</f>
        <v>0</v>
      </c>
      <c r="E107" s="172">
        <f>Data!JV12</f>
        <v>0</v>
      </c>
      <c r="F107" s="172">
        <f>Data!KP12</f>
        <v>0</v>
      </c>
      <c r="G107" s="172">
        <f>Data!LJ12</f>
        <v>0</v>
      </c>
      <c r="H107" s="75">
        <f t="shared" si="2"/>
        <v>0</v>
      </c>
    </row>
    <row r="108" spans="2:8" x14ac:dyDescent="0.2">
      <c r="B108" s="9" t="str">
        <f>$B$49</f>
        <v>Teacher Ed-Practice Teaching</v>
      </c>
      <c r="C108" s="172">
        <f>Data!II12</f>
        <v>0</v>
      </c>
      <c r="D108" s="172">
        <f>Data!JC12</f>
        <v>0</v>
      </c>
      <c r="E108" s="172">
        <f>Data!JW12</f>
        <v>0</v>
      </c>
      <c r="F108" s="172">
        <f>Data!KQ12</f>
        <v>0</v>
      </c>
      <c r="G108" s="172">
        <f>Data!LK12</f>
        <v>0</v>
      </c>
      <c r="H108" s="75">
        <f t="shared" si="2"/>
        <v>0</v>
      </c>
    </row>
    <row r="109" spans="2:8" x14ac:dyDescent="0.2">
      <c r="B109" s="9" t="str">
        <f>$B$50</f>
        <v>Technology</v>
      </c>
      <c r="C109" s="172">
        <f>Data!IJ12</f>
        <v>0</v>
      </c>
      <c r="D109" s="172">
        <f>Data!JD12</f>
        <v>0</v>
      </c>
      <c r="E109" s="172">
        <f>Data!JX12</f>
        <v>0</v>
      </c>
      <c r="F109" s="172">
        <f>Data!KR12</f>
        <v>0</v>
      </c>
      <c r="G109" s="172">
        <f>Data!LL12</f>
        <v>0</v>
      </c>
      <c r="H109" s="75">
        <f t="shared" si="2"/>
        <v>0</v>
      </c>
    </row>
    <row r="110" spans="2:8" x14ac:dyDescent="0.2">
      <c r="B110" s="9" t="str">
        <f>$B$51</f>
        <v>Nursing</v>
      </c>
      <c r="C110" s="172">
        <f>Data!IK12</f>
        <v>0</v>
      </c>
      <c r="D110" s="172">
        <f>Data!JE12</f>
        <v>0</v>
      </c>
      <c r="E110" s="172">
        <f>Data!JY12</f>
        <v>0</v>
      </c>
      <c r="F110" s="172">
        <f>Data!KS12</f>
        <v>0</v>
      </c>
      <c r="G110" s="172">
        <f>Data!HPM12</f>
        <v>0</v>
      </c>
      <c r="H110" s="75">
        <f t="shared" si="2"/>
        <v>0</v>
      </c>
    </row>
    <row r="111" spans="2:8" x14ac:dyDescent="0.2">
      <c r="B111" s="39" t="str">
        <f>$B$52</f>
        <v>Totals</v>
      </c>
      <c r="C111" s="40">
        <f>SUM(C91:C110)</f>
        <v>125339.1</v>
      </c>
      <c r="D111" s="40">
        <f>SUM(D91:D110)</f>
        <v>50927</v>
      </c>
      <c r="E111" s="40">
        <f>SUM(E91:E110)</f>
        <v>29753</v>
      </c>
      <c r="F111" s="40">
        <f>SUM(F91:F110)</f>
        <v>8405</v>
      </c>
      <c r="G111" s="40">
        <f>SUM(G91:G110)</f>
        <v>0</v>
      </c>
      <c r="H111" s="40">
        <f t="shared" si="2"/>
        <v>214424.1</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5167327.5</v>
      </c>
      <c r="D116" s="21">
        <f t="shared" si="3"/>
        <v>747834</v>
      </c>
      <c r="E116" s="21">
        <f t="shared" si="3"/>
        <v>552908</v>
      </c>
      <c r="F116" s="21">
        <f t="shared" si="3"/>
        <v>257976</v>
      </c>
      <c r="G116" s="21">
        <f t="shared" si="3"/>
        <v>0</v>
      </c>
      <c r="H116" s="40">
        <f t="shared" ref="H116:H136" si="4">SUM(C116:G116)</f>
        <v>6726045.5</v>
      </c>
      <c r="I116" s="1"/>
    </row>
    <row r="117" spans="2:9" x14ac:dyDescent="0.2">
      <c r="B117" s="9" t="str">
        <f>$B$33</f>
        <v>Science</v>
      </c>
      <c r="C117" s="22">
        <f t="shared" si="3"/>
        <v>1757221</v>
      </c>
      <c r="D117" s="22">
        <f t="shared" si="3"/>
        <v>647531</v>
      </c>
      <c r="E117" s="22">
        <f t="shared" si="3"/>
        <v>185593</v>
      </c>
      <c r="F117" s="22">
        <f t="shared" si="3"/>
        <v>0</v>
      </c>
      <c r="G117" s="22">
        <f t="shared" si="3"/>
        <v>0</v>
      </c>
      <c r="H117" s="75">
        <f t="shared" si="4"/>
        <v>2590345</v>
      </c>
      <c r="I117" s="1"/>
    </row>
    <row r="118" spans="2:9" x14ac:dyDescent="0.2">
      <c r="B118" s="9" t="str">
        <f>$B$34</f>
        <v>Fine Arts</v>
      </c>
      <c r="C118" s="22">
        <f t="shared" si="3"/>
        <v>920045</v>
      </c>
      <c r="D118" s="22">
        <f t="shared" si="3"/>
        <v>341177</v>
      </c>
      <c r="E118" s="22">
        <f t="shared" si="3"/>
        <v>0</v>
      </c>
      <c r="F118" s="22">
        <f t="shared" si="3"/>
        <v>0</v>
      </c>
      <c r="G118" s="22">
        <f t="shared" si="3"/>
        <v>0</v>
      </c>
      <c r="H118" s="75">
        <f t="shared" si="4"/>
        <v>1261222</v>
      </c>
      <c r="I118" s="1"/>
    </row>
    <row r="119" spans="2:9" x14ac:dyDescent="0.2">
      <c r="B119" s="9" t="str">
        <f>$B$35</f>
        <v>Teacher Education</v>
      </c>
      <c r="C119" s="22">
        <f t="shared" si="3"/>
        <v>158866</v>
      </c>
      <c r="D119" s="22">
        <f t="shared" si="3"/>
        <v>451068</v>
      </c>
      <c r="E119" s="22">
        <f t="shared" si="3"/>
        <v>641751</v>
      </c>
      <c r="F119" s="22">
        <f t="shared" si="3"/>
        <v>680081</v>
      </c>
      <c r="G119" s="22">
        <f t="shared" si="3"/>
        <v>0</v>
      </c>
      <c r="H119" s="75">
        <f t="shared" si="4"/>
        <v>1931766</v>
      </c>
      <c r="I119" s="1"/>
    </row>
    <row r="120" spans="2:9" x14ac:dyDescent="0.2">
      <c r="B120" s="9" t="str">
        <f>$B$36</f>
        <v>Agriculture</v>
      </c>
      <c r="C120" s="22">
        <f t="shared" si="3"/>
        <v>295791.59999999998</v>
      </c>
      <c r="D120" s="22">
        <f t="shared" si="3"/>
        <v>215874</v>
      </c>
      <c r="E120" s="22">
        <f t="shared" si="3"/>
        <v>0</v>
      </c>
      <c r="F120" s="22">
        <f t="shared" si="3"/>
        <v>0</v>
      </c>
      <c r="G120" s="22">
        <f t="shared" si="3"/>
        <v>0</v>
      </c>
      <c r="H120" s="75">
        <f t="shared" si="4"/>
        <v>511665.6</v>
      </c>
      <c r="I120" s="1"/>
    </row>
    <row r="121" spans="2:9" x14ac:dyDescent="0.2">
      <c r="B121" s="9" t="str">
        <f>$B$37</f>
        <v>Engineering</v>
      </c>
      <c r="C121" s="22">
        <f t="shared" si="3"/>
        <v>1802550</v>
      </c>
      <c r="D121" s="22">
        <f t="shared" si="3"/>
        <v>2295180</v>
      </c>
      <c r="E121" s="22">
        <f t="shared" si="3"/>
        <v>1637930</v>
      </c>
      <c r="F121" s="22">
        <f t="shared" si="3"/>
        <v>318715</v>
      </c>
      <c r="G121" s="22">
        <f t="shared" si="3"/>
        <v>0</v>
      </c>
      <c r="H121" s="75">
        <f t="shared" si="4"/>
        <v>6054375</v>
      </c>
      <c r="I121" s="1"/>
    </row>
    <row r="122" spans="2:9" x14ac:dyDescent="0.2">
      <c r="B122" s="9" t="str">
        <f>$B$38</f>
        <v>Home Economics</v>
      </c>
      <c r="C122" s="22">
        <f t="shared" si="3"/>
        <v>328442</v>
      </c>
      <c r="D122" s="22">
        <f t="shared" si="3"/>
        <v>108716</v>
      </c>
      <c r="E122" s="22">
        <f t="shared" si="3"/>
        <v>198002</v>
      </c>
      <c r="F122" s="22">
        <f t="shared" si="3"/>
        <v>0</v>
      </c>
      <c r="G122" s="22">
        <f t="shared" si="3"/>
        <v>0</v>
      </c>
      <c r="H122" s="75">
        <f t="shared" si="4"/>
        <v>635160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85266</v>
      </c>
      <c r="D124" s="22">
        <f t="shared" si="3"/>
        <v>181767</v>
      </c>
      <c r="E124" s="22">
        <f t="shared" si="3"/>
        <v>0</v>
      </c>
      <c r="F124" s="22">
        <f t="shared" si="3"/>
        <v>0</v>
      </c>
      <c r="G124" s="22">
        <f t="shared" si="3"/>
        <v>0</v>
      </c>
      <c r="H124" s="75">
        <f t="shared" si="4"/>
        <v>267033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160070</v>
      </c>
      <c r="D127" s="22">
        <f t="shared" si="3"/>
        <v>0</v>
      </c>
      <c r="E127" s="22">
        <f t="shared" si="3"/>
        <v>0</v>
      </c>
      <c r="F127" s="22">
        <f t="shared" si="3"/>
        <v>0</v>
      </c>
      <c r="G127" s="22">
        <f t="shared" si="3"/>
        <v>0</v>
      </c>
      <c r="H127" s="75">
        <f t="shared" si="4"/>
        <v>160070</v>
      </c>
      <c r="I127" s="1"/>
    </row>
    <row r="128" spans="2:9" x14ac:dyDescent="0.2">
      <c r="B128" s="9" t="str">
        <f>$B$44</f>
        <v>Physical Training</v>
      </c>
      <c r="C128" s="22">
        <f t="shared" si="3"/>
        <v>142177</v>
      </c>
      <c r="D128" s="22">
        <f t="shared" si="3"/>
        <v>0</v>
      </c>
      <c r="E128" s="22">
        <f t="shared" si="3"/>
        <v>0</v>
      </c>
      <c r="F128" s="22">
        <f t="shared" si="3"/>
        <v>0</v>
      </c>
      <c r="G128" s="22">
        <f t="shared" si="3"/>
        <v>0</v>
      </c>
      <c r="H128" s="75">
        <f t="shared" si="4"/>
        <v>142177</v>
      </c>
      <c r="I128" s="1"/>
    </row>
    <row r="129" spans="2:12" x14ac:dyDescent="0.2">
      <c r="B129" s="9" t="str">
        <f>$B$45</f>
        <v>Health Services</v>
      </c>
      <c r="C129" s="22">
        <f t="shared" si="3"/>
        <v>91217</v>
      </c>
      <c r="D129" s="22">
        <f t="shared" si="3"/>
        <v>104388</v>
      </c>
      <c r="E129" s="22">
        <f t="shared" si="3"/>
        <v>125832</v>
      </c>
      <c r="F129" s="22">
        <f t="shared" si="3"/>
        <v>0</v>
      </c>
      <c r="G129" s="22">
        <f t="shared" si="3"/>
        <v>0</v>
      </c>
      <c r="H129" s="75">
        <f t="shared" si="4"/>
        <v>321437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887641</v>
      </c>
      <c r="D131" s="22">
        <f t="shared" si="3"/>
        <v>1125354</v>
      </c>
      <c r="E131" s="22">
        <f t="shared" si="3"/>
        <v>576216</v>
      </c>
      <c r="F131" s="22">
        <f t="shared" si="3"/>
        <v>0</v>
      </c>
      <c r="G131" s="22">
        <f t="shared" si="3"/>
        <v>0</v>
      </c>
      <c r="H131" s="75">
        <f t="shared" si="4"/>
        <v>2589211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39573</v>
      </c>
      <c r="E133" s="22">
        <f t="shared" si="5"/>
        <v>0</v>
      </c>
      <c r="F133" s="22">
        <f t="shared" si="5"/>
        <v>0</v>
      </c>
      <c r="G133" s="22">
        <f t="shared" si="5"/>
        <v>0</v>
      </c>
      <c r="H133" s="75">
        <f t="shared" si="4"/>
        <v>39573</v>
      </c>
      <c r="I133" s="1"/>
    </row>
    <row r="134" spans="2:12" x14ac:dyDescent="0.2">
      <c r="B134" s="9" t="str">
        <f>$B$50</f>
        <v>Technology</v>
      </c>
      <c r="C134" s="22">
        <f t="shared" si="5"/>
        <v>177646</v>
      </c>
      <c r="D134" s="22">
        <f t="shared" si="5"/>
        <v>378134</v>
      </c>
      <c r="E134" s="22">
        <f t="shared" si="5"/>
        <v>18563</v>
      </c>
      <c r="F134" s="22">
        <f t="shared" si="5"/>
        <v>0</v>
      </c>
      <c r="G134" s="22">
        <f t="shared" si="5"/>
        <v>0</v>
      </c>
      <c r="H134" s="75">
        <f t="shared" si="4"/>
        <v>574343</v>
      </c>
      <c r="I134" s="1"/>
    </row>
    <row r="135" spans="2:12" x14ac:dyDescent="0.2">
      <c r="B135" s="9" t="str">
        <f>$B$51</f>
        <v>Nursing</v>
      </c>
      <c r="C135" s="22">
        <f t="shared" si="5"/>
        <v>53377</v>
      </c>
      <c r="D135" s="22">
        <f t="shared" si="5"/>
        <v>1959695</v>
      </c>
      <c r="E135" s="22">
        <f t="shared" si="5"/>
        <v>625446</v>
      </c>
      <c r="F135" s="22">
        <f t="shared" si="5"/>
        <v>342530</v>
      </c>
      <c r="G135" s="22">
        <f t="shared" si="5"/>
        <v>0</v>
      </c>
      <c r="H135" s="75">
        <f t="shared" si="4"/>
        <v>2981048</v>
      </c>
      <c r="I135" s="1"/>
    </row>
    <row r="136" spans="2:12" x14ac:dyDescent="0.2">
      <c r="B136" s="39" t="str">
        <f>$B$52</f>
        <v>Totals</v>
      </c>
      <c r="C136" s="40">
        <f>SUM(C116:C135)</f>
        <v>12027637.1</v>
      </c>
      <c r="D136" s="40">
        <f>SUM(D116:D135)</f>
        <v>8596291</v>
      </c>
      <c r="E136" s="40">
        <f>SUM(E116:E135)</f>
        <v>4562241</v>
      </c>
      <c r="F136" s="40">
        <f>SUM(F116:F135)</f>
        <v>1599302</v>
      </c>
      <c r="G136" s="40">
        <f>SUM(G116:G135)</f>
        <v>0</v>
      </c>
      <c r="H136" s="40">
        <f t="shared" si="4"/>
        <v>26785471.100000001</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36581471.899999999</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Data!QD12</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Data!LN12</f>
        <v>1273597</v>
      </c>
      <c r="D143" s="172">
        <f>Data!MH12</f>
        <v>190308</v>
      </c>
      <c r="E143" s="172">
        <f>Data!NB12</f>
        <v>0</v>
      </c>
      <c r="F143" s="172">
        <f>Data!NV12</f>
        <v>0</v>
      </c>
      <c r="G143" s="172">
        <f>Data!OP12</f>
        <v>0</v>
      </c>
      <c r="H143" s="173">
        <f>Data!PJ12</f>
        <v>4880556</v>
      </c>
      <c r="I143" s="76">
        <f t="shared" ref="I143:I162" si="6">SUM(C143:H143)</f>
        <v>6344461</v>
      </c>
    </row>
    <row r="144" spans="2:12" x14ac:dyDescent="0.2">
      <c r="B144" s="9" t="str">
        <f>$B$33</f>
        <v>Science</v>
      </c>
      <c r="C144" s="172">
        <f>Data!LO12</f>
        <v>0</v>
      </c>
      <c r="D144" s="172">
        <f>Data!MI12</f>
        <v>0</v>
      </c>
      <c r="E144" s="172">
        <f>Data!NC12</f>
        <v>8607</v>
      </c>
      <c r="F144" s="172">
        <f>Data!NW12</f>
        <v>0</v>
      </c>
      <c r="G144" s="172">
        <f>Data!OQ12</f>
        <v>0</v>
      </c>
      <c r="H144" s="174">
        <f>Data!PK12</f>
        <v>2181963</v>
      </c>
      <c r="I144" s="76">
        <f t="shared" si="6"/>
        <v>2190570</v>
      </c>
    </row>
    <row r="145" spans="2:9" x14ac:dyDescent="0.2">
      <c r="B145" s="9" t="str">
        <f>$B$34</f>
        <v>Fine Arts</v>
      </c>
      <c r="C145" s="172">
        <f>Data!LP12</f>
        <v>0</v>
      </c>
      <c r="D145" s="172">
        <f>Data!MJ12</f>
        <v>0</v>
      </c>
      <c r="E145" s="172">
        <f>Data!ND12</f>
        <v>0</v>
      </c>
      <c r="F145" s="172">
        <f>Data!NX12</f>
        <v>0</v>
      </c>
      <c r="G145" s="172">
        <f>Data!OR12</f>
        <v>0</v>
      </c>
      <c r="H145" s="174">
        <f>Data!PL12</f>
        <v>997326</v>
      </c>
      <c r="I145" s="76">
        <f t="shared" si="6"/>
        <v>997326</v>
      </c>
    </row>
    <row r="146" spans="2:9" x14ac:dyDescent="0.2">
      <c r="B146" s="9" t="str">
        <f>$B$35</f>
        <v>Teacher Education</v>
      </c>
      <c r="C146" s="172">
        <f>Data!LQ12</f>
        <v>0</v>
      </c>
      <c r="D146" s="172">
        <f>Data!MK12</f>
        <v>0</v>
      </c>
      <c r="E146" s="172">
        <f>Data!NE12</f>
        <v>1275</v>
      </c>
      <c r="F146" s="172">
        <f>Data!NY12</f>
        <v>1327</v>
      </c>
      <c r="G146" s="172">
        <f>Data!OS12</f>
        <v>0</v>
      </c>
      <c r="H146" s="174">
        <f>Data!PN12</f>
        <v>1227995</v>
      </c>
      <c r="I146" s="76">
        <f t="shared" si="6"/>
        <v>1230597</v>
      </c>
    </row>
    <row r="147" spans="2:9" x14ac:dyDescent="0.2">
      <c r="B147" s="9" t="str">
        <f>$B$36</f>
        <v>Agriculture</v>
      </c>
      <c r="C147" s="172">
        <f>Data!LR12</f>
        <v>44587</v>
      </c>
      <c r="D147" s="172">
        <f>Data!ML12</f>
        <v>32540</v>
      </c>
      <c r="E147" s="172">
        <f>Data!NF12</f>
        <v>0</v>
      </c>
      <c r="F147" s="172">
        <f>Data!NZ12</f>
        <v>0</v>
      </c>
      <c r="G147" s="172">
        <f>Data!OT12</f>
        <v>0</v>
      </c>
      <c r="H147" s="174">
        <f>Data!PM12</f>
        <v>13512830</v>
      </c>
      <c r="I147" s="76">
        <f t="shared" si="6"/>
        <v>13589957</v>
      </c>
    </row>
    <row r="148" spans="2:9" x14ac:dyDescent="0.2">
      <c r="B148" s="9" t="str">
        <f>$B$37</f>
        <v>Engineering</v>
      </c>
      <c r="C148" s="172">
        <f>Data!LS12</f>
        <v>48197</v>
      </c>
      <c r="D148" s="172">
        <f>Data!MM12</f>
        <v>61342</v>
      </c>
      <c r="E148" s="172">
        <f>Data!NG12</f>
        <v>138430</v>
      </c>
      <c r="F148" s="172">
        <f>Data!OA12</f>
        <v>26368</v>
      </c>
      <c r="G148" s="172">
        <f>Data!OU12</f>
        <v>0</v>
      </c>
      <c r="H148" s="174">
        <f>Data!PO12</f>
        <v>6077156</v>
      </c>
      <c r="I148" s="76">
        <f t="shared" si="6"/>
        <v>6351493</v>
      </c>
    </row>
    <row r="149" spans="2:9" x14ac:dyDescent="0.2">
      <c r="B149" s="9" t="str">
        <f>$B$38</f>
        <v>Home Economics</v>
      </c>
      <c r="C149" s="172">
        <f>Data!LT12</f>
        <v>0</v>
      </c>
      <c r="D149" s="172">
        <f>Data!MN12</f>
        <v>0</v>
      </c>
      <c r="E149" s="172">
        <f>Data!NH12</f>
        <v>0</v>
      </c>
      <c r="F149" s="172">
        <f>Data!OB12</f>
        <v>0</v>
      </c>
      <c r="G149" s="172">
        <f>Data!OV12</f>
        <v>0</v>
      </c>
      <c r="H149" s="174">
        <f>Data!PP12</f>
        <v>0</v>
      </c>
      <c r="I149" s="76">
        <f t="shared" si="6"/>
        <v>0</v>
      </c>
    </row>
    <row r="150" spans="2:9" x14ac:dyDescent="0.2">
      <c r="B150" s="9" t="str">
        <f>$B$39</f>
        <v>Law</v>
      </c>
      <c r="C150" s="172">
        <f>Data!LU12</f>
        <v>0</v>
      </c>
      <c r="D150" s="172">
        <f>Data!MO12</f>
        <v>0</v>
      </c>
      <c r="E150" s="172">
        <f>Data!NI12</f>
        <v>0</v>
      </c>
      <c r="F150" s="172">
        <f>Data!OC12</f>
        <v>0</v>
      </c>
      <c r="G150" s="172">
        <f>Data!OW12</f>
        <v>0</v>
      </c>
      <c r="H150" s="174">
        <f>Data!PQ12</f>
        <v>0</v>
      </c>
      <c r="I150" s="76">
        <f t="shared" si="6"/>
        <v>0</v>
      </c>
    </row>
    <row r="151" spans="2:9" x14ac:dyDescent="0.2">
      <c r="B151" s="9" t="str">
        <f>$B$40</f>
        <v>Social Service</v>
      </c>
      <c r="C151" s="172">
        <f>Data!LV12</f>
        <v>0</v>
      </c>
      <c r="D151" s="172">
        <f>Data!MP12</f>
        <v>0</v>
      </c>
      <c r="E151" s="172">
        <f>Data!NJ12</f>
        <v>0</v>
      </c>
      <c r="F151" s="172">
        <f>Data!OD12</f>
        <v>0</v>
      </c>
      <c r="G151" s="172">
        <f>Data!OX12</f>
        <v>0</v>
      </c>
      <c r="H151" s="174">
        <f>Data!PR12</f>
        <v>259570</v>
      </c>
      <c r="I151" s="76">
        <f t="shared" si="6"/>
        <v>259570</v>
      </c>
    </row>
    <row r="152" spans="2:9" x14ac:dyDescent="0.2">
      <c r="B152" s="9" t="str">
        <f>$B$41</f>
        <v>Library Science</v>
      </c>
      <c r="C152" s="172">
        <f>Data!LW12</f>
        <v>0</v>
      </c>
      <c r="D152" s="172">
        <f>Data!MQ12</f>
        <v>0</v>
      </c>
      <c r="E152" s="172">
        <f>Data!NK12</f>
        <v>0</v>
      </c>
      <c r="F152" s="172">
        <f>Data!OE12</f>
        <v>0</v>
      </c>
      <c r="G152" s="172">
        <f>Data!OY12</f>
        <v>0</v>
      </c>
      <c r="H152" s="174">
        <f>Data!PS12</f>
        <v>0</v>
      </c>
      <c r="I152" s="76">
        <f t="shared" si="6"/>
        <v>0</v>
      </c>
    </row>
    <row r="153" spans="2:9" x14ac:dyDescent="0.2">
      <c r="B153" s="9" t="str">
        <f>$B$42</f>
        <v>Veterinary Science</v>
      </c>
      <c r="C153" s="172">
        <f>Data!LX12</f>
        <v>0</v>
      </c>
      <c r="D153" s="172">
        <f>Data!MR12</f>
        <v>0</v>
      </c>
      <c r="E153" s="172">
        <f>Data!NL12</f>
        <v>0</v>
      </c>
      <c r="F153" s="172">
        <f>Data!OF12</f>
        <v>0</v>
      </c>
      <c r="G153" s="172">
        <f>Data!OZ12</f>
        <v>0</v>
      </c>
      <c r="H153" s="174">
        <f>Data!PT12</f>
        <v>0</v>
      </c>
      <c r="I153" s="76">
        <f t="shared" si="6"/>
        <v>0</v>
      </c>
    </row>
    <row r="154" spans="2:9" x14ac:dyDescent="0.2">
      <c r="B154" s="9" t="str">
        <f>$B$43</f>
        <v>Vocational Training</v>
      </c>
      <c r="C154" s="172">
        <f>Data!LY12</f>
        <v>0</v>
      </c>
      <c r="D154" s="172">
        <f>Data!MS12</f>
        <v>0</v>
      </c>
      <c r="E154" s="172">
        <f>Data!NM12</f>
        <v>0</v>
      </c>
      <c r="F154" s="172">
        <f>Data!OG12</f>
        <v>0</v>
      </c>
      <c r="G154" s="172">
        <f>Data!PA12</f>
        <v>0</v>
      </c>
      <c r="H154" s="174">
        <f>Data!PU12</f>
        <v>0</v>
      </c>
      <c r="I154" s="76">
        <f t="shared" si="6"/>
        <v>0</v>
      </c>
    </row>
    <row r="155" spans="2:9" x14ac:dyDescent="0.2">
      <c r="B155" s="9" t="str">
        <f>$B$44</f>
        <v>Physical Training</v>
      </c>
      <c r="C155" s="172">
        <f>Data!LZ12</f>
        <v>0</v>
      </c>
      <c r="D155" s="172">
        <f>Data!MT12</f>
        <v>0</v>
      </c>
      <c r="E155" s="172">
        <f>Data!NN12</f>
        <v>0</v>
      </c>
      <c r="F155" s="172">
        <f>Data!OH12</f>
        <v>0</v>
      </c>
      <c r="G155" s="172">
        <f>Data!PB12</f>
        <v>0</v>
      </c>
      <c r="H155" s="174">
        <f>Data!PV12</f>
        <v>466280</v>
      </c>
      <c r="I155" s="76">
        <f t="shared" si="6"/>
        <v>466280</v>
      </c>
    </row>
    <row r="156" spans="2:9" x14ac:dyDescent="0.2">
      <c r="B156" s="9" t="str">
        <f>$B$45</f>
        <v>Health Services</v>
      </c>
      <c r="C156" s="172">
        <f>Data!MA12</f>
        <v>0</v>
      </c>
      <c r="D156" s="172">
        <f>Data!MU12</f>
        <v>0</v>
      </c>
      <c r="E156" s="172">
        <f>Data!NO12</f>
        <v>0</v>
      </c>
      <c r="F156" s="172">
        <f>Data!OI12</f>
        <v>0</v>
      </c>
      <c r="G156" s="172">
        <f>Data!PC12</f>
        <v>0</v>
      </c>
      <c r="H156" s="174">
        <f>Data!PW12</f>
        <v>0</v>
      </c>
      <c r="I156" s="76">
        <f t="shared" si="6"/>
        <v>0</v>
      </c>
    </row>
    <row r="157" spans="2:9" x14ac:dyDescent="0.2">
      <c r="B157" s="9" t="str">
        <f>$B$46</f>
        <v>Pharmacy</v>
      </c>
      <c r="C157" s="172">
        <f>Data!MB12</f>
        <v>0</v>
      </c>
      <c r="D157" s="172">
        <f>Data!MV12</f>
        <v>0</v>
      </c>
      <c r="E157" s="172">
        <f>Data!NP12</f>
        <v>0</v>
      </c>
      <c r="F157" s="172">
        <f>Data!OJ12</f>
        <v>0</v>
      </c>
      <c r="G157" s="172">
        <f>Data!PD12</f>
        <v>0</v>
      </c>
      <c r="H157" s="174">
        <f>Data!PX12</f>
        <v>0</v>
      </c>
      <c r="I157" s="76">
        <f t="shared" si="6"/>
        <v>0</v>
      </c>
    </row>
    <row r="158" spans="2:9" x14ac:dyDescent="0.2">
      <c r="B158" s="9" t="str">
        <f>$B$47</f>
        <v>Business Administration</v>
      </c>
      <c r="C158" s="172">
        <f>Data!MC12</f>
        <v>0</v>
      </c>
      <c r="D158" s="172">
        <f>Data!MW12</f>
        <v>0</v>
      </c>
      <c r="E158" s="172">
        <f>Data!NQ12</f>
        <v>147871</v>
      </c>
      <c r="F158" s="172">
        <f>Data!OK12</f>
        <v>0</v>
      </c>
      <c r="G158" s="172">
        <f>Data!PE12</f>
        <v>0</v>
      </c>
      <c r="H158" s="174">
        <f>Data!PY12</f>
        <v>2376582</v>
      </c>
      <c r="I158" s="76">
        <f t="shared" si="6"/>
        <v>2524453</v>
      </c>
    </row>
    <row r="159" spans="2:9" x14ac:dyDescent="0.2">
      <c r="B159" s="9" t="str">
        <f>$B$48</f>
        <v>Optometry</v>
      </c>
      <c r="C159" s="172">
        <f>Data!MD12</f>
        <v>0</v>
      </c>
      <c r="D159" s="172">
        <f>Data!MX12</f>
        <v>0</v>
      </c>
      <c r="E159" s="172">
        <f>Data!NR12</f>
        <v>0</v>
      </c>
      <c r="F159" s="172">
        <f>Data!OL12</f>
        <v>0</v>
      </c>
      <c r="G159" s="172">
        <f>Data!PF12</f>
        <v>0</v>
      </c>
      <c r="H159" s="174">
        <f>Data!PZ12</f>
        <v>0</v>
      </c>
      <c r="I159" s="76">
        <f t="shared" si="6"/>
        <v>0</v>
      </c>
    </row>
    <row r="160" spans="2:9" x14ac:dyDescent="0.2">
      <c r="B160" s="9" t="str">
        <f>$B$49</f>
        <v>Teacher Ed-Practice Teaching</v>
      </c>
      <c r="C160" s="172">
        <f>Data!ME12</f>
        <v>0</v>
      </c>
      <c r="D160" s="172">
        <f>Data!MY12</f>
        <v>0</v>
      </c>
      <c r="E160" s="172">
        <f>Data!NS12</f>
        <v>0</v>
      </c>
      <c r="F160" s="172">
        <f>Data!OM12</f>
        <v>0</v>
      </c>
      <c r="G160" s="172">
        <f>Data!PG12</f>
        <v>0</v>
      </c>
      <c r="H160" s="174">
        <f>Data!QA12</f>
        <v>182841</v>
      </c>
      <c r="I160" s="76">
        <f t="shared" si="6"/>
        <v>182841</v>
      </c>
    </row>
    <row r="161" spans="2:10" x14ac:dyDescent="0.2">
      <c r="B161" s="9" t="str">
        <f>$B$50</f>
        <v>Technology</v>
      </c>
      <c r="C161" s="172">
        <f>Data!MF12</f>
        <v>0</v>
      </c>
      <c r="D161" s="172">
        <f>Data!MZ12</f>
        <v>0</v>
      </c>
      <c r="E161" s="172">
        <f>Data!NT12</f>
        <v>0</v>
      </c>
      <c r="F161" s="172">
        <f>Data!ON12</f>
        <v>0</v>
      </c>
      <c r="G161" s="172">
        <f>Data!PH12</f>
        <v>0</v>
      </c>
      <c r="H161" s="174">
        <f>Data!QB12</f>
        <v>189676</v>
      </c>
      <c r="I161" s="76">
        <f t="shared" si="6"/>
        <v>189676</v>
      </c>
    </row>
    <row r="162" spans="2:10" x14ac:dyDescent="0.2">
      <c r="B162" s="9" t="str">
        <f>$B$51</f>
        <v>Nursing</v>
      </c>
      <c r="C162" s="172">
        <f>Data!MG12</f>
        <v>0</v>
      </c>
      <c r="D162" s="172">
        <f>Data!NA12</f>
        <v>0</v>
      </c>
      <c r="E162" s="172">
        <f>Data!NU12</f>
        <v>9621</v>
      </c>
      <c r="F162" s="172">
        <f>Data!OO12</f>
        <v>5181</v>
      </c>
      <c r="G162" s="172">
        <f>Data!PI12</f>
        <v>0</v>
      </c>
      <c r="H162" s="174">
        <f>Data!QC12</f>
        <v>2239446</v>
      </c>
      <c r="I162" s="76">
        <f t="shared" si="6"/>
        <v>2254248</v>
      </c>
    </row>
    <row r="163" spans="2:10" ht="15" thickBot="1" x14ac:dyDescent="0.25">
      <c r="B163" s="39" t="str">
        <f>$B$52</f>
        <v>Totals</v>
      </c>
      <c r="C163" s="40">
        <f t="shared" ref="C163:H163" si="7">SUM(C143:C162)</f>
        <v>1366381</v>
      </c>
      <c r="D163" s="40">
        <f t="shared" si="7"/>
        <v>284190</v>
      </c>
      <c r="E163" s="40">
        <f t="shared" si="7"/>
        <v>305804</v>
      </c>
      <c r="F163" s="40">
        <f t="shared" si="7"/>
        <v>32876</v>
      </c>
      <c r="G163" s="41">
        <f t="shared" si="7"/>
        <v>0</v>
      </c>
      <c r="H163" s="77">
        <f t="shared" si="7"/>
        <v>34592221</v>
      </c>
      <c r="I163" s="76">
        <f>SUM(I143:I162)</f>
        <v>36581472</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5023115.3810591232</v>
      </c>
      <c r="D168" s="21">
        <f t="shared" si="8"/>
        <v>732951.62554550066</v>
      </c>
      <c r="E168" s="21">
        <f t="shared" si="8"/>
        <v>401201.33841616148</v>
      </c>
      <c r="F168" s="21">
        <f t="shared" si="8"/>
        <v>187192.65497921474</v>
      </c>
      <c r="G168" s="21">
        <f t="shared" si="8"/>
        <v>0</v>
      </c>
      <c r="H168" s="40">
        <f t="shared" ref="H168:H188" si="9">SUM(C168:G168)</f>
        <v>6344461.0000000009</v>
      </c>
      <c r="I168" s="56"/>
      <c r="J168" s="57"/>
    </row>
    <row r="169" spans="2:10" x14ac:dyDescent="0.2">
      <c r="B169" s="9" t="str">
        <f>$B$33</f>
        <v>Science</v>
      </c>
      <c r="C169" s="22">
        <f t="shared" si="8"/>
        <v>1480185.5369933348</v>
      </c>
      <c r="D169" s="22">
        <f t="shared" si="8"/>
        <v>545444.21046347113</v>
      </c>
      <c r="E169" s="22">
        <f t="shared" si="8"/>
        <v>164940.25254319404</v>
      </c>
      <c r="F169" s="22">
        <f t="shared" si="8"/>
        <v>0</v>
      </c>
      <c r="G169" s="22">
        <f t="shared" si="8"/>
        <v>0</v>
      </c>
      <c r="H169" s="75">
        <f t="shared" si="9"/>
        <v>2190570</v>
      </c>
      <c r="I169" s="56"/>
      <c r="J169" s="57"/>
    </row>
    <row r="170" spans="2:10" x14ac:dyDescent="0.2">
      <c r="B170" s="9" t="str">
        <f>$B$34</f>
        <v>Fine Arts</v>
      </c>
      <c r="C170" s="22">
        <f t="shared" si="8"/>
        <v>727536.30976148532</v>
      </c>
      <c r="D170" s="22">
        <f t="shared" si="8"/>
        <v>269789.69023851468</v>
      </c>
      <c r="E170" s="22">
        <f t="shared" si="8"/>
        <v>0</v>
      </c>
      <c r="F170" s="22">
        <f t="shared" si="8"/>
        <v>0</v>
      </c>
      <c r="G170" s="22">
        <f t="shared" si="8"/>
        <v>0</v>
      </c>
      <c r="H170" s="75">
        <f t="shared" si="9"/>
        <v>997326</v>
      </c>
      <c r="I170" s="56"/>
      <c r="J170" s="57"/>
    </row>
    <row r="171" spans="2:10" x14ac:dyDescent="0.2">
      <c r="B171" s="9" t="str">
        <f>$B$35</f>
        <v>Teacher Education</v>
      </c>
      <c r="C171" s="22">
        <f t="shared" si="8"/>
        <v>100988.76037263313</v>
      </c>
      <c r="D171" s="22">
        <f t="shared" si="8"/>
        <v>286737.23870282428</v>
      </c>
      <c r="E171" s="22">
        <f t="shared" si="8"/>
        <v>409226.59416047286</v>
      </c>
      <c r="F171" s="22">
        <f t="shared" si="8"/>
        <v>433644.40676406975</v>
      </c>
      <c r="G171" s="22">
        <f t="shared" si="8"/>
        <v>0</v>
      </c>
      <c r="H171" s="75">
        <f t="shared" si="9"/>
        <v>1230597</v>
      </c>
      <c r="I171" s="56"/>
      <c r="J171" s="57"/>
    </row>
    <row r="172" spans="2:10" x14ac:dyDescent="0.2">
      <c r="B172" s="9" t="str">
        <f>$B$36</f>
        <v>Agriculture</v>
      </c>
      <c r="C172" s="22">
        <f t="shared" si="8"/>
        <v>7856293.7206159644</v>
      </c>
      <c r="D172" s="22">
        <f t="shared" si="8"/>
        <v>5733663.2793840356</v>
      </c>
      <c r="E172" s="22">
        <f t="shared" si="8"/>
        <v>0</v>
      </c>
      <c r="F172" s="22">
        <f t="shared" si="8"/>
        <v>0</v>
      </c>
      <c r="G172" s="22">
        <f t="shared" si="8"/>
        <v>0</v>
      </c>
      <c r="H172" s="75">
        <f t="shared" si="9"/>
        <v>13589957</v>
      </c>
      <c r="I172" s="56"/>
      <c r="J172" s="57"/>
    </row>
    <row r="173" spans="2:10" x14ac:dyDescent="0.2">
      <c r="B173" s="9" t="str">
        <f>$B$37</f>
        <v>Engineering</v>
      </c>
      <c r="C173" s="22">
        <f t="shared" si="8"/>
        <v>1857529.5153793744</v>
      </c>
      <c r="D173" s="22">
        <f t="shared" si="8"/>
        <v>2365158.150813255</v>
      </c>
      <c r="E173" s="22">
        <f t="shared" si="8"/>
        <v>1782523.0941806545</v>
      </c>
      <c r="F173" s="22">
        <f t="shared" si="8"/>
        <v>346282.23962671624</v>
      </c>
      <c r="G173" s="22">
        <f t="shared" si="8"/>
        <v>0</v>
      </c>
      <c r="H173" s="75">
        <f t="shared" si="9"/>
        <v>6351493</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82882.998056419994</v>
      </c>
      <c r="D176" s="22">
        <f t="shared" si="8"/>
        <v>176687.00194358002</v>
      </c>
      <c r="E176" s="22">
        <f t="shared" si="8"/>
        <v>0</v>
      </c>
      <c r="F176" s="22">
        <f t="shared" si="8"/>
        <v>0</v>
      </c>
      <c r="G176" s="22">
        <f t="shared" si="8"/>
        <v>0</v>
      </c>
      <c r="H176" s="75">
        <f t="shared" si="9"/>
        <v>259570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466280</v>
      </c>
      <c r="D180" s="22">
        <f t="shared" si="8"/>
        <v>0</v>
      </c>
      <c r="E180" s="22">
        <f t="shared" si="8"/>
        <v>0</v>
      </c>
      <c r="F180" s="22">
        <f t="shared" si="8"/>
        <v>0</v>
      </c>
      <c r="G180" s="22">
        <f t="shared" si="8"/>
        <v>0</v>
      </c>
      <c r="H180" s="75">
        <f t="shared" si="9"/>
        <v>466280</v>
      </c>
      <c r="I180" s="56"/>
      <c r="J180" s="57"/>
    </row>
    <row r="181" spans="2:10" x14ac:dyDescent="0.2">
      <c r="B181" s="9" t="str">
        <f>$B$45</f>
        <v>Health Services</v>
      </c>
      <c r="C181" s="22">
        <f t="shared" si="8"/>
        <v>0</v>
      </c>
      <c r="D181" s="22">
        <f t="shared" si="8"/>
        <v>0</v>
      </c>
      <c r="E181" s="22">
        <f t="shared" si="8"/>
        <v>0</v>
      </c>
      <c r="F181" s="22">
        <f t="shared" si="8"/>
        <v>0</v>
      </c>
      <c r="G181" s="22">
        <f t="shared" si="8"/>
        <v>0</v>
      </c>
      <c r="H181" s="75">
        <f t="shared" si="9"/>
        <v>0</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814746.89512055984</v>
      </c>
      <c r="D183" s="22">
        <f t="shared" si="8"/>
        <v>1032938.6288054546</v>
      </c>
      <c r="E183" s="22">
        <f t="shared" si="8"/>
        <v>676767.47607398545</v>
      </c>
      <c r="F183" s="22">
        <f t="shared" si="8"/>
        <v>0</v>
      </c>
      <c r="G183" s="22">
        <f t="shared" si="8"/>
        <v>0</v>
      </c>
      <c r="H183" s="75">
        <f t="shared" si="9"/>
        <v>2524453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182841</v>
      </c>
      <c r="E185" s="22">
        <f t="shared" si="10"/>
        <v>0</v>
      </c>
      <c r="F185" s="22">
        <f t="shared" si="10"/>
        <v>0</v>
      </c>
      <c r="G185" s="22">
        <f t="shared" si="10"/>
        <v>0</v>
      </c>
      <c r="H185" s="75">
        <f t="shared" si="9"/>
        <v>182841</v>
      </c>
      <c r="I185" s="56"/>
      <c r="J185" s="57"/>
    </row>
    <row r="186" spans="2:10" x14ac:dyDescent="0.2">
      <c r="B186" s="9" t="str">
        <f>$B$50</f>
        <v>Technology</v>
      </c>
      <c r="C186" s="22">
        <f t="shared" si="10"/>
        <v>58667.35155821521</v>
      </c>
      <c r="D186" s="22">
        <f t="shared" si="10"/>
        <v>124878.24276434116</v>
      </c>
      <c r="E186" s="22">
        <f t="shared" si="10"/>
        <v>6130.4056774436185</v>
      </c>
      <c r="F186" s="22">
        <f t="shared" si="10"/>
        <v>0</v>
      </c>
      <c r="G186" s="22">
        <f t="shared" si="10"/>
        <v>0</v>
      </c>
      <c r="H186" s="75">
        <f t="shared" si="9"/>
        <v>189676</v>
      </c>
      <c r="I186" s="56"/>
      <c r="J186" s="57"/>
    </row>
    <row r="187" spans="2:10" x14ac:dyDescent="0.2">
      <c r="B187" s="9" t="str">
        <f>$B$51</f>
        <v>Nursing</v>
      </c>
      <c r="C187" s="22">
        <f t="shared" si="10"/>
        <v>40098.283939741996</v>
      </c>
      <c r="D187" s="22">
        <f t="shared" si="10"/>
        <v>1472177.2775782207</v>
      </c>
      <c r="E187" s="22">
        <f t="shared" si="10"/>
        <v>479473.39516975236</v>
      </c>
      <c r="F187" s="22">
        <f t="shared" si="10"/>
        <v>262499.0433122848</v>
      </c>
      <c r="G187" s="22">
        <f t="shared" si="10"/>
        <v>0</v>
      </c>
      <c r="H187" s="75">
        <f t="shared" si="9"/>
        <v>2254248</v>
      </c>
      <c r="I187" s="56"/>
      <c r="J187" s="57"/>
    </row>
    <row r="188" spans="2:10" x14ac:dyDescent="0.2">
      <c r="B188" s="39" t="str">
        <f>$B$52</f>
        <v>Totals</v>
      </c>
      <c r="C188" s="40">
        <f>SUM(C168:C187)</f>
        <v>18508324.752856851</v>
      </c>
      <c r="D188" s="40">
        <f>SUM(D168:D187)</f>
        <v>12923266.346239198</v>
      </c>
      <c r="E188" s="40">
        <f>SUM(E168:E187)</f>
        <v>3920262.5562216644</v>
      </c>
      <c r="F188" s="40">
        <f>SUM(F168:F187)</f>
        <v>1229618.3446822856</v>
      </c>
      <c r="G188" s="40">
        <f>SUM(G168:G187)</f>
        <v>0</v>
      </c>
      <c r="H188" s="40">
        <f t="shared" si="9"/>
        <v>36581472</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24485117</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4723553.9723181305</v>
      </c>
      <c r="D193" s="42">
        <f t="shared" si="11"/>
        <v>683609.51794415142</v>
      </c>
      <c r="E193" s="42">
        <f t="shared" si="11"/>
        <v>505423.89266530395</v>
      </c>
      <c r="F193" s="42">
        <f t="shared" si="11"/>
        <v>235820.84928093723</v>
      </c>
      <c r="G193" s="42">
        <f t="shared" si="11"/>
        <v>0</v>
      </c>
      <c r="H193" s="42">
        <f>SUM(C193:G193)</f>
        <v>6148408.2322085239</v>
      </c>
      <c r="I193" s="1"/>
    </row>
    <row r="194" spans="2:9" x14ac:dyDescent="0.2">
      <c r="B194" s="9" t="str">
        <f>$B$33</f>
        <v>Science</v>
      </c>
      <c r="C194" s="43">
        <f t="shared" si="11"/>
        <v>1606309.6900265829</v>
      </c>
      <c r="D194" s="43">
        <f t="shared" si="11"/>
        <v>591920.60639646545</v>
      </c>
      <c r="E194" s="43">
        <f t="shared" si="11"/>
        <v>169654.14953560403</v>
      </c>
      <c r="F194" s="43">
        <f t="shared" si="11"/>
        <v>0</v>
      </c>
      <c r="G194" s="43">
        <f t="shared" si="11"/>
        <v>0</v>
      </c>
      <c r="H194" s="43">
        <f t="shared" ref="H194:H213" si="12">SUM(C194:G194)</f>
        <v>2367884.4459586521</v>
      </c>
      <c r="I194" s="1"/>
    </row>
    <row r="195" spans="2:9" x14ac:dyDescent="0.2">
      <c r="B195" s="9" t="str">
        <f>$B$34</f>
        <v>Fine Arts</v>
      </c>
      <c r="C195" s="43">
        <f t="shared" si="11"/>
        <v>841030.92255357036</v>
      </c>
      <c r="D195" s="43">
        <f t="shared" si="11"/>
        <v>311876.49198034825</v>
      </c>
      <c r="E195" s="43">
        <f t="shared" si="11"/>
        <v>0</v>
      </c>
      <c r="F195" s="43">
        <f t="shared" si="11"/>
        <v>0</v>
      </c>
      <c r="G195" s="43">
        <f t="shared" si="11"/>
        <v>0</v>
      </c>
      <c r="H195" s="43">
        <f t="shared" si="12"/>
        <v>1152907.4145339187</v>
      </c>
      <c r="I195" s="1"/>
    </row>
    <row r="196" spans="2:9" x14ac:dyDescent="0.2">
      <c r="B196" s="9" t="str">
        <f>$B$35</f>
        <v>Teacher Education</v>
      </c>
      <c r="C196" s="43">
        <f t="shared" si="11"/>
        <v>145222.48209858814</v>
      </c>
      <c r="D196" s="43">
        <f t="shared" si="11"/>
        <v>412329.97970142105</v>
      </c>
      <c r="E196" s="43">
        <f t="shared" si="11"/>
        <v>586636.99664655142</v>
      </c>
      <c r="F196" s="43">
        <f t="shared" si="11"/>
        <v>621675.19071475277</v>
      </c>
      <c r="G196" s="43">
        <f t="shared" si="11"/>
        <v>0</v>
      </c>
      <c r="H196" s="43">
        <f t="shared" si="12"/>
        <v>1765864.6491613134</v>
      </c>
      <c r="I196" s="1"/>
    </row>
    <row r="197" spans="2:9" x14ac:dyDescent="0.2">
      <c r="B197" s="9" t="str">
        <f>$B$36</f>
        <v>Agriculture</v>
      </c>
      <c r="C197" s="43">
        <f t="shared" si="11"/>
        <v>270388.82036378293</v>
      </c>
      <c r="D197" s="43">
        <f t="shared" si="11"/>
        <v>197334.59708528328</v>
      </c>
      <c r="E197" s="43">
        <f t="shared" si="11"/>
        <v>0</v>
      </c>
      <c r="F197" s="43">
        <f t="shared" si="11"/>
        <v>0</v>
      </c>
      <c r="G197" s="43">
        <f t="shared" si="11"/>
        <v>0</v>
      </c>
      <c r="H197" s="43">
        <f t="shared" si="12"/>
        <v>467723.41744906618</v>
      </c>
      <c r="I197" s="1"/>
    </row>
    <row r="198" spans="2:9" x14ac:dyDescent="0.2">
      <c r="B198" s="9" t="str">
        <f>$B$37</f>
        <v>Engineering</v>
      </c>
      <c r="C198" s="43">
        <f t="shared" si="11"/>
        <v>1647745.8053127166</v>
      </c>
      <c r="D198" s="43">
        <f t="shared" si="11"/>
        <v>2098068.4127694881</v>
      </c>
      <c r="E198" s="43">
        <f t="shared" si="11"/>
        <v>1497263.4805668958</v>
      </c>
      <c r="F198" s="43">
        <f t="shared" si="11"/>
        <v>291343.54350239522</v>
      </c>
      <c r="G198" s="43">
        <f t="shared" si="11"/>
        <v>0</v>
      </c>
      <c r="H198" s="43">
        <f t="shared" si="12"/>
        <v>5534421.2421514951</v>
      </c>
      <c r="I198" s="1"/>
    </row>
    <row r="199" spans="2:9" x14ac:dyDescent="0.2">
      <c r="B199" s="9" t="str">
        <f>$B$38</f>
        <v>Home Economics</v>
      </c>
      <c r="C199" s="43">
        <f t="shared" si="11"/>
        <v>300235.18226319342</v>
      </c>
      <c r="D199" s="43">
        <f t="shared" si="11"/>
        <v>99379.39750374596</v>
      </c>
      <c r="E199" s="43">
        <f t="shared" si="11"/>
        <v>180997.45634990901</v>
      </c>
      <c r="F199" s="43">
        <f t="shared" si="11"/>
        <v>0</v>
      </c>
      <c r="G199" s="43">
        <f t="shared" si="11"/>
        <v>0</v>
      </c>
      <c r="H199" s="43">
        <f t="shared" si="12"/>
        <v>580612.03611684847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77943.299123904522</v>
      </c>
      <c r="D201" s="43">
        <f t="shared" si="11"/>
        <v>166156.72896412114</v>
      </c>
      <c r="E201" s="43">
        <f t="shared" si="11"/>
        <v>0</v>
      </c>
      <c r="F201" s="43">
        <f t="shared" si="11"/>
        <v>0</v>
      </c>
      <c r="G201" s="43">
        <f t="shared" si="11"/>
        <v>0</v>
      </c>
      <c r="H201" s="43">
        <f t="shared" si="12"/>
        <v>244100.02808802566</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146323.08177659789</v>
      </c>
      <c r="D204" s="43">
        <f t="shared" si="11"/>
        <v>0</v>
      </c>
      <c r="E204" s="43">
        <f t="shared" si="11"/>
        <v>0</v>
      </c>
      <c r="F204" s="43">
        <f t="shared" si="11"/>
        <v>0</v>
      </c>
      <c r="G204" s="43">
        <f t="shared" si="11"/>
        <v>0</v>
      </c>
      <c r="H204" s="43">
        <f t="shared" si="12"/>
        <v>146323.08177659789</v>
      </c>
      <c r="I204" s="1"/>
    </row>
    <row r="205" spans="2:9" x14ac:dyDescent="0.2">
      <c r="B205" s="9" t="str">
        <f>$B$44</f>
        <v>Physical Training</v>
      </c>
      <c r="C205" s="43">
        <f t="shared" si="11"/>
        <v>129966.74453521185</v>
      </c>
      <c r="D205" s="43">
        <f t="shared" si="11"/>
        <v>0</v>
      </c>
      <c r="E205" s="43">
        <f t="shared" si="11"/>
        <v>0</v>
      </c>
      <c r="F205" s="43">
        <f t="shared" si="11"/>
        <v>0</v>
      </c>
      <c r="G205" s="43">
        <f t="shared" si="11"/>
        <v>0</v>
      </c>
      <c r="H205" s="43">
        <f t="shared" si="12"/>
        <v>129966.74453521185</v>
      </c>
      <c r="I205" s="1"/>
    </row>
    <row r="206" spans="2:9" x14ac:dyDescent="0.2">
      <c r="B206" s="9" t="str">
        <f>$B$45</f>
        <v>Health Services</v>
      </c>
      <c r="C206" s="43">
        <f t="shared" si="11"/>
        <v>83383.223279914615</v>
      </c>
      <c r="D206" s="43">
        <f t="shared" si="11"/>
        <v>95423.089026647722</v>
      </c>
      <c r="E206" s="43">
        <f t="shared" si="11"/>
        <v>115025.46402269549</v>
      </c>
      <c r="F206" s="43">
        <f t="shared" si="11"/>
        <v>0</v>
      </c>
      <c r="G206" s="43">
        <f t="shared" si="11"/>
        <v>0</v>
      </c>
      <c r="H206" s="43">
        <f t="shared" si="12"/>
        <v>293831.77632925782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811409.79965803178</v>
      </c>
      <c r="D208" s="43">
        <f t="shared" si="11"/>
        <v>1028707.8488762513</v>
      </c>
      <c r="E208" s="43">
        <f t="shared" si="11"/>
        <v>526730.18609973218</v>
      </c>
      <c r="F208" s="43">
        <f t="shared" si="11"/>
        <v>0</v>
      </c>
      <c r="G208" s="43">
        <f t="shared" si="11"/>
        <v>0</v>
      </c>
      <c r="H208" s="43">
        <f t="shared" si="12"/>
        <v>2366847.8346340153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36174.444400233078</v>
      </c>
      <c r="E210" s="43">
        <f t="shared" si="13"/>
        <v>0</v>
      </c>
      <c r="F210" s="43">
        <f t="shared" si="13"/>
        <v>0</v>
      </c>
      <c r="G210" s="43">
        <f t="shared" si="13"/>
        <v>0</v>
      </c>
      <c r="H210" s="43">
        <f t="shared" si="12"/>
        <v>36174.444400233078</v>
      </c>
      <c r="I210" s="1"/>
    </row>
    <row r="211" spans="2:9" x14ac:dyDescent="0.2">
      <c r="B211" s="9" t="str">
        <f>$B$50</f>
        <v>Technology</v>
      </c>
      <c r="C211" s="43">
        <f t="shared" si="13"/>
        <v>162389.6431891392</v>
      </c>
      <c r="D211" s="43">
        <f t="shared" si="13"/>
        <v>345659.60020311159</v>
      </c>
      <c r="E211" s="43">
        <f t="shared" si="13"/>
        <v>16968.797195095813</v>
      </c>
      <c r="F211" s="43">
        <f t="shared" si="13"/>
        <v>0</v>
      </c>
      <c r="G211" s="43">
        <f t="shared" si="13"/>
        <v>0</v>
      </c>
      <c r="H211" s="43">
        <f t="shared" si="12"/>
        <v>525018.04058734665</v>
      </c>
      <c r="I211" s="1"/>
    </row>
    <row r="212" spans="2:9" x14ac:dyDescent="0.2">
      <c r="B212" s="9" t="str">
        <f>$B$51</f>
        <v>Nursing</v>
      </c>
      <c r="C212" s="43">
        <f t="shared" si="13"/>
        <v>48792.947685321837</v>
      </c>
      <c r="D212" s="43">
        <f t="shared" si="13"/>
        <v>1791395.0880376713</v>
      </c>
      <c r="E212" s="43">
        <f t="shared" si="13"/>
        <v>571732.28090739087</v>
      </c>
      <c r="F212" s="43">
        <f t="shared" si="13"/>
        <v>313113.29543910839</v>
      </c>
      <c r="G212" s="43">
        <f t="shared" si="13"/>
        <v>0</v>
      </c>
      <c r="H212" s="43">
        <f t="shared" si="12"/>
        <v>2725033.6120694922</v>
      </c>
      <c r="I212" s="1"/>
    </row>
    <row r="213" spans="2:9" x14ac:dyDescent="0.2">
      <c r="B213" s="39" t="str">
        <f>$B$52</f>
        <v>Totals</v>
      </c>
      <c r="C213" s="42">
        <f>SUM(C193:C212)</f>
        <v>10994695.614184687</v>
      </c>
      <c r="D213" s="42">
        <f>SUM(D193:D212)</f>
        <v>7858035.8028889392</v>
      </c>
      <c r="E213" s="42">
        <f>SUM(E193:E212)</f>
        <v>4170432.7039891789</v>
      </c>
      <c r="F213" s="42">
        <f>SUM(F193:F212)</f>
        <v>1461952.8789371937</v>
      </c>
      <c r="G213" s="42">
        <f>SUM(G193:G212)</f>
        <v>0</v>
      </c>
      <c r="H213" s="42">
        <f t="shared" si="12"/>
        <v>24485116.999999996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19522170</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4973522.1047162423</v>
      </c>
      <c r="D218" s="42">
        <f t="shared" si="14"/>
        <v>1059216.9097093812</v>
      </c>
      <c r="E218" s="42">
        <f t="shared" si="14"/>
        <v>386426.64214203786</v>
      </c>
      <c r="F218" s="42">
        <f t="shared" si="14"/>
        <v>78151.459177451645</v>
      </c>
      <c r="G218" s="42">
        <f t="shared" si="14"/>
        <v>0</v>
      </c>
      <c r="H218" s="42">
        <f>SUM(C218:G218)</f>
        <v>6497317.1157451123</v>
      </c>
      <c r="I218" s="1"/>
    </row>
    <row r="219" spans="2:9" x14ac:dyDescent="0.2">
      <c r="B219" s="9" t="str">
        <f>$B$33</f>
        <v>Science</v>
      </c>
      <c r="C219" s="43">
        <f t="shared" si="14"/>
        <v>1658758.0698918225</v>
      </c>
      <c r="D219" s="43">
        <f t="shared" si="14"/>
        <v>850515.27283867693</v>
      </c>
      <c r="E219" s="43">
        <f t="shared" si="14"/>
        <v>52527.575880524164</v>
      </c>
      <c r="F219" s="43">
        <f t="shared" si="14"/>
        <v>0</v>
      </c>
      <c r="G219" s="43">
        <f t="shared" si="14"/>
        <v>0</v>
      </c>
      <c r="H219" s="43">
        <f t="shared" ref="H219:H238" si="15">SUM(C219:G219)</f>
        <v>2561800.9186110236</v>
      </c>
      <c r="I219" s="1"/>
    </row>
    <row r="220" spans="2:9" x14ac:dyDescent="0.2">
      <c r="B220" s="9" t="str">
        <f>$B$34</f>
        <v>Fine Arts</v>
      </c>
      <c r="C220" s="43">
        <f t="shared" si="14"/>
        <v>605755.86815274297</v>
      </c>
      <c r="D220" s="43">
        <f t="shared" si="14"/>
        <v>117089.40664409538</v>
      </c>
      <c r="E220" s="43">
        <f t="shared" si="14"/>
        <v>0</v>
      </c>
      <c r="F220" s="43">
        <f t="shared" si="14"/>
        <v>0</v>
      </c>
      <c r="G220" s="43">
        <f t="shared" si="14"/>
        <v>0</v>
      </c>
      <c r="H220" s="43">
        <f t="shared" si="15"/>
        <v>722845.27479683841</v>
      </c>
      <c r="I220" s="1"/>
    </row>
    <row r="221" spans="2:9" x14ac:dyDescent="0.2">
      <c r="B221" s="9" t="str">
        <f>$B$35</f>
        <v>Teacher Education</v>
      </c>
      <c r="C221" s="43">
        <f t="shared" si="14"/>
        <v>182634.36952812041</v>
      </c>
      <c r="D221" s="43">
        <f t="shared" si="14"/>
        <v>812233.50516473362</v>
      </c>
      <c r="E221" s="43">
        <f t="shared" si="14"/>
        <v>429403.74968064856</v>
      </c>
      <c r="F221" s="43">
        <f t="shared" si="14"/>
        <v>110358.40817440925</v>
      </c>
      <c r="G221" s="43">
        <f t="shared" si="14"/>
        <v>0</v>
      </c>
      <c r="H221" s="43">
        <f t="shared" si="15"/>
        <v>1534630.0325479119</v>
      </c>
      <c r="I221" s="1"/>
    </row>
    <row r="222" spans="2:9" x14ac:dyDescent="0.2">
      <c r="B222" s="9" t="str">
        <f>$B$36</f>
        <v>Agriculture</v>
      </c>
      <c r="C222" s="43">
        <f t="shared" si="14"/>
        <v>164072.29990952014</v>
      </c>
      <c r="D222" s="43">
        <f t="shared" si="14"/>
        <v>133854.18076337394</v>
      </c>
      <c r="E222" s="43">
        <f t="shared" si="14"/>
        <v>0</v>
      </c>
      <c r="F222" s="43">
        <f t="shared" si="14"/>
        <v>0</v>
      </c>
      <c r="G222" s="43">
        <f t="shared" si="14"/>
        <v>0</v>
      </c>
      <c r="H222" s="43">
        <f t="shared" si="15"/>
        <v>297926.48067289405</v>
      </c>
      <c r="I222" s="1"/>
    </row>
    <row r="223" spans="2:9" x14ac:dyDescent="0.2">
      <c r="B223" s="9" t="str">
        <f>$B$37</f>
        <v>Engineering</v>
      </c>
      <c r="C223" s="43">
        <f t="shared" si="14"/>
        <v>693647.56057393854</v>
      </c>
      <c r="D223" s="43">
        <f t="shared" si="14"/>
        <v>1395040.4164766627</v>
      </c>
      <c r="E223" s="43">
        <f t="shared" si="14"/>
        <v>545233.78880180442</v>
      </c>
      <c r="F223" s="43">
        <f t="shared" si="14"/>
        <v>45639.231043082109</v>
      </c>
      <c r="G223" s="43">
        <f t="shared" si="14"/>
        <v>0</v>
      </c>
      <c r="H223" s="43">
        <f t="shared" si="15"/>
        <v>2679560.9968954879</v>
      </c>
      <c r="I223" s="1"/>
    </row>
    <row r="224" spans="2:9" x14ac:dyDescent="0.2">
      <c r="B224" s="9" t="str">
        <f>$B$38</f>
        <v>Home Economics</v>
      </c>
      <c r="C224" s="43">
        <f t="shared" si="14"/>
        <v>301794.65872008097</v>
      </c>
      <c r="D224" s="43">
        <f t="shared" si="14"/>
        <v>80391.712115280796</v>
      </c>
      <c r="E224" s="43">
        <f t="shared" si="14"/>
        <v>146195.63077236793</v>
      </c>
      <c r="F224" s="43">
        <f t="shared" si="14"/>
        <v>0</v>
      </c>
      <c r="G224" s="43">
        <f t="shared" si="14"/>
        <v>0</v>
      </c>
      <c r="H224" s="43">
        <f t="shared" si="15"/>
        <v>528382.0016077297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62537.193541530163</v>
      </c>
      <c r="D226" s="43">
        <f t="shared" si="14"/>
        <v>240383.09977327808</v>
      </c>
      <c r="E226" s="43">
        <f t="shared" si="14"/>
        <v>0</v>
      </c>
      <c r="F226" s="43">
        <f t="shared" si="14"/>
        <v>0</v>
      </c>
      <c r="G226" s="43">
        <f t="shared" si="14"/>
        <v>0</v>
      </c>
      <c r="H226" s="43">
        <f t="shared" si="15"/>
        <v>302920.29331480822</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98900.112258094057</v>
      </c>
      <c r="D229" s="43">
        <f t="shared" si="14"/>
        <v>0</v>
      </c>
      <c r="E229" s="43">
        <f t="shared" si="14"/>
        <v>0</v>
      </c>
      <c r="F229" s="43">
        <f t="shared" si="14"/>
        <v>0</v>
      </c>
      <c r="G229" s="43">
        <f t="shared" si="14"/>
        <v>0</v>
      </c>
      <c r="H229" s="43">
        <f t="shared" si="15"/>
        <v>98900.112258094057</v>
      </c>
      <c r="I229" s="1"/>
    </row>
    <row r="230" spans="2:10" x14ac:dyDescent="0.2">
      <c r="B230" s="9" t="str">
        <f>$B$44</f>
        <v>Physical Training</v>
      </c>
      <c r="C230" s="43">
        <f t="shared" si="14"/>
        <v>94918.34338091797</v>
      </c>
      <c r="D230" s="43">
        <f t="shared" si="14"/>
        <v>0</v>
      </c>
      <c r="E230" s="43">
        <f t="shared" si="14"/>
        <v>0</v>
      </c>
      <c r="F230" s="43">
        <f t="shared" si="14"/>
        <v>0</v>
      </c>
      <c r="G230" s="43">
        <f t="shared" si="14"/>
        <v>0</v>
      </c>
      <c r="H230" s="43">
        <f t="shared" si="15"/>
        <v>94918.34338091797</v>
      </c>
      <c r="I230" s="1"/>
    </row>
    <row r="231" spans="2:10" x14ac:dyDescent="0.2">
      <c r="B231" s="9" t="str">
        <f>$B$45</f>
        <v>Health Services</v>
      </c>
      <c r="C231" s="43">
        <f t="shared" si="14"/>
        <v>155288.98620986703</v>
      </c>
      <c r="D231" s="43">
        <f t="shared" si="14"/>
        <v>236026.89862417415</v>
      </c>
      <c r="E231" s="43">
        <f t="shared" si="14"/>
        <v>50323.621647774889</v>
      </c>
      <c r="F231" s="43">
        <f t="shared" si="14"/>
        <v>0</v>
      </c>
      <c r="G231" s="43">
        <f t="shared" si="14"/>
        <v>0</v>
      </c>
      <c r="H231" s="43">
        <f t="shared" si="15"/>
        <v>441639.50648181606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772755.93929548084</v>
      </c>
      <c r="D233" s="43">
        <f t="shared" si="14"/>
        <v>934207.1373396425</v>
      </c>
      <c r="E233" s="43">
        <f t="shared" si="14"/>
        <v>347857.4430689257</v>
      </c>
      <c r="F233" s="43">
        <f t="shared" si="14"/>
        <v>0</v>
      </c>
      <c r="G233" s="43">
        <f t="shared" si="14"/>
        <v>0</v>
      </c>
      <c r="H233" s="43">
        <f t="shared" si="15"/>
        <v>2054820.519704049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41581.920059628006</v>
      </c>
      <c r="E235" s="43">
        <f t="shared" si="16"/>
        <v>0</v>
      </c>
      <c r="F235" s="43">
        <f t="shared" si="16"/>
        <v>0</v>
      </c>
      <c r="G235" s="43">
        <f t="shared" si="16"/>
        <v>0</v>
      </c>
      <c r="H235" s="43">
        <f t="shared" si="15"/>
        <v>41581.920059628006</v>
      </c>
      <c r="I235" s="1"/>
    </row>
    <row r="236" spans="2:10" x14ac:dyDescent="0.2">
      <c r="B236" s="9" t="str">
        <f>$B$50</f>
        <v>Technology</v>
      </c>
      <c r="C236" s="43">
        <f t="shared" si="16"/>
        <v>100305.44245003855</v>
      </c>
      <c r="D236" s="43">
        <f t="shared" si="16"/>
        <v>194312.9724691188</v>
      </c>
      <c r="E236" s="43">
        <f t="shared" si="16"/>
        <v>2203.9542327492654</v>
      </c>
      <c r="F236" s="43">
        <f t="shared" si="16"/>
        <v>0</v>
      </c>
      <c r="G236" s="43">
        <f t="shared" si="16"/>
        <v>0</v>
      </c>
      <c r="H236" s="43">
        <f t="shared" si="15"/>
        <v>296822.36915190658</v>
      </c>
      <c r="I236" s="1"/>
    </row>
    <row r="237" spans="2:10" x14ac:dyDescent="0.2">
      <c r="B237" s="9" t="str">
        <f>$B$51</f>
        <v>Nursing</v>
      </c>
      <c r="C237" s="43">
        <f t="shared" si="16"/>
        <v>14931.633289410291</v>
      </c>
      <c r="D237" s="43">
        <f t="shared" si="16"/>
        <v>1110699.2869260635</v>
      </c>
      <c r="E237" s="43">
        <f t="shared" si="16"/>
        <v>211334.72254029068</v>
      </c>
      <c r="F237" s="43">
        <f t="shared" si="16"/>
        <v>31138.47201601589</v>
      </c>
      <c r="G237" s="43">
        <f t="shared" si="16"/>
        <v>0</v>
      </c>
      <c r="H237" s="43">
        <f t="shared" si="15"/>
        <v>1368104.1147717803</v>
      </c>
      <c r="I237" s="1"/>
    </row>
    <row r="238" spans="2:10" x14ac:dyDescent="0.2">
      <c r="B238" s="39" t="str">
        <f>$B$52</f>
        <v>Totals</v>
      </c>
      <c r="C238" s="42">
        <f>SUM(C218:C237)</f>
        <v>9879822.5819178075</v>
      </c>
      <c r="D238" s="42">
        <f>SUM(D218:D237)</f>
        <v>7205552.7189041087</v>
      </c>
      <c r="E238" s="42">
        <f>SUM(E218:E237)</f>
        <v>2171507.1287671234</v>
      </c>
      <c r="F238" s="42">
        <f>SUM(F218:F237)</f>
        <v>265287.5704109589</v>
      </c>
      <c r="G238" s="42">
        <f>SUM(G218:G237)</f>
        <v>0</v>
      </c>
      <c r="H238" s="42">
        <f t="shared" si="15"/>
        <v>19522170</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19116883</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4870270.0659698267</v>
      </c>
      <c r="D243" s="42">
        <f t="shared" si="17"/>
        <v>1037227.2003847833</v>
      </c>
      <c r="E243" s="42">
        <f t="shared" si="17"/>
        <v>378404.29142417089</v>
      </c>
      <c r="F243" s="42">
        <f t="shared" si="17"/>
        <v>76529.00786001861</v>
      </c>
      <c r="G243" s="42">
        <f t="shared" si="17"/>
        <v>0</v>
      </c>
      <c r="H243" s="42">
        <f>SUM(C243:G243)</f>
        <v>6362430.5656388002</v>
      </c>
      <c r="I243" s="1"/>
    </row>
    <row r="244" spans="2:9" x14ac:dyDescent="0.2">
      <c r="B244" s="9" t="str">
        <f>$B$33</f>
        <v>Science</v>
      </c>
      <c r="C244" s="43">
        <f t="shared" si="17"/>
        <v>1624321.678759472</v>
      </c>
      <c r="D244" s="43">
        <f t="shared" si="17"/>
        <v>832858.28166490013</v>
      </c>
      <c r="E244" s="43">
        <f t="shared" si="17"/>
        <v>51437.085241118293</v>
      </c>
      <c r="F244" s="43">
        <f t="shared" si="17"/>
        <v>0</v>
      </c>
      <c r="G244" s="43">
        <f t="shared" si="17"/>
        <v>0</v>
      </c>
      <c r="H244" s="43">
        <f t="shared" ref="H244:H263" si="18">SUM(C244:G244)</f>
        <v>2508617.0456654904</v>
      </c>
      <c r="I244" s="1"/>
    </row>
    <row r="245" spans="2:9" x14ac:dyDescent="0.2">
      <c r="B245" s="9" t="str">
        <f>$B$34</f>
        <v>Fine Arts</v>
      </c>
      <c r="C245" s="43">
        <f t="shared" si="17"/>
        <v>593180.16685846983</v>
      </c>
      <c r="D245" s="43">
        <f t="shared" si="17"/>
        <v>114658.59007244553</v>
      </c>
      <c r="E245" s="43">
        <f t="shared" si="17"/>
        <v>0</v>
      </c>
      <c r="F245" s="43">
        <f t="shared" si="17"/>
        <v>0</v>
      </c>
      <c r="G245" s="43">
        <f t="shared" si="17"/>
        <v>0</v>
      </c>
      <c r="H245" s="43">
        <f t="shared" si="18"/>
        <v>707838.75693091541</v>
      </c>
      <c r="I245" s="1"/>
    </row>
    <row r="246" spans="2:9" x14ac:dyDescent="0.2">
      <c r="B246" s="9" t="str">
        <f>$B$35</f>
        <v>Teacher Education</v>
      </c>
      <c r="C246" s="43">
        <f t="shared" si="17"/>
        <v>178842.8168614372</v>
      </c>
      <c r="D246" s="43">
        <f t="shared" si="17"/>
        <v>795371.25672576914</v>
      </c>
      <c r="E246" s="43">
        <f t="shared" si="17"/>
        <v>420489.17934872227</v>
      </c>
      <c r="F246" s="43">
        <f t="shared" si="17"/>
        <v>108067.32945858095</v>
      </c>
      <c r="G246" s="43">
        <f t="shared" si="17"/>
        <v>0</v>
      </c>
      <c r="H246" s="43">
        <f t="shared" si="18"/>
        <v>1502770.5823945096</v>
      </c>
      <c r="I246" s="1"/>
    </row>
    <row r="247" spans="2:9" x14ac:dyDescent="0.2">
      <c r="B247" s="9" t="str">
        <f>$B$36</f>
        <v>Agriculture</v>
      </c>
      <c r="C247" s="43">
        <f t="shared" si="17"/>
        <v>160666.10222691472</v>
      </c>
      <c r="D247" s="43">
        <f t="shared" si="17"/>
        <v>131075.32168372013</v>
      </c>
      <c r="E247" s="43">
        <f t="shared" si="17"/>
        <v>0</v>
      </c>
      <c r="F247" s="43">
        <f t="shared" si="17"/>
        <v>0</v>
      </c>
      <c r="G247" s="43">
        <f t="shared" si="17"/>
        <v>0</v>
      </c>
      <c r="H247" s="43">
        <f t="shared" si="18"/>
        <v>291741.42391063483</v>
      </c>
      <c r="I247" s="1"/>
    </row>
    <row r="248" spans="2:9" x14ac:dyDescent="0.2">
      <c r="B248" s="9" t="str">
        <f>$B$37</f>
        <v>Engineering</v>
      </c>
      <c r="C248" s="43">
        <f t="shared" si="17"/>
        <v>679247.19735190284</v>
      </c>
      <c r="D248" s="43">
        <f t="shared" si="17"/>
        <v>1366078.8950232291</v>
      </c>
      <c r="E248" s="43">
        <f t="shared" si="17"/>
        <v>533914.54680349596</v>
      </c>
      <c r="F248" s="43">
        <f t="shared" si="17"/>
        <v>44691.744824503054</v>
      </c>
      <c r="G248" s="43">
        <f t="shared" si="17"/>
        <v>0</v>
      </c>
      <c r="H248" s="43">
        <f t="shared" si="18"/>
        <v>2623932.3840031307</v>
      </c>
      <c r="I248" s="1"/>
    </row>
    <row r="249" spans="2:9" x14ac:dyDescent="0.2">
      <c r="B249" s="9" t="str">
        <f>$B$38</f>
        <v>Home Economics</v>
      </c>
      <c r="C249" s="43">
        <f t="shared" si="17"/>
        <v>295529.29724393948</v>
      </c>
      <c r="D249" s="43">
        <f t="shared" si="17"/>
        <v>78722.752372175106</v>
      </c>
      <c r="E249" s="43">
        <f t="shared" si="17"/>
        <v>143160.55892283272</v>
      </c>
      <c r="F249" s="43">
        <f t="shared" si="17"/>
        <v>0</v>
      </c>
      <c r="G249" s="43">
        <f t="shared" si="17"/>
        <v>0</v>
      </c>
      <c r="H249" s="43">
        <f t="shared" si="18"/>
        <v>517412.6085389473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61238.899778138795</v>
      </c>
      <c r="D251" s="43">
        <f t="shared" si="17"/>
        <v>235392.66349709503</v>
      </c>
      <c r="E251" s="43">
        <f t="shared" si="17"/>
        <v>0</v>
      </c>
      <c r="F251" s="43">
        <f t="shared" si="17"/>
        <v>0</v>
      </c>
      <c r="G251" s="43">
        <f t="shared" si="17"/>
        <v>0</v>
      </c>
      <c r="H251" s="43">
        <f t="shared" si="18"/>
        <v>296631.56327523384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96846.911727786923</v>
      </c>
      <c r="D254" s="43">
        <f t="shared" si="17"/>
        <v>0</v>
      </c>
      <c r="E254" s="43">
        <f t="shared" si="17"/>
        <v>0</v>
      </c>
      <c r="F254" s="43">
        <f t="shared" si="17"/>
        <v>0</v>
      </c>
      <c r="G254" s="43">
        <f t="shared" si="17"/>
        <v>0</v>
      </c>
      <c r="H254" s="43">
        <f t="shared" si="18"/>
        <v>96846.911727786923</v>
      </c>
      <c r="I254" s="1"/>
    </row>
    <row r="255" spans="2:9" x14ac:dyDescent="0.2">
      <c r="B255" s="9" t="str">
        <f>$B$44</f>
        <v>Physical Training</v>
      </c>
      <c r="C255" s="43">
        <f t="shared" si="17"/>
        <v>92947.80574940356</v>
      </c>
      <c r="D255" s="43">
        <f t="shared" si="17"/>
        <v>0</v>
      </c>
      <c r="E255" s="43">
        <f t="shared" si="17"/>
        <v>0</v>
      </c>
      <c r="F255" s="43">
        <f t="shared" si="17"/>
        <v>0</v>
      </c>
      <c r="G255" s="43">
        <f t="shared" si="17"/>
        <v>0</v>
      </c>
      <c r="H255" s="43">
        <f t="shared" si="18"/>
        <v>92947.80574940356</v>
      </c>
      <c r="I255" s="1"/>
    </row>
    <row r="256" spans="2:9" x14ac:dyDescent="0.2">
      <c r="B256" s="9" t="str">
        <f>$B$45</f>
        <v>Health Services</v>
      </c>
      <c r="C256" s="43">
        <f t="shared" si="17"/>
        <v>152065.1331569514</v>
      </c>
      <c r="D256" s="43">
        <f t="shared" si="17"/>
        <v>231126.89859022837</v>
      </c>
      <c r="E256" s="43">
        <f t="shared" si="17"/>
        <v>49278.885860372066</v>
      </c>
      <c r="F256" s="43">
        <f t="shared" si="17"/>
        <v>0</v>
      </c>
      <c r="G256" s="43">
        <f t="shared" si="17"/>
        <v>0</v>
      </c>
      <c r="H256" s="43">
        <f t="shared" si="18"/>
        <v>432470.91760755185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756713.25877537241</v>
      </c>
      <c r="D258" s="43">
        <f t="shared" si="17"/>
        <v>914812.67411803489</v>
      </c>
      <c r="E258" s="43">
        <f t="shared" si="17"/>
        <v>340635.80226111203</v>
      </c>
      <c r="F258" s="43">
        <f t="shared" si="17"/>
        <v>0</v>
      </c>
      <c r="G258" s="43">
        <f t="shared" si="17"/>
        <v>0</v>
      </c>
      <c r="H258" s="43">
        <f t="shared" si="18"/>
        <v>2012161.7351545193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40718.665020090571</v>
      </c>
      <c r="E260" s="43">
        <f t="shared" si="19"/>
        <v>0</v>
      </c>
      <c r="F260" s="43">
        <f t="shared" si="19"/>
        <v>0</v>
      </c>
      <c r="G260" s="43">
        <f t="shared" si="19"/>
        <v>0</v>
      </c>
      <c r="H260" s="43">
        <f t="shared" si="18"/>
        <v>40718.665020090571</v>
      </c>
      <c r="I260" s="1"/>
    </row>
    <row r="261" spans="2:10" x14ac:dyDescent="0.2">
      <c r="B261" s="9" t="str">
        <f>$B$50</f>
        <v>Technology</v>
      </c>
      <c r="C261" s="43">
        <f t="shared" si="19"/>
        <v>98223.066778981054</v>
      </c>
      <c r="D261" s="43">
        <f t="shared" si="19"/>
        <v>190278.96796689942</v>
      </c>
      <c r="E261" s="43">
        <f t="shared" si="19"/>
        <v>2158.1993807462218</v>
      </c>
      <c r="F261" s="43">
        <f t="shared" si="19"/>
        <v>0</v>
      </c>
      <c r="G261" s="43">
        <f t="shared" si="19"/>
        <v>0</v>
      </c>
      <c r="H261" s="43">
        <f t="shared" si="18"/>
        <v>290660.23412662669</v>
      </c>
      <c r="I261" s="1"/>
    </row>
    <row r="262" spans="2:10" x14ac:dyDescent="0.2">
      <c r="B262" s="9" t="str">
        <f>$B$51</f>
        <v>Nursing</v>
      </c>
      <c r="C262" s="43">
        <f t="shared" si="19"/>
        <v>14621.647418937635</v>
      </c>
      <c r="D262" s="43">
        <f t="shared" si="19"/>
        <v>1087640.7856477527</v>
      </c>
      <c r="E262" s="43">
        <f t="shared" si="19"/>
        <v>206947.34062044328</v>
      </c>
      <c r="F262" s="43">
        <f t="shared" si="19"/>
        <v>30492.026569226164</v>
      </c>
      <c r="G262" s="43">
        <f t="shared" si="19"/>
        <v>0</v>
      </c>
      <c r="H262" s="43">
        <f t="shared" si="18"/>
        <v>1339701.8002563596</v>
      </c>
      <c r="I262" s="1"/>
    </row>
    <row r="263" spans="2:10" x14ac:dyDescent="0.2">
      <c r="B263" s="39" t="str">
        <f>$B$52</f>
        <v>Totals</v>
      </c>
      <c r="C263" s="42">
        <f>SUM(C243:C262)</f>
        <v>9674714.0486575328</v>
      </c>
      <c r="D263" s="42">
        <f>SUM(D243:D262)</f>
        <v>7055962.9527671235</v>
      </c>
      <c r="E263" s="42">
        <f>SUM(E243:E262)</f>
        <v>2126425.8898630138</v>
      </c>
      <c r="F263" s="42">
        <f>SUM(F243:F262)</f>
        <v>259780.1087123288</v>
      </c>
      <c r="G263" s="42">
        <f>SUM(G243:G262)</f>
        <v>0</v>
      </c>
      <c r="H263" s="42">
        <f t="shared" si="18"/>
        <v>19116883</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24757789.024063326</v>
      </c>
      <c r="D268" s="42">
        <f t="shared" si="20"/>
        <v>4260839.2535838168</v>
      </c>
      <c r="E268" s="42">
        <f t="shared" si="20"/>
        <v>2224364.1646476742</v>
      </c>
      <c r="F268" s="42">
        <f t="shared" si="20"/>
        <v>835669.97129762219</v>
      </c>
      <c r="G268" s="42">
        <f t="shared" si="20"/>
        <v>0</v>
      </c>
      <c r="H268" s="42">
        <f>SUM(C268:G268)</f>
        <v>32078662.413592443</v>
      </c>
      <c r="I268" s="1"/>
    </row>
    <row r="269" spans="2:10" x14ac:dyDescent="0.2">
      <c r="B269" s="9" t="str">
        <f>$B$33</f>
        <v>Science</v>
      </c>
      <c r="C269" s="43">
        <f t="shared" si="20"/>
        <v>8126795.9756712122</v>
      </c>
      <c r="D269" s="43">
        <f t="shared" si="20"/>
        <v>3468269.3713635136</v>
      </c>
      <c r="E269" s="43">
        <f t="shared" si="20"/>
        <v>624152.06320044049</v>
      </c>
      <c r="F269" s="43">
        <f t="shared" si="20"/>
        <v>0</v>
      </c>
      <c r="G269" s="43">
        <f t="shared" si="20"/>
        <v>0</v>
      </c>
      <c r="H269" s="43">
        <f t="shared" ref="H269:H288" si="21">SUM(C269:G269)</f>
        <v>12219217.410235167</v>
      </c>
      <c r="I269" s="1"/>
    </row>
    <row r="270" spans="2:10" x14ac:dyDescent="0.2">
      <c r="B270" s="9" t="str">
        <f>$B$34</f>
        <v>Fine Arts</v>
      </c>
      <c r="C270" s="43">
        <f t="shared" si="20"/>
        <v>3687548.2673262684</v>
      </c>
      <c r="D270" s="43">
        <f t="shared" si="20"/>
        <v>1154591.1789354039</v>
      </c>
      <c r="E270" s="43">
        <f t="shared" si="20"/>
        <v>0</v>
      </c>
      <c r="F270" s="43">
        <f t="shared" si="20"/>
        <v>0</v>
      </c>
      <c r="G270" s="43">
        <f t="shared" si="20"/>
        <v>0</v>
      </c>
      <c r="H270" s="43">
        <f t="shared" si="21"/>
        <v>4842139.4462616723</v>
      </c>
      <c r="I270" s="1"/>
    </row>
    <row r="271" spans="2:10" x14ac:dyDescent="0.2">
      <c r="B271" s="9" t="str">
        <f>$B$35</f>
        <v>Teacher Education</v>
      </c>
      <c r="C271" s="43">
        <f t="shared" si="20"/>
        <v>766554.42886077892</v>
      </c>
      <c r="D271" s="43">
        <f t="shared" si="20"/>
        <v>2757739.9802947477</v>
      </c>
      <c r="E271" s="43">
        <f t="shared" si="20"/>
        <v>2487507.519836395</v>
      </c>
      <c r="F271" s="43">
        <f t="shared" si="20"/>
        <v>1953826.3351118127</v>
      </c>
      <c r="G271" s="43">
        <f t="shared" si="20"/>
        <v>0</v>
      </c>
      <c r="H271" s="43">
        <f t="shared" si="21"/>
        <v>7965628.2641037339</v>
      </c>
      <c r="I271" s="1"/>
    </row>
    <row r="272" spans="2:10" x14ac:dyDescent="0.2">
      <c r="B272" s="9" t="str">
        <f>$B$36</f>
        <v>Agriculture</v>
      </c>
      <c r="C272" s="43">
        <f t="shared" si="20"/>
        <v>8747212.5431161821</v>
      </c>
      <c r="D272" s="43">
        <f t="shared" si="20"/>
        <v>6411801.3789164126</v>
      </c>
      <c r="E272" s="43">
        <f t="shared" si="20"/>
        <v>0</v>
      </c>
      <c r="F272" s="43">
        <f t="shared" si="20"/>
        <v>0</v>
      </c>
      <c r="G272" s="43">
        <f t="shared" si="20"/>
        <v>0</v>
      </c>
      <c r="H272" s="43">
        <f t="shared" si="21"/>
        <v>15159013.922032595</v>
      </c>
      <c r="I272" s="1"/>
    </row>
    <row r="273" spans="2:10" x14ac:dyDescent="0.2">
      <c r="B273" s="9" t="str">
        <f>$B$37</f>
        <v>Engineering</v>
      </c>
      <c r="C273" s="43">
        <f t="shared" si="20"/>
        <v>6680720.0786179323</v>
      </c>
      <c r="D273" s="43">
        <f t="shared" si="20"/>
        <v>9519525.8750826344</v>
      </c>
      <c r="E273" s="43">
        <f t="shared" si="20"/>
        <v>5996864.9103528513</v>
      </c>
      <c r="F273" s="43">
        <f t="shared" si="20"/>
        <v>1046671.7589966967</v>
      </c>
      <c r="G273" s="43">
        <f t="shared" si="20"/>
        <v>0</v>
      </c>
      <c r="H273" s="43">
        <f t="shared" si="21"/>
        <v>23243782.623050112</v>
      </c>
      <c r="I273" s="1"/>
    </row>
    <row r="274" spans="2:10" x14ac:dyDescent="0.2">
      <c r="B274" s="9" t="str">
        <f>$B$38</f>
        <v>Home Economics</v>
      </c>
      <c r="C274" s="43">
        <f t="shared" si="20"/>
        <v>1226001.1382272139</v>
      </c>
      <c r="D274" s="43">
        <f t="shared" si="20"/>
        <v>367209.86199120188</v>
      </c>
      <c r="E274" s="43">
        <f t="shared" si="20"/>
        <v>668355.64604510972</v>
      </c>
      <c r="F274" s="43">
        <f t="shared" si="20"/>
        <v>0</v>
      </c>
      <c r="G274" s="43">
        <f t="shared" si="20"/>
        <v>0</v>
      </c>
      <c r="H274" s="43">
        <f t="shared" si="21"/>
        <v>2261566.6462635254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369868.39049999346</v>
      </c>
      <c r="D276" s="43">
        <f t="shared" si="20"/>
        <v>1000386.4941780743</v>
      </c>
      <c r="E276" s="43">
        <f t="shared" si="20"/>
        <v>0</v>
      </c>
      <c r="F276" s="43">
        <f t="shared" si="20"/>
        <v>0</v>
      </c>
      <c r="G276" s="43">
        <f t="shared" si="20"/>
        <v>0</v>
      </c>
      <c r="H276" s="43">
        <f t="shared" si="21"/>
        <v>1370254.8846780676</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502140.1057624789</v>
      </c>
      <c r="D279" s="43">
        <f t="shared" si="20"/>
        <v>0</v>
      </c>
      <c r="E279" s="43">
        <f t="shared" si="20"/>
        <v>0</v>
      </c>
      <c r="F279" s="43">
        <f t="shared" si="20"/>
        <v>0</v>
      </c>
      <c r="G279" s="43">
        <f t="shared" si="20"/>
        <v>0</v>
      </c>
      <c r="H279" s="43">
        <f t="shared" si="21"/>
        <v>502140.1057624789</v>
      </c>
      <c r="I279" s="1"/>
    </row>
    <row r="280" spans="2:10" x14ac:dyDescent="0.2">
      <c r="B280" s="9" t="str">
        <f>$B$44</f>
        <v>Physical Training</v>
      </c>
      <c r="C280" s="43">
        <f t="shared" si="20"/>
        <v>926289.8936655334</v>
      </c>
      <c r="D280" s="43">
        <f t="shared" si="20"/>
        <v>0</v>
      </c>
      <c r="E280" s="43">
        <f t="shared" si="20"/>
        <v>0</v>
      </c>
      <c r="F280" s="43">
        <f t="shared" si="20"/>
        <v>0</v>
      </c>
      <c r="G280" s="43">
        <f t="shared" si="20"/>
        <v>0</v>
      </c>
      <c r="H280" s="43">
        <f t="shared" si="21"/>
        <v>926289.8936655334</v>
      </c>
      <c r="I280" s="1"/>
    </row>
    <row r="281" spans="2:10" x14ac:dyDescent="0.2">
      <c r="B281" s="9" t="str">
        <f>$B$45</f>
        <v>Health Services</v>
      </c>
      <c r="C281" s="43">
        <f t="shared" si="20"/>
        <v>481954.34264673304</v>
      </c>
      <c r="D281" s="43">
        <f t="shared" si="20"/>
        <v>666964.8862410502</v>
      </c>
      <c r="E281" s="43">
        <f t="shared" si="20"/>
        <v>340459.97153084248</v>
      </c>
      <c r="F281" s="43">
        <f t="shared" si="20"/>
        <v>0</v>
      </c>
      <c r="G281" s="43">
        <f t="shared" si="20"/>
        <v>0</v>
      </c>
      <c r="H281" s="43">
        <f t="shared" si="21"/>
        <v>1489379.200418626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4043266.8928494449</v>
      </c>
      <c r="D283" s="43">
        <f t="shared" si="20"/>
        <v>5036020.2891393835</v>
      </c>
      <c r="E283" s="43">
        <f t="shared" si="20"/>
        <v>2468206.9075037553</v>
      </c>
      <c r="F283" s="43">
        <f t="shared" si="20"/>
        <v>0</v>
      </c>
      <c r="G283" s="43">
        <f t="shared" si="20"/>
        <v>0</v>
      </c>
      <c r="H283" s="43">
        <f t="shared" si="21"/>
        <v>11547494.089492584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340889.02947995166</v>
      </c>
      <c r="E285" s="43">
        <f t="shared" si="22"/>
        <v>0</v>
      </c>
      <c r="F285" s="43">
        <f t="shared" si="22"/>
        <v>0</v>
      </c>
      <c r="G285" s="43">
        <f t="shared" si="22"/>
        <v>0</v>
      </c>
      <c r="H285" s="43">
        <f t="shared" si="21"/>
        <v>340889.02947995166</v>
      </c>
      <c r="I285" s="1"/>
    </row>
    <row r="286" spans="2:10" x14ac:dyDescent="0.2">
      <c r="B286" s="9" t="str">
        <f>$B$50</f>
        <v>Technology</v>
      </c>
      <c r="C286" s="43">
        <f t="shared" si="22"/>
        <v>597231.50397637405</v>
      </c>
      <c r="D286" s="43">
        <f t="shared" si="22"/>
        <v>1233263.7834034711</v>
      </c>
      <c r="E286" s="43">
        <f t="shared" si="22"/>
        <v>46024.356486034914</v>
      </c>
      <c r="F286" s="43">
        <f t="shared" si="22"/>
        <v>0</v>
      </c>
      <c r="G286" s="43">
        <f t="shared" si="22"/>
        <v>0</v>
      </c>
      <c r="H286" s="43">
        <f t="shared" si="21"/>
        <v>1876519.6438658799</v>
      </c>
      <c r="I286" s="1"/>
    </row>
    <row r="287" spans="2:10" x14ac:dyDescent="0.2">
      <c r="B287" s="9" t="str">
        <f>$B$51</f>
        <v>Nursing</v>
      </c>
      <c r="C287" s="43">
        <f t="shared" si="22"/>
        <v>171821.51233341175</v>
      </c>
      <c r="D287" s="43">
        <f t="shared" si="22"/>
        <v>7421607.4381897086</v>
      </c>
      <c r="E287" s="43">
        <f t="shared" si="22"/>
        <v>2094933.7392378773</v>
      </c>
      <c r="F287" s="43">
        <f t="shared" si="22"/>
        <v>979772.83733663522</v>
      </c>
      <c r="G287" s="43">
        <f t="shared" si="22"/>
        <v>0</v>
      </c>
      <c r="H287" s="43">
        <f t="shared" si="21"/>
        <v>10668135.527097633</v>
      </c>
      <c r="I287" s="1"/>
    </row>
    <row r="288" spans="2:10" x14ac:dyDescent="0.2">
      <c r="B288" s="39" t="str">
        <f>$B$52</f>
        <v>Totals</v>
      </c>
      <c r="C288" s="42">
        <f>SUM(C268:C287)</f>
        <v>61085194.097616889</v>
      </c>
      <c r="D288" s="42">
        <f>SUM(D268:D287)</f>
        <v>43639108.820799366</v>
      </c>
      <c r="E288" s="42">
        <f>SUM(E268:E287)</f>
        <v>16950869.278840981</v>
      </c>
      <c r="F288" s="42">
        <f>SUM(F268:F287)</f>
        <v>4815940.9027427668</v>
      </c>
      <c r="G288" s="42">
        <f>SUM(G268:G287)</f>
        <v>0</v>
      </c>
      <c r="H288" s="42">
        <f t="shared" si="21"/>
        <v>126491113.10000002</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291.48414735702141</v>
      </c>
      <c r="D293" s="40">
        <f t="shared" si="23"/>
        <v>531.01187108472288</v>
      </c>
      <c r="E293" s="40">
        <f t="shared" si="23"/>
        <v>704.80486839279922</v>
      </c>
      <c r="F293" s="40">
        <f t="shared" si="23"/>
        <v>1632.1679126906683</v>
      </c>
      <c r="G293" s="41">
        <f t="shared" si="23"/>
        <v>0</v>
      </c>
      <c r="H293" s="42">
        <f t="shared" si="23"/>
        <v>331.97758864929204</v>
      </c>
      <c r="I293" s="1"/>
    </row>
    <row r="294" spans="2:10" x14ac:dyDescent="0.2">
      <c r="B294" s="9" t="str">
        <f>$B$33</f>
        <v>Science</v>
      </c>
      <c r="C294" s="75">
        <f t="shared" si="23"/>
        <v>286.88209459443704</v>
      </c>
      <c r="D294" s="75">
        <f t="shared" si="23"/>
        <v>538.30038357341516</v>
      </c>
      <c r="E294" s="75">
        <f t="shared" si="23"/>
        <v>1454.899914220141</v>
      </c>
      <c r="F294" s="75">
        <f t="shared" si="23"/>
        <v>0</v>
      </c>
      <c r="G294" s="96">
        <f t="shared" si="23"/>
        <v>0</v>
      </c>
      <c r="H294" s="43">
        <f t="shared" si="23"/>
        <v>347.13685824531723</v>
      </c>
      <c r="I294" s="1"/>
    </row>
    <row r="295" spans="2:10" x14ac:dyDescent="0.2">
      <c r="B295" s="9" t="str">
        <f>$B$34</f>
        <v>Fine Arts</v>
      </c>
      <c r="C295" s="75">
        <f t="shared" si="23"/>
        <v>356.45705822390221</v>
      </c>
      <c r="D295" s="75">
        <f t="shared" si="23"/>
        <v>1301.6811487434093</v>
      </c>
      <c r="E295" s="75">
        <f t="shared" si="23"/>
        <v>0</v>
      </c>
      <c r="F295" s="75">
        <f t="shared" si="23"/>
        <v>0</v>
      </c>
      <c r="G295" s="96">
        <f t="shared" si="23"/>
        <v>0</v>
      </c>
      <c r="H295" s="43">
        <f t="shared" si="23"/>
        <v>431.10215867714317</v>
      </c>
      <c r="I295" s="1"/>
    </row>
    <row r="296" spans="2:10" x14ac:dyDescent="0.2">
      <c r="B296" s="9" t="str">
        <f>$B$35</f>
        <v>Teacher Education</v>
      </c>
      <c r="C296" s="75">
        <f t="shared" si="23"/>
        <v>245.76929428046776</v>
      </c>
      <c r="D296" s="75">
        <f t="shared" si="23"/>
        <v>448.19437352425609</v>
      </c>
      <c r="E296" s="75">
        <f t="shared" si="23"/>
        <v>709.29783856184633</v>
      </c>
      <c r="F296" s="75">
        <f t="shared" si="23"/>
        <v>2702.3877387438624</v>
      </c>
      <c r="G296" s="96">
        <f t="shared" si="23"/>
        <v>0</v>
      </c>
      <c r="H296" s="43">
        <f t="shared" si="23"/>
        <v>589.95913672816869</v>
      </c>
      <c r="I296" s="1"/>
    </row>
    <row r="297" spans="2:10" x14ac:dyDescent="0.2">
      <c r="B297" s="9" t="str">
        <f>$B$36</f>
        <v>Agriculture</v>
      </c>
      <c r="C297" s="75">
        <f t="shared" si="23"/>
        <v>3121.774640655311</v>
      </c>
      <c r="D297" s="75">
        <f t="shared" si="23"/>
        <v>6323.2755216138194</v>
      </c>
      <c r="E297" s="75">
        <f t="shared" si="23"/>
        <v>0</v>
      </c>
      <c r="F297" s="75">
        <f t="shared" si="23"/>
        <v>0</v>
      </c>
      <c r="G297" s="96">
        <f t="shared" si="23"/>
        <v>0</v>
      </c>
      <c r="H297" s="43">
        <f t="shared" si="23"/>
        <v>3972.4879250609524</v>
      </c>
      <c r="I297" s="1"/>
    </row>
    <row r="298" spans="2:10" x14ac:dyDescent="0.2">
      <c r="B298" s="9" t="str">
        <f>$B$37</f>
        <v>Engineering</v>
      </c>
      <c r="C298" s="75">
        <f t="shared" si="23"/>
        <v>563.96421396403275</v>
      </c>
      <c r="D298" s="75">
        <f t="shared" si="23"/>
        <v>900.78783829320912</v>
      </c>
      <c r="E298" s="75">
        <f t="shared" si="23"/>
        <v>1346.7022030884464</v>
      </c>
      <c r="F298" s="75">
        <f t="shared" si="23"/>
        <v>3500.5744448050054</v>
      </c>
      <c r="G298" s="96">
        <f t="shared" si="23"/>
        <v>0</v>
      </c>
      <c r="H298" s="43">
        <f t="shared" si="23"/>
        <v>855.62035717625383</v>
      </c>
      <c r="I298" s="1"/>
    </row>
    <row r="299" spans="2:10" x14ac:dyDescent="0.2">
      <c r="B299" s="9" t="str">
        <f>$B$38</f>
        <v>Home Economics</v>
      </c>
      <c r="C299" s="75">
        <f t="shared" si="23"/>
        <v>237.87371715700695</v>
      </c>
      <c r="D299" s="75">
        <f t="shared" si="23"/>
        <v>602.97185877044649</v>
      </c>
      <c r="E299" s="75">
        <f t="shared" si="23"/>
        <v>559.76184760896956</v>
      </c>
      <c r="F299" s="75">
        <f t="shared" si="23"/>
        <v>0</v>
      </c>
      <c r="G299" s="96">
        <f t="shared" si="23"/>
        <v>0</v>
      </c>
      <c r="H299" s="43">
        <f t="shared" si="23"/>
        <v>325.07785629776129</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346.31871769662308</v>
      </c>
      <c r="D301" s="75">
        <f t="shared" si="23"/>
        <v>549.36106215160589</v>
      </c>
      <c r="E301" s="75">
        <f t="shared" si="23"/>
        <v>0</v>
      </c>
      <c r="F301" s="75">
        <f t="shared" si="23"/>
        <v>0</v>
      </c>
      <c r="G301" s="96">
        <f t="shared" si="23"/>
        <v>0</v>
      </c>
      <c r="H301" s="43">
        <f t="shared" si="23"/>
        <v>474.30075620563088</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297.30024023829418</v>
      </c>
      <c r="D304" s="75">
        <f t="shared" si="23"/>
        <v>0</v>
      </c>
      <c r="E304" s="75">
        <f t="shared" si="23"/>
        <v>0</v>
      </c>
      <c r="F304" s="75">
        <f t="shared" si="23"/>
        <v>0</v>
      </c>
      <c r="G304" s="96">
        <f t="shared" si="23"/>
        <v>0</v>
      </c>
      <c r="H304" s="43">
        <f t="shared" si="23"/>
        <v>297.30024023829418</v>
      </c>
      <c r="I304" s="1"/>
    </row>
    <row r="305" spans="2:10" x14ac:dyDescent="0.2">
      <c r="B305" s="9" t="str">
        <f>$B$44</f>
        <v>Physical Training</v>
      </c>
      <c r="C305" s="75">
        <f t="shared" si="23"/>
        <v>571.43114970113106</v>
      </c>
      <c r="D305" s="75">
        <f t="shared" si="23"/>
        <v>0</v>
      </c>
      <c r="E305" s="75">
        <f t="shared" si="23"/>
        <v>0</v>
      </c>
      <c r="F305" s="75">
        <f t="shared" si="23"/>
        <v>0</v>
      </c>
      <c r="G305" s="96">
        <f t="shared" si="23"/>
        <v>0</v>
      </c>
      <c r="H305" s="43">
        <f t="shared" si="23"/>
        <v>571.43114970113106</v>
      </c>
      <c r="I305" s="1"/>
    </row>
    <row r="306" spans="2:10" x14ac:dyDescent="0.2">
      <c r="B306" s="9" t="str">
        <f>$B$45</f>
        <v>Health Services</v>
      </c>
      <c r="C306" s="75">
        <f t="shared" si="23"/>
        <v>181.73240672953736</v>
      </c>
      <c r="D306" s="75">
        <f t="shared" si="23"/>
        <v>373.02286702519586</v>
      </c>
      <c r="E306" s="75">
        <f t="shared" si="23"/>
        <v>828.36976041567516</v>
      </c>
      <c r="F306" s="75">
        <f t="shared" si="23"/>
        <v>0</v>
      </c>
      <c r="G306" s="96">
        <f t="shared" si="23"/>
        <v>0</v>
      </c>
      <c r="H306" s="43">
        <f t="shared" si="23"/>
        <v>307.02519076863035</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306.37772924524097</v>
      </c>
      <c r="D308" s="75">
        <f t="shared" si="23"/>
        <v>711.60382777156758</v>
      </c>
      <c r="E308" s="75">
        <f t="shared" si="23"/>
        <v>868.78103044834756</v>
      </c>
      <c r="F308" s="75">
        <f t="shared" si="23"/>
        <v>0</v>
      </c>
      <c r="G308" s="96">
        <f t="shared" si="23"/>
        <v>0</v>
      </c>
      <c r="H308" s="43">
        <f t="shared" si="23"/>
        <v>499.56712478877716</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1082.1873951744496</v>
      </c>
      <c r="E310" s="75">
        <f t="shared" si="24"/>
        <v>0</v>
      </c>
      <c r="F310" s="75">
        <f t="shared" si="24"/>
        <v>0</v>
      </c>
      <c r="G310" s="96">
        <f t="shared" si="24"/>
        <v>0</v>
      </c>
      <c r="H310" s="43">
        <f t="shared" si="24"/>
        <v>1082.1873951744496</v>
      </c>
      <c r="I310" s="1"/>
    </row>
    <row r="311" spans="2:10" x14ac:dyDescent="0.2">
      <c r="B311" s="9" t="str">
        <f>$B$50</f>
        <v>Technology</v>
      </c>
      <c r="C311" s="75">
        <f t="shared" si="24"/>
        <v>348.64652888288038</v>
      </c>
      <c r="D311" s="75">
        <f t="shared" si="24"/>
        <v>837.81507024692326</v>
      </c>
      <c r="E311" s="75">
        <f t="shared" si="24"/>
        <v>2556.9086936686062</v>
      </c>
      <c r="F311" s="75">
        <f t="shared" si="24"/>
        <v>0</v>
      </c>
      <c r="G311" s="96">
        <f t="shared" si="24"/>
        <v>0</v>
      </c>
      <c r="H311" s="43">
        <f t="shared" si="24"/>
        <v>585.86314201245079</v>
      </c>
      <c r="I311" s="1"/>
    </row>
    <row r="312" spans="2:10" x14ac:dyDescent="0.2">
      <c r="B312" s="9" t="str">
        <f>$B$51</f>
        <v>Nursing</v>
      </c>
      <c r="C312" s="75">
        <f t="shared" si="24"/>
        <v>673.80985228788927</v>
      </c>
      <c r="D312" s="75">
        <f t="shared" si="24"/>
        <v>882.05460401589119</v>
      </c>
      <c r="E312" s="75">
        <f t="shared" si="24"/>
        <v>1213.7507179825477</v>
      </c>
      <c r="F312" s="75">
        <f t="shared" si="24"/>
        <v>4802.8080261599762</v>
      </c>
      <c r="G312" s="96">
        <f t="shared" si="24"/>
        <v>0</v>
      </c>
      <c r="H312" s="43">
        <f t="shared" si="24"/>
        <v>1006.5228348992955</v>
      </c>
      <c r="I312" s="1"/>
    </row>
    <row r="313" spans="2:10" x14ac:dyDescent="0.2">
      <c r="B313" s="39" t="str">
        <f>$B$52</f>
        <v>Totals</v>
      </c>
      <c r="C313" s="42">
        <f t="shared" si="24"/>
        <v>362.0378252173162</v>
      </c>
      <c r="D313" s="42">
        <f t="shared" si="24"/>
        <v>799.47071211503828</v>
      </c>
      <c r="E313" s="42">
        <f t="shared" si="24"/>
        <v>955.78625761719661</v>
      </c>
      <c r="F313" s="42">
        <f t="shared" si="24"/>
        <v>2770.9671477231109</v>
      </c>
      <c r="G313" s="42">
        <f t="shared" si="24"/>
        <v>0</v>
      </c>
      <c r="H313" s="42">
        <f t="shared" si="24"/>
        <v>521.00267356992231</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1.8217521463845454</v>
      </c>
      <c r="E318" s="59">
        <f t="shared" si="25"/>
        <v>2.4179869635569791</v>
      </c>
      <c r="F318" s="59">
        <f t="shared" si="25"/>
        <v>5.5995083351532111</v>
      </c>
      <c r="G318" s="59">
        <f t="shared" si="25"/>
        <v>0</v>
      </c>
      <c r="H318" s="59">
        <f t="shared" si="25"/>
        <v>1.1389215902800802</v>
      </c>
      <c r="I318" s="1"/>
    </row>
    <row r="319" spans="2:10" x14ac:dyDescent="0.2">
      <c r="B319" s="9" t="str">
        <f>$B$33</f>
        <v>Science</v>
      </c>
      <c r="C319" s="59">
        <f t="shared" ref="C319:H334" si="26">IF($C$293=0,"",C294/$C$293)</f>
        <v>0.98421165334611627</v>
      </c>
      <c r="D319" s="59">
        <f t="shared" si="26"/>
        <v>1.846756979596847</v>
      </c>
      <c r="E319" s="59">
        <f t="shared" si="26"/>
        <v>4.9913517678823247</v>
      </c>
      <c r="F319" s="59">
        <f t="shared" si="26"/>
        <v>0</v>
      </c>
      <c r="G319" s="59">
        <f t="shared" si="26"/>
        <v>0</v>
      </c>
      <c r="H319" s="59">
        <f t="shared" si="26"/>
        <v>1.1909287739759313</v>
      </c>
      <c r="I319" s="1"/>
    </row>
    <row r="320" spans="2:10" x14ac:dyDescent="0.2">
      <c r="B320" s="9" t="str">
        <f>$B$34</f>
        <v>Fine Arts</v>
      </c>
      <c r="C320" s="59">
        <f t="shared" si="26"/>
        <v>1.2229037546501607</v>
      </c>
      <c r="D320" s="59">
        <f t="shared" si="26"/>
        <v>4.4657013444681724</v>
      </c>
      <c r="E320" s="59">
        <f t="shared" si="26"/>
        <v>0</v>
      </c>
      <c r="F320" s="59">
        <f t="shared" si="26"/>
        <v>0</v>
      </c>
      <c r="G320" s="59">
        <f t="shared" si="26"/>
        <v>0</v>
      </c>
      <c r="H320" s="59">
        <f t="shared" si="26"/>
        <v>1.4789900671651692</v>
      </c>
      <c r="I320" s="1"/>
    </row>
    <row r="321" spans="2:9" x14ac:dyDescent="0.2">
      <c r="B321" s="9" t="str">
        <f>$B$35</f>
        <v>Teacher Education</v>
      </c>
      <c r="C321" s="59">
        <f t="shared" si="26"/>
        <v>0.84316521673283218</v>
      </c>
      <c r="D321" s="59">
        <f t="shared" si="26"/>
        <v>1.5376286415167881</v>
      </c>
      <c r="E321" s="59">
        <f t="shared" si="26"/>
        <v>2.4334010785604407</v>
      </c>
      <c r="F321" s="59">
        <f t="shared" si="26"/>
        <v>9.2711310829328575</v>
      </c>
      <c r="G321" s="59">
        <f t="shared" si="26"/>
        <v>0</v>
      </c>
      <c r="H321" s="59">
        <f t="shared" si="26"/>
        <v>2.0239836096663026</v>
      </c>
      <c r="I321" s="1"/>
    </row>
    <row r="322" spans="2:9" x14ac:dyDescent="0.2">
      <c r="B322" s="9" t="str">
        <f>$B$36</f>
        <v>Agriculture</v>
      </c>
      <c r="C322" s="59">
        <f t="shared" si="26"/>
        <v>10.709929404262375</v>
      </c>
      <c r="D322" s="59">
        <f t="shared" si="26"/>
        <v>21.693377080534056</v>
      </c>
      <c r="E322" s="59">
        <f t="shared" si="26"/>
        <v>0</v>
      </c>
      <c r="F322" s="59">
        <f t="shared" si="26"/>
        <v>0</v>
      </c>
      <c r="G322" s="59">
        <f t="shared" si="26"/>
        <v>0</v>
      </c>
      <c r="H322" s="59">
        <f t="shared" si="26"/>
        <v>13.628487041510668</v>
      </c>
      <c r="I322" s="1"/>
    </row>
    <row r="323" spans="2:9" x14ac:dyDescent="0.2">
      <c r="B323" s="9" t="str">
        <f>$B$37</f>
        <v>Engineering</v>
      </c>
      <c r="C323" s="59">
        <f t="shared" si="26"/>
        <v>1.9348023522983118</v>
      </c>
      <c r="D323" s="59">
        <f t="shared" si="26"/>
        <v>3.0903493258928014</v>
      </c>
      <c r="E323" s="59">
        <f t="shared" si="26"/>
        <v>4.6201558997270329</v>
      </c>
      <c r="F323" s="59">
        <f t="shared" si="26"/>
        <v>12.009484826347562</v>
      </c>
      <c r="G323" s="59">
        <f t="shared" si="26"/>
        <v>0</v>
      </c>
      <c r="H323" s="59">
        <f t="shared" si="26"/>
        <v>2.9353924216271561</v>
      </c>
      <c r="I323" s="1"/>
    </row>
    <row r="324" spans="2:9" x14ac:dyDescent="0.2">
      <c r="B324" s="9" t="str">
        <f>$B$38</f>
        <v>Home Economics</v>
      </c>
      <c r="C324" s="59">
        <f t="shared" si="26"/>
        <v>0.81607771576561838</v>
      </c>
      <c r="D324" s="59">
        <f t="shared" si="26"/>
        <v>2.0686265933766288</v>
      </c>
      <c r="E324" s="59">
        <f t="shared" si="26"/>
        <v>1.9203852171190323</v>
      </c>
      <c r="F324" s="59">
        <f t="shared" si="26"/>
        <v>0</v>
      </c>
      <c r="G324" s="59">
        <f t="shared" si="26"/>
        <v>0</v>
      </c>
      <c r="H324" s="59">
        <f t="shared" si="26"/>
        <v>1.1152505522010188</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1.1881219642193375</v>
      </c>
      <c r="D326" s="59">
        <f t="shared" si="26"/>
        <v>1.884703052062473</v>
      </c>
      <c r="E326" s="59">
        <f t="shared" si="26"/>
        <v>0</v>
      </c>
      <c r="F326" s="59">
        <f t="shared" si="26"/>
        <v>0</v>
      </c>
      <c r="G326" s="59">
        <f t="shared" si="26"/>
        <v>0</v>
      </c>
      <c r="H326" s="59">
        <f t="shared" si="26"/>
        <v>1.6271922864631412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1.0199533763122595</v>
      </c>
      <c r="D329" s="59">
        <f t="shared" si="26"/>
        <v>0</v>
      </c>
      <c r="E329" s="59">
        <f t="shared" si="26"/>
        <v>0</v>
      </c>
      <c r="F329" s="59">
        <f t="shared" si="26"/>
        <v>0</v>
      </c>
      <c r="G329" s="59">
        <f t="shared" si="26"/>
        <v>0</v>
      </c>
      <c r="H329" s="59">
        <f t="shared" si="26"/>
        <v>1.0199533763122595</v>
      </c>
      <c r="I329" s="1"/>
    </row>
    <row r="330" spans="2:9" x14ac:dyDescent="0.2">
      <c r="B330" s="9" t="str">
        <f>$B$44</f>
        <v>Physical Training</v>
      </c>
      <c r="C330" s="59">
        <f t="shared" si="26"/>
        <v>1.960419305414985</v>
      </c>
      <c r="D330" s="59">
        <f t="shared" si="26"/>
        <v>0</v>
      </c>
      <c r="E330" s="59">
        <f t="shared" si="26"/>
        <v>0</v>
      </c>
      <c r="F330" s="59">
        <f t="shared" si="26"/>
        <v>0</v>
      </c>
      <c r="G330" s="59">
        <f t="shared" si="26"/>
        <v>0</v>
      </c>
      <c r="H330" s="59">
        <f t="shared" si="26"/>
        <v>1.960419305414985</v>
      </c>
      <c r="I330" s="1"/>
    </row>
    <row r="331" spans="2:9" x14ac:dyDescent="0.2">
      <c r="B331" s="9" t="str">
        <f>$B$45</f>
        <v>Health Services</v>
      </c>
      <c r="C331" s="59">
        <f t="shared" si="26"/>
        <v>0.62347269440675368</v>
      </c>
      <c r="D331" s="59">
        <f t="shared" si="26"/>
        <v>1.2797363781444435</v>
      </c>
      <c r="E331" s="59">
        <f t="shared" si="26"/>
        <v>2.8419033004942627</v>
      </c>
      <c r="F331" s="59">
        <f t="shared" si="26"/>
        <v>0</v>
      </c>
      <c r="G331" s="59">
        <f t="shared" si="26"/>
        <v>0</v>
      </c>
      <c r="H331" s="59">
        <f t="shared" si="26"/>
        <v>1.053316942113403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1.0510956840132279</v>
      </c>
      <c r="D333" s="59">
        <f t="shared" si="26"/>
        <v>2.4413122779537195</v>
      </c>
      <c r="E333" s="59">
        <f t="shared" si="26"/>
        <v>2.9805429843298814</v>
      </c>
      <c r="F333" s="59">
        <f t="shared" si="26"/>
        <v>0</v>
      </c>
      <c r="G333" s="59">
        <f t="shared" si="26"/>
        <v>0</v>
      </c>
      <c r="H333" s="59">
        <f t="shared" si="26"/>
        <v>1.7138740796661145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3.7126801062321353</v>
      </c>
      <c r="E335" s="59">
        <f t="shared" si="27"/>
        <v>0</v>
      </c>
      <c r="F335" s="59">
        <f t="shared" si="27"/>
        <v>0</v>
      </c>
      <c r="G335" s="59">
        <f t="shared" si="27"/>
        <v>0</v>
      </c>
      <c r="H335" s="59">
        <f t="shared" si="27"/>
        <v>3.7126801062321353</v>
      </c>
      <c r="I335" s="1"/>
    </row>
    <row r="336" spans="2:9" x14ac:dyDescent="0.2">
      <c r="B336" s="9" t="str">
        <f>$B$50</f>
        <v>Technology</v>
      </c>
      <c r="C336" s="59">
        <f t="shared" si="27"/>
        <v>1.1961080286669732</v>
      </c>
      <c r="D336" s="59">
        <f t="shared" si="27"/>
        <v>2.8743074978301784</v>
      </c>
      <c r="E336" s="59">
        <f t="shared" si="27"/>
        <v>8.7720334599768215</v>
      </c>
      <c r="F336" s="59">
        <f t="shared" si="27"/>
        <v>0</v>
      </c>
      <c r="G336" s="59">
        <f t="shared" si="27"/>
        <v>0</v>
      </c>
      <c r="H336" s="59">
        <f t="shared" si="27"/>
        <v>2.0099314056172743</v>
      </c>
      <c r="I336" s="1"/>
    </row>
    <row r="337" spans="2:10" x14ac:dyDescent="0.2">
      <c r="B337" s="9" t="str">
        <f>$B$51</f>
        <v>Nursing</v>
      </c>
      <c r="C337" s="59">
        <f t="shared" si="27"/>
        <v>2.3116517944373149</v>
      </c>
      <c r="D337" s="59">
        <f t="shared" si="27"/>
        <v>3.0260808761428644</v>
      </c>
      <c r="E337" s="59">
        <f t="shared" si="27"/>
        <v>4.1640368060767896</v>
      </c>
      <c r="F337" s="59">
        <f t="shared" si="27"/>
        <v>16.47708141148858</v>
      </c>
      <c r="G337" s="59">
        <f t="shared" si="27"/>
        <v>0</v>
      </c>
      <c r="H337" s="59">
        <f t="shared" si="27"/>
        <v>3.45309631424472</v>
      </c>
      <c r="I337" s="1"/>
    </row>
    <row r="338" spans="2:10" x14ac:dyDescent="0.2">
      <c r="B338" s="39" t="str">
        <f>$B$52</f>
        <v>Totals</v>
      </c>
      <c r="C338" s="59">
        <f t="shared" si="27"/>
        <v>1.2420497941312665</v>
      </c>
      <c r="D338" s="59">
        <f t="shared" si="27"/>
        <v>2.742758806487732</v>
      </c>
      <c r="E338" s="59">
        <f t="shared" si="27"/>
        <v>3.2790334098221523</v>
      </c>
      <c r="F338" s="59">
        <f t="shared" si="27"/>
        <v>9.5064077166746213</v>
      </c>
      <c r="G338" s="59">
        <f t="shared" si="27"/>
        <v>0</v>
      </c>
      <c r="H338" s="59">
        <f t="shared" si="27"/>
        <v>1.7874134092506151</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8744.5244207106425</v>
      </c>
      <c r="D343" s="42">
        <f t="shared" si="28"/>
        <v>15930.356132541687</v>
      </c>
      <c r="E343" s="42">
        <f>E293*24</f>
        <v>16915.316841427182</v>
      </c>
      <c r="F343" s="42">
        <f>F293*18</f>
        <v>29379.022428432028</v>
      </c>
      <c r="G343" s="42">
        <f>G293*24</f>
        <v>0</v>
      </c>
      <c r="H343" s="42">
        <f>IF((C32/30+D32/30+E32/24+F32/18+G32/24)=0,0,H268/(C32/30+D32/30+E32/24+F32/18+G32/24))</f>
        <v>9844.1738460550059</v>
      </c>
      <c r="I343" s="1"/>
    </row>
    <row r="344" spans="2:10" x14ac:dyDescent="0.2">
      <c r="B344" s="9" t="str">
        <f>$B$33</f>
        <v>Science</v>
      </c>
      <c r="C344" s="43">
        <f t="shared" si="28"/>
        <v>8606.4628378331108</v>
      </c>
      <c r="D344" s="43">
        <f t="shared" si="28"/>
        <v>16149.011507202455</v>
      </c>
      <c r="E344" s="43">
        <f>E294*24</f>
        <v>34917.597941283384</v>
      </c>
      <c r="F344" s="43">
        <f>F294*18</f>
        <v>0</v>
      </c>
      <c r="G344" s="43">
        <f>G294*24</f>
        <v>0</v>
      </c>
      <c r="H344" s="43">
        <f t="shared" ref="H344:H363" si="29">IF((C33/30+D33/30+E33/24+F33/18+G33/24)=0,0,H269/(C33/30+D33/30+E33/24+F33/18+G33/24))</f>
        <v>10382.471654038618</v>
      </c>
      <c r="I344" s="1"/>
    </row>
    <row r="345" spans="2:10" x14ac:dyDescent="0.2">
      <c r="B345" s="9" t="str">
        <f>$B$34</f>
        <v>Fine Arts</v>
      </c>
      <c r="C345" s="43">
        <f t="shared" si="28"/>
        <v>10693.711746717066</v>
      </c>
      <c r="D345" s="43">
        <f t="shared" si="28"/>
        <v>39050.434462302277</v>
      </c>
      <c r="E345" s="43">
        <f t="shared" ref="E345:E363" si="30">E295*24</f>
        <v>0</v>
      </c>
      <c r="F345" s="43">
        <f t="shared" ref="F345:F363" si="31">F295*18</f>
        <v>0</v>
      </c>
      <c r="G345" s="43">
        <f t="shared" ref="G345:G363" si="32">G295*24</f>
        <v>0</v>
      </c>
      <c r="H345" s="43">
        <f t="shared" si="29"/>
        <v>12933.064760314297</v>
      </c>
      <c r="I345" s="1"/>
    </row>
    <row r="346" spans="2:10" x14ac:dyDescent="0.2">
      <c r="B346" s="9" t="str">
        <f>$B$35</f>
        <v>Teacher Education</v>
      </c>
      <c r="C346" s="43">
        <f t="shared" si="28"/>
        <v>7373.0788284140326</v>
      </c>
      <c r="D346" s="43">
        <f t="shared" si="28"/>
        <v>13445.831205727683</v>
      </c>
      <c r="E346" s="43">
        <f t="shared" si="30"/>
        <v>17023.148125484313</v>
      </c>
      <c r="F346" s="43">
        <f t="shared" si="31"/>
        <v>48642.979297389524</v>
      </c>
      <c r="G346" s="43">
        <f t="shared" si="32"/>
        <v>0</v>
      </c>
      <c r="H346" s="43">
        <f t="shared" si="29"/>
        <v>16080.537518167792</v>
      </c>
      <c r="I346" s="1"/>
    </row>
    <row r="347" spans="2:10" x14ac:dyDescent="0.2">
      <c r="B347" s="9" t="str">
        <f>$B$36</f>
        <v>Agriculture</v>
      </c>
      <c r="C347" s="43">
        <f t="shared" si="28"/>
        <v>93653.239219659328</v>
      </c>
      <c r="D347" s="43">
        <f t="shared" si="28"/>
        <v>189698.26564841458</v>
      </c>
      <c r="E347" s="43">
        <f t="shared" si="30"/>
        <v>0</v>
      </c>
      <c r="F347" s="43">
        <f t="shared" si="31"/>
        <v>0</v>
      </c>
      <c r="G347" s="43">
        <f t="shared" si="32"/>
        <v>0</v>
      </c>
      <c r="H347" s="43">
        <f t="shared" si="29"/>
        <v>119174.63775182857</v>
      </c>
      <c r="I347" s="1"/>
    </row>
    <row r="348" spans="2:10" x14ac:dyDescent="0.2">
      <c r="B348" s="9" t="str">
        <f>$B$37</f>
        <v>Engineering</v>
      </c>
      <c r="C348" s="43">
        <f t="shared" si="28"/>
        <v>16918.926418920983</v>
      </c>
      <c r="D348" s="43">
        <f t="shared" si="28"/>
        <v>27023.635148796275</v>
      </c>
      <c r="E348" s="43">
        <f t="shared" si="30"/>
        <v>32320.852874122713</v>
      </c>
      <c r="F348" s="43">
        <f t="shared" si="31"/>
        <v>63010.3400064901</v>
      </c>
      <c r="G348" s="43">
        <f t="shared" si="32"/>
        <v>0</v>
      </c>
      <c r="H348" s="43">
        <f t="shared" si="29"/>
        <v>24485.539555449683</v>
      </c>
      <c r="I348" s="1"/>
    </row>
    <row r="349" spans="2:10" x14ac:dyDescent="0.2">
      <c r="B349" s="9" t="str">
        <f>$B$38</f>
        <v>Home Economics</v>
      </c>
      <c r="C349" s="43">
        <f t="shared" si="28"/>
        <v>7136.2115147102086</v>
      </c>
      <c r="D349" s="43">
        <f t="shared" si="28"/>
        <v>18089.155763113395</v>
      </c>
      <c r="E349" s="43">
        <f t="shared" si="30"/>
        <v>13434.284342615269</v>
      </c>
      <c r="F349" s="43">
        <f t="shared" si="31"/>
        <v>0</v>
      </c>
      <c r="G349" s="43">
        <f t="shared" si="32"/>
        <v>0</v>
      </c>
      <c r="H349" s="43">
        <f t="shared" si="29"/>
        <v>9351.11286443467</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10389.561530898693</v>
      </c>
      <c r="D351" s="43">
        <f t="shared" si="28"/>
        <v>16480.831864548178</v>
      </c>
      <c r="E351" s="43">
        <f t="shared" si="30"/>
        <v>0</v>
      </c>
      <c r="F351" s="43">
        <f t="shared" si="31"/>
        <v>0</v>
      </c>
      <c r="G351" s="43">
        <f t="shared" si="32"/>
        <v>0</v>
      </c>
      <c r="H351" s="43">
        <f t="shared" si="29"/>
        <v>14229.022686168924</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8919.0072071488248</v>
      </c>
      <c r="D354" s="43">
        <f t="shared" si="28"/>
        <v>0</v>
      </c>
      <c r="E354" s="43">
        <f t="shared" si="30"/>
        <v>0</v>
      </c>
      <c r="F354" s="43">
        <f t="shared" si="31"/>
        <v>0</v>
      </c>
      <c r="G354" s="43">
        <f t="shared" si="32"/>
        <v>0</v>
      </c>
      <c r="H354" s="43">
        <f t="shared" si="29"/>
        <v>8919.0072071488266</v>
      </c>
      <c r="I354" s="1"/>
    </row>
    <row r="355" spans="2:9" x14ac:dyDescent="0.2">
      <c r="B355" s="9" t="str">
        <f>$B$44</f>
        <v>Physical Training</v>
      </c>
      <c r="C355" s="43">
        <f t="shared" si="28"/>
        <v>17142.934491033931</v>
      </c>
      <c r="D355" s="43">
        <f t="shared" si="28"/>
        <v>0</v>
      </c>
      <c r="E355" s="43">
        <f t="shared" si="30"/>
        <v>0</v>
      </c>
      <c r="F355" s="43">
        <f t="shared" si="31"/>
        <v>0</v>
      </c>
      <c r="G355" s="43">
        <f t="shared" si="32"/>
        <v>0</v>
      </c>
      <c r="H355" s="43">
        <f t="shared" si="29"/>
        <v>17142.934491033931</v>
      </c>
      <c r="I355" s="1"/>
    </row>
    <row r="356" spans="2:9" x14ac:dyDescent="0.2">
      <c r="B356" s="9" t="str">
        <f>$B$45</f>
        <v>Health Services</v>
      </c>
      <c r="C356" s="43">
        <f t="shared" si="28"/>
        <v>5451.9722018861212</v>
      </c>
      <c r="D356" s="43">
        <f t="shared" si="28"/>
        <v>11190.686010755875</v>
      </c>
      <c r="E356" s="43">
        <f t="shared" si="30"/>
        <v>19880.874249976205</v>
      </c>
      <c r="F356" s="43">
        <f t="shared" si="31"/>
        <v>0</v>
      </c>
      <c r="G356" s="43">
        <f t="shared" si="32"/>
        <v>0</v>
      </c>
      <c r="H356" s="43">
        <f t="shared" si="29"/>
        <v>9019.707496857689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9191.3318773572282</v>
      </c>
      <c r="D358" s="43">
        <f t="shared" si="28"/>
        <v>21348.114833147029</v>
      </c>
      <c r="E358" s="43">
        <f t="shared" si="30"/>
        <v>20850.744730760343</v>
      </c>
      <c r="F358" s="43">
        <f t="shared" si="31"/>
        <v>0</v>
      </c>
      <c r="G358" s="43">
        <f t="shared" si="32"/>
        <v>0</v>
      </c>
      <c r="H358" s="43">
        <f t="shared" si="29"/>
        <v>14540.23872508274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32465.62185523349</v>
      </c>
      <c r="E360" s="43">
        <f t="shared" si="30"/>
        <v>0</v>
      </c>
      <c r="F360" s="43">
        <f t="shared" si="31"/>
        <v>0</v>
      </c>
      <c r="G360" s="43">
        <f t="shared" si="32"/>
        <v>0</v>
      </c>
      <c r="H360" s="43">
        <f t="shared" si="29"/>
        <v>32465.62185523349</v>
      </c>
      <c r="I360" s="1"/>
    </row>
    <row r="361" spans="2:9" x14ac:dyDescent="0.2">
      <c r="B361" s="9" t="str">
        <f>$B$50</f>
        <v>Technology</v>
      </c>
      <c r="C361" s="43">
        <f t="shared" si="33"/>
        <v>10459.395866486411</v>
      </c>
      <c r="D361" s="43">
        <f t="shared" si="33"/>
        <v>25134.452107407698</v>
      </c>
      <c r="E361" s="43">
        <f t="shared" si="30"/>
        <v>61365.80864804655</v>
      </c>
      <c r="F361" s="43">
        <f t="shared" si="31"/>
        <v>0</v>
      </c>
      <c r="G361" s="43">
        <f t="shared" si="32"/>
        <v>0</v>
      </c>
      <c r="H361" s="43">
        <f t="shared" si="29"/>
        <v>17551.235951980168</v>
      </c>
      <c r="I361" s="1"/>
    </row>
    <row r="362" spans="2:9" x14ac:dyDescent="0.2">
      <c r="B362" s="9" t="str">
        <f>$B$51</f>
        <v>Nursing</v>
      </c>
      <c r="C362" s="43">
        <f t="shared" si="33"/>
        <v>20214.295568636677</v>
      </c>
      <c r="D362" s="43">
        <f t="shared" si="33"/>
        <v>26461.638120476735</v>
      </c>
      <c r="E362" s="43">
        <f t="shared" si="30"/>
        <v>29130.017231581143</v>
      </c>
      <c r="F362" s="43">
        <f t="shared" si="31"/>
        <v>86450.544470879569</v>
      </c>
      <c r="G362" s="43">
        <f t="shared" si="32"/>
        <v>0</v>
      </c>
      <c r="H362" s="43">
        <f t="shared" si="29"/>
        <v>28661.090387581517</v>
      </c>
      <c r="I362" s="1"/>
    </row>
    <row r="363" spans="2:9" x14ac:dyDescent="0.2">
      <c r="B363" s="39" t="str">
        <f>$B$52</f>
        <v>Totals</v>
      </c>
      <c r="C363" s="42">
        <f t="shared" si="33"/>
        <v>10861.134756519486</v>
      </c>
      <c r="D363" s="42">
        <f t="shared" si="33"/>
        <v>23984.121363451148</v>
      </c>
      <c r="E363" s="42">
        <f t="shared" si="30"/>
        <v>22938.87018281272</v>
      </c>
      <c r="F363" s="42">
        <f t="shared" si="31"/>
        <v>49877.408659015993</v>
      </c>
      <c r="G363" s="42">
        <f t="shared" si="32"/>
        <v>0</v>
      </c>
      <c r="H363" s="42">
        <f t="shared" si="29"/>
        <v>15278.155003309834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pageSetUpPr fitToPage="1"/>
  </sheetPr>
  <dimension ref="B1:W363"/>
  <sheetViews>
    <sheetView showGridLines="0" showZeros="0" zoomScale="70" zoomScaleNormal="70" workbookViewId="0">
      <selection activeCell="F15" sqref="F1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108</v>
      </c>
      <c r="C3" s="6"/>
      <c r="D3" s="6"/>
      <c r="E3" s="6"/>
      <c r="F3" s="6"/>
      <c r="G3" s="6"/>
      <c r="H3" s="6"/>
    </row>
    <row r="4" spans="2:8" x14ac:dyDescent="0.2">
      <c r="B4" s="90" t="s">
        <v>148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Data!G13</f>
        <v>62531077</v>
      </c>
      <c r="G13" s="33"/>
      <c r="H13" s="60">
        <f>F13</f>
        <v>62531077</v>
      </c>
    </row>
    <row r="14" spans="2:8" x14ac:dyDescent="0.2">
      <c r="B14" s="351" t="s">
        <v>15</v>
      </c>
      <c r="C14" s="351"/>
      <c r="D14" s="351"/>
      <c r="E14" s="351"/>
      <c r="F14" s="82">
        <f>Data!H13</f>
        <v>10917805</v>
      </c>
      <c r="G14" s="33"/>
      <c r="H14" s="30">
        <f>F14</f>
        <v>10917805</v>
      </c>
    </row>
    <row r="15" spans="2:8" x14ac:dyDescent="0.2">
      <c r="B15" s="351" t="s">
        <v>16</v>
      </c>
      <c r="C15" s="351"/>
      <c r="D15" s="351"/>
      <c r="E15" s="351"/>
      <c r="F15" s="82">
        <f>Data!I13</f>
        <v>14218953</v>
      </c>
      <c r="G15" s="33"/>
      <c r="H15" s="30">
        <f>F15</f>
        <v>14218953</v>
      </c>
    </row>
    <row r="16" spans="2:8" x14ac:dyDescent="0.2">
      <c r="B16" s="351" t="s">
        <v>20</v>
      </c>
      <c r="C16" s="351"/>
      <c r="D16" s="351"/>
      <c r="E16" s="351"/>
      <c r="F16" s="82">
        <f>Data!J13</f>
        <v>12312163</v>
      </c>
      <c r="G16" s="33"/>
      <c r="H16" s="30">
        <f>F16-G16</f>
        <v>12312163</v>
      </c>
    </row>
    <row r="17" spans="2:23" x14ac:dyDescent="0.2">
      <c r="B17" s="351" t="s">
        <v>17</v>
      </c>
      <c r="C17" s="351"/>
      <c r="D17" s="351"/>
      <c r="E17" s="351"/>
      <c r="F17" s="82">
        <f>Data!K13</f>
        <v>13633720</v>
      </c>
      <c r="G17" s="33"/>
      <c r="H17" s="30">
        <f>F17</f>
        <v>13633720</v>
      </c>
    </row>
    <row r="18" spans="2:23" x14ac:dyDescent="0.2">
      <c r="B18" s="351" t="s">
        <v>1</v>
      </c>
      <c r="C18" s="351"/>
      <c r="D18" s="351"/>
      <c r="E18" s="351"/>
      <c r="F18" s="83">
        <f>SUM(F13:F17)</f>
        <v>113613718</v>
      </c>
      <c r="G18" s="34"/>
      <c r="H18" s="29">
        <f>SUM(H13:H17)</f>
        <v>113613718</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Data!L13</f>
        <v>Monica Poehl</v>
      </c>
      <c r="E21" s="350"/>
      <c r="F21" s="350"/>
      <c r="G21" s="94"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Data!O13</f>
        <v>4550</v>
      </c>
      <c r="D25" s="86">
        <f>Data!P13</f>
        <v>6738</v>
      </c>
      <c r="E25" s="86">
        <f>Data!Q13</f>
        <v>1608</v>
      </c>
      <c r="F25" s="86">
        <f>Data!R13</f>
        <v>123</v>
      </c>
      <c r="G25" s="86">
        <f>Data!S13</f>
        <v>0</v>
      </c>
      <c r="H25" s="74">
        <f>SUM(C25:G25)</f>
        <v>13019</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Data!T13</f>
        <v>Luna, Linda</v>
      </c>
      <c r="E28" s="350"/>
      <c r="F28" s="350"/>
      <c r="G28" s="94" t="str">
        <f>Data!U13</f>
        <v>(254) 968-9598</v>
      </c>
      <c r="H28" s="84" t="str">
        <f>Data!V13</f>
        <v>luna@tarleton.edu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Data!W13</f>
        <v>68480</v>
      </c>
      <c r="D32" s="87">
        <f>Data!AQ13</f>
        <v>31093</v>
      </c>
      <c r="E32" s="87">
        <f>Data!BK13</f>
        <v>5755</v>
      </c>
      <c r="F32" s="87">
        <f>Data!CE13</f>
        <v>0</v>
      </c>
      <c r="G32" s="87">
        <f>Data!CY13</f>
        <v>0</v>
      </c>
      <c r="H32" s="22">
        <f>SUM(C32:G32)</f>
        <v>105328</v>
      </c>
      <c r="I32" s="1"/>
      <c r="W32" s="18"/>
    </row>
    <row r="33" spans="2:23" x14ac:dyDescent="0.2">
      <c r="B33" s="7" t="s">
        <v>47</v>
      </c>
      <c r="C33" s="87">
        <f>Data!X13</f>
        <v>33486</v>
      </c>
      <c r="D33" s="87">
        <f>Data!AR13</f>
        <v>13462</v>
      </c>
      <c r="E33" s="87">
        <f>Data!BL13</f>
        <v>1706</v>
      </c>
      <c r="F33" s="87">
        <f>Data!CF13</f>
        <v>0</v>
      </c>
      <c r="G33" s="87">
        <f>Data!CZ13</f>
        <v>0</v>
      </c>
      <c r="H33" s="22">
        <f t="shared" ref="H33:H52" si="0">SUM(C33:G33)</f>
        <v>48654</v>
      </c>
      <c r="I33" s="1"/>
      <c r="W33" s="18"/>
    </row>
    <row r="34" spans="2:23" x14ac:dyDescent="0.2">
      <c r="B34" s="7" t="s">
        <v>48</v>
      </c>
      <c r="C34" s="87">
        <f>Data!Y13</f>
        <v>8361</v>
      </c>
      <c r="D34" s="87">
        <f>Data!AS13</f>
        <v>2060</v>
      </c>
      <c r="E34" s="87">
        <f>Data!BM13</f>
        <v>540</v>
      </c>
      <c r="F34" s="87">
        <f>Data!CG13</f>
        <v>0</v>
      </c>
      <c r="G34" s="87">
        <f>Data!DA13</f>
        <v>0</v>
      </c>
      <c r="H34" s="22">
        <f t="shared" si="0"/>
        <v>10961</v>
      </c>
      <c r="I34" s="1"/>
      <c r="W34" s="18"/>
    </row>
    <row r="35" spans="2:23" x14ac:dyDescent="0.2">
      <c r="B35" s="7" t="s">
        <v>49</v>
      </c>
      <c r="C35" s="87">
        <f>Data!Z13</f>
        <v>4857</v>
      </c>
      <c r="D35" s="87">
        <f>Data!AT13</f>
        <v>14064</v>
      </c>
      <c r="E35" s="87">
        <f>Data!BN13</f>
        <v>5439</v>
      </c>
      <c r="F35" s="87">
        <f>Data!CH13</f>
        <v>1768</v>
      </c>
      <c r="G35" s="87">
        <f>Data!DB13</f>
        <v>0</v>
      </c>
      <c r="H35" s="22">
        <f t="shared" si="0"/>
        <v>26128</v>
      </c>
      <c r="I35" s="1"/>
      <c r="W35" s="18"/>
    </row>
    <row r="36" spans="2:23" x14ac:dyDescent="0.2">
      <c r="B36" s="7" t="s">
        <v>50</v>
      </c>
      <c r="C36" s="87">
        <f>Data!AA13</f>
        <v>11289</v>
      </c>
      <c r="D36" s="87">
        <f>Data!AU13</f>
        <v>11040</v>
      </c>
      <c r="E36" s="87">
        <f>Data!BO13</f>
        <v>1743</v>
      </c>
      <c r="F36" s="87">
        <f>Data!CI13</f>
        <v>0</v>
      </c>
      <c r="G36" s="87">
        <f>Data!DC13</f>
        <v>0</v>
      </c>
      <c r="H36" s="22">
        <f t="shared" si="0"/>
        <v>24072</v>
      </c>
      <c r="I36" s="1"/>
      <c r="W36" s="18"/>
    </row>
    <row r="37" spans="2:23" x14ac:dyDescent="0.2">
      <c r="B37" s="7" t="s">
        <v>51</v>
      </c>
      <c r="C37" s="87">
        <f>Data!AB13</f>
        <v>3847</v>
      </c>
      <c r="D37" s="87">
        <f>Data!AV13</f>
        <v>5708</v>
      </c>
      <c r="E37" s="87">
        <f>Data!BP13</f>
        <v>963</v>
      </c>
      <c r="F37" s="87">
        <f>Data!CJ13</f>
        <v>0</v>
      </c>
      <c r="G37" s="87">
        <f>Data!DD13</f>
        <v>0</v>
      </c>
      <c r="H37" s="22">
        <f t="shared" si="0"/>
        <v>10518</v>
      </c>
      <c r="I37" s="1"/>
      <c r="W37" s="18"/>
    </row>
    <row r="38" spans="2:23" x14ac:dyDescent="0.2">
      <c r="B38" s="7" t="s">
        <v>52</v>
      </c>
      <c r="C38" s="87">
        <f>Data!AC13</f>
        <v>552</v>
      </c>
      <c r="D38" s="87">
        <f>Data!AW13</f>
        <v>1869</v>
      </c>
      <c r="E38" s="87">
        <f>Data!BQ13</f>
        <v>60</v>
      </c>
      <c r="F38" s="87">
        <f>Data!CK13</f>
        <v>0</v>
      </c>
      <c r="G38" s="87">
        <f>Data!DE13</f>
        <v>0</v>
      </c>
      <c r="H38" s="22">
        <f t="shared" si="0"/>
        <v>2481</v>
      </c>
      <c r="I38" s="1"/>
      <c r="W38" s="18"/>
    </row>
    <row r="39" spans="2:23" x14ac:dyDescent="0.2">
      <c r="B39" s="7" t="s">
        <v>53</v>
      </c>
      <c r="C39" s="87">
        <f>Data!AD13</f>
        <v>0</v>
      </c>
      <c r="D39" s="87">
        <f>Data!AX13</f>
        <v>0</v>
      </c>
      <c r="E39" s="87">
        <f>Data!BR13</f>
        <v>0</v>
      </c>
      <c r="F39" s="87">
        <f>Data!CL13</f>
        <v>0</v>
      </c>
      <c r="G39" s="87">
        <f>Data!DF13</f>
        <v>0</v>
      </c>
      <c r="H39" s="22">
        <f t="shared" si="0"/>
        <v>0</v>
      </c>
      <c r="I39" s="1"/>
      <c r="W39" s="18"/>
    </row>
    <row r="40" spans="2:23" x14ac:dyDescent="0.2">
      <c r="B40" s="7" t="s">
        <v>54</v>
      </c>
      <c r="C40" s="87">
        <f>Data!AE13</f>
        <v>650</v>
      </c>
      <c r="D40" s="87">
        <f>Data!AY13</f>
        <v>3450</v>
      </c>
      <c r="E40" s="87">
        <f>Data!BS13</f>
        <v>1444</v>
      </c>
      <c r="F40" s="87">
        <f>Data!CM13</f>
        <v>0</v>
      </c>
      <c r="G40" s="87">
        <f>Data!DG13</f>
        <v>0</v>
      </c>
      <c r="H40" s="22">
        <f t="shared" si="0"/>
        <v>5544</v>
      </c>
      <c r="I40" s="1"/>
      <c r="W40" s="18"/>
    </row>
    <row r="41" spans="2:23" x14ac:dyDescent="0.2">
      <c r="B41" s="7" t="s">
        <v>55</v>
      </c>
      <c r="C41" s="87">
        <f>Data!AF13</f>
        <v>0</v>
      </c>
      <c r="D41" s="87">
        <f>Data!AZ13</f>
        <v>0</v>
      </c>
      <c r="E41" s="87">
        <f>Data!BT13</f>
        <v>0</v>
      </c>
      <c r="F41" s="87">
        <f>Data!CN13</f>
        <v>0</v>
      </c>
      <c r="G41" s="87">
        <f>Data!DH13</f>
        <v>0</v>
      </c>
      <c r="H41" s="22">
        <f t="shared" si="0"/>
        <v>0</v>
      </c>
      <c r="I41" s="1"/>
      <c r="W41" s="18"/>
    </row>
    <row r="42" spans="2:23" x14ac:dyDescent="0.2">
      <c r="B42" s="7" t="s">
        <v>56</v>
      </c>
      <c r="C42" s="87">
        <f>Data!AG13</f>
        <v>0</v>
      </c>
      <c r="D42" s="87">
        <f>Data!BA13</f>
        <v>0</v>
      </c>
      <c r="E42" s="87">
        <f>Data!BU13</f>
        <v>0</v>
      </c>
      <c r="F42" s="87">
        <f>Data!CO13</f>
        <v>0</v>
      </c>
      <c r="G42" s="87">
        <f>Data!DI13</f>
        <v>0</v>
      </c>
      <c r="H42" s="22">
        <f t="shared" si="0"/>
        <v>0</v>
      </c>
      <c r="I42" s="1"/>
      <c r="W42" s="18"/>
    </row>
    <row r="43" spans="2:23" x14ac:dyDescent="0.2">
      <c r="B43" s="7" t="s">
        <v>57</v>
      </c>
      <c r="C43" s="87">
        <f>Data!AH13</f>
        <v>0</v>
      </c>
      <c r="D43" s="87">
        <f>Data!BB13</f>
        <v>0</v>
      </c>
      <c r="E43" s="87">
        <f>Data!BV13</f>
        <v>0</v>
      </c>
      <c r="F43" s="87">
        <f>Data!CP13</f>
        <v>0</v>
      </c>
      <c r="G43" s="87">
        <f>Data!DJ13</f>
        <v>0</v>
      </c>
      <c r="H43" s="22">
        <f t="shared" si="0"/>
        <v>0</v>
      </c>
      <c r="I43" s="1"/>
      <c r="W43" s="18"/>
    </row>
    <row r="44" spans="2:23" x14ac:dyDescent="0.2">
      <c r="B44" s="7" t="s">
        <v>58</v>
      </c>
      <c r="C44" s="87">
        <f>Data!AI13</f>
        <v>2914</v>
      </c>
      <c r="D44" s="87">
        <f>Data!BC13</f>
        <v>0</v>
      </c>
      <c r="E44" s="87">
        <f>Data!BW13</f>
        <v>0</v>
      </c>
      <c r="F44" s="87">
        <f>Data!CQ13</f>
        <v>0</v>
      </c>
      <c r="G44" s="87">
        <f>Data!DK13</f>
        <v>0</v>
      </c>
      <c r="H44" s="22">
        <f t="shared" si="0"/>
        <v>2914</v>
      </c>
      <c r="I44" s="1"/>
      <c r="W44" s="18"/>
    </row>
    <row r="45" spans="2:23" x14ac:dyDescent="0.2">
      <c r="B45" s="7" t="s">
        <v>59</v>
      </c>
      <c r="C45" s="87">
        <f>Data!AJ13</f>
        <v>1700</v>
      </c>
      <c r="D45" s="87">
        <f>Data!BD13</f>
        <v>1481</v>
      </c>
      <c r="E45" s="87">
        <f>Data!BX13</f>
        <v>203</v>
      </c>
      <c r="F45" s="87">
        <f>Data!CR13</f>
        <v>0</v>
      </c>
      <c r="G45" s="87">
        <f>Data!DL13</f>
        <v>0</v>
      </c>
      <c r="H45" s="22">
        <f t="shared" si="0"/>
        <v>3384</v>
      </c>
      <c r="I45" s="1"/>
      <c r="W45" s="18"/>
    </row>
    <row r="46" spans="2:23" x14ac:dyDescent="0.2">
      <c r="B46" s="7" t="s">
        <v>60</v>
      </c>
      <c r="C46" s="87">
        <f>Data!AK13</f>
        <v>0</v>
      </c>
      <c r="D46" s="87">
        <f>Data!BE13</f>
        <v>0</v>
      </c>
      <c r="E46" s="87">
        <f>Data!BY13</f>
        <v>0</v>
      </c>
      <c r="F46" s="87">
        <f>Data!CS13</f>
        <v>0</v>
      </c>
      <c r="G46" s="87">
        <f>Data!DM13</f>
        <v>0</v>
      </c>
      <c r="H46" s="22">
        <f t="shared" si="0"/>
        <v>0</v>
      </c>
      <c r="I46" s="1"/>
      <c r="W46" s="18"/>
    </row>
    <row r="47" spans="2:23" x14ac:dyDescent="0.2">
      <c r="B47" s="7" t="s">
        <v>61</v>
      </c>
      <c r="C47" s="87">
        <f>Data!AL13</f>
        <v>14441</v>
      </c>
      <c r="D47" s="87">
        <f>Data!BF13</f>
        <v>28284</v>
      </c>
      <c r="E47" s="87">
        <f>Data!BZ13</f>
        <v>7026</v>
      </c>
      <c r="F47" s="87">
        <f>Data!CT13</f>
        <v>0</v>
      </c>
      <c r="G47" s="87">
        <f>Data!DN13</f>
        <v>0</v>
      </c>
      <c r="H47" s="22">
        <f t="shared" si="0"/>
        <v>49751</v>
      </c>
      <c r="I47" s="1"/>
      <c r="W47" s="18"/>
    </row>
    <row r="48" spans="2:23" x14ac:dyDescent="0.2">
      <c r="B48" s="7" t="s">
        <v>62</v>
      </c>
      <c r="C48" s="87">
        <f>Data!AM13</f>
        <v>0</v>
      </c>
      <c r="D48" s="87">
        <f>Data!BG13</f>
        <v>0</v>
      </c>
      <c r="E48" s="87">
        <f>Data!CA13</f>
        <v>0</v>
      </c>
      <c r="F48" s="87">
        <f>Data!CU13</f>
        <v>0</v>
      </c>
      <c r="G48" s="87">
        <f>Data!DO13</f>
        <v>0</v>
      </c>
      <c r="H48" s="22">
        <f t="shared" si="0"/>
        <v>0</v>
      </c>
      <c r="I48" s="1"/>
      <c r="W48" s="18"/>
    </row>
    <row r="49" spans="2:23" x14ac:dyDescent="0.2">
      <c r="B49" s="7" t="s">
        <v>63</v>
      </c>
      <c r="C49" s="87">
        <f>Data!AN13</f>
        <v>0</v>
      </c>
      <c r="D49" s="87">
        <f>Data!BH13</f>
        <v>978</v>
      </c>
      <c r="E49" s="87">
        <f>Data!CB13</f>
        <v>0</v>
      </c>
      <c r="F49" s="87">
        <f>Data!CV13</f>
        <v>0</v>
      </c>
      <c r="G49" s="87">
        <f>Data!DP13</f>
        <v>0</v>
      </c>
      <c r="H49" s="22">
        <f t="shared" si="0"/>
        <v>978</v>
      </c>
      <c r="I49" s="1"/>
      <c r="W49" s="18"/>
    </row>
    <row r="50" spans="2:23" x14ac:dyDescent="0.2">
      <c r="B50" s="7" t="s">
        <v>64</v>
      </c>
      <c r="C50" s="87">
        <f>Data!AO13</f>
        <v>2552</v>
      </c>
      <c r="D50" s="87">
        <f>Data!BI13</f>
        <v>5255</v>
      </c>
      <c r="E50" s="87">
        <f>Data!CC13</f>
        <v>498</v>
      </c>
      <c r="F50" s="87">
        <f>Data!CW13</f>
        <v>0</v>
      </c>
      <c r="G50" s="87">
        <f>Data!DQ13</f>
        <v>0</v>
      </c>
      <c r="H50" s="22">
        <f t="shared" si="0"/>
        <v>8305</v>
      </c>
      <c r="I50" s="1"/>
      <c r="W50" s="18"/>
    </row>
    <row r="51" spans="2:23" x14ac:dyDescent="0.2">
      <c r="B51" s="7" t="s">
        <v>0</v>
      </c>
      <c r="C51" s="87">
        <f>Data!AP13</f>
        <v>1931</v>
      </c>
      <c r="D51" s="87">
        <f>Data!BJ13</f>
        <v>9916</v>
      </c>
      <c r="E51" s="87">
        <f>Data!CD13</f>
        <v>210</v>
      </c>
      <c r="F51" s="87">
        <f>Data!CX13</f>
        <v>0</v>
      </c>
      <c r="G51" s="87">
        <f>Data!DR13</f>
        <v>0</v>
      </c>
      <c r="H51" s="22">
        <f t="shared" si="0"/>
        <v>12057</v>
      </c>
      <c r="I51" s="1"/>
      <c r="W51" s="18"/>
    </row>
    <row r="52" spans="2:23" x14ac:dyDescent="0.2">
      <c r="B52" s="8" t="s">
        <v>35</v>
      </c>
      <c r="C52" s="22">
        <f>SUM(C32:C51)</f>
        <v>155060</v>
      </c>
      <c r="D52" s="22">
        <f>SUM(D32:D51)</f>
        <v>128660</v>
      </c>
      <c r="E52" s="22">
        <f>SUM(E32:E51)</f>
        <v>25587</v>
      </c>
      <c r="F52" s="22">
        <f>SUM(F32:F51)</f>
        <v>1768</v>
      </c>
      <c r="G52" s="22">
        <f>SUM(G32:G51)</f>
        <v>0</v>
      </c>
      <c r="H52" s="22">
        <f t="shared" si="0"/>
        <v>311075</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Data!T13</f>
        <v>Luna, Linda</v>
      </c>
      <c r="E55" s="350"/>
      <c r="F55" s="350"/>
      <c r="G55" s="94" t="str">
        <f>Data!U13</f>
        <v>(254) 968-9598</v>
      </c>
      <c r="H55" s="84" t="str">
        <f>Data!V13</f>
        <v>luna@tarleton.edu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Data!DS13</f>
        <v>4330142</v>
      </c>
      <c r="D61" s="88">
        <f>Data!EM13</f>
        <v>3212980</v>
      </c>
      <c r="E61" s="88">
        <f>Data!FG13</f>
        <v>1607197</v>
      </c>
      <c r="F61" s="88">
        <f>Data!GA13</f>
        <v>0</v>
      </c>
      <c r="G61" s="88">
        <f>Data!GU13</f>
        <v>0</v>
      </c>
      <c r="H61" s="21">
        <f>SUM(C61:G61)</f>
        <v>9150319</v>
      </c>
      <c r="I61" s="1"/>
    </row>
    <row r="62" spans="2:23" x14ac:dyDescent="0.2">
      <c r="B62" s="9" t="str">
        <f>$B$33</f>
        <v>Science</v>
      </c>
      <c r="C62" s="87">
        <f>Data!DT13</f>
        <v>1717829</v>
      </c>
      <c r="D62" s="87">
        <f>Data!EN13</f>
        <v>2245673</v>
      </c>
      <c r="E62" s="87">
        <f>Data!FH13</f>
        <v>787682</v>
      </c>
      <c r="F62" s="87">
        <f>Data!GB13</f>
        <v>0</v>
      </c>
      <c r="G62" s="87">
        <f>Data!GV13</f>
        <v>0</v>
      </c>
      <c r="H62" s="22">
        <f t="shared" ref="H62:H81" si="1">SUM(C62:G62)</f>
        <v>4751184</v>
      </c>
      <c r="I62" s="1"/>
    </row>
    <row r="63" spans="2:23" x14ac:dyDescent="0.2">
      <c r="B63" s="9" t="str">
        <f>$B$34</f>
        <v>Fine Arts</v>
      </c>
      <c r="C63" s="87">
        <f>Data!DU13</f>
        <v>858226</v>
      </c>
      <c r="D63" s="87">
        <f>Data!EO13</f>
        <v>521991</v>
      </c>
      <c r="E63" s="87">
        <f>Data!FI13</f>
        <v>47059</v>
      </c>
      <c r="F63" s="87">
        <f>Data!GC13</f>
        <v>0</v>
      </c>
      <c r="G63" s="87">
        <f>Data!GW13</f>
        <v>0</v>
      </c>
      <c r="H63" s="22">
        <f t="shared" si="1"/>
        <v>1427276</v>
      </c>
      <c r="I63" s="1"/>
    </row>
    <row r="64" spans="2:23" x14ac:dyDescent="0.2">
      <c r="B64" s="9" t="str">
        <f>$B$35</f>
        <v>Teacher Education</v>
      </c>
      <c r="C64" s="87">
        <f>Data!DV13</f>
        <v>373757</v>
      </c>
      <c r="D64" s="87">
        <f>Data!EP13</f>
        <v>1633303</v>
      </c>
      <c r="E64" s="87">
        <f>Data!FJ13</f>
        <v>1526967</v>
      </c>
      <c r="F64" s="87">
        <f>Data!GD13</f>
        <v>492834</v>
      </c>
      <c r="G64" s="87">
        <f>Data!GX13</f>
        <v>0</v>
      </c>
      <c r="H64" s="22">
        <f t="shared" si="1"/>
        <v>4026861</v>
      </c>
      <c r="I64" s="1"/>
    </row>
    <row r="65" spans="2:9" x14ac:dyDescent="0.2">
      <c r="B65" s="9" t="str">
        <f>$B$36</f>
        <v>Agriculture</v>
      </c>
      <c r="C65" s="87">
        <f>Data!DW13</f>
        <v>592993</v>
      </c>
      <c r="D65" s="87">
        <f>Data!EQ13</f>
        <v>1440013</v>
      </c>
      <c r="E65" s="87">
        <f>Data!FK13</f>
        <v>763512</v>
      </c>
      <c r="F65" s="87">
        <f>Data!GE13</f>
        <v>0</v>
      </c>
      <c r="G65" s="87">
        <f>Data!GY13</f>
        <v>0</v>
      </c>
      <c r="H65" s="22">
        <f t="shared" si="1"/>
        <v>2796518</v>
      </c>
      <c r="I65" s="1"/>
    </row>
    <row r="66" spans="2:9" x14ac:dyDescent="0.2">
      <c r="B66" s="9" t="str">
        <f>$B$37</f>
        <v>Engineering</v>
      </c>
      <c r="C66" s="87">
        <f>Data!DX13</f>
        <v>593207</v>
      </c>
      <c r="D66" s="87">
        <f>Data!ER13</f>
        <v>931474</v>
      </c>
      <c r="E66" s="87">
        <f>Data!FL13</f>
        <v>268299</v>
      </c>
      <c r="F66" s="87">
        <f>Data!GF13</f>
        <v>0</v>
      </c>
      <c r="G66" s="87">
        <f>Data!GZ13</f>
        <v>0</v>
      </c>
      <c r="H66" s="22">
        <f t="shared" si="1"/>
        <v>1792980</v>
      </c>
      <c r="I66" s="1"/>
    </row>
    <row r="67" spans="2:9" x14ac:dyDescent="0.2">
      <c r="B67" s="9" t="str">
        <f>$B$38</f>
        <v>Home Economics</v>
      </c>
      <c r="C67" s="87">
        <f>Data!DY13</f>
        <v>57049</v>
      </c>
      <c r="D67" s="87">
        <f>Data!ES13</f>
        <v>184834</v>
      </c>
      <c r="E67" s="87">
        <f>Data!FM13</f>
        <v>17403</v>
      </c>
      <c r="F67" s="87">
        <f>Data!GG13</f>
        <v>0</v>
      </c>
      <c r="G67" s="87">
        <f>Data!HA13</f>
        <v>0</v>
      </c>
      <c r="H67" s="22">
        <f t="shared" si="1"/>
        <v>259286</v>
      </c>
      <c r="I67" s="1"/>
    </row>
    <row r="68" spans="2:9" x14ac:dyDescent="0.2">
      <c r="B68" s="9" t="str">
        <f>$B$39</f>
        <v>Law</v>
      </c>
      <c r="C68" s="87">
        <f>Data!DZ13</f>
        <v>0</v>
      </c>
      <c r="D68" s="87">
        <f>Data!ET13</f>
        <v>0</v>
      </c>
      <c r="E68" s="87">
        <f>Data!FN13</f>
        <v>0</v>
      </c>
      <c r="F68" s="87">
        <f>Data!GH13</f>
        <v>0</v>
      </c>
      <c r="G68" s="87">
        <f>Data!HB13</f>
        <v>0</v>
      </c>
      <c r="H68" s="22">
        <f t="shared" si="1"/>
        <v>0</v>
      </c>
      <c r="I68" s="1"/>
    </row>
    <row r="69" spans="2:9" x14ac:dyDescent="0.2">
      <c r="B69" s="9" t="str">
        <f>$B$40</f>
        <v>Social Service</v>
      </c>
      <c r="C69" s="87">
        <f>Data!EA13</f>
        <v>50273</v>
      </c>
      <c r="D69" s="87">
        <f>Data!EU13</f>
        <v>505044</v>
      </c>
      <c r="E69" s="87">
        <f>Data!FO13</f>
        <v>407844</v>
      </c>
      <c r="F69" s="87">
        <f>Data!GI13</f>
        <v>0</v>
      </c>
      <c r="G69" s="87">
        <f>Data!HC13</f>
        <v>0</v>
      </c>
      <c r="H69" s="22">
        <f t="shared" si="1"/>
        <v>963161</v>
      </c>
      <c r="I69" s="1"/>
    </row>
    <row r="70" spans="2:9" x14ac:dyDescent="0.2">
      <c r="B70" s="9" t="str">
        <f>$B$41</f>
        <v>Library Science</v>
      </c>
      <c r="C70" s="87">
        <f>Data!EB13</f>
        <v>0</v>
      </c>
      <c r="D70" s="87">
        <f>Data!EV13</f>
        <v>0</v>
      </c>
      <c r="E70" s="87">
        <f>Data!FP13</f>
        <v>0</v>
      </c>
      <c r="F70" s="87">
        <f>Data!GJ13</f>
        <v>0</v>
      </c>
      <c r="G70" s="87">
        <f>Data!HD13</f>
        <v>0</v>
      </c>
      <c r="H70" s="22">
        <f t="shared" si="1"/>
        <v>0</v>
      </c>
      <c r="I70" s="1"/>
    </row>
    <row r="71" spans="2:9" x14ac:dyDescent="0.2">
      <c r="B71" s="9" t="str">
        <f>$B$42</f>
        <v>Veterinary Science</v>
      </c>
      <c r="C71" s="87">
        <f>Data!EC13</f>
        <v>0</v>
      </c>
      <c r="D71" s="87">
        <f>Data!EW13</f>
        <v>0</v>
      </c>
      <c r="E71" s="87">
        <f>Data!FQ13</f>
        <v>0</v>
      </c>
      <c r="F71" s="87">
        <f>Data!GK13</f>
        <v>0</v>
      </c>
      <c r="G71" s="87">
        <f>Data!HE13</f>
        <v>0</v>
      </c>
      <c r="H71" s="22">
        <f t="shared" si="1"/>
        <v>0</v>
      </c>
      <c r="I71" s="1"/>
    </row>
    <row r="72" spans="2:9" x14ac:dyDescent="0.2">
      <c r="B72" s="9" t="str">
        <f>$B$43</f>
        <v>Vocational Training</v>
      </c>
      <c r="C72" s="87">
        <f>Data!ED13</f>
        <v>0</v>
      </c>
      <c r="D72" s="87">
        <f>Data!EX13</f>
        <v>0</v>
      </c>
      <c r="E72" s="87">
        <f>Data!FR13</f>
        <v>0</v>
      </c>
      <c r="F72" s="87">
        <f>Data!GL13</f>
        <v>0</v>
      </c>
      <c r="G72" s="87">
        <f>Data!HF13</f>
        <v>0</v>
      </c>
      <c r="H72" s="22">
        <f t="shared" si="1"/>
        <v>0</v>
      </c>
      <c r="I72" s="1"/>
    </row>
    <row r="73" spans="2:9" x14ac:dyDescent="0.2">
      <c r="B73" s="9" t="str">
        <f>$B$44</f>
        <v>Physical Training</v>
      </c>
      <c r="C73" s="87">
        <f>Data!EE13</f>
        <v>215557</v>
      </c>
      <c r="D73" s="87">
        <f>Data!EY13</f>
        <v>0</v>
      </c>
      <c r="E73" s="87">
        <f>Data!FS13</f>
        <v>0</v>
      </c>
      <c r="F73" s="87">
        <f>Data!GM13</f>
        <v>0</v>
      </c>
      <c r="G73" s="87">
        <f>Data!HG13</f>
        <v>0</v>
      </c>
      <c r="H73" s="22">
        <f t="shared" si="1"/>
        <v>215557</v>
      </c>
      <c r="I73" s="1"/>
    </row>
    <row r="74" spans="2:9" x14ac:dyDescent="0.2">
      <c r="B74" s="9" t="str">
        <f>$B$45</f>
        <v>Health Services</v>
      </c>
      <c r="C74" s="87">
        <f>Data!EF13</f>
        <v>201828</v>
      </c>
      <c r="D74" s="87">
        <f>Data!EZ13</f>
        <v>179726</v>
      </c>
      <c r="E74" s="87">
        <f>Data!FT13</f>
        <v>37386</v>
      </c>
      <c r="F74" s="87">
        <f>Data!GN13</f>
        <v>0</v>
      </c>
      <c r="G74" s="87">
        <f>Data!HH13</f>
        <v>0</v>
      </c>
      <c r="H74" s="22">
        <f t="shared" si="1"/>
        <v>418940</v>
      </c>
      <c r="I74" s="1"/>
    </row>
    <row r="75" spans="2:9" x14ac:dyDescent="0.2">
      <c r="B75" s="9" t="str">
        <f>$B$46</f>
        <v>Pharmacy</v>
      </c>
      <c r="C75" s="87">
        <f>Data!EG13</f>
        <v>0</v>
      </c>
      <c r="D75" s="87">
        <f>Data!FA13</f>
        <v>0</v>
      </c>
      <c r="E75" s="87">
        <f>Data!FU13</f>
        <v>0</v>
      </c>
      <c r="F75" s="87">
        <f>Data!GO13</f>
        <v>0</v>
      </c>
      <c r="G75" s="87">
        <f>Data!HI13</f>
        <v>0</v>
      </c>
      <c r="H75" s="22">
        <f t="shared" si="1"/>
        <v>0</v>
      </c>
      <c r="I75" s="1"/>
    </row>
    <row r="76" spans="2:9" x14ac:dyDescent="0.2">
      <c r="B76" s="9" t="str">
        <f>$B$47</f>
        <v>Business Administration</v>
      </c>
      <c r="C76" s="87">
        <f>Data!EH13</f>
        <v>1071997</v>
      </c>
      <c r="D76" s="87">
        <f>Data!FB13</f>
        <v>3088751</v>
      </c>
      <c r="E76" s="87">
        <f>Data!FV13</f>
        <v>2111033</v>
      </c>
      <c r="F76" s="87">
        <f>Data!GP13</f>
        <v>0</v>
      </c>
      <c r="G76" s="87">
        <f>Data!HJ13</f>
        <v>0</v>
      </c>
      <c r="H76" s="22">
        <f t="shared" si="1"/>
        <v>6271781</v>
      </c>
      <c r="I76" s="1"/>
    </row>
    <row r="77" spans="2:9" x14ac:dyDescent="0.2">
      <c r="B77" s="9" t="str">
        <f>$B$48</f>
        <v>Optometry</v>
      </c>
      <c r="C77" s="87">
        <f>Data!EI13</f>
        <v>0</v>
      </c>
      <c r="D77" s="87">
        <f>Data!FC13</f>
        <v>0</v>
      </c>
      <c r="E77" s="87">
        <f>Data!FW13</f>
        <v>0</v>
      </c>
      <c r="F77" s="87">
        <f>Data!GQ13</f>
        <v>0</v>
      </c>
      <c r="G77" s="87">
        <f>Data!HK13</f>
        <v>0</v>
      </c>
      <c r="H77" s="22">
        <f t="shared" si="1"/>
        <v>0</v>
      </c>
      <c r="I77" s="1"/>
    </row>
    <row r="78" spans="2:9" x14ac:dyDescent="0.2">
      <c r="B78" s="9" t="str">
        <f>$B$49</f>
        <v>Teacher Ed-Practice Teaching</v>
      </c>
      <c r="C78" s="87">
        <f>Data!EJ13</f>
        <v>0</v>
      </c>
      <c r="D78" s="87">
        <f>Data!FD13</f>
        <v>212431</v>
      </c>
      <c r="E78" s="87">
        <f>Data!FX13</f>
        <v>0</v>
      </c>
      <c r="F78" s="87">
        <f>Data!GR13</f>
        <v>0</v>
      </c>
      <c r="G78" s="87">
        <f>Data!HL13</f>
        <v>0</v>
      </c>
      <c r="H78" s="22">
        <f t="shared" si="1"/>
        <v>212431</v>
      </c>
      <c r="I78" s="1"/>
    </row>
    <row r="79" spans="2:9" x14ac:dyDescent="0.2">
      <c r="B79" s="9" t="str">
        <f>$B$50</f>
        <v>Technology</v>
      </c>
      <c r="C79" s="87">
        <f>Data!EK13</f>
        <v>293081</v>
      </c>
      <c r="D79" s="87">
        <f>Data!FE13</f>
        <v>669860</v>
      </c>
      <c r="E79" s="87">
        <f>Data!FY13</f>
        <v>112984</v>
      </c>
      <c r="F79" s="87">
        <f>Data!GS13</f>
        <v>0</v>
      </c>
      <c r="G79" s="87">
        <f>Data!HM13</f>
        <v>0</v>
      </c>
      <c r="H79" s="22">
        <f t="shared" si="1"/>
        <v>1075925</v>
      </c>
      <c r="I79" s="1"/>
    </row>
    <row r="80" spans="2:9" x14ac:dyDescent="0.2">
      <c r="B80" s="9" t="str">
        <f>$B$51</f>
        <v>Nursing</v>
      </c>
      <c r="C80" s="87">
        <f>Data!EL13</f>
        <v>109077</v>
      </c>
      <c r="D80" s="87">
        <f>Data!FF13</f>
        <v>962899</v>
      </c>
      <c r="E80" s="87">
        <f>Data!FZ13</f>
        <v>268771</v>
      </c>
      <c r="F80" s="87">
        <f>Data!GT13</f>
        <v>0</v>
      </c>
      <c r="G80" s="87">
        <f>Data!HN13</f>
        <v>0</v>
      </c>
      <c r="H80" s="22">
        <f t="shared" si="1"/>
        <v>1340747</v>
      </c>
      <c r="I80" s="1"/>
    </row>
    <row r="81" spans="2:9" x14ac:dyDescent="0.2">
      <c r="B81" s="39" t="str">
        <f>$B$52</f>
        <v>Totals</v>
      </c>
      <c r="C81" s="21">
        <f>SUM(C61:C80)</f>
        <v>10465016</v>
      </c>
      <c r="D81" s="21">
        <f>SUM(D61:D80)</f>
        <v>15788979</v>
      </c>
      <c r="E81" s="21">
        <f>SUM(E61:E80)</f>
        <v>7956137</v>
      </c>
      <c r="F81" s="21">
        <f>SUM(F61:F80)</f>
        <v>492834</v>
      </c>
      <c r="G81" s="21">
        <f>SUM(G61:G80)</f>
        <v>0</v>
      </c>
      <c r="H81" s="21">
        <f t="shared" si="1"/>
        <v>34702966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Data!T13</f>
        <v>Luna, Linda</v>
      </c>
      <c r="E84" s="350"/>
      <c r="F84" s="350"/>
      <c r="G84" s="94" t="str">
        <f>Data!U13</f>
        <v>(254) 968-9598</v>
      </c>
      <c r="H84" s="84" t="str">
        <f>Data!V13</f>
        <v>luna@tarleton.edu</v>
      </c>
    </row>
    <row r="85" spans="2:9" ht="13.5" customHeight="1" x14ac:dyDescent="0.2">
      <c r="B85" s="27"/>
      <c r="C85" s="27"/>
      <c r="D85" s="27"/>
      <c r="E85" s="27"/>
      <c r="F85" s="27"/>
      <c r="G85" s="27"/>
      <c r="H85" s="5"/>
    </row>
    <row r="86" spans="2:9" x14ac:dyDescent="0.2">
      <c r="B86" s="28" t="s">
        <v>34</v>
      </c>
      <c r="C86" s="13"/>
      <c r="D86" s="13"/>
      <c r="E86" s="13"/>
      <c r="F86" s="13"/>
      <c r="G86" s="13"/>
      <c r="H86" s="17">
        <f>H13+H14</f>
        <v>73448882</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Data!HR13</f>
        <v>0</v>
      </c>
      <c r="D91" s="172">
        <f>Data!IL13</f>
        <v>0</v>
      </c>
      <c r="E91" s="172">
        <f>Data!JF13</f>
        <v>0</v>
      </c>
      <c r="F91" s="172">
        <f>Data!JZ13</f>
        <v>0</v>
      </c>
      <c r="G91" s="172">
        <f>Data!KT13</f>
        <v>0</v>
      </c>
      <c r="H91" s="40">
        <f t="shared" ref="H91:H111" si="2">SUM(C91:G91)</f>
        <v>0</v>
      </c>
    </row>
    <row r="92" spans="2:9" x14ac:dyDescent="0.2">
      <c r="B92" s="9" t="str">
        <f>$B$33</f>
        <v>Science</v>
      </c>
      <c r="C92" s="172">
        <f>Data!HS13</f>
        <v>0</v>
      </c>
      <c r="D92" s="172">
        <f>Data!IM13</f>
        <v>0</v>
      </c>
      <c r="E92" s="172">
        <f>Data!JG13</f>
        <v>0</v>
      </c>
      <c r="F92" s="172">
        <f>Data!KA13</f>
        <v>0</v>
      </c>
      <c r="G92" s="172">
        <f>Data!KU13</f>
        <v>0</v>
      </c>
      <c r="H92" s="75">
        <f t="shared" si="2"/>
        <v>0</v>
      </c>
    </row>
    <row r="93" spans="2:9" x14ac:dyDescent="0.2">
      <c r="B93" s="9" t="str">
        <f>$B$34</f>
        <v>Fine Arts</v>
      </c>
      <c r="C93" s="172">
        <f>Data!HT13</f>
        <v>0</v>
      </c>
      <c r="D93" s="172">
        <f>Data!IN13</f>
        <v>0</v>
      </c>
      <c r="E93" s="172">
        <f>Data!JH13</f>
        <v>0</v>
      </c>
      <c r="F93" s="172">
        <f>Data!KB13</f>
        <v>0</v>
      </c>
      <c r="G93" s="172">
        <f>Data!KV13</f>
        <v>0</v>
      </c>
      <c r="H93" s="75">
        <f t="shared" si="2"/>
        <v>0</v>
      </c>
    </row>
    <row r="94" spans="2:9" x14ac:dyDescent="0.2">
      <c r="B94" s="9" t="str">
        <f>$B$35</f>
        <v>Teacher Education</v>
      </c>
      <c r="C94" s="172">
        <f>Data!HU13</f>
        <v>0</v>
      </c>
      <c r="D94" s="172">
        <f>Data!IO13</f>
        <v>0</v>
      </c>
      <c r="E94" s="172">
        <f>Data!JI13</f>
        <v>0</v>
      </c>
      <c r="F94" s="172">
        <f>Data!KC13</f>
        <v>0</v>
      </c>
      <c r="G94" s="172">
        <f>Data!KW13</f>
        <v>0</v>
      </c>
      <c r="H94" s="75">
        <f t="shared" si="2"/>
        <v>0</v>
      </c>
    </row>
    <row r="95" spans="2:9" x14ac:dyDescent="0.2">
      <c r="B95" s="9" t="str">
        <f>$B$36</f>
        <v>Agriculture</v>
      </c>
      <c r="C95" s="172">
        <f>Data!HV13</f>
        <v>0</v>
      </c>
      <c r="D95" s="172">
        <f>Data!IP13</f>
        <v>0</v>
      </c>
      <c r="E95" s="172">
        <f>Data!JJ13</f>
        <v>0</v>
      </c>
      <c r="F95" s="172">
        <f>Data!KD13</f>
        <v>0</v>
      </c>
      <c r="G95" s="172">
        <f>Data!KX13</f>
        <v>0</v>
      </c>
      <c r="H95" s="75">
        <f t="shared" si="2"/>
        <v>0</v>
      </c>
    </row>
    <row r="96" spans="2:9" x14ac:dyDescent="0.2">
      <c r="B96" s="9" t="str">
        <f>$B$37</f>
        <v>Engineering</v>
      </c>
      <c r="C96" s="172">
        <f>Data!HW13</f>
        <v>0</v>
      </c>
      <c r="D96" s="172">
        <f>Data!IQ13</f>
        <v>0</v>
      </c>
      <c r="E96" s="172">
        <f>Data!JK13</f>
        <v>0</v>
      </c>
      <c r="F96" s="172">
        <f>Data!KE13</f>
        <v>0</v>
      </c>
      <c r="G96" s="172">
        <f>Data!KY13</f>
        <v>0</v>
      </c>
      <c r="H96" s="75">
        <f t="shared" si="2"/>
        <v>0</v>
      </c>
    </row>
    <row r="97" spans="2:8" x14ac:dyDescent="0.2">
      <c r="B97" s="9" t="str">
        <f>$B$38</f>
        <v>Home Economics</v>
      </c>
      <c r="C97" s="172">
        <f>Data!HX13</f>
        <v>0</v>
      </c>
      <c r="D97" s="172">
        <f>Data!IR13</f>
        <v>0</v>
      </c>
      <c r="E97" s="172">
        <f>Data!JL13</f>
        <v>0</v>
      </c>
      <c r="F97" s="172">
        <f>Data!KF13</f>
        <v>0</v>
      </c>
      <c r="G97" s="172">
        <f>Data!KZ13</f>
        <v>0</v>
      </c>
      <c r="H97" s="75">
        <f t="shared" si="2"/>
        <v>0</v>
      </c>
    </row>
    <row r="98" spans="2:8" x14ac:dyDescent="0.2">
      <c r="B98" s="9" t="str">
        <f>$B$39</f>
        <v>Law</v>
      </c>
      <c r="C98" s="172">
        <f>Data!HY13</f>
        <v>0</v>
      </c>
      <c r="D98" s="172">
        <f>Data!IS13</f>
        <v>0</v>
      </c>
      <c r="E98" s="172">
        <f>Data!JM13</f>
        <v>0</v>
      </c>
      <c r="F98" s="172">
        <f>Data!KG13</f>
        <v>0</v>
      </c>
      <c r="G98" s="172">
        <f>Data!LA13</f>
        <v>0</v>
      </c>
      <c r="H98" s="75">
        <f t="shared" si="2"/>
        <v>0</v>
      </c>
    </row>
    <row r="99" spans="2:8" x14ac:dyDescent="0.2">
      <c r="B99" s="9" t="str">
        <f>$B$40</f>
        <v>Social Service</v>
      </c>
      <c r="C99" s="172">
        <f>Data!HZ13</f>
        <v>0</v>
      </c>
      <c r="D99" s="172">
        <f>Data!IT13</f>
        <v>0</v>
      </c>
      <c r="E99" s="172">
        <f>Data!JN13</f>
        <v>0</v>
      </c>
      <c r="F99" s="172">
        <f>Data!KH13</f>
        <v>0</v>
      </c>
      <c r="G99" s="172">
        <f>Data!LB13</f>
        <v>0</v>
      </c>
      <c r="H99" s="75">
        <f t="shared" si="2"/>
        <v>0</v>
      </c>
    </row>
    <row r="100" spans="2:8" x14ac:dyDescent="0.2">
      <c r="B100" s="9" t="str">
        <f>$B$41</f>
        <v>Library Science</v>
      </c>
      <c r="C100" s="172">
        <f>Data!IA13</f>
        <v>0</v>
      </c>
      <c r="D100" s="172">
        <f>Data!IU13</f>
        <v>0</v>
      </c>
      <c r="E100" s="172">
        <f>Data!JO13</f>
        <v>0</v>
      </c>
      <c r="F100" s="172">
        <f>Data!KI13</f>
        <v>0</v>
      </c>
      <c r="G100" s="172">
        <f>Data!LC13</f>
        <v>0</v>
      </c>
      <c r="H100" s="75">
        <f t="shared" si="2"/>
        <v>0</v>
      </c>
    </row>
    <row r="101" spans="2:8" x14ac:dyDescent="0.2">
      <c r="B101" s="9" t="str">
        <f>$B$42</f>
        <v>Veterinary Science</v>
      </c>
      <c r="C101" s="172">
        <f>Data!IB13</f>
        <v>0</v>
      </c>
      <c r="D101" s="172">
        <f>Data!IV13</f>
        <v>0</v>
      </c>
      <c r="E101" s="172">
        <f>Data!JP13</f>
        <v>0</v>
      </c>
      <c r="F101" s="172">
        <f>Data!KJ13</f>
        <v>0</v>
      </c>
      <c r="G101" s="172">
        <f>Data!LD13</f>
        <v>0</v>
      </c>
      <c r="H101" s="75">
        <f t="shared" si="2"/>
        <v>0</v>
      </c>
    </row>
    <row r="102" spans="2:8" x14ac:dyDescent="0.2">
      <c r="B102" s="9" t="str">
        <f>$B$43</f>
        <v>Vocational Training</v>
      </c>
      <c r="C102" s="172">
        <f>Data!IC13</f>
        <v>0</v>
      </c>
      <c r="D102" s="172">
        <f>Data!IW13</f>
        <v>0</v>
      </c>
      <c r="E102" s="172">
        <f>Data!JQ13</f>
        <v>0</v>
      </c>
      <c r="F102" s="172">
        <f>Data!KK13</f>
        <v>0</v>
      </c>
      <c r="G102" s="172">
        <f>Data!LE13</f>
        <v>0</v>
      </c>
      <c r="H102" s="75">
        <f t="shared" si="2"/>
        <v>0</v>
      </c>
    </row>
    <row r="103" spans="2:8" x14ac:dyDescent="0.2">
      <c r="B103" s="9" t="str">
        <f>$B$44</f>
        <v>Physical Training</v>
      </c>
      <c r="C103" s="172">
        <f>Data!ID13</f>
        <v>0</v>
      </c>
      <c r="D103" s="172">
        <f>Data!IX13</f>
        <v>0</v>
      </c>
      <c r="E103" s="172">
        <f>Data!JR13</f>
        <v>0</v>
      </c>
      <c r="F103" s="172">
        <f>Data!KL13</f>
        <v>0</v>
      </c>
      <c r="G103" s="172">
        <f>Data!LF13</f>
        <v>0</v>
      </c>
      <c r="H103" s="75">
        <f t="shared" si="2"/>
        <v>0</v>
      </c>
    </row>
    <row r="104" spans="2:8" x14ac:dyDescent="0.2">
      <c r="B104" s="9" t="str">
        <f>$B$45</f>
        <v>Health Services</v>
      </c>
      <c r="C104" s="172">
        <f>Data!IE13</f>
        <v>0</v>
      </c>
      <c r="D104" s="172">
        <f>Data!IY13</f>
        <v>0</v>
      </c>
      <c r="E104" s="172">
        <f>Data!JS13</f>
        <v>0</v>
      </c>
      <c r="F104" s="172">
        <f>Data!KM13</f>
        <v>0</v>
      </c>
      <c r="G104" s="172">
        <f>Data!LG13</f>
        <v>0</v>
      </c>
      <c r="H104" s="75">
        <f t="shared" si="2"/>
        <v>0</v>
      </c>
    </row>
    <row r="105" spans="2:8" x14ac:dyDescent="0.2">
      <c r="B105" s="9" t="str">
        <f>$B$46</f>
        <v>Pharmacy</v>
      </c>
      <c r="C105" s="172">
        <f>Data!IF13</f>
        <v>0</v>
      </c>
      <c r="D105" s="172">
        <f>Data!IZ13</f>
        <v>0</v>
      </c>
      <c r="E105" s="172">
        <f>Data!JT13</f>
        <v>0</v>
      </c>
      <c r="F105" s="172">
        <f>Data!KN13</f>
        <v>0</v>
      </c>
      <c r="G105" s="172">
        <f>Data!LH13</f>
        <v>0</v>
      </c>
      <c r="H105" s="75">
        <f t="shared" si="2"/>
        <v>0</v>
      </c>
    </row>
    <row r="106" spans="2:8" x14ac:dyDescent="0.2">
      <c r="B106" s="9" t="str">
        <f>$B$47</f>
        <v>Business Administration</v>
      </c>
      <c r="C106" s="172">
        <f>Data!IG13</f>
        <v>0</v>
      </c>
      <c r="D106" s="172">
        <f>Data!JA13</f>
        <v>0</v>
      </c>
      <c r="E106" s="172">
        <f>Data!JU13</f>
        <v>0</v>
      </c>
      <c r="F106" s="172">
        <f>Data!KO13</f>
        <v>0</v>
      </c>
      <c r="G106" s="172">
        <f>Data!LI13</f>
        <v>0</v>
      </c>
      <c r="H106" s="75">
        <f t="shared" si="2"/>
        <v>0</v>
      </c>
    </row>
    <row r="107" spans="2:8" x14ac:dyDescent="0.2">
      <c r="B107" s="9" t="str">
        <f>$B$48</f>
        <v>Optometry</v>
      </c>
      <c r="C107" s="172">
        <f>Data!IH13</f>
        <v>0</v>
      </c>
      <c r="D107" s="172">
        <f>Data!JB13</f>
        <v>0</v>
      </c>
      <c r="E107" s="172">
        <f>Data!JV13</f>
        <v>0</v>
      </c>
      <c r="F107" s="172">
        <f>Data!KP13</f>
        <v>0</v>
      </c>
      <c r="G107" s="172">
        <f>Data!LJ13</f>
        <v>0</v>
      </c>
      <c r="H107" s="75">
        <f t="shared" si="2"/>
        <v>0</v>
      </c>
    </row>
    <row r="108" spans="2:8" x14ac:dyDescent="0.2">
      <c r="B108" s="9" t="str">
        <f>$B$49</f>
        <v>Teacher Ed-Practice Teaching</v>
      </c>
      <c r="C108" s="172">
        <f>Data!II13</f>
        <v>0</v>
      </c>
      <c r="D108" s="172">
        <f>Data!JC13</f>
        <v>0</v>
      </c>
      <c r="E108" s="172">
        <f>Data!JW13</f>
        <v>0</v>
      </c>
      <c r="F108" s="172">
        <f>Data!KQ13</f>
        <v>0</v>
      </c>
      <c r="G108" s="172">
        <f>Data!LK13</f>
        <v>0</v>
      </c>
      <c r="H108" s="75">
        <f t="shared" si="2"/>
        <v>0</v>
      </c>
    </row>
    <row r="109" spans="2:8" x14ac:dyDescent="0.2">
      <c r="B109" s="9" t="str">
        <f>$B$50</f>
        <v>Technology</v>
      </c>
      <c r="C109" s="172">
        <f>Data!IJ13</f>
        <v>0</v>
      </c>
      <c r="D109" s="172">
        <f>Data!JD13</f>
        <v>0</v>
      </c>
      <c r="E109" s="172">
        <f>Data!JX13</f>
        <v>0</v>
      </c>
      <c r="F109" s="172">
        <f>Data!KR13</f>
        <v>0</v>
      </c>
      <c r="G109" s="172">
        <f>Data!LL13</f>
        <v>0</v>
      </c>
      <c r="H109" s="75">
        <f t="shared" si="2"/>
        <v>0</v>
      </c>
    </row>
    <row r="110" spans="2:8" x14ac:dyDescent="0.2">
      <c r="B110" s="9" t="str">
        <f>$B$51</f>
        <v>Nursing</v>
      </c>
      <c r="C110" s="172">
        <f>Data!IK13</f>
        <v>0</v>
      </c>
      <c r="D110" s="172">
        <f>Data!JE13</f>
        <v>0</v>
      </c>
      <c r="E110" s="172">
        <f>Data!JY13</f>
        <v>0</v>
      </c>
      <c r="F110" s="172">
        <f>Data!KS13</f>
        <v>0</v>
      </c>
      <c r="G110" s="172">
        <f>Data!HPM13</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4330142</v>
      </c>
      <c r="D116" s="21">
        <f t="shared" si="3"/>
        <v>3212980</v>
      </c>
      <c r="E116" s="21">
        <f t="shared" si="3"/>
        <v>1607197</v>
      </c>
      <c r="F116" s="21">
        <f t="shared" si="3"/>
        <v>0</v>
      </c>
      <c r="G116" s="21">
        <f t="shared" si="3"/>
        <v>0</v>
      </c>
      <c r="H116" s="40">
        <f t="shared" ref="H116:H136" si="4">SUM(C116:G116)</f>
        <v>9150319</v>
      </c>
      <c r="I116" s="1"/>
    </row>
    <row r="117" spans="2:9" x14ac:dyDescent="0.2">
      <c r="B117" s="9" t="str">
        <f>$B$33</f>
        <v>Science</v>
      </c>
      <c r="C117" s="22">
        <f t="shared" si="3"/>
        <v>1717829</v>
      </c>
      <c r="D117" s="22">
        <f t="shared" si="3"/>
        <v>2245673</v>
      </c>
      <c r="E117" s="22">
        <f t="shared" si="3"/>
        <v>787682</v>
      </c>
      <c r="F117" s="22">
        <f t="shared" si="3"/>
        <v>0</v>
      </c>
      <c r="G117" s="22">
        <f t="shared" si="3"/>
        <v>0</v>
      </c>
      <c r="H117" s="75">
        <f t="shared" si="4"/>
        <v>4751184</v>
      </c>
      <c r="I117" s="1"/>
    </row>
    <row r="118" spans="2:9" x14ac:dyDescent="0.2">
      <c r="B118" s="9" t="str">
        <f>$B$34</f>
        <v>Fine Arts</v>
      </c>
      <c r="C118" s="22">
        <f t="shared" si="3"/>
        <v>858226</v>
      </c>
      <c r="D118" s="22">
        <f t="shared" si="3"/>
        <v>521991</v>
      </c>
      <c r="E118" s="22">
        <f t="shared" si="3"/>
        <v>47059</v>
      </c>
      <c r="F118" s="22">
        <f t="shared" si="3"/>
        <v>0</v>
      </c>
      <c r="G118" s="22">
        <f t="shared" si="3"/>
        <v>0</v>
      </c>
      <c r="H118" s="75">
        <f t="shared" si="4"/>
        <v>1427276</v>
      </c>
      <c r="I118" s="1"/>
    </row>
    <row r="119" spans="2:9" x14ac:dyDescent="0.2">
      <c r="B119" s="9" t="str">
        <f>$B$35</f>
        <v>Teacher Education</v>
      </c>
      <c r="C119" s="22">
        <f t="shared" si="3"/>
        <v>373757</v>
      </c>
      <c r="D119" s="22">
        <f t="shared" si="3"/>
        <v>1633303</v>
      </c>
      <c r="E119" s="22">
        <f t="shared" si="3"/>
        <v>1526967</v>
      </c>
      <c r="F119" s="22">
        <f t="shared" si="3"/>
        <v>492834</v>
      </c>
      <c r="G119" s="22">
        <f t="shared" si="3"/>
        <v>0</v>
      </c>
      <c r="H119" s="75">
        <f t="shared" si="4"/>
        <v>4026861</v>
      </c>
      <c r="I119" s="1"/>
    </row>
    <row r="120" spans="2:9" x14ac:dyDescent="0.2">
      <c r="B120" s="9" t="str">
        <f>$B$36</f>
        <v>Agriculture</v>
      </c>
      <c r="C120" s="22">
        <f t="shared" si="3"/>
        <v>592993</v>
      </c>
      <c r="D120" s="22">
        <f t="shared" si="3"/>
        <v>1440013</v>
      </c>
      <c r="E120" s="22">
        <f t="shared" si="3"/>
        <v>763512</v>
      </c>
      <c r="F120" s="22">
        <f t="shared" si="3"/>
        <v>0</v>
      </c>
      <c r="G120" s="22">
        <f t="shared" si="3"/>
        <v>0</v>
      </c>
      <c r="H120" s="75">
        <f t="shared" si="4"/>
        <v>2796518</v>
      </c>
      <c r="I120" s="1"/>
    </row>
    <row r="121" spans="2:9" x14ac:dyDescent="0.2">
      <c r="B121" s="9" t="str">
        <f>$B$37</f>
        <v>Engineering</v>
      </c>
      <c r="C121" s="22">
        <f t="shared" si="3"/>
        <v>593207</v>
      </c>
      <c r="D121" s="22">
        <f t="shared" si="3"/>
        <v>931474</v>
      </c>
      <c r="E121" s="22">
        <f t="shared" si="3"/>
        <v>268299</v>
      </c>
      <c r="F121" s="22">
        <f t="shared" si="3"/>
        <v>0</v>
      </c>
      <c r="G121" s="22">
        <f t="shared" si="3"/>
        <v>0</v>
      </c>
      <c r="H121" s="75">
        <f t="shared" si="4"/>
        <v>1792980</v>
      </c>
      <c r="I121" s="1"/>
    </row>
    <row r="122" spans="2:9" x14ac:dyDescent="0.2">
      <c r="B122" s="9" t="str">
        <f>$B$38</f>
        <v>Home Economics</v>
      </c>
      <c r="C122" s="22">
        <f t="shared" si="3"/>
        <v>57049</v>
      </c>
      <c r="D122" s="22">
        <f t="shared" si="3"/>
        <v>184834</v>
      </c>
      <c r="E122" s="22">
        <f t="shared" si="3"/>
        <v>17403</v>
      </c>
      <c r="F122" s="22">
        <f t="shared" si="3"/>
        <v>0</v>
      </c>
      <c r="G122" s="22">
        <f t="shared" si="3"/>
        <v>0</v>
      </c>
      <c r="H122" s="75">
        <f t="shared" si="4"/>
        <v>259286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50273</v>
      </c>
      <c r="D124" s="22">
        <f t="shared" si="3"/>
        <v>505044</v>
      </c>
      <c r="E124" s="22">
        <f t="shared" si="3"/>
        <v>407844</v>
      </c>
      <c r="F124" s="22">
        <f t="shared" si="3"/>
        <v>0</v>
      </c>
      <c r="G124" s="22">
        <f t="shared" si="3"/>
        <v>0</v>
      </c>
      <c r="H124" s="75">
        <f t="shared" si="4"/>
        <v>963161</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215557</v>
      </c>
      <c r="D128" s="22">
        <f t="shared" si="3"/>
        <v>0</v>
      </c>
      <c r="E128" s="22">
        <f t="shared" si="3"/>
        <v>0</v>
      </c>
      <c r="F128" s="22">
        <f t="shared" si="3"/>
        <v>0</v>
      </c>
      <c r="G128" s="22">
        <f t="shared" si="3"/>
        <v>0</v>
      </c>
      <c r="H128" s="75">
        <f t="shared" si="4"/>
        <v>215557</v>
      </c>
      <c r="I128" s="1"/>
    </row>
    <row r="129" spans="2:12" x14ac:dyDescent="0.2">
      <c r="B129" s="9" t="str">
        <f>$B$45</f>
        <v>Health Services</v>
      </c>
      <c r="C129" s="22">
        <f t="shared" si="3"/>
        <v>201828</v>
      </c>
      <c r="D129" s="22">
        <f t="shared" si="3"/>
        <v>179726</v>
      </c>
      <c r="E129" s="22">
        <f t="shared" si="3"/>
        <v>37386</v>
      </c>
      <c r="F129" s="22">
        <f t="shared" si="3"/>
        <v>0</v>
      </c>
      <c r="G129" s="22">
        <f t="shared" si="3"/>
        <v>0</v>
      </c>
      <c r="H129" s="75">
        <f t="shared" si="4"/>
        <v>418940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1071997</v>
      </c>
      <c r="D131" s="22">
        <f t="shared" si="3"/>
        <v>3088751</v>
      </c>
      <c r="E131" s="22">
        <f t="shared" si="3"/>
        <v>2111033</v>
      </c>
      <c r="F131" s="22">
        <f t="shared" si="3"/>
        <v>0</v>
      </c>
      <c r="G131" s="22">
        <f t="shared" si="3"/>
        <v>0</v>
      </c>
      <c r="H131" s="75">
        <f t="shared" si="4"/>
        <v>6271781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212431</v>
      </c>
      <c r="E133" s="22">
        <f t="shared" si="5"/>
        <v>0</v>
      </c>
      <c r="F133" s="22">
        <f t="shared" si="5"/>
        <v>0</v>
      </c>
      <c r="G133" s="22">
        <f t="shared" si="5"/>
        <v>0</v>
      </c>
      <c r="H133" s="75">
        <f t="shared" si="4"/>
        <v>212431</v>
      </c>
      <c r="I133" s="1"/>
    </row>
    <row r="134" spans="2:12" x14ac:dyDescent="0.2">
      <c r="B134" s="9" t="str">
        <f>$B$50</f>
        <v>Technology</v>
      </c>
      <c r="C134" s="22">
        <f t="shared" si="5"/>
        <v>293081</v>
      </c>
      <c r="D134" s="22">
        <f t="shared" si="5"/>
        <v>669860</v>
      </c>
      <c r="E134" s="22">
        <f t="shared" si="5"/>
        <v>112984</v>
      </c>
      <c r="F134" s="22">
        <f t="shared" si="5"/>
        <v>0</v>
      </c>
      <c r="G134" s="22">
        <f t="shared" si="5"/>
        <v>0</v>
      </c>
      <c r="H134" s="75">
        <f t="shared" si="4"/>
        <v>1075925</v>
      </c>
      <c r="I134" s="1"/>
    </row>
    <row r="135" spans="2:12" x14ac:dyDescent="0.2">
      <c r="B135" s="9" t="str">
        <f>$B$51</f>
        <v>Nursing</v>
      </c>
      <c r="C135" s="22">
        <f t="shared" si="5"/>
        <v>109077</v>
      </c>
      <c r="D135" s="22">
        <f t="shared" si="5"/>
        <v>962899</v>
      </c>
      <c r="E135" s="22">
        <f t="shared" si="5"/>
        <v>268771</v>
      </c>
      <c r="F135" s="22">
        <f t="shared" si="5"/>
        <v>0</v>
      </c>
      <c r="G135" s="22">
        <f t="shared" si="5"/>
        <v>0</v>
      </c>
      <c r="H135" s="75">
        <f t="shared" si="4"/>
        <v>1340747</v>
      </c>
      <c r="I135" s="1"/>
    </row>
    <row r="136" spans="2:12" x14ac:dyDescent="0.2">
      <c r="B136" s="39" t="str">
        <f>$B$52</f>
        <v>Totals</v>
      </c>
      <c r="C136" s="40">
        <f>SUM(C116:C135)</f>
        <v>10465016</v>
      </c>
      <c r="D136" s="40">
        <f>SUM(D116:D135)</f>
        <v>15788979</v>
      </c>
      <c r="E136" s="40">
        <f>SUM(E116:E135)</f>
        <v>7956137</v>
      </c>
      <c r="F136" s="40">
        <f>SUM(F116:F135)</f>
        <v>492834</v>
      </c>
      <c r="G136" s="40">
        <f>SUM(G116:G135)</f>
        <v>0</v>
      </c>
      <c r="H136" s="40">
        <f t="shared" si="4"/>
        <v>34702966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38745916</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Data!QD13</f>
        <v>0.89565480914169127</v>
      </c>
      <c r="I140" s="368" t="str">
        <f>IF(H140+H141=1,"","Error, the two cells on the left must equal 100%")</f>
        <v/>
      </c>
      <c r="L140" s="57"/>
    </row>
    <row r="141" spans="2:12" ht="25.5" customHeight="1" thickBot="1" x14ac:dyDescent="0.25">
      <c r="B141" s="355"/>
      <c r="C141" s="356"/>
      <c r="D141" s="356"/>
      <c r="E141" s="356"/>
      <c r="F141" s="359" t="s">
        <v>3</v>
      </c>
      <c r="G141" s="360"/>
      <c r="H141" s="95">
        <f>1-H140</f>
        <v>0.10434519085830873</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Data!LN13</f>
        <v>4330142</v>
      </c>
      <c r="D143" s="172">
        <f>Data!MH13</f>
        <v>3212980</v>
      </c>
      <c r="E143" s="172">
        <f>Data!NB13</f>
        <v>1607197</v>
      </c>
      <c r="F143" s="172">
        <f>Data!NV13</f>
        <v>0</v>
      </c>
      <c r="G143" s="172">
        <f>Data!OP13</f>
        <v>0</v>
      </c>
      <c r="H143" s="173">
        <f>Data!PJ13</f>
        <v>1066026.5235268362</v>
      </c>
      <c r="I143" s="76">
        <f t="shared" ref="I143:I162" si="6">SUM(C143:H143)</f>
        <v>10216345.523526836</v>
      </c>
    </row>
    <row r="144" spans="2:12" x14ac:dyDescent="0.2">
      <c r="B144" s="9" t="str">
        <f>$B$33</f>
        <v>Science</v>
      </c>
      <c r="C144" s="172">
        <f>Data!LO13</f>
        <v>1717829</v>
      </c>
      <c r="D144" s="172">
        <f>Data!MI13</f>
        <v>2245673</v>
      </c>
      <c r="E144" s="172">
        <f>Data!NC13</f>
        <v>787682</v>
      </c>
      <c r="F144" s="172">
        <f>Data!NW13</f>
        <v>0</v>
      </c>
      <c r="G144" s="172">
        <f>Data!OQ13</f>
        <v>0</v>
      </c>
      <c r="H144" s="174">
        <f>Data!PK13</f>
        <v>553520.39225696155</v>
      </c>
      <c r="I144" s="76">
        <f t="shared" si="6"/>
        <v>5304704.3922569612</v>
      </c>
    </row>
    <row r="145" spans="2:9" x14ac:dyDescent="0.2">
      <c r="B145" s="9" t="str">
        <f>$B$34</f>
        <v>Fine Arts</v>
      </c>
      <c r="C145" s="172">
        <f>Data!LP13</f>
        <v>858226</v>
      </c>
      <c r="D145" s="172">
        <f>Data!MJ13</f>
        <v>521991</v>
      </c>
      <c r="E145" s="172">
        <f>Data!ND13</f>
        <v>47059</v>
      </c>
      <c r="F145" s="172">
        <f>Data!NX13</f>
        <v>0</v>
      </c>
      <c r="G145" s="172">
        <f>Data!OR13</f>
        <v>0</v>
      </c>
      <c r="H145" s="174">
        <f>Data!PL13</f>
        <v>166279.89389149041</v>
      </c>
      <c r="I145" s="76">
        <f t="shared" si="6"/>
        <v>1593555.8938914905</v>
      </c>
    </row>
    <row r="146" spans="2:9" x14ac:dyDescent="0.2">
      <c r="B146" s="9" t="str">
        <f>$B$35</f>
        <v>Teacher Education</v>
      </c>
      <c r="C146" s="172">
        <f>Data!LQ13</f>
        <v>373757</v>
      </c>
      <c r="D146" s="172">
        <f>Data!MK13</f>
        <v>1633303</v>
      </c>
      <c r="E146" s="172">
        <f>Data!NE13</f>
        <v>1526967</v>
      </c>
      <c r="F146" s="172">
        <f>Data!NY13</f>
        <v>492834</v>
      </c>
      <c r="G146" s="172">
        <f>Data!OS13</f>
        <v>0</v>
      </c>
      <c r="H146" s="174">
        <f>Data!PN13</f>
        <v>469135.62604274228</v>
      </c>
      <c r="I146" s="76">
        <f t="shared" si="6"/>
        <v>4495996.6260427423</v>
      </c>
    </row>
    <row r="147" spans="2:9" x14ac:dyDescent="0.2">
      <c r="B147" s="9" t="str">
        <f>$B$36</f>
        <v>Agriculture</v>
      </c>
      <c r="C147" s="172">
        <f>Data!LR13</f>
        <v>592993</v>
      </c>
      <c r="D147" s="172">
        <f>Data!ML13</f>
        <v>1440013</v>
      </c>
      <c r="E147" s="172">
        <f>Data!NF13</f>
        <v>763512</v>
      </c>
      <c r="F147" s="172">
        <f>Data!NZ13</f>
        <v>0</v>
      </c>
      <c r="G147" s="172">
        <f>Data!OT13</f>
        <v>0</v>
      </c>
      <c r="H147" s="174">
        <f>Data!PM13</f>
        <v>325798.73570748966</v>
      </c>
      <c r="I147" s="76">
        <f t="shared" si="6"/>
        <v>3122316.7357074898</v>
      </c>
    </row>
    <row r="148" spans="2:9" x14ac:dyDescent="0.2">
      <c r="B148" s="9" t="str">
        <f>$B$37</f>
        <v>Engineering</v>
      </c>
      <c r="C148" s="172">
        <f>Data!LS13</f>
        <v>593207</v>
      </c>
      <c r="D148" s="172">
        <f>Data!MM13</f>
        <v>931474</v>
      </c>
      <c r="E148" s="172">
        <f>Data!NG13</f>
        <v>268299</v>
      </c>
      <c r="F148" s="172">
        <f>Data!OA13</f>
        <v>0</v>
      </c>
      <c r="G148" s="172">
        <f>Data!OU13</f>
        <v>0</v>
      </c>
      <c r="H148" s="174">
        <f>Data!PO13</f>
        <v>208884.98380801224</v>
      </c>
      <c r="I148" s="76">
        <f t="shared" si="6"/>
        <v>2001864.9838080122</v>
      </c>
    </row>
    <row r="149" spans="2:9" x14ac:dyDescent="0.2">
      <c r="B149" s="9" t="str">
        <f>$B$38</f>
        <v>Home Economics</v>
      </c>
      <c r="C149" s="172">
        <f>Data!LT13</f>
        <v>57049</v>
      </c>
      <c r="D149" s="172">
        <f>Data!MN13</f>
        <v>184834</v>
      </c>
      <c r="E149" s="172">
        <f>Data!NH13</f>
        <v>17403</v>
      </c>
      <c r="F149" s="172">
        <f>Data!OB13</f>
        <v>0</v>
      </c>
      <c r="G149" s="172">
        <f>Data!OV13</f>
        <v>0</v>
      </c>
      <c r="H149" s="174">
        <f>Data!PP13</f>
        <v>30207.225909739245</v>
      </c>
      <c r="I149" s="76">
        <f t="shared" si="6"/>
        <v>289493.22590973927</v>
      </c>
    </row>
    <row r="150" spans="2:9" x14ac:dyDescent="0.2">
      <c r="B150" s="9" t="str">
        <f>$B$39</f>
        <v>Law</v>
      </c>
      <c r="C150" s="172">
        <f>Data!LU13</f>
        <v>0</v>
      </c>
      <c r="D150" s="172">
        <f>Data!MO13</f>
        <v>0</v>
      </c>
      <c r="E150" s="172">
        <f>Data!NI13</f>
        <v>0</v>
      </c>
      <c r="F150" s="172">
        <f>Data!OC13</f>
        <v>0</v>
      </c>
      <c r="G150" s="172">
        <f>Data!OW13</f>
        <v>0</v>
      </c>
      <c r="H150" s="174">
        <f>Data!PQ13</f>
        <v>0</v>
      </c>
      <c r="I150" s="76">
        <f t="shared" si="6"/>
        <v>0</v>
      </c>
    </row>
    <row r="151" spans="2:9" x14ac:dyDescent="0.2">
      <c r="B151" s="9" t="str">
        <f>$B$40</f>
        <v>Social Service</v>
      </c>
      <c r="C151" s="172">
        <f>Data!LV13</f>
        <v>50273</v>
      </c>
      <c r="D151" s="172">
        <f>Data!MP13</f>
        <v>505044</v>
      </c>
      <c r="E151" s="172">
        <f>Data!NJ13</f>
        <v>407844</v>
      </c>
      <c r="F151" s="172">
        <f>Data!OD13</f>
        <v>0</v>
      </c>
      <c r="G151" s="172">
        <f>Data!OX13</f>
        <v>0</v>
      </c>
      <c r="H151" s="174">
        <f>Data!PR13</f>
        <v>112209.76803394847</v>
      </c>
      <c r="I151" s="76">
        <f t="shared" si="6"/>
        <v>1075370.7680339485</v>
      </c>
    </row>
    <row r="152" spans="2:9" x14ac:dyDescent="0.2">
      <c r="B152" s="9" t="str">
        <f>$B$41</f>
        <v>Library Science</v>
      </c>
      <c r="C152" s="172">
        <f>Data!LW13</f>
        <v>0</v>
      </c>
      <c r="D152" s="172">
        <f>Data!MQ13</f>
        <v>0</v>
      </c>
      <c r="E152" s="172">
        <f>Data!NK13</f>
        <v>0</v>
      </c>
      <c r="F152" s="172">
        <f>Data!OE13</f>
        <v>0</v>
      </c>
      <c r="G152" s="172">
        <f>Data!OY13</f>
        <v>0</v>
      </c>
      <c r="H152" s="174">
        <f>Data!PS13</f>
        <v>0</v>
      </c>
      <c r="I152" s="76">
        <f t="shared" si="6"/>
        <v>0</v>
      </c>
    </row>
    <row r="153" spans="2:9" x14ac:dyDescent="0.2">
      <c r="B153" s="9" t="str">
        <f>$B$42</f>
        <v>Veterinary Science</v>
      </c>
      <c r="C153" s="172">
        <f>Data!LX13</f>
        <v>0</v>
      </c>
      <c r="D153" s="172">
        <f>Data!MR13</f>
        <v>0</v>
      </c>
      <c r="E153" s="172">
        <f>Data!NL13</f>
        <v>0</v>
      </c>
      <c r="F153" s="172">
        <f>Data!OF13</f>
        <v>0</v>
      </c>
      <c r="G153" s="172">
        <f>Data!OZ13</f>
        <v>0</v>
      </c>
      <c r="H153" s="174">
        <f>Data!PT13</f>
        <v>0</v>
      </c>
      <c r="I153" s="76">
        <f t="shared" si="6"/>
        <v>0</v>
      </c>
    </row>
    <row r="154" spans="2:9" x14ac:dyDescent="0.2">
      <c r="B154" s="9" t="str">
        <f>$B$43</f>
        <v>Vocational Training</v>
      </c>
      <c r="C154" s="172">
        <f>Data!LY13</f>
        <v>0</v>
      </c>
      <c r="D154" s="172">
        <f>Data!MS13</f>
        <v>0</v>
      </c>
      <c r="E154" s="172">
        <f>Data!NM13</f>
        <v>0</v>
      </c>
      <c r="F154" s="172">
        <f>Data!OG13</f>
        <v>0</v>
      </c>
      <c r="G154" s="172">
        <f>Data!PA13</f>
        <v>0</v>
      </c>
      <c r="H154" s="174">
        <f>Data!PU13</f>
        <v>0</v>
      </c>
      <c r="I154" s="76">
        <f t="shared" si="6"/>
        <v>0</v>
      </c>
    </row>
    <row r="155" spans="2:9" x14ac:dyDescent="0.2">
      <c r="B155" s="9" t="str">
        <f>$B$44</f>
        <v>Physical Training</v>
      </c>
      <c r="C155" s="172">
        <f>Data!LZ13</f>
        <v>215557</v>
      </c>
      <c r="D155" s="172">
        <f>Data!MT13</f>
        <v>0</v>
      </c>
      <c r="E155" s="172">
        <f>Data!NN13</f>
        <v>0</v>
      </c>
      <c r="F155" s="172">
        <f>Data!OH13</f>
        <v>0</v>
      </c>
      <c r="G155" s="172">
        <f>Data!PB13</f>
        <v>0</v>
      </c>
      <c r="H155" s="174">
        <f>Data!PV13</f>
        <v>25112.728783758714</v>
      </c>
      <c r="I155" s="76">
        <f t="shared" si="6"/>
        <v>240669.72878375871</v>
      </c>
    </row>
    <row r="156" spans="2:9" x14ac:dyDescent="0.2">
      <c r="B156" s="9" t="str">
        <f>$B$45</f>
        <v>Health Services</v>
      </c>
      <c r="C156" s="172">
        <f>Data!MA13</f>
        <v>201828</v>
      </c>
      <c r="D156" s="172">
        <f>Data!MU13</f>
        <v>179726</v>
      </c>
      <c r="E156" s="172">
        <f>Data!NO13</f>
        <v>37386</v>
      </c>
      <c r="F156" s="172">
        <f>Data!OI13</f>
        <v>0</v>
      </c>
      <c r="G156" s="172">
        <f>Data!PC13</f>
        <v>0</v>
      </c>
      <c r="H156" s="174">
        <f>Data!PW13</f>
        <v>48807.167462285499</v>
      </c>
      <c r="I156" s="76">
        <f t="shared" si="6"/>
        <v>467747.16746228549</v>
      </c>
    </row>
    <row r="157" spans="2:9" x14ac:dyDescent="0.2">
      <c r="B157" s="9" t="str">
        <f>$B$46</f>
        <v>Pharmacy</v>
      </c>
      <c r="C157" s="172">
        <f>Data!MB13</f>
        <v>0</v>
      </c>
      <c r="D157" s="172">
        <f>Data!MV13</f>
        <v>0</v>
      </c>
      <c r="E157" s="172">
        <f>Data!NP13</f>
        <v>0</v>
      </c>
      <c r="F157" s="172">
        <f>Data!OJ13</f>
        <v>0</v>
      </c>
      <c r="G157" s="172">
        <f>Data!PD13</f>
        <v>0</v>
      </c>
      <c r="H157" s="174">
        <f>Data!PX13</f>
        <v>0</v>
      </c>
      <c r="I157" s="76">
        <f t="shared" si="6"/>
        <v>0</v>
      </c>
    </row>
    <row r="158" spans="2:9" x14ac:dyDescent="0.2">
      <c r="B158" s="9" t="str">
        <f>$B$47</f>
        <v>Business Administration</v>
      </c>
      <c r="C158" s="172">
        <f>Data!MC13</f>
        <v>1071997</v>
      </c>
      <c r="D158" s="172">
        <f>Data!MW13</f>
        <v>3088751</v>
      </c>
      <c r="E158" s="172">
        <f>Data!NQ13</f>
        <v>2111033</v>
      </c>
      <c r="F158" s="172">
        <f>Data!OK13</f>
        <v>0</v>
      </c>
      <c r="G158" s="172">
        <f>Data!PE13</f>
        <v>0</v>
      </c>
      <c r="H158" s="174">
        <f>Data!PY13</f>
        <v>730672.32910149521</v>
      </c>
      <c r="I158" s="76">
        <f t="shared" si="6"/>
        <v>7002453.3291014954</v>
      </c>
    </row>
    <row r="159" spans="2:9" x14ac:dyDescent="0.2">
      <c r="B159" s="9" t="str">
        <f>$B$48</f>
        <v>Optometry</v>
      </c>
      <c r="C159" s="172">
        <f>Data!MD13</f>
        <v>0</v>
      </c>
      <c r="D159" s="172">
        <f>Data!MX13</f>
        <v>0</v>
      </c>
      <c r="E159" s="172">
        <f>Data!NR13</f>
        <v>0</v>
      </c>
      <c r="F159" s="172">
        <f>Data!OL13</f>
        <v>0</v>
      </c>
      <c r="G159" s="172">
        <f>Data!PF13</f>
        <v>0</v>
      </c>
      <c r="H159" s="174">
        <f>Data!PZ13</f>
        <v>0</v>
      </c>
      <c r="I159" s="76">
        <f t="shared" si="6"/>
        <v>0</v>
      </c>
    </row>
    <row r="160" spans="2:9" x14ac:dyDescent="0.2">
      <c r="B160" s="9" t="str">
        <f>$B$49</f>
        <v>Teacher Ed-Practice Teaching</v>
      </c>
      <c r="C160" s="172">
        <f>Data!ME13</f>
        <v>0</v>
      </c>
      <c r="D160" s="172">
        <f>Data!MY13</f>
        <v>212431</v>
      </c>
      <c r="E160" s="172">
        <f>Data!NS13</f>
        <v>0</v>
      </c>
      <c r="F160" s="172">
        <f>Data!OM13</f>
        <v>0</v>
      </c>
      <c r="G160" s="172">
        <f>Data!PG13</f>
        <v>0</v>
      </c>
      <c r="H160" s="174">
        <f>Data!QA13</f>
        <v>24748.544877979595</v>
      </c>
      <c r="I160" s="76">
        <f t="shared" si="6"/>
        <v>237179.54487797958</v>
      </c>
    </row>
    <row r="161" spans="2:10" x14ac:dyDescent="0.2">
      <c r="B161" s="9" t="str">
        <f>$B$50</f>
        <v>Technology</v>
      </c>
      <c r="C161" s="172">
        <f>Data!MF13</f>
        <v>293081</v>
      </c>
      <c r="D161" s="172">
        <f>Data!MZ13</f>
        <v>669860</v>
      </c>
      <c r="E161" s="172">
        <f>Data!NT13</f>
        <v>112984</v>
      </c>
      <c r="F161" s="172">
        <f>Data!ON13</f>
        <v>0</v>
      </c>
      <c r="G161" s="172">
        <f>Data!PH13</f>
        <v>0</v>
      </c>
      <c r="H161" s="174">
        <f>Data!QB13</f>
        <v>125346.95099980792</v>
      </c>
      <c r="I161" s="76">
        <f t="shared" si="6"/>
        <v>1201271.950999808</v>
      </c>
    </row>
    <row r="162" spans="2:10" x14ac:dyDescent="0.2">
      <c r="B162" s="9" t="str">
        <f>$B$51</f>
        <v>Nursing</v>
      </c>
      <c r="C162" s="172">
        <f>Data!MG13</f>
        <v>109077</v>
      </c>
      <c r="D162" s="172">
        <f>Data!NA13</f>
        <v>962899</v>
      </c>
      <c r="E162" s="172">
        <f>Data!NU13</f>
        <v>268771</v>
      </c>
      <c r="F162" s="172">
        <f>Data!OO13</f>
        <v>0</v>
      </c>
      <c r="G162" s="172">
        <f>Data!PI13</f>
        <v>0</v>
      </c>
      <c r="H162" s="174">
        <f>Data!QC13</f>
        <v>156199.12959745285</v>
      </c>
      <c r="I162" s="76">
        <f t="shared" si="6"/>
        <v>1496946.1295974529</v>
      </c>
    </row>
    <row r="163" spans="2:10" ht="15" thickBot="1" x14ac:dyDescent="0.25">
      <c r="B163" s="39" t="str">
        <f>$B$52</f>
        <v>Totals</v>
      </c>
      <c r="C163" s="40">
        <f t="shared" ref="C163:H163" si="7">SUM(C143:C162)</f>
        <v>10465016</v>
      </c>
      <c r="D163" s="40">
        <f t="shared" si="7"/>
        <v>15788979</v>
      </c>
      <c r="E163" s="40">
        <f t="shared" si="7"/>
        <v>7956137</v>
      </c>
      <c r="F163" s="40">
        <f t="shared" si="7"/>
        <v>492834</v>
      </c>
      <c r="G163" s="41">
        <f t="shared" si="7"/>
        <v>0</v>
      </c>
      <c r="H163" s="77">
        <f t="shared" si="7"/>
        <v>4042950.0000000005</v>
      </c>
      <c r="I163" s="76">
        <f>SUM(I143:I162)</f>
        <v>38745916</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4854291.8172564236</v>
      </c>
      <c r="D168" s="21">
        <f t="shared" si="8"/>
        <v>3581075.6910643452</v>
      </c>
      <c r="E168" s="21">
        <f t="shared" si="8"/>
        <v>1780978.0152060671</v>
      </c>
      <c r="F168" s="21">
        <f t="shared" si="8"/>
        <v>0</v>
      </c>
      <c r="G168" s="21">
        <f t="shared" si="8"/>
        <v>0</v>
      </c>
      <c r="H168" s="40">
        <f t="shared" ref="H168:H188" si="9">SUM(C168:G168)</f>
        <v>10216345.523526836</v>
      </c>
      <c r="I168" s="56"/>
      <c r="J168" s="57"/>
    </row>
    <row r="169" spans="2:10" x14ac:dyDescent="0.2">
      <c r="B169" s="9" t="str">
        <f>$B$33</f>
        <v>Science</v>
      </c>
      <c r="C169" s="22">
        <f t="shared" si="8"/>
        <v>1936827.4444446906</v>
      </c>
      <c r="D169" s="22">
        <f t="shared" si="8"/>
        <v>2495978.9256197633</v>
      </c>
      <c r="E169" s="22">
        <f t="shared" si="8"/>
        <v>871898.02219250752</v>
      </c>
      <c r="F169" s="22">
        <f t="shared" si="8"/>
        <v>0</v>
      </c>
      <c r="G169" s="22">
        <f t="shared" si="8"/>
        <v>0</v>
      </c>
      <c r="H169" s="75">
        <f t="shared" si="9"/>
        <v>5304704.3922569621</v>
      </c>
      <c r="I169" s="56"/>
      <c r="J169" s="57"/>
    </row>
    <row r="170" spans="2:10" x14ac:dyDescent="0.2">
      <c r="B170" s="9" t="str">
        <f>$B$34</f>
        <v>Fine Arts</v>
      </c>
      <c r="C170" s="22">
        <f t="shared" si="8"/>
        <v>961012.64229764987</v>
      </c>
      <c r="D170" s="22">
        <f t="shared" si="8"/>
        <v>579719.08848900988</v>
      </c>
      <c r="E170" s="22">
        <f t="shared" si="8"/>
        <v>52824.163104830674</v>
      </c>
      <c r="F170" s="22">
        <f t="shared" si="8"/>
        <v>0</v>
      </c>
      <c r="G170" s="22">
        <f t="shared" si="8"/>
        <v>0</v>
      </c>
      <c r="H170" s="75">
        <f t="shared" si="9"/>
        <v>1593555.8938914905</v>
      </c>
      <c r="I170" s="56"/>
      <c r="J170" s="57"/>
    </row>
    <row r="171" spans="2:10" x14ac:dyDescent="0.2">
      <c r="B171" s="9" t="str">
        <f>$B$35</f>
        <v>Teacher Education</v>
      </c>
      <c r="C171" s="22">
        <f t="shared" si="8"/>
        <v>421856.56521597522</v>
      </c>
      <c r="D171" s="22">
        <f t="shared" si="8"/>
        <v>1830079.8838822567</v>
      </c>
      <c r="E171" s="22">
        <f t="shared" si="8"/>
        <v>1696488.8873518321</v>
      </c>
      <c r="F171" s="22">
        <f t="shared" si="8"/>
        <v>547571.28959267854</v>
      </c>
      <c r="G171" s="22">
        <f t="shared" si="8"/>
        <v>0</v>
      </c>
      <c r="H171" s="75">
        <f t="shared" si="9"/>
        <v>4495996.6260427423</v>
      </c>
      <c r="I171" s="56"/>
      <c r="J171" s="57"/>
    </row>
    <row r="172" spans="2:10" x14ac:dyDescent="0.2">
      <c r="B172" s="9" t="str">
        <f>$B$36</f>
        <v>Agriculture</v>
      </c>
      <c r="C172" s="22">
        <f t="shared" si="8"/>
        <v>670811.78731982468</v>
      </c>
      <c r="D172" s="22">
        <f t="shared" si="8"/>
        <v>1605862.6021898917</v>
      </c>
      <c r="E172" s="22">
        <f t="shared" si="8"/>
        <v>845642.34619777347</v>
      </c>
      <c r="F172" s="22">
        <f t="shared" si="8"/>
        <v>0</v>
      </c>
      <c r="G172" s="22">
        <f t="shared" si="8"/>
        <v>0</v>
      </c>
      <c r="H172" s="75">
        <f t="shared" si="9"/>
        <v>3122316.7357074898</v>
      </c>
      <c r="I172" s="56"/>
      <c r="J172" s="57"/>
    </row>
    <row r="173" spans="2:10" x14ac:dyDescent="0.2">
      <c r="B173" s="9" t="str">
        <f>$B$37</f>
        <v>Engineering</v>
      </c>
      <c r="C173" s="22">
        <f t="shared" si="8"/>
        <v>663077.32311889902</v>
      </c>
      <c r="D173" s="22">
        <f t="shared" si="8"/>
        <v>1040497.3536172581</v>
      </c>
      <c r="E173" s="22">
        <f t="shared" si="8"/>
        <v>298290.30707185523</v>
      </c>
      <c r="F173" s="22">
        <f t="shared" si="8"/>
        <v>0</v>
      </c>
      <c r="G173" s="22">
        <f t="shared" si="8"/>
        <v>0</v>
      </c>
      <c r="H173" s="75">
        <f t="shared" si="9"/>
        <v>2001864.9838080124</v>
      </c>
      <c r="I173" s="56"/>
      <c r="J173" s="57"/>
    </row>
    <row r="174" spans="2:10" x14ac:dyDescent="0.2">
      <c r="B174" s="9" t="str">
        <f>$B$38</f>
        <v>Home Economics</v>
      </c>
      <c r="C174" s="22">
        <f t="shared" si="8"/>
        <v>63703.075480729982</v>
      </c>
      <c r="D174" s="22">
        <f t="shared" si="8"/>
        <v>206495.00425864838</v>
      </c>
      <c r="E174" s="22">
        <f t="shared" si="8"/>
        <v>19295.14617036088</v>
      </c>
      <c r="F174" s="22">
        <f t="shared" si="8"/>
        <v>0</v>
      </c>
      <c r="G174" s="22">
        <f t="shared" si="8"/>
        <v>0</v>
      </c>
      <c r="H174" s="75">
        <f t="shared" si="9"/>
        <v>289493.22590973927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56891.501422170695</v>
      </c>
      <c r="D176" s="22">
        <f t="shared" si="8"/>
        <v>565029.07713402947</v>
      </c>
      <c r="E176" s="22">
        <f t="shared" si="8"/>
        <v>453450.18947774835</v>
      </c>
      <c r="F176" s="22">
        <f t="shared" si="8"/>
        <v>0</v>
      </c>
      <c r="G176" s="22">
        <f t="shared" si="8"/>
        <v>0</v>
      </c>
      <c r="H176" s="75">
        <f t="shared" si="9"/>
        <v>1075370.7680339485</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240669.72878375874</v>
      </c>
      <c r="D180" s="22">
        <f t="shared" si="8"/>
        <v>0</v>
      </c>
      <c r="E180" s="22">
        <f t="shared" si="8"/>
        <v>0</v>
      </c>
      <c r="F180" s="22">
        <f t="shared" si="8"/>
        <v>0</v>
      </c>
      <c r="G180" s="22">
        <f t="shared" si="8"/>
        <v>0</v>
      </c>
      <c r="H180" s="75">
        <f t="shared" si="9"/>
        <v>240669.72878375874</v>
      </c>
      <c r="I180" s="56"/>
      <c r="J180" s="57"/>
    </row>
    <row r="181" spans="2:10" x14ac:dyDescent="0.2">
      <c r="B181" s="9" t="str">
        <f>$B$45</f>
        <v>Health Services</v>
      </c>
      <c r="C181" s="22">
        <f t="shared" si="8"/>
        <v>225446.21748284966</v>
      </c>
      <c r="D181" s="22">
        <f t="shared" si="8"/>
        <v>200708.39328026201</v>
      </c>
      <c r="E181" s="22">
        <f t="shared" si="8"/>
        <v>41592.556699173838</v>
      </c>
      <c r="F181" s="22">
        <f t="shared" si="8"/>
        <v>0</v>
      </c>
      <c r="G181" s="22">
        <f t="shared" si="8"/>
        <v>0</v>
      </c>
      <c r="H181" s="75">
        <f t="shared" si="9"/>
        <v>467747.16746228549</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1205985.1972080944</v>
      </c>
      <c r="D183" s="22">
        <f t="shared" si="8"/>
        <v>3454391.8240873911</v>
      </c>
      <c r="E183" s="22">
        <f t="shared" si="8"/>
        <v>2342076.3078060094</v>
      </c>
      <c r="F183" s="22">
        <f t="shared" si="8"/>
        <v>0</v>
      </c>
      <c r="G183" s="22">
        <f t="shared" si="8"/>
        <v>0</v>
      </c>
      <c r="H183" s="75">
        <f t="shared" si="9"/>
        <v>7002453.3291014954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237179.54487797961</v>
      </c>
      <c r="E185" s="22">
        <f t="shared" si="10"/>
        <v>0</v>
      </c>
      <c r="F185" s="22">
        <f t="shared" si="10"/>
        <v>0</v>
      </c>
      <c r="G185" s="22">
        <f t="shared" si="10"/>
        <v>0</v>
      </c>
      <c r="H185" s="75">
        <f t="shared" si="9"/>
        <v>237179.54487797961</v>
      </c>
      <c r="I185" s="56"/>
      <c r="J185" s="57"/>
    </row>
    <row r="186" spans="2:10" x14ac:dyDescent="0.2">
      <c r="B186" s="9" t="str">
        <f>$B$50</f>
        <v>Technology</v>
      </c>
      <c r="C186" s="22">
        <f t="shared" si="10"/>
        <v>327681.67838384467</v>
      </c>
      <c r="D186" s="22">
        <f t="shared" si="10"/>
        <v>748032.64694352227</v>
      </c>
      <c r="E186" s="22">
        <f t="shared" si="10"/>
        <v>125557.62567244086</v>
      </c>
      <c r="F186" s="22">
        <f t="shared" si="10"/>
        <v>0</v>
      </c>
      <c r="G186" s="22">
        <f t="shared" si="10"/>
        <v>0</v>
      </c>
      <c r="H186" s="75">
        <f t="shared" si="9"/>
        <v>1201271.950999808</v>
      </c>
      <c r="I186" s="56"/>
      <c r="J186" s="57"/>
    </row>
    <row r="187" spans="2:10" x14ac:dyDescent="0.2">
      <c r="B187" s="9" t="str">
        <f>$B$51</f>
        <v>Nursing</v>
      </c>
      <c r="C187" s="22">
        <f t="shared" si="10"/>
        <v>123068.98224177404</v>
      </c>
      <c r="D187" s="22">
        <f t="shared" si="10"/>
        <v>1076777.3084921436</v>
      </c>
      <c r="E187" s="22">
        <f t="shared" si="10"/>
        <v>297099.83886353514</v>
      </c>
      <c r="F187" s="22">
        <f t="shared" si="10"/>
        <v>0</v>
      </c>
      <c r="G187" s="22">
        <f t="shared" si="10"/>
        <v>0</v>
      </c>
      <c r="H187" s="75">
        <f t="shared" si="9"/>
        <v>1496946.1295974527</v>
      </c>
      <c r="I187" s="56"/>
      <c r="J187" s="57"/>
    </row>
    <row r="188" spans="2:10" x14ac:dyDescent="0.2">
      <c r="B188" s="39" t="str">
        <f>$B$52</f>
        <v>Totals</v>
      </c>
      <c r="C188" s="40">
        <f>SUM(C168:C187)</f>
        <v>11751323.960656684</v>
      </c>
      <c r="D188" s="40">
        <f>SUM(D168:D187)</f>
        <v>17621827.343936503</v>
      </c>
      <c r="E188" s="40">
        <f>SUM(E168:E187)</f>
        <v>8825193.4058141354</v>
      </c>
      <c r="F188" s="40">
        <f>SUM(F168:F187)</f>
        <v>547571.28959267854</v>
      </c>
      <c r="G188" s="40">
        <f>SUM(G168:G187)</f>
        <v>0</v>
      </c>
      <c r="H188" s="40">
        <f t="shared" si="9"/>
        <v>38745916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14218953</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1774202.4004900905</v>
      </c>
      <c r="D193" s="42">
        <f t="shared" si="11"/>
        <v>1316464.1780169453</v>
      </c>
      <c r="E193" s="42">
        <f t="shared" si="11"/>
        <v>658521.77029309247</v>
      </c>
      <c r="F193" s="42">
        <f t="shared" si="11"/>
        <v>0</v>
      </c>
      <c r="G193" s="42">
        <f t="shared" si="11"/>
        <v>0</v>
      </c>
      <c r="H193" s="42">
        <f>SUM(C193:G193)</f>
        <v>3749188.3488001283</v>
      </c>
      <c r="I193" s="1"/>
    </row>
    <row r="194" spans="2:9" x14ac:dyDescent="0.2">
      <c r="B194" s="9" t="str">
        <f>$B$33</f>
        <v>Science</v>
      </c>
      <c r="C194" s="43">
        <f t="shared" si="11"/>
        <v>703851.35993957985</v>
      </c>
      <c r="D194" s="43">
        <f t="shared" si="11"/>
        <v>920126.505624015</v>
      </c>
      <c r="E194" s="43">
        <f t="shared" si="11"/>
        <v>322739.36864491639</v>
      </c>
      <c r="F194" s="43">
        <f t="shared" si="11"/>
        <v>0</v>
      </c>
      <c r="G194" s="43">
        <f t="shared" si="11"/>
        <v>0</v>
      </c>
      <c r="H194" s="43">
        <f t="shared" ref="H194:H213" si="12">SUM(C194:G194)</f>
        <v>1946717.2342085112</v>
      </c>
      <c r="I194" s="1"/>
    </row>
    <row r="195" spans="2:9" x14ac:dyDescent="0.2">
      <c r="B195" s="9" t="str">
        <f>$B$34</f>
        <v>Fine Arts</v>
      </c>
      <c r="C195" s="43">
        <f t="shared" si="11"/>
        <v>351643.57874707313</v>
      </c>
      <c r="D195" s="43">
        <f t="shared" si="11"/>
        <v>213876.97799153536</v>
      </c>
      <c r="E195" s="43">
        <f t="shared" si="11"/>
        <v>19281.628816021086</v>
      </c>
      <c r="F195" s="43">
        <f t="shared" si="11"/>
        <v>0</v>
      </c>
      <c r="G195" s="43">
        <f t="shared" si="11"/>
        <v>0</v>
      </c>
      <c r="H195" s="43">
        <f t="shared" si="12"/>
        <v>584802.18555462966</v>
      </c>
      <c r="I195" s="1"/>
    </row>
    <row r="196" spans="2:9" x14ac:dyDescent="0.2">
      <c r="B196" s="9" t="str">
        <f>$B$35</f>
        <v>Teacher Education</v>
      </c>
      <c r="C196" s="43">
        <f t="shared" si="11"/>
        <v>153140.60522725925</v>
      </c>
      <c r="D196" s="43">
        <f t="shared" si="11"/>
        <v>669218.26197100838</v>
      </c>
      <c r="E196" s="43">
        <f t="shared" si="11"/>
        <v>625648.88561833592</v>
      </c>
      <c r="F196" s="43">
        <f t="shared" si="11"/>
        <v>201930.39069922725</v>
      </c>
      <c r="G196" s="43">
        <f t="shared" si="11"/>
        <v>0</v>
      </c>
      <c r="H196" s="43">
        <f t="shared" si="12"/>
        <v>1649938.1435158309</v>
      </c>
      <c r="I196" s="1"/>
    </row>
    <row r="197" spans="2:9" x14ac:dyDescent="0.2">
      <c r="B197" s="9" t="str">
        <f>$B$36</f>
        <v>Agriculture</v>
      </c>
      <c r="C197" s="43">
        <f t="shared" si="11"/>
        <v>242968.8458424274</v>
      </c>
      <c r="D197" s="43">
        <f t="shared" si="11"/>
        <v>590020.95574162167</v>
      </c>
      <c r="E197" s="43">
        <f t="shared" si="11"/>
        <v>312836.12020182941</v>
      </c>
      <c r="F197" s="43">
        <f t="shared" si="11"/>
        <v>0</v>
      </c>
      <c r="G197" s="43">
        <f t="shared" si="11"/>
        <v>0</v>
      </c>
      <c r="H197" s="43">
        <f t="shared" si="12"/>
        <v>1145825.9217858785</v>
      </c>
      <c r="I197" s="1"/>
    </row>
    <row r="198" spans="2:9" x14ac:dyDescent="0.2">
      <c r="B198" s="9" t="str">
        <f>$B$37</f>
        <v>Engineering</v>
      </c>
      <c r="C198" s="43">
        <f t="shared" si="11"/>
        <v>243056.52872065746</v>
      </c>
      <c r="D198" s="43">
        <f t="shared" si="11"/>
        <v>381655.70708630496</v>
      </c>
      <c r="E198" s="43">
        <f t="shared" si="11"/>
        <v>109930.97451517545</v>
      </c>
      <c r="F198" s="43">
        <f t="shared" si="11"/>
        <v>0</v>
      </c>
      <c r="G198" s="43">
        <f t="shared" si="11"/>
        <v>0</v>
      </c>
      <c r="H198" s="43">
        <f t="shared" si="12"/>
        <v>734643.21032213792</v>
      </c>
      <c r="I198" s="1"/>
    </row>
    <row r="199" spans="2:9" x14ac:dyDescent="0.2">
      <c r="B199" s="9" t="str">
        <f>$B$38</f>
        <v>Home Economics</v>
      </c>
      <c r="C199" s="43">
        <f t="shared" si="11"/>
        <v>23374.862243676809</v>
      </c>
      <c r="D199" s="43">
        <f t="shared" si="11"/>
        <v>75732.603340071844</v>
      </c>
      <c r="E199" s="43">
        <f t="shared" si="11"/>
        <v>7130.5847188681219</v>
      </c>
      <c r="F199" s="43">
        <f t="shared" si="11"/>
        <v>0</v>
      </c>
      <c r="G199" s="43">
        <f t="shared" si="11"/>
        <v>0</v>
      </c>
      <c r="H199" s="43">
        <f t="shared" si="12"/>
        <v>106238.05030261677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20598.510921775389</v>
      </c>
      <c r="D201" s="43">
        <f t="shared" si="11"/>
        <v>206933.23155525091</v>
      </c>
      <c r="E201" s="43">
        <f t="shared" si="11"/>
        <v>167107.17658346551</v>
      </c>
      <c r="F201" s="43">
        <f t="shared" si="11"/>
        <v>0</v>
      </c>
      <c r="G201" s="43">
        <f t="shared" si="11"/>
        <v>0</v>
      </c>
      <c r="H201" s="43">
        <f t="shared" si="12"/>
        <v>394638.91906049184</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88320.832629147611</v>
      </c>
      <c r="D205" s="43">
        <f t="shared" si="11"/>
        <v>0</v>
      </c>
      <c r="E205" s="43">
        <f t="shared" si="11"/>
        <v>0</v>
      </c>
      <c r="F205" s="43">
        <f t="shared" si="11"/>
        <v>0</v>
      </c>
      <c r="G205" s="43">
        <f t="shared" si="11"/>
        <v>0</v>
      </c>
      <c r="H205" s="43">
        <f t="shared" si="12"/>
        <v>88320.832629147611</v>
      </c>
      <c r="I205" s="1"/>
    </row>
    <row r="206" spans="2:9" x14ac:dyDescent="0.2">
      <c r="B206" s="9" t="str">
        <f>$B$45</f>
        <v>Health Services</v>
      </c>
      <c r="C206" s="43">
        <f t="shared" si="11"/>
        <v>82695.607230920839</v>
      </c>
      <c r="D206" s="43">
        <f t="shared" si="11"/>
        <v>73639.686788673906</v>
      </c>
      <c r="E206" s="43">
        <f t="shared" si="11"/>
        <v>15318.28077340709</v>
      </c>
      <c r="F206" s="43">
        <f t="shared" si="11"/>
        <v>0</v>
      </c>
      <c r="G206" s="43">
        <f t="shared" si="11"/>
        <v>0</v>
      </c>
      <c r="H206" s="43">
        <f t="shared" si="12"/>
        <v>171653.57479300181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439232.62810276792</v>
      </c>
      <c r="D208" s="43">
        <f t="shared" si="11"/>
        <v>1265563.4477382423</v>
      </c>
      <c r="E208" s="43">
        <f t="shared" si="11"/>
        <v>864960.04429272702</v>
      </c>
      <c r="F208" s="43">
        <f t="shared" si="11"/>
        <v>0</v>
      </c>
      <c r="G208" s="43">
        <f t="shared" si="11"/>
        <v>0</v>
      </c>
      <c r="H208" s="43">
        <f t="shared" si="12"/>
        <v>2569756.1201337371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87040.007034067356</v>
      </c>
      <c r="E210" s="43">
        <f t="shared" si="13"/>
        <v>0</v>
      </c>
      <c r="F210" s="43">
        <f t="shared" si="13"/>
        <v>0</v>
      </c>
      <c r="G210" s="43">
        <f t="shared" si="13"/>
        <v>0</v>
      </c>
      <c r="H210" s="43">
        <f t="shared" si="12"/>
        <v>87040.007034067356</v>
      </c>
      <c r="I210" s="1"/>
    </row>
    <row r="211" spans="2:9" x14ac:dyDescent="0.2">
      <c r="B211" s="9" t="str">
        <f>$B$50</f>
        <v>Technology</v>
      </c>
      <c r="C211" s="43">
        <f t="shared" si="13"/>
        <v>120084.97960067737</v>
      </c>
      <c r="D211" s="43">
        <f t="shared" si="13"/>
        <v>274463.7981831294</v>
      </c>
      <c r="E211" s="43">
        <f t="shared" si="13"/>
        <v>46293.281840866286</v>
      </c>
      <c r="F211" s="43">
        <f t="shared" si="13"/>
        <v>0</v>
      </c>
      <c r="G211" s="43">
        <f t="shared" si="13"/>
        <v>0</v>
      </c>
      <c r="H211" s="43">
        <f t="shared" si="12"/>
        <v>440842.0596246731</v>
      </c>
      <c r="I211" s="1"/>
    </row>
    <row r="212" spans="2:9" x14ac:dyDescent="0.2">
      <c r="B212" s="9" t="str">
        <f>$B$51</f>
        <v>Nursing</v>
      </c>
      <c r="C212" s="43">
        <f t="shared" si="13"/>
        <v>44692.454713553874</v>
      </c>
      <c r="D212" s="43">
        <f t="shared" si="13"/>
        <v>394531.56899462134</v>
      </c>
      <c r="E212" s="43">
        <f t="shared" si="13"/>
        <v>110124.3685269726</v>
      </c>
      <c r="F212" s="43">
        <f t="shared" si="13"/>
        <v>0</v>
      </c>
      <c r="G212" s="43">
        <f t="shared" si="13"/>
        <v>0</v>
      </c>
      <c r="H212" s="43">
        <f t="shared" si="12"/>
        <v>549348.39223514777</v>
      </c>
      <c r="I212" s="1"/>
    </row>
    <row r="213" spans="2:9" x14ac:dyDescent="0.2">
      <c r="B213" s="39" t="str">
        <f>$B$52</f>
        <v>Totals</v>
      </c>
      <c r="C213" s="42">
        <f>SUM(C193:C212)</f>
        <v>4287863.1944096079</v>
      </c>
      <c r="D213" s="42">
        <f>SUM(D193:D212)</f>
        <v>6469266.9300654866</v>
      </c>
      <c r="E213" s="42">
        <f>SUM(E193:E212)</f>
        <v>3259892.4848256782</v>
      </c>
      <c r="F213" s="42">
        <f>SUM(F193:F212)</f>
        <v>201930.39069922725</v>
      </c>
      <c r="G213" s="42">
        <f>SUM(G193:G212)</f>
        <v>0</v>
      </c>
      <c r="H213" s="42">
        <f t="shared" si="12"/>
        <v>14218953</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13633720</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2104321.5958356792</v>
      </c>
      <c r="D218" s="42">
        <f t="shared" si="14"/>
        <v>1705245.1772787042</v>
      </c>
      <c r="E218" s="42">
        <f t="shared" si="14"/>
        <v>378746.60338730738</v>
      </c>
      <c r="F218" s="42">
        <f t="shared" si="14"/>
        <v>0</v>
      </c>
      <c r="G218" s="42">
        <f t="shared" si="14"/>
        <v>0</v>
      </c>
      <c r="H218" s="42">
        <f>SUM(C218:G218)</f>
        <v>4188313.3765016906</v>
      </c>
      <c r="I218" s="1"/>
    </row>
    <row r="219" spans="2:9" x14ac:dyDescent="0.2">
      <c r="B219" s="9" t="str">
        <f>$B$33</f>
        <v>Science</v>
      </c>
      <c r="C219" s="43">
        <f t="shared" si="14"/>
        <v>1028991.1354870552</v>
      </c>
      <c r="D219" s="43">
        <f t="shared" si="14"/>
        <v>738301.56551397149</v>
      </c>
      <c r="E219" s="43">
        <f t="shared" si="14"/>
        <v>112274.84020482127</v>
      </c>
      <c r="F219" s="43">
        <f t="shared" si="14"/>
        <v>0</v>
      </c>
      <c r="G219" s="43">
        <f t="shared" si="14"/>
        <v>0</v>
      </c>
      <c r="H219" s="43">
        <f t="shared" ref="H219:H238" si="15">SUM(C219:G219)</f>
        <v>1879567.5412058479</v>
      </c>
      <c r="I219" s="1"/>
    </row>
    <row r="220" spans="2:9" x14ac:dyDescent="0.2">
      <c r="B220" s="9" t="str">
        <f>$B$34</f>
        <v>Fine Arts</v>
      </c>
      <c r="C220" s="43">
        <f t="shared" si="14"/>
        <v>256925.12942146775</v>
      </c>
      <c r="D220" s="43">
        <f t="shared" si="14"/>
        <v>112977.36034458336</v>
      </c>
      <c r="E220" s="43">
        <f t="shared" si="14"/>
        <v>35538.343323917637</v>
      </c>
      <c r="F220" s="43">
        <f t="shared" si="14"/>
        <v>0</v>
      </c>
      <c r="G220" s="43">
        <f t="shared" si="14"/>
        <v>0</v>
      </c>
      <c r="H220" s="43">
        <f t="shared" si="15"/>
        <v>405440.83308996877</v>
      </c>
      <c r="I220" s="1"/>
    </row>
    <row r="221" spans="2:9" x14ac:dyDescent="0.2">
      <c r="B221" s="9" t="str">
        <f>$B$35</f>
        <v>Teacher Education</v>
      </c>
      <c r="C221" s="43">
        <f t="shared" si="14"/>
        <v>149250.73000838043</v>
      </c>
      <c r="D221" s="43">
        <f t="shared" si="14"/>
        <v>771317.2795564176</v>
      </c>
      <c r="E221" s="43">
        <f t="shared" si="14"/>
        <v>357950.09136812598</v>
      </c>
      <c r="F221" s="43">
        <f t="shared" si="14"/>
        <v>128807.70873338965</v>
      </c>
      <c r="G221" s="43">
        <f t="shared" si="14"/>
        <v>0</v>
      </c>
      <c r="H221" s="43">
        <f t="shared" si="15"/>
        <v>1407325.8096663137</v>
      </c>
      <c r="I221" s="1"/>
    </row>
    <row r="222" spans="2:9" x14ac:dyDescent="0.2">
      <c r="B222" s="9" t="str">
        <f>$B$36</f>
        <v>Agriculture</v>
      </c>
      <c r="C222" s="43">
        <f t="shared" si="14"/>
        <v>346899.62756117084</v>
      </c>
      <c r="D222" s="43">
        <f t="shared" si="14"/>
        <v>605470.90204087389</v>
      </c>
      <c r="E222" s="43">
        <f t="shared" si="14"/>
        <v>114709.87483997858</v>
      </c>
      <c r="F222" s="43">
        <f t="shared" si="14"/>
        <v>0</v>
      </c>
      <c r="G222" s="43">
        <f t="shared" si="14"/>
        <v>0</v>
      </c>
      <c r="H222" s="43">
        <f t="shared" si="15"/>
        <v>1067080.4044420233</v>
      </c>
      <c r="I222" s="1"/>
    </row>
    <row r="223" spans="2:9" x14ac:dyDescent="0.2">
      <c r="B223" s="9" t="str">
        <f>$B$37</f>
        <v>Engineering</v>
      </c>
      <c r="C223" s="43">
        <f t="shared" si="14"/>
        <v>118214.44478942547</v>
      </c>
      <c r="D223" s="43">
        <f t="shared" si="14"/>
        <v>313046.0062363504</v>
      </c>
      <c r="E223" s="43">
        <f t="shared" si="14"/>
        <v>63376.712260986453</v>
      </c>
      <c r="F223" s="43">
        <f t="shared" si="14"/>
        <v>0</v>
      </c>
      <c r="G223" s="43">
        <f t="shared" si="14"/>
        <v>0</v>
      </c>
      <c r="H223" s="43">
        <f t="shared" si="15"/>
        <v>494637.16328676231</v>
      </c>
      <c r="I223" s="1"/>
    </row>
    <row r="224" spans="2:9" x14ac:dyDescent="0.2">
      <c r="B224" s="9" t="str">
        <f>$B$38</f>
        <v>Home Economics</v>
      </c>
      <c r="C224" s="43">
        <f t="shared" si="14"/>
        <v>16962.405386993207</v>
      </c>
      <c r="D224" s="43">
        <f t="shared" si="14"/>
        <v>102502.27499224579</v>
      </c>
      <c r="E224" s="43">
        <f t="shared" si="14"/>
        <v>3948.7048137686261</v>
      </c>
      <c r="F224" s="43">
        <f t="shared" si="14"/>
        <v>0</v>
      </c>
      <c r="G224" s="43">
        <f t="shared" si="14"/>
        <v>0</v>
      </c>
      <c r="H224" s="43">
        <f t="shared" si="15"/>
        <v>123413.38519300762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19973.846923089826</v>
      </c>
      <c r="D226" s="43">
        <f t="shared" si="14"/>
        <v>189209.6568877731</v>
      </c>
      <c r="E226" s="43">
        <f t="shared" si="14"/>
        <v>95032.162518031604</v>
      </c>
      <c r="F226" s="43">
        <f t="shared" si="14"/>
        <v>0</v>
      </c>
      <c r="G226" s="43">
        <f t="shared" si="14"/>
        <v>0</v>
      </c>
      <c r="H226" s="43">
        <f t="shared" si="15"/>
        <v>304215.66632889456</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89544.292205975013</v>
      </c>
      <c r="D230" s="43">
        <f t="shared" si="14"/>
        <v>0</v>
      </c>
      <c r="E230" s="43">
        <f t="shared" si="14"/>
        <v>0</v>
      </c>
      <c r="F230" s="43">
        <f t="shared" si="14"/>
        <v>0</v>
      </c>
      <c r="G230" s="43">
        <f t="shared" si="14"/>
        <v>0</v>
      </c>
      <c r="H230" s="43">
        <f t="shared" si="15"/>
        <v>89544.292205975013</v>
      </c>
      <c r="I230" s="1"/>
    </row>
    <row r="231" spans="2:10" x14ac:dyDescent="0.2">
      <c r="B231" s="9" t="str">
        <f>$B$45</f>
        <v>Health Services</v>
      </c>
      <c r="C231" s="43">
        <f t="shared" si="14"/>
        <v>52239.291952696469</v>
      </c>
      <c r="D231" s="43">
        <f t="shared" si="14"/>
        <v>81223.044014722313</v>
      </c>
      <c r="E231" s="43">
        <f t="shared" si="14"/>
        <v>13359.784619917184</v>
      </c>
      <c r="F231" s="43">
        <f t="shared" si="14"/>
        <v>0</v>
      </c>
      <c r="G231" s="43">
        <f t="shared" si="14"/>
        <v>0</v>
      </c>
      <c r="H231" s="43">
        <f t="shared" si="15"/>
        <v>146822.12058733599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443757.42064052331</v>
      </c>
      <c r="D233" s="43">
        <f t="shared" si="14"/>
        <v>1551190.1262068911</v>
      </c>
      <c r="E233" s="43">
        <f t="shared" si="14"/>
        <v>462393.33369230613</v>
      </c>
      <c r="F233" s="43">
        <f t="shared" si="14"/>
        <v>0</v>
      </c>
      <c r="G233" s="43">
        <f t="shared" si="14"/>
        <v>0</v>
      </c>
      <c r="H233" s="43">
        <f t="shared" si="15"/>
        <v>2457340.8805397204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53636.824474273075</v>
      </c>
      <c r="E235" s="43">
        <f t="shared" si="16"/>
        <v>0</v>
      </c>
      <c r="F235" s="43">
        <f t="shared" si="16"/>
        <v>0</v>
      </c>
      <c r="G235" s="43">
        <f t="shared" si="16"/>
        <v>0</v>
      </c>
      <c r="H235" s="43">
        <f t="shared" si="15"/>
        <v>53636.824474273075</v>
      </c>
      <c r="I235" s="1"/>
    </row>
    <row r="236" spans="2:10" x14ac:dyDescent="0.2">
      <c r="B236" s="9" t="str">
        <f>$B$50</f>
        <v>Technology</v>
      </c>
      <c r="C236" s="43">
        <f t="shared" si="16"/>
        <v>78420.395919577291</v>
      </c>
      <c r="D236" s="43">
        <f t="shared" si="16"/>
        <v>288201.9556363037</v>
      </c>
      <c r="E236" s="43">
        <f t="shared" si="16"/>
        <v>32774.249954279599</v>
      </c>
      <c r="F236" s="43">
        <f t="shared" si="16"/>
        <v>0</v>
      </c>
      <c r="G236" s="43">
        <f t="shared" si="16"/>
        <v>0</v>
      </c>
      <c r="H236" s="43">
        <f t="shared" si="15"/>
        <v>399396.6015101606</v>
      </c>
      <c r="I236" s="1"/>
    </row>
    <row r="237" spans="2:10" x14ac:dyDescent="0.2">
      <c r="B237" s="9" t="str">
        <f>$B$51</f>
        <v>Nursing</v>
      </c>
      <c r="C237" s="43">
        <f t="shared" si="16"/>
        <v>59337.689859209924</v>
      </c>
      <c r="D237" s="43">
        <f t="shared" si="16"/>
        <v>543826.94426062563</v>
      </c>
      <c r="E237" s="43">
        <f t="shared" si="16"/>
        <v>13820.466848190192</v>
      </c>
      <c r="F237" s="43">
        <f t="shared" si="16"/>
        <v>0</v>
      </c>
      <c r="G237" s="43">
        <f t="shared" si="16"/>
        <v>0</v>
      </c>
      <c r="H237" s="43">
        <f t="shared" si="15"/>
        <v>616985.10096802574</v>
      </c>
      <c r="I237" s="1"/>
    </row>
    <row r="238" spans="2:10" x14ac:dyDescent="0.2">
      <c r="B238" s="39" t="str">
        <f>$B$52</f>
        <v>Totals</v>
      </c>
      <c r="C238" s="42">
        <f>SUM(C218:C237)</f>
        <v>4764838.0059912438</v>
      </c>
      <c r="D238" s="42">
        <f>SUM(D218:D237)</f>
        <v>7056149.1174437348</v>
      </c>
      <c r="E238" s="42">
        <f>SUM(E218:E237)</f>
        <v>1683925.1678316307</v>
      </c>
      <c r="F238" s="42">
        <f>SUM(F218:F237)</f>
        <v>128807.70873338965</v>
      </c>
      <c r="G238" s="42">
        <f>SUM(G218:G237)</f>
        <v>0</v>
      </c>
      <c r="H238" s="42">
        <f t="shared" si="15"/>
        <v>13633720</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12312163</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1900343.4493556416</v>
      </c>
      <c r="D243" s="42">
        <f t="shared" si="17"/>
        <v>1539950.694133318</v>
      </c>
      <c r="E243" s="42">
        <f t="shared" si="17"/>
        <v>342033.56945873029</v>
      </c>
      <c r="F243" s="42">
        <f t="shared" si="17"/>
        <v>0</v>
      </c>
      <c r="G243" s="42">
        <f t="shared" si="17"/>
        <v>0</v>
      </c>
      <c r="H243" s="42">
        <f>SUM(C243:G243)</f>
        <v>3782327.7129476899</v>
      </c>
      <c r="I243" s="1"/>
    </row>
    <row r="244" spans="2:9" x14ac:dyDescent="0.2">
      <c r="B244" s="9" t="str">
        <f>$B$33</f>
        <v>Science</v>
      </c>
      <c r="C244" s="43">
        <f t="shared" si="17"/>
        <v>929247.96648836171</v>
      </c>
      <c r="D244" s="43">
        <f t="shared" si="17"/>
        <v>666735.8004831546</v>
      </c>
      <c r="E244" s="43">
        <f t="shared" si="17"/>
        <v>101391.70625483821</v>
      </c>
      <c r="F244" s="43">
        <f t="shared" si="17"/>
        <v>0</v>
      </c>
      <c r="G244" s="43">
        <f t="shared" si="17"/>
        <v>0</v>
      </c>
      <c r="H244" s="43">
        <f t="shared" ref="H244:H263" si="18">SUM(C244:G244)</f>
        <v>1697375.4732263547</v>
      </c>
      <c r="I244" s="1"/>
    </row>
    <row r="245" spans="2:9" x14ac:dyDescent="0.2">
      <c r="B245" s="9" t="str">
        <f>$B$34</f>
        <v>Fine Arts</v>
      </c>
      <c r="C245" s="43">
        <f t="shared" si="17"/>
        <v>232020.61302661386</v>
      </c>
      <c r="D245" s="43">
        <f t="shared" si="17"/>
        <v>102026.12902951259</v>
      </c>
      <c r="E245" s="43">
        <f t="shared" si="17"/>
        <v>32093.506083008579</v>
      </c>
      <c r="F245" s="43">
        <f t="shared" si="17"/>
        <v>0</v>
      </c>
      <c r="G245" s="43">
        <f t="shared" si="17"/>
        <v>0</v>
      </c>
      <c r="H245" s="43">
        <f t="shared" si="18"/>
        <v>366140.24813913507</v>
      </c>
      <c r="I245" s="1"/>
    </row>
    <row r="246" spans="2:9" x14ac:dyDescent="0.2">
      <c r="B246" s="9" t="str">
        <f>$B$35</f>
        <v>Teacher Education</v>
      </c>
      <c r="C246" s="43">
        <f t="shared" si="17"/>
        <v>134783.41316472474</v>
      </c>
      <c r="D246" s="43">
        <f t="shared" si="17"/>
        <v>696551.20323838107</v>
      </c>
      <c r="E246" s="43">
        <f t="shared" si="17"/>
        <v>323252.92515830306</v>
      </c>
      <c r="F246" s="43">
        <f t="shared" si="17"/>
        <v>116321.99470005376</v>
      </c>
      <c r="G246" s="43">
        <f t="shared" si="17"/>
        <v>0</v>
      </c>
      <c r="H246" s="43">
        <f t="shared" si="18"/>
        <v>1270909.5362614626</v>
      </c>
      <c r="I246" s="1"/>
    </row>
    <row r="247" spans="2:9" x14ac:dyDescent="0.2">
      <c r="B247" s="9" t="str">
        <f>$B$36</f>
        <v>Agriculture</v>
      </c>
      <c r="C247" s="43">
        <f t="shared" si="17"/>
        <v>313273.61565093219</v>
      </c>
      <c r="D247" s="43">
        <f t="shared" si="17"/>
        <v>546780.80800282478</v>
      </c>
      <c r="E247" s="43">
        <f t="shared" si="17"/>
        <v>103590.70574571101</v>
      </c>
      <c r="F247" s="43">
        <f t="shared" si="17"/>
        <v>0</v>
      </c>
      <c r="G247" s="43">
        <f t="shared" si="17"/>
        <v>0</v>
      </c>
      <c r="H247" s="43">
        <f t="shared" si="18"/>
        <v>963645.12939946796</v>
      </c>
      <c r="I247" s="1"/>
    </row>
    <row r="248" spans="2:9" x14ac:dyDescent="0.2">
      <c r="B248" s="9" t="str">
        <f>$B$37</f>
        <v>Engineering</v>
      </c>
      <c r="C248" s="43">
        <f t="shared" si="17"/>
        <v>106755.56731412314</v>
      </c>
      <c r="D248" s="43">
        <f t="shared" si="17"/>
        <v>282701.52645653294</v>
      </c>
      <c r="E248" s="43">
        <f t="shared" si="17"/>
        <v>57233.419181365301</v>
      </c>
      <c r="F248" s="43">
        <f t="shared" si="17"/>
        <v>0</v>
      </c>
      <c r="G248" s="43">
        <f t="shared" si="17"/>
        <v>0</v>
      </c>
      <c r="H248" s="43">
        <f t="shared" si="18"/>
        <v>446690.51295202138</v>
      </c>
      <c r="I248" s="1"/>
    </row>
    <row r="249" spans="2:9" x14ac:dyDescent="0.2">
      <c r="B249" s="9" t="str">
        <f>$B$38</f>
        <v>Home Economics</v>
      </c>
      <c r="C249" s="43">
        <f t="shared" si="17"/>
        <v>15318.189019338699</v>
      </c>
      <c r="D249" s="43">
        <f t="shared" si="17"/>
        <v>92566.424833086916</v>
      </c>
      <c r="E249" s="43">
        <f t="shared" si="17"/>
        <v>3565.9451203342865</v>
      </c>
      <c r="F249" s="43">
        <f t="shared" si="17"/>
        <v>0</v>
      </c>
      <c r="G249" s="43">
        <f t="shared" si="17"/>
        <v>0</v>
      </c>
      <c r="H249" s="43">
        <f t="shared" si="18"/>
        <v>111450.5589727599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18037.722577119846</v>
      </c>
      <c r="D251" s="43">
        <f t="shared" si="17"/>
        <v>170869.00250088272</v>
      </c>
      <c r="E251" s="43">
        <f t="shared" si="17"/>
        <v>85820.412562711819</v>
      </c>
      <c r="F251" s="43">
        <f t="shared" si="17"/>
        <v>0</v>
      </c>
      <c r="G251" s="43">
        <f t="shared" si="17"/>
        <v>0</v>
      </c>
      <c r="H251" s="43">
        <f t="shared" si="18"/>
        <v>274727.13764071441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80864.497830349574</v>
      </c>
      <c r="D255" s="43">
        <f t="shared" si="17"/>
        <v>0</v>
      </c>
      <c r="E255" s="43">
        <f t="shared" si="17"/>
        <v>0</v>
      </c>
      <c r="F255" s="43">
        <f t="shared" si="17"/>
        <v>0</v>
      </c>
      <c r="G255" s="43">
        <f t="shared" si="17"/>
        <v>0</v>
      </c>
      <c r="H255" s="43">
        <f t="shared" si="18"/>
        <v>80864.497830349574</v>
      </c>
      <c r="I255" s="1"/>
    </row>
    <row r="256" spans="2:9" x14ac:dyDescent="0.2">
      <c r="B256" s="9" t="str">
        <f>$B$45</f>
        <v>Health Services</v>
      </c>
      <c r="C256" s="43">
        <f t="shared" si="17"/>
        <v>47175.582124774977</v>
      </c>
      <c r="D256" s="43">
        <f t="shared" si="17"/>
        <v>73349.85295762532</v>
      </c>
      <c r="E256" s="43">
        <f t="shared" si="17"/>
        <v>12064.780990464335</v>
      </c>
      <c r="F256" s="43">
        <f t="shared" si="17"/>
        <v>0</v>
      </c>
      <c r="G256" s="43">
        <f t="shared" si="17"/>
        <v>0</v>
      </c>
      <c r="H256" s="43">
        <f t="shared" si="18"/>
        <v>132590.21607286463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400742.69497875025</v>
      </c>
      <c r="D258" s="43">
        <f t="shared" si="17"/>
        <v>1400828.6570246282</v>
      </c>
      <c r="E258" s="43">
        <f t="shared" si="17"/>
        <v>417572.17359114497</v>
      </c>
      <c r="F258" s="43">
        <f t="shared" si="17"/>
        <v>0</v>
      </c>
      <c r="G258" s="43">
        <f t="shared" si="17"/>
        <v>0</v>
      </c>
      <c r="H258" s="43">
        <f t="shared" si="18"/>
        <v>2219143.5255945236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48437.64766546763</v>
      </c>
      <c r="E260" s="43">
        <f t="shared" si="19"/>
        <v>0</v>
      </c>
      <c r="F260" s="43">
        <f t="shared" si="19"/>
        <v>0</v>
      </c>
      <c r="G260" s="43">
        <f t="shared" si="19"/>
        <v>0</v>
      </c>
      <c r="H260" s="43">
        <f t="shared" si="18"/>
        <v>48437.64766546763</v>
      </c>
      <c r="I260" s="1"/>
    </row>
    <row r="261" spans="2:10" x14ac:dyDescent="0.2">
      <c r="B261" s="9" t="str">
        <f>$B$50</f>
        <v>Technology</v>
      </c>
      <c r="C261" s="43">
        <f t="shared" si="19"/>
        <v>70818.873872015145</v>
      </c>
      <c r="D261" s="43">
        <f t="shared" si="19"/>
        <v>260265.68351946052</v>
      </c>
      <c r="E261" s="43">
        <f t="shared" si="19"/>
        <v>29597.344498774579</v>
      </c>
      <c r="F261" s="43">
        <f t="shared" si="19"/>
        <v>0</v>
      </c>
      <c r="G261" s="43">
        <f t="shared" si="19"/>
        <v>0</v>
      </c>
      <c r="H261" s="43">
        <f t="shared" si="18"/>
        <v>360681.90189025021</v>
      </c>
      <c r="I261" s="1"/>
    </row>
    <row r="262" spans="2:10" x14ac:dyDescent="0.2">
      <c r="B262" s="9" t="str">
        <f>$B$51</f>
        <v>Nursing</v>
      </c>
      <c r="C262" s="43">
        <f t="shared" si="19"/>
        <v>53585.911225259108</v>
      </c>
      <c r="D262" s="43">
        <f t="shared" si="19"/>
        <v>491112.18226050818</v>
      </c>
      <c r="E262" s="43">
        <f t="shared" si="19"/>
        <v>12480.807921170002</v>
      </c>
      <c r="F262" s="43">
        <f t="shared" si="19"/>
        <v>0</v>
      </c>
      <c r="G262" s="43">
        <f t="shared" si="19"/>
        <v>0</v>
      </c>
      <c r="H262" s="43">
        <f t="shared" si="18"/>
        <v>557178.90140693728</v>
      </c>
      <c r="I262" s="1"/>
    </row>
    <row r="263" spans="2:10" x14ac:dyDescent="0.2">
      <c r="B263" s="39" t="str">
        <f>$B$52</f>
        <v>Totals</v>
      </c>
      <c r="C263" s="42">
        <f>SUM(C243:C262)</f>
        <v>4302968.0966280047</v>
      </c>
      <c r="D263" s="42">
        <f>SUM(D243:D262)</f>
        <v>6372175.6121053845</v>
      </c>
      <c r="E263" s="42">
        <f>SUM(E243:E262)</f>
        <v>1520697.2965665564</v>
      </c>
      <c r="F263" s="42">
        <f>SUM(F243:F262)</f>
        <v>116321.99470005376</v>
      </c>
      <c r="G263" s="42">
        <f>SUM(G243:G262)</f>
        <v>0</v>
      </c>
      <c r="H263" s="42">
        <f t="shared" si="18"/>
        <v>12312163</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14963301.262937834</v>
      </c>
      <c r="D268" s="42">
        <f t="shared" si="20"/>
        <v>11355715.740493312</v>
      </c>
      <c r="E268" s="42">
        <f t="shared" si="20"/>
        <v>4767476.9583451971</v>
      </c>
      <c r="F268" s="42">
        <f t="shared" si="20"/>
        <v>0</v>
      </c>
      <c r="G268" s="42">
        <f t="shared" si="20"/>
        <v>0</v>
      </c>
      <c r="H268" s="42">
        <f>SUM(C268:G268)</f>
        <v>31086493.961776346</v>
      </c>
      <c r="I268" s="1"/>
    </row>
    <row r="269" spans="2:10" x14ac:dyDescent="0.2">
      <c r="B269" s="9" t="str">
        <f>$B$33</f>
        <v>Science</v>
      </c>
      <c r="C269" s="43">
        <f t="shared" si="20"/>
        <v>6316746.9063596874</v>
      </c>
      <c r="D269" s="43">
        <f t="shared" si="20"/>
        <v>7066815.7972409045</v>
      </c>
      <c r="E269" s="43">
        <f t="shared" si="20"/>
        <v>2195985.9372970834</v>
      </c>
      <c r="F269" s="43">
        <f t="shared" si="20"/>
        <v>0</v>
      </c>
      <c r="G269" s="43">
        <f t="shared" si="20"/>
        <v>0</v>
      </c>
      <c r="H269" s="43">
        <f t="shared" ref="H269:H288" si="21">SUM(C269:G269)</f>
        <v>15579548.640897676</v>
      </c>
      <c r="I269" s="1"/>
    </row>
    <row r="270" spans="2:10" x14ac:dyDescent="0.2">
      <c r="B270" s="9" t="str">
        <f>$B$34</f>
        <v>Fine Arts</v>
      </c>
      <c r="C270" s="43">
        <f t="shared" si="20"/>
        <v>2659827.9634928047</v>
      </c>
      <c r="D270" s="43">
        <f t="shared" si="20"/>
        <v>1530590.5558546411</v>
      </c>
      <c r="E270" s="43">
        <f t="shared" si="20"/>
        <v>186796.64132777799</v>
      </c>
      <c r="F270" s="43">
        <f t="shared" si="20"/>
        <v>0</v>
      </c>
      <c r="G270" s="43">
        <f t="shared" si="20"/>
        <v>0</v>
      </c>
      <c r="H270" s="43">
        <f t="shared" si="21"/>
        <v>4377215.1606752239</v>
      </c>
      <c r="I270" s="1"/>
    </row>
    <row r="271" spans="2:10" x14ac:dyDescent="0.2">
      <c r="B271" s="9" t="str">
        <f>$B$35</f>
        <v>Teacher Education</v>
      </c>
      <c r="C271" s="43">
        <f t="shared" si="20"/>
        <v>1232788.3136163396</v>
      </c>
      <c r="D271" s="43">
        <f t="shared" si="20"/>
        <v>5600469.6286480632</v>
      </c>
      <c r="E271" s="43">
        <f t="shared" si="20"/>
        <v>4530307.7894965969</v>
      </c>
      <c r="F271" s="43">
        <f t="shared" si="20"/>
        <v>1487465.3837253493</v>
      </c>
      <c r="G271" s="43">
        <f t="shared" si="20"/>
        <v>0</v>
      </c>
      <c r="H271" s="43">
        <f t="shared" si="21"/>
        <v>12851031.115486348</v>
      </c>
      <c r="I271" s="1"/>
    </row>
    <row r="272" spans="2:10" x14ac:dyDescent="0.2">
      <c r="B272" s="9" t="str">
        <f>$B$36</f>
        <v>Agriculture</v>
      </c>
      <c r="C272" s="43">
        <f t="shared" si="20"/>
        <v>2166946.8763743551</v>
      </c>
      <c r="D272" s="43">
        <f t="shared" si="20"/>
        <v>4788148.2679752121</v>
      </c>
      <c r="E272" s="43">
        <f t="shared" si="20"/>
        <v>2140291.0469852923</v>
      </c>
      <c r="F272" s="43">
        <f t="shared" si="20"/>
        <v>0</v>
      </c>
      <c r="G272" s="43">
        <f t="shared" si="20"/>
        <v>0</v>
      </c>
      <c r="H272" s="43">
        <f t="shared" si="21"/>
        <v>9095386.1913348604</v>
      </c>
      <c r="I272" s="1"/>
    </row>
    <row r="273" spans="2:10" x14ac:dyDescent="0.2">
      <c r="B273" s="9" t="str">
        <f>$B$37</f>
        <v>Engineering</v>
      </c>
      <c r="C273" s="43">
        <f t="shared" si="20"/>
        <v>1724310.8639431051</v>
      </c>
      <c r="D273" s="43">
        <f t="shared" si="20"/>
        <v>2949374.5933964467</v>
      </c>
      <c r="E273" s="43">
        <f t="shared" si="20"/>
        <v>797130.41302938247</v>
      </c>
      <c r="F273" s="43">
        <f t="shared" si="20"/>
        <v>0</v>
      </c>
      <c r="G273" s="43">
        <f t="shared" si="20"/>
        <v>0</v>
      </c>
      <c r="H273" s="43">
        <f t="shared" si="21"/>
        <v>5470815.8703689333</v>
      </c>
      <c r="I273" s="1"/>
    </row>
    <row r="274" spans="2:10" x14ac:dyDescent="0.2">
      <c r="B274" s="9" t="str">
        <f>$B$38</f>
        <v>Home Economics</v>
      </c>
      <c r="C274" s="43">
        <f t="shared" si="20"/>
        <v>176407.53213073869</v>
      </c>
      <c r="D274" s="43">
        <f t="shared" si="20"/>
        <v>662130.30742405285</v>
      </c>
      <c r="E274" s="43">
        <f t="shared" si="20"/>
        <v>51343.380823331914</v>
      </c>
      <c r="F274" s="43">
        <f t="shared" si="20"/>
        <v>0</v>
      </c>
      <c r="G274" s="43">
        <f t="shared" si="20"/>
        <v>0</v>
      </c>
      <c r="H274" s="43">
        <f t="shared" si="21"/>
        <v>889881.22037812346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165774.58184415576</v>
      </c>
      <c r="D276" s="43">
        <f t="shared" si="20"/>
        <v>1637084.9680779362</v>
      </c>
      <c r="E276" s="43">
        <f t="shared" si="20"/>
        <v>1209253.9411419574</v>
      </c>
      <c r="F276" s="43">
        <f t="shared" si="20"/>
        <v>0</v>
      </c>
      <c r="G276" s="43">
        <f t="shared" si="20"/>
        <v>0</v>
      </c>
      <c r="H276" s="43">
        <f t="shared" si="21"/>
        <v>3012113.4910640493</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714956.35144923092</v>
      </c>
      <c r="D280" s="43">
        <f t="shared" si="20"/>
        <v>0</v>
      </c>
      <c r="E280" s="43">
        <f t="shared" si="20"/>
        <v>0</v>
      </c>
      <c r="F280" s="43">
        <f t="shared" si="20"/>
        <v>0</v>
      </c>
      <c r="G280" s="43">
        <f t="shared" si="20"/>
        <v>0</v>
      </c>
      <c r="H280" s="43">
        <f t="shared" si="21"/>
        <v>714956.35144923092</v>
      </c>
      <c r="I280" s="1"/>
    </row>
    <row r="281" spans="2:10" x14ac:dyDescent="0.2">
      <c r="B281" s="9" t="str">
        <f>$B$45</f>
        <v>Health Services</v>
      </c>
      <c r="C281" s="43">
        <f t="shared" si="20"/>
        <v>609384.69879124197</v>
      </c>
      <c r="D281" s="43">
        <f t="shared" si="20"/>
        <v>608646.97704128362</v>
      </c>
      <c r="E281" s="43">
        <f t="shared" si="20"/>
        <v>119721.40308296244</v>
      </c>
      <c r="F281" s="43">
        <f t="shared" si="20"/>
        <v>0</v>
      </c>
      <c r="G281" s="43">
        <f t="shared" si="20"/>
        <v>0</v>
      </c>
      <c r="H281" s="43">
        <f t="shared" si="21"/>
        <v>1337753.078915488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3561714.940930136</v>
      </c>
      <c r="D283" s="43">
        <f t="shared" si="20"/>
        <v>10760725.055057153</v>
      </c>
      <c r="E283" s="43">
        <f t="shared" si="20"/>
        <v>6198034.8593821879</v>
      </c>
      <c r="F283" s="43">
        <f t="shared" si="20"/>
        <v>0</v>
      </c>
      <c r="G283" s="43">
        <f t="shared" si="20"/>
        <v>0</v>
      </c>
      <c r="H283" s="43">
        <f t="shared" si="21"/>
        <v>20520474.855369478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638725.02405178768</v>
      </c>
      <c r="E285" s="43">
        <f t="shared" si="22"/>
        <v>0</v>
      </c>
      <c r="F285" s="43">
        <f t="shared" si="22"/>
        <v>0</v>
      </c>
      <c r="G285" s="43">
        <f t="shared" si="22"/>
        <v>0</v>
      </c>
      <c r="H285" s="43">
        <f t="shared" si="21"/>
        <v>638725.02405178768</v>
      </c>
      <c r="I285" s="1"/>
    </row>
    <row r="286" spans="2:10" x14ac:dyDescent="0.2">
      <c r="B286" s="9" t="str">
        <f>$B$50</f>
        <v>Technology</v>
      </c>
      <c r="C286" s="43">
        <f t="shared" si="22"/>
        <v>890086.92777611455</v>
      </c>
      <c r="D286" s="43">
        <f t="shared" si="22"/>
        <v>2240824.0842824159</v>
      </c>
      <c r="E286" s="43">
        <f t="shared" si="22"/>
        <v>347206.50196636131</v>
      </c>
      <c r="F286" s="43">
        <f t="shared" si="22"/>
        <v>0</v>
      </c>
      <c r="G286" s="43">
        <f t="shared" si="22"/>
        <v>0</v>
      </c>
      <c r="H286" s="43">
        <f t="shared" si="21"/>
        <v>3478117.5140248919</v>
      </c>
      <c r="I286" s="1"/>
    </row>
    <row r="287" spans="2:10" x14ac:dyDescent="0.2">
      <c r="B287" s="9" t="str">
        <f>$B$51</f>
        <v>Nursing</v>
      </c>
      <c r="C287" s="43">
        <f t="shared" si="22"/>
        <v>389762.03803979693</v>
      </c>
      <c r="D287" s="43">
        <f t="shared" si="22"/>
        <v>3469147.0040078987</v>
      </c>
      <c r="E287" s="43">
        <f t="shared" si="22"/>
        <v>702296.48215986788</v>
      </c>
      <c r="F287" s="43">
        <f t="shared" si="22"/>
        <v>0</v>
      </c>
      <c r="G287" s="43">
        <f t="shared" si="22"/>
        <v>0</v>
      </c>
      <c r="H287" s="43">
        <f t="shared" si="21"/>
        <v>4561205.5242075641</v>
      </c>
      <c r="I287" s="1"/>
    </row>
    <row r="288" spans="2:10" x14ac:dyDescent="0.2">
      <c r="B288" s="39" t="str">
        <f>$B$52</f>
        <v>Totals</v>
      </c>
      <c r="C288" s="42">
        <f>SUM(C268:C287)</f>
        <v>35572009.257685542</v>
      </c>
      <c r="D288" s="42">
        <f>SUM(D268:D287)</f>
        <v>53308398.003551103</v>
      </c>
      <c r="E288" s="42">
        <f>SUM(E268:E287)</f>
        <v>23245845.355037998</v>
      </c>
      <c r="F288" s="42">
        <f>SUM(F268:F287)</f>
        <v>1487465.3837253493</v>
      </c>
      <c r="G288" s="42">
        <f>SUM(G268:G287)</f>
        <v>0</v>
      </c>
      <c r="H288" s="42">
        <f t="shared" si="21"/>
        <v>113613717.99999999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218.50615162000344</v>
      </c>
      <c r="D293" s="40">
        <f t="shared" si="23"/>
        <v>365.21775771052364</v>
      </c>
      <c r="E293" s="40">
        <f t="shared" si="23"/>
        <v>828.40607443009503</v>
      </c>
      <c r="F293" s="40">
        <f t="shared" si="23"/>
        <v>0</v>
      </c>
      <c r="G293" s="41">
        <f t="shared" si="23"/>
        <v>0</v>
      </c>
      <c r="H293" s="42">
        <f t="shared" si="23"/>
        <v>295.13988646681173</v>
      </c>
      <c r="I293" s="1"/>
    </row>
    <row r="294" spans="2:10" x14ac:dyDescent="0.2">
      <c r="B294" s="9" t="str">
        <f>$B$33</f>
        <v>Science</v>
      </c>
      <c r="C294" s="75">
        <f t="shared" si="23"/>
        <v>188.6384431212951</v>
      </c>
      <c r="D294" s="75">
        <f t="shared" si="23"/>
        <v>524.94546109351541</v>
      </c>
      <c r="E294" s="75">
        <f t="shared" si="23"/>
        <v>1287.2133278411977</v>
      </c>
      <c r="F294" s="75">
        <f t="shared" si="23"/>
        <v>0</v>
      </c>
      <c r="G294" s="96">
        <f t="shared" si="23"/>
        <v>0</v>
      </c>
      <c r="H294" s="43">
        <f t="shared" si="23"/>
        <v>320.21105440246794</v>
      </c>
      <c r="I294" s="1"/>
    </row>
    <row r="295" spans="2:10" x14ac:dyDescent="0.2">
      <c r="B295" s="9" t="str">
        <f>$B$34</f>
        <v>Fine Arts</v>
      </c>
      <c r="C295" s="75">
        <f t="shared" si="23"/>
        <v>318.12318663949344</v>
      </c>
      <c r="D295" s="75">
        <f t="shared" si="23"/>
        <v>743.00512420128211</v>
      </c>
      <c r="E295" s="75">
        <f t="shared" si="23"/>
        <v>345.91970616255185</v>
      </c>
      <c r="F295" s="75">
        <f t="shared" si="23"/>
        <v>0</v>
      </c>
      <c r="G295" s="96">
        <f t="shared" si="23"/>
        <v>0</v>
      </c>
      <c r="H295" s="43">
        <f t="shared" si="23"/>
        <v>399.34450877431112</v>
      </c>
      <c r="I295" s="1"/>
    </row>
    <row r="296" spans="2:10" x14ac:dyDescent="0.2">
      <c r="B296" s="9" t="str">
        <f>$B$35</f>
        <v>Teacher Education</v>
      </c>
      <c r="C296" s="75">
        <f t="shared" si="23"/>
        <v>253.81682388641951</v>
      </c>
      <c r="D296" s="75">
        <f t="shared" si="23"/>
        <v>398.21314196871896</v>
      </c>
      <c r="E296" s="75">
        <f t="shared" si="23"/>
        <v>832.9302793705823</v>
      </c>
      <c r="F296" s="75">
        <f t="shared" si="23"/>
        <v>841.32657450528814</v>
      </c>
      <c r="G296" s="96">
        <f t="shared" si="23"/>
        <v>0</v>
      </c>
      <c r="H296" s="43">
        <f t="shared" si="23"/>
        <v>491.84901697360488</v>
      </c>
      <c r="I296" s="1"/>
    </row>
    <row r="297" spans="2:10" x14ac:dyDescent="0.2">
      <c r="B297" s="9" t="str">
        <f>$B$36</f>
        <v>Agriculture</v>
      </c>
      <c r="C297" s="75">
        <f t="shared" si="23"/>
        <v>191.95206629235142</v>
      </c>
      <c r="D297" s="75">
        <f t="shared" si="23"/>
        <v>433.70908224413154</v>
      </c>
      <c r="E297" s="75">
        <f t="shared" si="23"/>
        <v>1227.9351962049871</v>
      </c>
      <c r="F297" s="75">
        <f t="shared" si="23"/>
        <v>0</v>
      </c>
      <c r="G297" s="96">
        <f t="shared" si="23"/>
        <v>0</v>
      </c>
      <c r="H297" s="43">
        <f t="shared" si="23"/>
        <v>377.84090193315308</v>
      </c>
      <c r="I297" s="1"/>
    </row>
    <row r="298" spans="2:10" x14ac:dyDescent="0.2">
      <c r="B298" s="9" t="str">
        <f>$B$37</f>
        <v>Engineering</v>
      </c>
      <c r="C298" s="75">
        <f t="shared" si="23"/>
        <v>448.22221573774505</v>
      </c>
      <c r="D298" s="75">
        <f t="shared" si="23"/>
        <v>516.70893367141673</v>
      </c>
      <c r="E298" s="75">
        <f t="shared" si="23"/>
        <v>827.75743824442623</v>
      </c>
      <c r="F298" s="75">
        <f t="shared" si="23"/>
        <v>0</v>
      </c>
      <c r="G298" s="96">
        <f t="shared" si="23"/>
        <v>0</v>
      </c>
      <c r="H298" s="43">
        <f t="shared" si="23"/>
        <v>520.13841703450589</v>
      </c>
      <c r="I298" s="1"/>
    </row>
    <row r="299" spans="2:10" x14ac:dyDescent="0.2">
      <c r="B299" s="9" t="str">
        <f>$B$38</f>
        <v>Home Economics</v>
      </c>
      <c r="C299" s="75">
        <f t="shared" si="23"/>
        <v>319.57886255568604</v>
      </c>
      <c r="D299" s="75">
        <f t="shared" si="23"/>
        <v>354.26982740719791</v>
      </c>
      <c r="E299" s="75">
        <f t="shared" si="23"/>
        <v>855.72301372219852</v>
      </c>
      <c r="F299" s="75">
        <f t="shared" si="23"/>
        <v>0</v>
      </c>
      <c r="G299" s="96">
        <f t="shared" si="23"/>
        <v>0</v>
      </c>
      <c r="H299" s="43">
        <f t="shared" si="23"/>
        <v>358.67844432814326</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255.03781822177811</v>
      </c>
      <c r="D301" s="75">
        <f t="shared" si="23"/>
        <v>474.51738205157574</v>
      </c>
      <c r="E301" s="75">
        <f t="shared" si="23"/>
        <v>837.43347724512284</v>
      </c>
      <c r="F301" s="75">
        <f t="shared" si="23"/>
        <v>0</v>
      </c>
      <c r="G301" s="96">
        <f t="shared" si="23"/>
        <v>0</v>
      </c>
      <c r="H301" s="43">
        <f t="shared" si="23"/>
        <v>543.31051426119211</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245.35221394963312</v>
      </c>
      <c r="D305" s="75">
        <f t="shared" si="23"/>
        <v>0</v>
      </c>
      <c r="E305" s="75">
        <f t="shared" si="23"/>
        <v>0</v>
      </c>
      <c r="F305" s="75">
        <f t="shared" si="23"/>
        <v>0</v>
      </c>
      <c r="G305" s="96">
        <f t="shared" si="23"/>
        <v>0</v>
      </c>
      <c r="H305" s="43">
        <f t="shared" si="23"/>
        <v>245.35221394963312</v>
      </c>
      <c r="I305" s="1"/>
    </row>
    <row r="306" spans="2:10" x14ac:dyDescent="0.2">
      <c r="B306" s="9" t="str">
        <f>$B$45</f>
        <v>Health Services</v>
      </c>
      <c r="C306" s="75">
        <f t="shared" si="23"/>
        <v>358.46158752425998</v>
      </c>
      <c r="D306" s="75">
        <f t="shared" si="23"/>
        <v>410.97027484219018</v>
      </c>
      <c r="E306" s="75">
        <f t="shared" si="23"/>
        <v>589.76060632001202</v>
      </c>
      <c r="F306" s="75">
        <f t="shared" si="23"/>
        <v>0</v>
      </c>
      <c r="G306" s="96">
        <f t="shared" si="23"/>
        <v>0</v>
      </c>
      <c r="H306" s="43">
        <f t="shared" si="23"/>
        <v>395.31710369843023</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246.63907907555821</v>
      </c>
      <c r="D308" s="75">
        <f t="shared" si="23"/>
        <v>380.45273140493401</v>
      </c>
      <c r="E308" s="75">
        <f t="shared" si="23"/>
        <v>882.15696831514208</v>
      </c>
      <c r="F308" s="75">
        <f t="shared" si="23"/>
        <v>0</v>
      </c>
      <c r="G308" s="96">
        <f t="shared" si="23"/>
        <v>0</v>
      </c>
      <c r="H308" s="43">
        <f t="shared" si="23"/>
        <v>412.46356566439829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653.09307162759478</v>
      </c>
      <c r="E310" s="75">
        <f t="shared" si="24"/>
        <v>0</v>
      </c>
      <c r="F310" s="75">
        <f t="shared" si="24"/>
        <v>0</v>
      </c>
      <c r="G310" s="96">
        <f t="shared" si="24"/>
        <v>0</v>
      </c>
      <c r="H310" s="43">
        <f t="shared" si="24"/>
        <v>653.09307162759478</v>
      </c>
      <c r="I310" s="1"/>
    </row>
    <row r="311" spans="2:10" x14ac:dyDescent="0.2">
      <c r="B311" s="9" t="str">
        <f>$B$50</f>
        <v>Technology</v>
      </c>
      <c r="C311" s="75">
        <f t="shared" si="24"/>
        <v>348.78014411289757</v>
      </c>
      <c r="D311" s="75">
        <f t="shared" si="24"/>
        <v>426.41752317457963</v>
      </c>
      <c r="E311" s="75">
        <f t="shared" si="24"/>
        <v>697.20181117743232</v>
      </c>
      <c r="F311" s="75">
        <f t="shared" si="24"/>
        <v>0</v>
      </c>
      <c r="G311" s="96">
        <f t="shared" si="24"/>
        <v>0</v>
      </c>
      <c r="H311" s="43">
        <f t="shared" si="24"/>
        <v>418.79801493376181</v>
      </c>
      <c r="I311" s="1"/>
    </row>
    <row r="312" spans="2:10" x14ac:dyDescent="0.2">
      <c r="B312" s="9" t="str">
        <f>$B$51</f>
        <v>Nursing</v>
      </c>
      <c r="C312" s="75">
        <f t="shared" si="24"/>
        <v>201.84465978239095</v>
      </c>
      <c r="D312" s="75">
        <f t="shared" si="24"/>
        <v>349.8534695449676</v>
      </c>
      <c r="E312" s="75">
        <f t="shared" si="24"/>
        <v>3344.2689626660376</v>
      </c>
      <c r="F312" s="75">
        <f t="shared" si="24"/>
        <v>0</v>
      </c>
      <c r="G312" s="96">
        <f t="shared" si="24"/>
        <v>0</v>
      </c>
      <c r="H312" s="43">
        <f t="shared" si="24"/>
        <v>378.3035186371041</v>
      </c>
      <c r="I312" s="1"/>
    </row>
    <row r="313" spans="2:10" x14ac:dyDescent="0.2">
      <c r="B313" s="39" t="str">
        <f>$B$52</f>
        <v>Totals</v>
      </c>
      <c r="C313" s="42">
        <f t="shared" si="24"/>
        <v>229.40803081185052</v>
      </c>
      <c r="D313" s="42">
        <f t="shared" si="24"/>
        <v>414.3354422784945</v>
      </c>
      <c r="E313" s="42">
        <f t="shared" si="24"/>
        <v>908.50218294594902</v>
      </c>
      <c r="F313" s="42">
        <f t="shared" si="24"/>
        <v>841.32657450528814</v>
      </c>
      <c r="G313" s="42">
        <f t="shared" si="24"/>
        <v>0</v>
      </c>
      <c r="H313" s="42">
        <f t="shared" si="24"/>
        <v>365.22934340593099</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1.6714300947721661</v>
      </c>
      <c r="E318" s="59">
        <f t="shared" si="25"/>
        <v>3.7912254107643966</v>
      </c>
      <c r="F318" s="59">
        <f t="shared" si="25"/>
        <v>0</v>
      </c>
      <c r="G318" s="59">
        <f t="shared" si="25"/>
        <v>0</v>
      </c>
      <c r="H318" s="59">
        <f t="shared" si="25"/>
        <v>1.3507166012427851</v>
      </c>
      <c r="I318" s="1"/>
    </row>
    <row r="319" spans="2:10" x14ac:dyDescent="0.2">
      <c r="B319" s="9" t="str">
        <f>$B$33</f>
        <v>Science</v>
      </c>
      <c r="C319" s="59">
        <f t="shared" ref="C319:H334" si="26">IF($C$293=0,"",C294/$C$293)</f>
        <v>0.86330953029345259</v>
      </c>
      <c r="D319" s="59">
        <f t="shared" si="26"/>
        <v>2.4024287517837486</v>
      </c>
      <c r="E319" s="59">
        <f t="shared" si="26"/>
        <v>5.8909706582528916</v>
      </c>
      <c r="F319" s="59">
        <f t="shared" si="26"/>
        <v>0</v>
      </c>
      <c r="G319" s="59">
        <f t="shared" si="26"/>
        <v>0</v>
      </c>
      <c r="H319" s="59">
        <f t="shared" si="26"/>
        <v>1.4654555582459574</v>
      </c>
      <c r="I319" s="1"/>
    </row>
    <row r="320" spans="2:10" x14ac:dyDescent="0.2">
      <c r="B320" s="9" t="str">
        <f>$B$34</f>
        <v>Fine Arts</v>
      </c>
      <c r="C320" s="59">
        <f t="shared" si="26"/>
        <v>1.4559003683920559</v>
      </c>
      <c r="D320" s="59">
        <f t="shared" si="26"/>
        <v>3.4003853836271709</v>
      </c>
      <c r="E320" s="59">
        <f t="shared" si="26"/>
        <v>1.5831119792184567</v>
      </c>
      <c r="F320" s="59">
        <f t="shared" si="26"/>
        <v>0</v>
      </c>
      <c r="G320" s="59">
        <f t="shared" si="26"/>
        <v>0</v>
      </c>
      <c r="H320" s="59">
        <f t="shared" si="26"/>
        <v>1.8276122013662914</v>
      </c>
      <c r="I320" s="1"/>
    </row>
    <row r="321" spans="2:9" x14ac:dyDescent="0.2">
      <c r="B321" s="9" t="str">
        <f>$B$35</f>
        <v>Teacher Education</v>
      </c>
      <c r="C321" s="59">
        <f t="shared" si="26"/>
        <v>1.1616003577227594</v>
      </c>
      <c r="D321" s="59">
        <f t="shared" si="26"/>
        <v>1.8224344670224104</v>
      </c>
      <c r="E321" s="59">
        <f t="shared" si="26"/>
        <v>3.8119305712687797</v>
      </c>
      <c r="F321" s="59">
        <f t="shared" si="26"/>
        <v>3.8503564694526786</v>
      </c>
      <c r="G321" s="59">
        <f t="shared" si="26"/>
        <v>0</v>
      </c>
      <c r="H321" s="59">
        <f t="shared" si="26"/>
        <v>2.2509618760251779</v>
      </c>
      <c r="I321" s="1"/>
    </row>
    <row r="322" spans="2:9" x14ac:dyDescent="0.2">
      <c r="B322" s="9" t="str">
        <f>$B$36</f>
        <v>Agriculture</v>
      </c>
      <c r="C322" s="59">
        <f t="shared" si="26"/>
        <v>0.87847442678029808</v>
      </c>
      <c r="D322" s="59">
        <f t="shared" si="26"/>
        <v>1.9848827093819315</v>
      </c>
      <c r="E322" s="59">
        <f t="shared" si="26"/>
        <v>5.6196824991016596</v>
      </c>
      <c r="F322" s="59">
        <f t="shared" si="26"/>
        <v>0</v>
      </c>
      <c r="G322" s="59">
        <f t="shared" si="26"/>
        <v>0</v>
      </c>
      <c r="H322" s="59">
        <f t="shared" si="26"/>
        <v>1.7292002954234591</v>
      </c>
      <c r="I322" s="1"/>
    </row>
    <row r="323" spans="2:9" x14ac:dyDescent="0.2">
      <c r="B323" s="9" t="str">
        <f>$B$37</f>
        <v>Engineering</v>
      </c>
      <c r="C323" s="59">
        <f t="shared" si="26"/>
        <v>2.0513025029942082</v>
      </c>
      <c r="D323" s="59">
        <f t="shared" si="26"/>
        <v>2.3647340353602839</v>
      </c>
      <c r="E323" s="59">
        <f t="shared" si="26"/>
        <v>3.7882569076771389</v>
      </c>
      <c r="F323" s="59">
        <f t="shared" si="26"/>
        <v>0</v>
      </c>
      <c r="G323" s="59">
        <f t="shared" si="26"/>
        <v>0</v>
      </c>
      <c r="H323" s="59">
        <f t="shared" si="26"/>
        <v>2.3804291695140045</v>
      </c>
      <c r="I323" s="1"/>
    </row>
    <row r="324" spans="2:9" x14ac:dyDescent="0.2">
      <c r="B324" s="9" t="str">
        <f>$B$38</f>
        <v>Home Economics</v>
      </c>
      <c r="C324" s="59">
        <f t="shared" si="26"/>
        <v>1.4625623131721011</v>
      </c>
      <c r="D324" s="59">
        <f t="shared" si="26"/>
        <v>1.6213265612004206</v>
      </c>
      <c r="E324" s="59">
        <f t="shared" si="26"/>
        <v>3.9162422081844044</v>
      </c>
      <c r="F324" s="59">
        <f t="shared" si="26"/>
        <v>0</v>
      </c>
      <c r="G324" s="59">
        <f t="shared" si="26"/>
        <v>0</v>
      </c>
      <c r="H324" s="59">
        <f t="shared" si="26"/>
        <v>1.6415027296435509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1.1671882751626401</v>
      </c>
      <c r="D326" s="59">
        <f t="shared" si="26"/>
        <v>2.1716431255299056</v>
      </c>
      <c r="E326" s="59">
        <f t="shared" si="26"/>
        <v>3.832539592301615</v>
      </c>
      <c r="F326" s="59">
        <f t="shared" si="26"/>
        <v>0</v>
      </c>
      <c r="G326" s="59">
        <f t="shared" si="26"/>
        <v>0</v>
      </c>
      <c r="H326" s="59">
        <f t="shared" si="26"/>
        <v>2.4864769720810642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1.1228618147845868</v>
      </c>
      <c r="D330" s="59">
        <f t="shared" si="26"/>
        <v>0</v>
      </c>
      <c r="E330" s="59">
        <f t="shared" si="26"/>
        <v>0</v>
      </c>
      <c r="F330" s="59">
        <f t="shared" si="26"/>
        <v>0</v>
      </c>
      <c r="G330" s="59">
        <f t="shared" si="26"/>
        <v>0</v>
      </c>
      <c r="H330" s="59">
        <f t="shared" si="26"/>
        <v>1.1228618147845868</v>
      </c>
      <c r="I330" s="1"/>
    </row>
    <row r="331" spans="2:9" x14ac:dyDescent="0.2">
      <c r="B331" s="9" t="str">
        <f>$B$45</f>
        <v>Health Services</v>
      </c>
      <c r="C331" s="59">
        <f t="shared" si="26"/>
        <v>1.640510277933265</v>
      </c>
      <c r="D331" s="59">
        <f t="shared" si="26"/>
        <v>1.8808178707796497</v>
      </c>
      <c r="E331" s="59">
        <f t="shared" si="26"/>
        <v>2.6990572208037626</v>
      </c>
      <c r="F331" s="59">
        <f t="shared" si="26"/>
        <v>0</v>
      </c>
      <c r="G331" s="59">
        <f t="shared" si="26"/>
        <v>0</v>
      </c>
      <c r="H331" s="59">
        <f t="shared" si="26"/>
        <v>1.8091806604416001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1.1287511918862576</v>
      </c>
      <c r="D333" s="59">
        <f t="shared" si="26"/>
        <v>1.741153411857101</v>
      </c>
      <c r="E333" s="59">
        <f t="shared" si="26"/>
        <v>4.0372179994697408</v>
      </c>
      <c r="F333" s="59">
        <f t="shared" si="26"/>
        <v>0</v>
      </c>
      <c r="G333" s="59">
        <f t="shared" si="26"/>
        <v>0</v>
      </c>
      <c r="H333" s="59">
        <f t="shared" si="26"/>
        <v>1.8876519613127394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2.9889001604099761</v>
      </c>
      <c r="E335" s="59">
        <f t="shared" si="27"/>
        <v>0</v>
      </c>
      <c r="F335" s="59">
        <f t="shared" si="27"/>
        <v>0</v>
      </c>
      <c r="G335" s="59">
        <f t="shared" si="27"/>
        <v>0</v>
      </c>
      <c r="H335" s="59">
        <f t="shared" si="27"/>
        <v>2.9889001604099761</v>
      </c>
      <c r="I335" s="1"/>
    </row>
    <row r="336" spans="2:9" x14ac:dyDescent="0.2">
      <c r="B336" s="9" t="str">
        <f>$B$50</f>
        <v>Technology</v>
      </c>
      <c r="C336" s="59">
        <f t="shared" si="27"/>
        <v>1.5962028598602074</v>
      </c>
      <c r="D336" s="59">
        <f t="shared" si="27"/>
        <v>1.9515126691542659</v>
      </c>
      <c r="E336" s="59">
        <f t="shared" si="27"/>
        <v>3.1907651386854869</v>
      </c>
      <c r="F336" s="59">
        <f t="shared" si="27"/>
        <v>0</v>
      </c>
      <c r="G336" s="59">
        <f t="shared" si="27"/>
        <v>0</v>
      </c>
      <c r="H336" s="59">
        <f t="shared" si="27"/>
        <v>1.9166417596429006</v>
      </c>
      <c r="I336" s="1"/>
    </row>
    <row r="337" spans="2:10" x14ac:dyDescent="0.2">
      <c r="B337" s="9" t="str">
        <f>$B$51</f>
        <v>Nursing</v>
      </c>
      <c r="C337" s="59">
        <f t="shared" si="27"/>
        <v>0.92374817956343891</v>
      </c>
      <c r="D337" s="59">
        <f t="shared" si="27"/>
        <v>1.6011149661057862</v>
      </c>
      <c r="E337" s="59">
        <f t="shared" si="27"/>
        <v>15.305147877401371</v>
      </c>
      <c r="F337" s="59">
        <f t="shared" si="27"/>
        <v>0</v>
      </c>
      <c r="G337" s="59">
        <f t="shared" si="27"/>
        <v>0</v>
      </c>
      <c r="H337" s="59">
        <f t="shared" si="27"/>
        <v>1.731317474736358</v>
      </c>
      <c r="I337" s="1"/>
    </row>
    <row r="338" spans="2:10" x14ac:dyDescent="0.2">
      <c r="B338" s="39" t="str">
        <f>$B$52</f>
        <v>Totals</v>
      </c>
      <c r="C338" s="59">
        <f t="shared" si="27"/>
        <v>1.0498927792696939</v>
      </c>
      <c r="D338" s="59">
        <f t="shared" si="27"/>
        <v>1.8962186611526208</v>
      </c>
      <c r="E338" s="59">
        <f t="shared" si="27"/>
        <v>4.1577876696391325</v>
      </c>
      <c r="F338" s="59">
        <f t="shared" si="27"/>
        <v>3.8503564694526786</v>
      </c>
      <c r="G338" s="59">
        <f t="shared" si="27"/>
        <v>0</v>
      </c>
      <c r="H338" s="59">
        <f t="shared" si="27"/>
        <v>1.6714831170569917</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6555.184548600103</v>
      </c>
      <c r="D343" s="42">
        <f t="shared" si="28"/>
        <v>10956.532731315709</v>
      </c>
      <c r="E343" s="42">
        <f>E293*24</f>
        <v>19881.745786322281</v>
      </c>
      <c r="F343" s="42">
        <f>F293*18</f>
        <v>0</v>
      </c>
      <c r="G343" s="42">
        <f>G293*24</f>
        <v>0</v>
      </c>
      <c r="H343" s="42">
        <f>IF((C32/30+D32/30+E32/24+F32/18+G32/24)=0,0,H268/(C32/30+D32/30+E32/24+F32/18+G32/24))</f>
        <v>8734.8806520128273</v>
      </c>
      <c r="I343" s="1"/>
    </row>
    <row r="344" spans="2:10" x14ac:dyDescent="0.2">
      <c r="B344" s="9" t="str">
        <f>$B$33</f>
        <v>Science</v>
      </c>
      <c r="C344" s="43">
        <f t="shared" si="28"/>
        <v>5659.153293638853</v>
      </c>
      <c r="D344" s="43">
        <f t="shared" si="28"/>
        <v>15748.363832805462</v>
      </c>
      <c r="E344" s="43">
        <f>E294*24</f>
        <v>30893.119868188747</v>
      </c>
      <c r="F344" s="43">
        <f>F294*18</f>
        <v>0</v>
      </c>
      <c r="G344" s="43">
        <f>G294*24</f>
        <v>0</v>
      </c>
      <c r="H344" s="43">
        <f t="shared" ref="H344:H363" si="29">IF((C33/30+D33/30+E33/24+F33/18+G33/24)=0,0,H269/(C33/30+D33/30+E33/24+F33/18+G33/24))</f>
        <v>9522.8544783963134</v>
      </c>
      <c r="I344" s="1"/>
    </row>
    <row r="345" spans="2:10" x14ac:dyDescent="0.2">
      <c r="B345" s="9" t="str">
        <f>$B$34</f>
        <v>Fine Arts</v>
      </c>
      <c r="C345" s="43">
        <f t="shared" si="28"/>
        <v>9543.6955991848026</v>
      </c>
      <c r="D345" s="43">
        <f t="shared" si="28"/>
        <v>22290.153726038465</v>
      </c>
      <c r="E345" s="43">
        <f t="shared" ref="E345:E363" si="30">E295*24</f>
        <v>8302.0729479012443</v>
      </c>
      <c r="F345" s="43">
        <f t="shared" ref="F345:F363" si="31">F295*18</f>
        <v>0</v>
      </c>
      <c r="G345" s="43">
        <f t="shared" ref="G345:G363" si="32">G295*24</f>
        <v>0</v>
      </c>
      <c r="H345" s="43">
        <f t="shared" si="29"/>
        <v>11834.575957124795</v>
      </c>
      <c r="I345" s="1"/>
    </row>
    <row r="346" spans="2:10" x14ac:dyDescent="0.2">
      <c r="B346" s="9" t="str">
        <f>$B$35</f>
        <v>Teacher Education</v>
      </c>
      <c r="C346" s="43">
        <f t="shared" si="28"/>
        <v>7614.5047165925853</v>
      </c>
      <c r="D346" s="43">
        <f t="shared" si="28"/>
        <v>11946.394259061568</v>
      </c>
      <c r="E346" s="43">
        <f t="shared" si="30"/>
        <v>19990.326704893974</v>
      </c>
      <c r="F346" s="43">
        <f t="shared" si="31"/>
        <v>15143.878341095187</v>
      </c>
      <c r="G346" s="43">
        <f t="shared" si="32"/>
        <v>0</v>
      </c>
      <c r="H346" s="43">
        <f t="shared" si="29"/>
        <v>13448.870779614605</v>
      </c>
      <c r="I346" s="1"/>
    </row>
    <row r="347" spans="2:10" x14ac:dyDescent="0.2">
      <c r="B347" s="9" t="str">
        <f>$B$36</f>
        <v>Agriculture</v>
      </c>
      <c r="C347" s="43">
        <f t="shared" si="28"/>
        <v>5758.5619887705425</v>
      </c>
      <c r="D347" s="43">
        <f t="shared" si="28"/>
        <v>13011.272467323946</v>
      </c>
      <c r="E347" s="43">
        <f t="shared" si="30"/>
        <v>29470.444708919691</v>
      </c>
      <c r="F347" s="43">
        <f t="shared" si="31"/>
        <v>0</v>
      </c>
      <c r="G347" s="43">
        <f t="shared" si="32"/>
        <v>0</v>
      </c>
      <c r="H347" s="43">
        <f t="shared" si="29"/>
        <v>11133.685701055618</v>
      </c>
      <c r="I347" s="1"/>
    </row>
    <row r="348" spans="2:10" x14ac:dyDescent="0.2">
      <c r="B348" s="9" t="str">
        <f>$B$37</f>
        <v>Engineering</v>
      </c>
      <c r="C348" s="43">
        <f t="shared" si="28"/>
        <v>13446.66647213235</v>
      </c>
      <c r="D348" s="43">
        <f t="shared" si="28"/>
        <v>15501.268010142501</v>
      </c>
      <c r="E348" s="43">
        <f t="shared" si="30"/>
        <v>19866.178517866229</v>
      </c>
      <c r="F348" s="43">
        <f t="shared" si="31"/>
        <v>0</v>
      </c>
      <c r="G348" s="43">
        <f t="shared" si="32"/>
        <v>0</v>
      </c>
      <c r="H348" s="43">
        <f t="shared" si="29"/>
        <v>15254.976285448402</v>
      </c>
      <c r="I348" s="1"/>
    </row>
    <row r="349" spans="2:10" x14ac:dyDescent="0.2">
      <c r="B349" s="9" t="str">
        <f>$B$38</f>
        <v>Home Economics</v>
      </c>
      <c r="C349" s="43">
        <f t="shared" si="28"/>
        <v>9587.3658766705812</v>
      </c>
      <c r="D349" s="43">
        <f t="shared" si="28"/>
        <v>10628.094822215937</v>
      </c>
      <c r="E349" s="43">
        <f t="shared" si="30"/>
        <v>20537.352329332763</v>
      </c>
      <c r="F349" s="43">
        <f t="shared" si="31"/>
        <v>0</v>
      </c>
      <c r="G349" s="43">
        <f t="shared" si="32"/>
        <v>0</v>
      </c>
      <c r="H349" s="43">
        <f t="shared" si="29"/>
        <v>10695.68774492937</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7651.134546653343</v>
      </c>
      <c r="D351" s="43">
        <f t="shared" si="28"/>
        <v>14235.521461547272</v>
      </c>
      <c r="E351" s="43">
        <f t="shared" si="30"/>
        <v>20098.403453882947</v>
      </c>
      <c r="F351" s="43">
        <f t="shared" si="31"/>
        <v>0</v>
      </c>
      <c r="G351" s="43">
        <f t="shared" si="32"/>
        <v>0</v>
      </c>
      <c r="H351" s="43">
        <f t="shared" si="29"/>
        <v>15302.862782713208</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7360.5664184889938</v>
      </c>
      <c r="D355" s="43">
        <f t="shared" si="28"/>
        <v>0</v>
      </c>
      <c r="E355" s="43">
        <f t="shared" si="30"/>
        <v>0</v>
      </c>
      <c r="F355" s="43">
        <f t="shared" si="31"/>
        <v>0</v>
      </c>
      <c r="G355" s="43">
        <f t="shared" si="32"/>
        <v>0</v>
      </c>
      <c r="H355" s="43">
        <f t="shared" si="29"/>
        <v>7360.5664184889929</v>
      </c>
      <c r="I355" s="1"/>
    </row>
    <row r="356" spans="2:9" x14ac:dyDescent="0.2">
      <c r="B356" s="9" t="str">
        <f>$B$45</f>
        <v>Health Services</v>
      </c>
      <c r="C356" s="43">
        <f t="shared" si="28"/>
        <v>10753.8476257278</v>
      </c>
      <c r="D356" s="43">
        <f t="shared" si="28"/>
        <v>12329.108245265705</v>
      </c>
      <c r="E356" s="43">
        <f t="shared" si="30"/>
        <v>14154.254551680289</v>
      </c>
      <c r="F356" s="43">
        <f t="shared" si="31"/>
        <v>0</v>
      </c>
      <c r="G356" s="43">
        <f t="shared" si="32"/>
        <v>0</v>
      </c>
      <c r="H356" s="43">
        <f t="shared" si="29"/>
        <v>11684.283388154783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7399.1723722667466</v>
      </c>
      <c r="D358" s="43">
        <f t="shared" si="28"/>
        <v>11413.581942148021</v>
      </c>
      <c r="E358" s="43">
        <f t="shared" si="30"/>
        <v>21171.767239563411</v>
      </c>
      <c r="F358" s="43">
        <f t="shared" si="31"/>
        <v>0</v>
      </c>
      <c r="G358" s="43">
        <f t="shared" si="32"/>
        <v>0</v>
      </c>
      <c r="H358" s="43">
        <f t="shared" si="29"/>
        <v>11951.934100103566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19592.792148827844</v>
      </c>
      <c r="E360" s="43">
        <f t="shared" si="30"/>
        <v>0</v>
      </c>
      <c r="F360" s="43">
        <f t="shared" si="31"/>
        <v>0</v>
      </c>
      <c r="G360" s="43">
        <f t="shared" si="32"/>
        <v>0</v>
      </c>
      <c r="H360" s="43">
        <f t="shared" si="29"/>
        <v>19592.792148827841</v>
      </c>
      <c r="I360" s="1"/>
    </row>
    <row r="361" spans="2:9" x14ac:dyDescent="0.2">
      <c r="B361" s="9" t="str">
        <f>$B$50</f>
        <v>Technology</v>
      </c>
      <c r="C361" s="43">
        <f t="shared" si="33"/>
        <v>10463.404323386927</v>
      </c>
      <c r="D361" s="43">
        <f t="shared" si="33"/>
        <v>12792.525695237389</v>
      </c>
      <c r="E361" s="43">
        <f t="shared" si="30"/>
        <v>16732.843468258376</v>
      </c>
      <c r="F361" s="43">
        <f t="shared" si="31"/>
        <v>0</v>
      </c>
      <c r="G361" s="43">
        <f t="shared" si="32"/>
        <v>0</v>
      </c>
      <c r="H361" s="43">
        <f t="shared" si="29"/>
        <v>12378.376584702148</v>
      </c>
      <c r="I361" s="1"/>
    </row>
    <row r="362" spans="2:9" x14ac:dyDescent="0.2">
      <c r="B362" s="9" t="str">
        <f>$B$51</f>
        <v>Nursing</v>
      </c>
      <c r="C362" s="43">
        <f t="shared" si="33"/>
        <v>6055.3397934717286</v>
      </c>
      <c r="D362" s="43">
        <f t="shared" si="33"/>
        <v>10495.604086349027</v>
      </c>
      <c r="E362" s="43">
        <f t="shared" si="30"/>
        <v>80262.455103984903</v>
      </c>
      <c r="F362" s="43">
        <f t="shared" si="31"/>
        <v>0</v>
      </c>
      <c r="G362" s="43">
        <f t="shared" si="32"/>
        <v>0</v>
      </c>
      <c r="H362" s="43">
        <f t="shared" si="29"/>
        <v>11299.902202917288</v>
      </c>
      <c r="I362" s="1"/>
    </row>
    <row r="363" spans="2:9" x14ac:dyDescent="0.2">
      <c r="B363" s="39" t="str">
        <f>$B$52</f>
        <v>Totals</v>
      </c>
      <c r="C363" s="42">
        <f t="shared" si="33"/>
        <v>6882.2409243555157</v>
      </c>
      <c r="D363" s="42">
        <f t="shared" si="33"/>
        <v>12430.063268354836</v>
      </c>
      <c r="E363" s="42">
        <f t="shared" si="30"/>
        <v>21804.052390702775</v>
      </c>
      <c r="F363" s="42">
        <f t="shared" si="31"/>
        <v>15143.878341095187</v>
      </c>
      <c r="G363" s="42">
        <f t="shared" si="32"/>
        <v>0</v>
      </c>
      <c r="H363" s="42">
        <f t="shared" si="29"/>
        <v>10696.397562114174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685</v>
      </c>
      <c r="C3" s="6"/>
      <c r="D3" s="6"/>
      <c r="E3" s="6"/>
      <c r="F3" s="6"/>
      <c r="G3" s="6"/>
      <c r="H3" s="6"/>
    </row>
    <row r="4" spans="2:8" x14ac:dyDescent="0.2">
      <c r="B4" s="90" t="s">
        <v>886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184" t="s">
        <v>19</v>
      </c>
      <c r="G12" s="289"/>
      <c r="H12" s="64" t="s">
        <v>21</v>
      </c>
    </row>
    <row r="13" spans="2:8" x14ac:dyDescent="0.2">
      <c r="B13" s="371" t="s">
        <v>14</v>
      </c>
      <c r="C13" s="371"/>
      <c r="D13" s="371"/>
      <c r="E13" s="371"/>
      <c r="F13" s="81">
        <f>Data!G14</f>
        <v>10300106</v>
      </c>
      <c r="G13" s="33"/>
      <c r="H13" s="60">
        <f>F13</f>
        <v>10300106</v>
      </c>
    </row>
    <row r="14" spans="2:8" x14ac:dyDescent="0.2">
      <c r="B14" s="351" t="s">
        <v>15</v>
      </c>
      <c r="C14" s="351"/>
      <c r="D14" s="351"/>
      <c r="E14" s="351"/>
      <c r="F14" s="82">
        <f>Data!H14</f>
        <v>1034239</v>
      </c>
      <c r="G14" s="33"/>
      <c r="H14" s="30">
        <f>F14</f>
        <v>1034239</v>
      </c>
    </row>
    <row r="15" spans="2:8" x14ac:dyDescent="0.2">
      <c r="B15" s="351" t="s">
        <v>16</v>
      </c>
      <c r="C15" s="351"/>
      <c r="D15" s="351"/>
      <c r="E15" s="351"/>
      <c r="F15" s="82">
        <f>Data!I14</f>
        <v>5790616</v>
      </c>
      <c r="G15" s="33"/>
      <c r="H15" s="30">
        <f>F15</f>
        <v>5790616</v>
      </c>
    </row>
    <row r="16" spans="2:8" x14ac:dyDescent="0.2">
      <c r="B16" s="351" t="s">
        <v>20</v>
      </c>
      <c r="C16" s="351"/>
      <c r="D16" s="351"/>
      <c r="E16" s="351"/>
      <c r="F16" s="82">
        <f>Data!J14</f>
        <v>5193899</v>
      </c>
      <c r="G16" s="33"/>
      <c r="H16" s="30">
        <f>F16-G16</f>
        <v>5193899</v>
      </c>
    </row>
    <row r="17" spans="2:23" x14ac:dyDescent="0.2">
      <c r="B17" s="351" t="s">
        <v>17</v>
      </c>
      <c r="C17" s="351"/>
      <c r="D17" s="351"/>
      <c r="E17" s="351"/>
      <c r="F17" s="82">
        <f>Data!K14</f>
        <v>4046297</v>
      </c>
      <c r="G17" s="33"/>
      <c r="H17" s="30">
        <f>F17</f>
        <v>4046297</v>
      </c>
    </row>
    <row r="18" spans="2:23" x14ac:dyDescent="0.2">
      <c r="B18" s="351" t="s">
        <v>1</v>
      </c>
      <c r="C18" s="351"/>
      <c r="D18" s="351"/>
      <c r="E18" s="351"/>
      <c r="F18" s="83">
        <f>SUM(F13:F17)</f>
        <v>26365157</v>
      </c>
      <c r="G18" s="34"/>
      <c r="H18" s="29">
        <f>SUM(H13:H17)</f>
        <v>26365157</v>
      </c>
    </row>
    <row r="19" spans="2:23" ht="13.5" customHeight="1" x14ac:dyDescent="0.2">
      <c r="B19" s="27"/>
      <c r="D19" s="27"/>
      <c r="E19" s="27"/>
      <c r="F19" s="27"/>
      <c r="G19" s="27"/>
      <c r="H19" s="5"/>
    </row>
    <row r="20" spans="2:23" ht="13.5" customHeight="1" x14ac:dyDescent="0.2">
      <c r="B20" s="27"/>
      <c r="D20" s="363" t="s">
        <v>24</v>
      </c>
      <c r="E20" s="363"/>
      <c r="F20" s="363"/>
      <c r="G20" s="185" t="s">
        <v>25</v>
      </c>
      <c r="H20" s="185" t="s">
        <v>26</v>
      </c>
    </row>
    <row r="21" spans="2:23" x14ac:dyDescent="0.2">
      <c r="B21" s="361" t="s">
        <v>23</v>
      </c>
      <c r="C21" s="362"/>
      <c r="D21" s="350" t="str">
        <f>Data!L13</f>
        <v>Monica Poehl</v>
      </c>
      <c r="E21" s="350"/>
      <c r="F21" s="350"/>
      <c r="G21" s="186"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Data!O14</f>
        <v>243</v>
      </c>
      <c r="D25" s="86">
        <f>Data!P14</f>
        <v>1753</v>
      </c>
      <c r="E25" s="86">
        <f>Data!Q14</f>
        <v>579</v>
      </c>
      <c r="F25" s="86">
        <f>Data!R14</f>
        <v>0</v>
      </c>
      <c r="G25" s="86">
        <f>Data!S14</f>
        <v>0</v>
      </c>
      <c r="H25" s="74">
        <f>SUM(C25:G25)</f>
        <v>2575</v>
      </c>
    </row>
    <row r="26" spans="2:23" x14ac:dyDescent="0.2">
      <c r="C26" s="2"/>
      <c r="D26" s="2"/>
      <c r="E26" s="2"/>
      <c r="F26" s="2"/>
      <c r="G26" s="2"/>
      <c r="H26" s="2"/>
      <c r="I26" s="2"/>
    </row>
    <row r="27" spans="2:23" ht="13.5" customHeight="1" x14ac:dyDescent="0.2">
      <c r="B27" s="27"/>
      <c r="D27" s="363" t="s">
        <v>24</v>
      </c>
      <c r="E27" s="363"/>
      <c r="F27" s="363"/>
      <c r="G27" s="185" t="s">
        <v>25</v>
      </c>
      <c r="H27" s="185" t="s">
        <v>26</v>
      </c>
    </row>
    <row r="28" spans="2:23" ht="28.5" x14ac:dyDescent="0.2">
      <c r="B28" s="361" t="s">
        <v>40</v>
      </c>
      <c r="C28" s="362"/>
      <c r="D28" s="350" t="str">
        <f>Data!T14</f>
        <v>Turcotte, Paul</v>
      </c>
      <c r="E28" s="350"/>
      <c r="F28" s="350"/>
      <c r="G28" s="186" t="str">
        <f>Data!U14</f>
        <v>(254) 501-5817</v>
      </c>
      <c r="H28" s="84" t="str">
        <f>Data!V14</f>
        <v>paul.turcotte@tamuct.edu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Data!W14</f>
        <v>1107</v>
      </c>
      <c r="D32" s="87">
        <f>Data!AQ14</f>
        <v>12061</v>
      </c>
      <c r="E32" s="87">
        <f>Data!BK14</f>
        <v>2791</v>
      </c>
      <c r="F32" s="87">
        <f>Data!CE14</f>
        <v>0</v>
      </c>
      <c r="G32" s="87">
        <f>Data!CY14</f>
        <v>0</v>
      </c>
      <c r="H32" s="22">
        <f>SUM(C32:G32)</f>
        <v>15959</v>
      </c>
      <c r="I32" s="1"/>
      <c r="W32" s="18"/>
    </row>
    <row r="33" spans="2:23" x14ac:dyDescent="0.2">
      <c r="B33" s="7" t="s">
        <v>47</v>
      </c>
      <c r="C33" s="87">
        <f>Data!X14</f>
        <v>175</v>
      </c>
      <c r="D33" s="87">
        <f>Data!AR14</f>
        <v>2366</v>
      </c>
      <c r="E33" s="87">
        <f>Data!BL14</f>
        <v>136</v>
      </c>
      <c r="F33" s="87">
        <f>Data!CF14</f>
        <v>0</v>
      </c>
      <c r="G33" s="87">
        <f>Data!CZ14</f>
        <v>0</v>
      </c>
      <c r="H33" s="22">
        <f t="shared" ref="H33:H52" si="0">SUM(C33:G33)</f>
        <v>2677</v>
      </c>
      <c r="I33" s="1"/>
      <c r="W33" s="18"/>
    </row>
    <row r="34" spans="2:23" x14ac:dyDescent="0.2">
      <c r="B34" s="7" t="s">
        <v>48</v>
      </c>
      <c r="C34" s="87">
        <f>Data!Y14</f>
        <v>83</v>
      </c>
      <c r="D34" s="87">
        <f>Data!AS14</f>
        <v>482</v>
      </c>
      <c r="E34" s="87">
        <f>Data!BM14</f>
        <v>0</v>
      </c>
      <c r="F34" s="87">
        <f>Data!CG14</f>
        <v>0</v>
      </c>
      <c r="G34" s="87">
        <f>Data!DA14</f>
        <v>0</v>
      </c>
      <c r="H34" s="22">
        <f t="shared" si="0"/>
        <v>565</v>
      </c>
      <c r="I34" s="1"/>
      <c r="W34" s="18"/>
    </row>
    <row r="35" spans="2:23" x14ac:dyDescent="0.2">
      <c r="B35" s="7" t="s">
        <v>49</v>
      </c>
      <c r="C35" s="87">
        <f>Data!Z14</f>
        <v>54</v>
      </c>
      <c r="D35" s="87">
        <f>Data!AT14</f>
        <v>1278</v>
      </c>
      <c r="E35" s="87">
        <f>Data!BN14</f>
        <v>1537</v>
      </c>
      <c r="F35" s="87">
        <f>Data!CH14</f>
        <v>0</v>
      </c>
      <c r="G35" s="87">
        <f>Data!DB14</f>
        <v>0</v>
      </c>
      <c r="H35" s="22">
        <f t="shared" si="0"/>
        <v>2869</v>
      </c>
      <c r="I35" s="1"/>
      <c r="W35" s="18"/>
    </row>
    <row r="36" spans="2:23" x14ac:dyDescent="0.2">
      <c r="B36" s="7" t="s">
        <v>50</v>
      </c>
      <c r="C36" s="87">
        <f>Data!AA14</f>
        <v>0</v>
      </c>
      <c r="D36" s="87">
        <f>Data!AU14</f>
        <v>0</v>
      </c>
      <c r="E36" s="87">
        <f>Data!BO14</f>
        <v>0</v>
      </c>
      <c r="F36" s="87">
        <f>Data!CI14</f>
        <v>0</v>
      </c>
      <c r="G36" s="87">
        <f>Data!DC14</f>
        <v>0</v>
      </c>
      <c r="H36" s="22">
        <f t="shared" si="0"/>
        <v>0</v>
      </c>
      <c r="I36" s="1"/>
      <c r="W36" s="18"/>
    </row>
    <row r="37" spans="2:23" x14ac:dyDescent="0.2">
      <c r="B37" s="7" t="s">
        <v>51</v>
      </c>
      <c r="C37" s="87">
        <f>Data!AB14</f>
        <v>183</v>
      </c>
      <c r="D37" s="87">
        <f>Data!AV14</f>
        <v>1989</v>
      </c>
      <c r="E37" s="87">
        <f>Data!BP14</f>
        <v>909</v>
      </c>
      <c r="F37" s="87">
        <f>Data!CJ14</f>
        <v>0</v>
      </c>
      <c r="G37" s="87">
        <f>Data!DD14</f>
        <v>0</v>
      </c>
      <c r="H37" s="22">
        <f t="shared" si="0"/>
        <v>3081</v>
      </c>
      <c r="I37" s="1"/>
      <c r="W37" s="18"/>
    </row>
    <row r="38" spans="2:23" x14ac:dyDescent="0.2">
      <c r="B38" s="7" t="s">
        <v>52</v>
      </c>
      <c r="C38" s="87">
        <f>Data!AC14</f>
        <v>0</v>
      </c>
      <c r="D38" s="87">
        <f>Data!AW14</f>
        <v>0</v>
      </c>
      <c r="E38" s="87">
        <f>Data!BQ14</f>
        <v>735</v>
      </c>
      <c r="F38" s="87">
        <f>Data!CK14</f>
        <v>0</v>
      </c>
      <c r="G38" s="87">
        <f>Data!DE14</f>
        <v>0</v>
      </c>
      <c r="H38" s="22">
        <f t="shared" si="0"/>
        <v>735</v>
      </c>
      <c r="I38" s="1"/>
      <c r="W38" s="18"/>
    </row>
    <row r="39" spans="2:23" x14ac:dyDescent="0.2">
      <c r="B39" s="7" t="s">
        <v>53</v>
      </c>
      <c r="C39" s="87">
        <f>Data!AD14</f>
        <v>0</v>
      </c>
      <c r="D39" s="87">
        <f>Data!AX14</f>
        <v>0</v>
      </c>
      <c r="E39" s="87">
        <f>Data!BR14</f>
        <v>0</v>
      </c>
      <c r="F39" s="87">
        <f>Data!CL14</f>
        <v>0</v>
      </c>
      <c r="G39" s="87">
        <f>Data!DF14</f>
        <v>0</v>
      </c>
      <c r="H39" s="22">
        <f t="shared" si="0"/>
        <v>0</v>
      </c>
      <c r="I39" s="1"/>
      <c r="W39" s="18"/>
    </row>
    <row r="40" spans="2:23" x14ac:dyDescent="0.2">
      <c r="B40" s="7" t="s">
        <v>54</v>
      </c>
      <c r="C40" s="87">
        <f>Data!AE14</f>
        <v>312</v>
      </c>
      <c r="D40" s="87">
        <f>Data!AY14</f>
        <v>1968</v>
      </c>
      <c r="E40" s="87">
        <f>Data!BS14</f>
        <v>0</v>
      </c>
      <c r="F40" s="87">
        <f>Data!CM14</f>
        <v>0</v>
      </c>
      <c r="G40" s="87">
        <f>Data!DG14</f>
        <v>0</v>
      </c>
      <c r="H40" s="22">
        <f t="shared" si="0"/>
        <v>2280</v>
      </c>
      <c r="I40" s="1"/>
      <c r="W40" s="18"/>
    </row>
    <row r="41" spans="2:23" x14ac:dyDescent="0.2">
      <c r="B41" s="7" t="s">
        <v>55</v>
      </c>
      <c r="C41" s="87">
        <f>Data!AF14</f>
        <v>0</v>
      </c>
      <c r="D41" s="87">
        <f>Data!AZ14</f>
        <v>0</v>
      </c>
      <c r="E41" s="87">
        <f>Data!BT14</f>
        <v>0</v>
      </c>
      <c r="F41" s="87">
        <f>Data!CN14</f>
        <v>0</v>
      </c>
      <c r="G41" s="87">
        <f>Data!DH14</f>
        <v>0</v>
      </c>
      <c r="H41" s="22">
        <f t="shared" si="0"/>
        <v>0</v>
      </c>
      <c r="I41" s="1"/>
      <c r="W41" s="18"/>
    </row>
    <row r="42" spans="2:23" x14ac:dyDescent="0.2">
      <c r="B42" s="7" t="s">
        <v>56</v>
      </c>
      <c r="C42" s="87">
        <f>Data!AG14</f>
        <v>0</v>
      </c>
      <c r="D42" s="87">
        <f>Data!BA14</f>
        <v>0</v>
      </c>
      <c r="E42" s="87">
        <f>Data!BU14</f>
        <v>0</v>
      </c>
      <c r="F42" s="87">
        <f>Data!CO14</f>
        <v>0</v>
      </c>
      <c r="G42" s="87">
        <f>Data!DI14</f>
        <v>0</v>
      </c>
      <c r="H42" s="22">
        <f t="shared" si="0"/>
        <v>0</v>
      </c>
      <c r="I42" s="1"/>
      <c r="W42" s="18"/>
    </row>
    <row r="43" spans="2:23" x14ac:dyDescent="0.2">
      <c r="B43" s="7" t="s">
        <v>57</v>
      </c>
      <c r="C43" s="87">
        <f>Data!AH14</f>
        <v>0</v>
      </c>
      <c r="D43" s="87">
        <f>Data!BB14</f>
        <v>0</v>
      </c>
      <c r="E43" s="87">
        <f>Data!BV14</f>
        <v>0</v>
      </c>
      <c r="F43" s="87">
        <f>Data!CP14</f>
        <v>0</v>
      </c>
      <c r="G43" s="87">
        <f>Data!DJ14</f>
        <v>0</v>
      </c>
      <c r="H43" s="22">
        <f t="shared" si="0"/>
        <v>0</v>
      </c>
      <c r="I43" s="1"/>
      <c r="W43" s="18"/>
    </row>
    <row r="44" spans="2:23" x14ac:dyDescent="0.2">
      <c r="B44" s="7" t="s">
        <v>58</v>
      </c>
      <c r="C44" s="87">
        <f>Data!AI14</f>
        <v>0</v>
      </c>
      <c r="D44" s="87">
        <f>Data!BC14</f>
        <v>0</v>
      </c>
      <c r="E44" s="87">
        <f>Data!BW14</f>
        <v>0</v>
      </c>
      <c r="F44" s="87">
        <f>Data!CQ14</f>
        <v>0</v>
      </c>
      <c r="G44" s="87">
        <f>Data!DK14</f>
        <v>0</v>
      </c>
      <c r="H44" s="22">
        <f t="shared" si="0"/>
        <v>0</v>
      </c>
      <c r="I44" s="1"/>
      <c r="W44" s="18"/>
    </row>
    <row r="45" spans="2:23" x14ac:dyDescent="0.2">
      <c r="B45" s="7" t="s">
        <v>59</v>
      </c>
      <c r="C45" s="87">
        <f>Data!AJ14</f>
        <v>0</v>
      </c>
      <c r="D45" s="87">
        <f>Data!BD14</f>
        <v>0</v>
      </c>
      <c r="E45" s="87">
        <f>Data!BX14</f>
        <v>150</v>
      </c>
      <c r="F45" s="87">
        <f>Data!CR14</f>
        <v>0</v>
      </c>
      <c r="G45" s="87">
        <f>Data!DL14</f>
        <v>0</v>
      </c>
      <c r="H45" s="22">
        <f t="shared" si="0"/>
        <v>150</v>
      </c>
      <c r="I45" s="1"/>
      <c r="W45" s="18"/>
    </row>
    <row r="46" spans="2:23" x14ac:dyDescent="0.2">
      <c r="B46" s="7" t="s">
        <v>60</v>
      </c>
      <c r="C46" s="87">
        <f>Data!AK14</f>
        <v>0</v>
      </c>
      <c r="D46" s="87">
        <f>Data!BE14</f>
        <v>0</v>
      </c>
      <c r="E46" s="87">
        <f>Data!BY14</f>
        <v>0</v>
      </c>
      <c r="F46" s="87">
        <f>Data!CS14</f>
        <v>0</v>
      </c>
      <c r="G46" s="87">
        <f>Data!DM14</f>
        <v>0</v>
      </c>
      <c r="H46" s="22">
        <f t="shared" si="0"/>
        <v>0</v>
      </c>
      <c r="I46" s="1"/>
      <c r="W46" s="18"/>
    </row>
    <row r="47" spans="2:23" x14ac:dyDescent="0.2">
      <c r="B47" s="7" t="s">
        <v>61</v>
      </c>
      <c r="C47" s="87">
        <f>Data!AL14</f>
        <v>1410</v>
      </c>
      <c r="D47" s="87">
        <f>Data!BF14</f>
        <v>13530</v>
      </c>
      <c r="E47" s="87">
        <f>Data!BZ14</f>
        <v>2740</v>
      </c>
      <c r="F47" s="87">
        <f>Data!CT14</f>
        <v>0</v>
      </c>
      <c r="G47" s="87">
        <f>Data!DN14</f>
        <v>0</v>
      </c>
      <c r="H47" s="22">
        <f t="shared" si="0"/>
        <v>17680</v>
      </c>
      <c r="I47" s="1"/>
      <c r="W47" s="18"/>
    </row>
    <row r="48" spans="2:23" x14ac:dyDescent="0.2">
      <c r="B48" s="7" t="s">
        <v>62</v>
      </c>
      <c r="C48" s="87">
        <f>Data!AM14</f>
        <v>0</v>
      </c>
      <c r="D48" s="87">
        <f>Data!BG14</f>
        <v>0</v>
      </c>
      <c r="E48" s="87">
        <f>Data!CA14</f>
        <v>0</v>
      </c>
      <c r="F48" s="87">
        <f>Data!CU14</f>
        <v>0</v>
      </c>
      <c r="G48" s="87">
        <f>Data!DO14</f>
        <v>0</v>
      </c>
      <c r="H48" s="22">
        <f t="shared" si="0"/>
        <v>0</v>
      </c>
      <c r="I48" s="1"/>
      <c r="W48" s="18"/>
    </row>
    <row r="49" spans="2:23" x14ac:dyDescent="0.2">
      <c r="B49" s="7" t="s">
        <v>63</v>
      </c>
      <c r="C49" s="87">
        <f>Data!AN14</f>
        <v>0</v>
      </c>
      <c r="D49" s="87">
        <f>Data!BH14</f>
        <v>180</v>
      </c>
      <c r="E49" s="87">
        <f>Data!CB14</f>
        <v>0</v>
      </c>
      <c r="F49" s="87">
        <f>Data!CV14</f>
        <v>0</v>
      </c>
      <c r="G49" s="87">
        <f>Data!DP14</f>
        <v>0</v>
      </c>
      <c r="H49" s="22">
        <f t="shared" si="0"/>
        <v>180</v>
      </c>
      <c r="I49" s="1"/>
      <c r="W49" s="18"/>
    </row>
    <row r="50" spans="2:23" x14ac:dyDescent="0.2">
      <c r="B50" s="7" t="s">
        <v>64</v>
      </c>
      <c r="C50" s="87">
        <f>Data!AO14</f>
        <v>150</v>
      </c>
      <c r="D50" s="87">
        <f>Data!BI14</f>
        <v>624</v>
      </c>
      <c r="E50" s="87">
        <f>Data!CC14</f>
        <v>117</v>
      </c>
      <c r="F50" s="87">
        <f>Data!CW14</f>
        <v>0</v>
      </c>
      <c r="G50" s="87">
        <f>Data!DQ14</f>
        <v>0</v>
      </c>
      <c r="H50" s="22">
        <f t="shared" si="0"/>
        <v>891</v>
      </c>
      <c r="I50" s="1"/>
      <c r="W50" s="18"/>
    </row>
    <row r="51" spans="2:23" x14ac:dyDescent="0.2">
      <c r="B51" s="7" t="s">
        <v>0</v>
      </c>
      <c r="C51" s="87">
        <f>Data!AP14</f>
        <v>24</v>
      </c>
      <c r="D51" s="87">
        <f>Data!BJ14</f>
        <v>1130</v>
      </c>
      <c r="E51" s="87">
        <f>Data!CD14</f>
        <v>0</v>
      </c>
      <c r="F51" s="87">
        <f>Data!CX14</f>
        <v>0</v>
      </c>
      <c r="G51" s="87">
        <f>Data!DR14</f>
        <v>0</v>
      </c>
      <c r="H51" s="22">
        <f t="shared" si="0"/>
        <v>1154</v>
      </c>
      <c r="I51" s="1"/>
      <c r="W51" s="18"/>
    </row>
    <row r="52" spans="2:23" x14ac:dyDescent="0.2">
      <c r="B52" s="8" t="s">
        <v>35</v>
      </c>
      <c r="C52" s="22">
        <f>SUM(C32:C51)</f>
        <v>3498</v>
      </c>
      <c r="D52" s="22">
        <f>SUM(D32:D51)</f>
        <v>35608</v>
      </c>
      <c r="E52" s="22">
        <f>SUM(E32:E51)</f>
        <v>9115</v>
      </c>
      <c r="F52" s="22">
        <f>SUM(F32:F51)</f>
        <v>0</v>
      </c>
      <c r="G52" s="22">
        <f>SUM(G32:G51)</f>
        <v>0</v>
      </c>
      <c r="H52" s="22">
        <f t="shared" si="0"/>
        <v>48221</v>
      </c>
      <c r="I52" s="1"/>
    </row>
    <row r="53" spans="2:23" x14ac:dyDescent="0.2">
      <c r="B53" s="14"/>
      <c r="C53" s="18"/>
      <c r="D53" s="18"/>
      <c r="E53" s="18"/>
      <c r="F53" s="18"/>
      <c r="G53" s="18"/>
      <c r="H53" s="18"/>
      <c r="I53" s="1"/>
    </row>
    <row r="54" spans="2:23" ht="13.5" customHeight="1" x14ac:dyDescent="0.2">
      <c r="B54" s="27"/>
      <c r="D54" s="363" t="s">
        <v>24</v>
      </c>
      <c r="E54" s="363"/>
      <c r="F54" s="363"/>
      <c r="G54" s="185" t="s">
        <v>25</v>
      </c>
      <c r="H54" s="185" t="s">
        <v>26</v>
      </c>
    </row>
    <row r="55" spans="2:23" ht="28.5" x14ac:dyDescent="0.2">
      <c r="B55" s="361" t="s">
        <v>41</v>
      </c>
      <c r="C55" s="362"/>
      <c r="D55" s="350" t="str">
        <f>Data!T14</f>
        <v>Turcotte, Paul</v>
      </c>
      <c r="E55" s="350"/>
      <c r="F55" s="350"/>
      <c r="G55" s="186" t="str">
        <f>Data!U14</f>
        <v>(254) 501-5817</v>
      </c>
      <c r="H55" s="84" t="str">
        <f>Data!V14</f>
        <v>paul.turcotte@tamuct.edu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Data!DS14</f>
        <v>94685</v>
      </c>
      <c r="D61" s="88">
        <f>Data!EM14</f>
        <v>1135977</v>
      </c>
      <c r="E61" s="88">
        <f>Data!FG14</f>
        <v>1000299</v>
      </c>
      <c r="F61" s="88">
        <f>Data!GA14</f>
        <v>0</v>
      </c>
      <c r="G61" s="88">
        <f>Data!GU14</f>
        <v>0</v>
      </c>
      <c r="H61" s="21">
        <f>SUM(C61:G61)</f>
        <v>2230961</v>
      </c>
      <c r="I61" s="1"/>
    </row>
    <row r="62" spans="2:23" x14ac:dyDescent="0.2">
      <c r="B62" s="9" t="str">
        <f>$B$33</f>
        <v>Science</v>
      </c>
      <c r="C62" s="87">
        <f>Data!DT14</f>
        <v>17954</v>
      </c>
      <c r="D62" s="87">
        <f>Data!EN14</f>
        <v>342702</v>
      </c>
      <c r="E62" s="87">
        <f>Data!FH14</f>
        <v>104448</v>
      </c>
      <c r="F62" s="87">
        <f>Data!GB14</f>
        <v>0</v>
      </c>
      <c r="G62" s="87">
        <f>Data!GV14</f>
        <v>0</v>
      </c>
      <c r="H62" s="22">
        <f t="shared" ref="H62:H81" si="1">SUM(C62:G62)</f>
        <v>465104</v>
      </c>
      <c r="I62" s="1"/>
    </row>
    <row r="63" spans="2:23" x14ac:dyDescent="0.2">
      <c r="B63" s="9" t="str">
        <f>$B$34</f>
        <v>Fine Arts</v>
      </c>
      <c r="C63" s="87">
        <f>Data!DU14</f>
        <v>9911</v>
      </c>
      <c r="D63" s="87">
        <f>Data!EO14</f>
        <v>111330</v>
      </c>
      <c r="E63" s="87">
        <f>Data!FI14</f>
        <v>0</v>
      </c>
      <c r="F63" s="87">
        <f>Data!GC14</f>
        <v>0</v>
      </c>
      <c r="G63" s="87">
        <f>Data!GW14</f>
        <v>0</v>
      </c>
      <c r="H63" s="22">
        <f t="shared" si="1"/>
        <v>121241</v>
      </c>
      <c r="I63" s="1"/>
    </row>
    <row r="64" spans="2:23" x14ac:dyDescent="0.2">
      <c r="B64" s="9" t="str">
        <f>$B$35</f>
        <v>Teacher Education</v>
      </c>
      <c r="C64" s="87">
        <f>Data!DV14</f>
        <v>5150</v>
      </c>
      <c r="D64" s="87">
        <f>Data!EP14</f>
        <v>168361</v>
      </c>
      <c r="E64" s="87">
        <f>Data!FJ14</f>
        <v>495126</v>
      </c>
      <c r="F64" s="87">
        <f>Data!GD14</f>
        <v>0</v>
      </c>
      <c r="G64" s="87">
        <f>Data!GX14</f>
        <v>0</v>
      </c>
      <c r="H64" s="22">
        <f t="shared" si="1"/>
        <v>668637</v>
      </c>
      <c r="I64" s="1"/>
    </row>
    <row r="65" spans="2:9" x14ac:dyDescent="0.2">
      <c r="B65" s="9" t="str">
        <f>$B$36</f>
        <v>Agriculture</v>
      </c>
      <c r="C65" s="87">
        <f>Data!DW14</f>
        <v>0</v>
      </c>
      <c r="D65" s="87">
        <f>Data!EQ14</f>
        <v>0</v>
      </c>
      <c r="E65" s="87">
        <f>Data!FK14</f>
        <v>0</v>
      </c>
      <c r="F65" s="87">
        <f>Data!GE14</f>
        <v>0</v>
      </c>
      <c r="G65" s="87">
        <f>Data!GY14</f>
        <v>0</v>
      </c>
      <c r="H65" s="22">
        <f t="shared" si="1"/>
        <v>0</v>
      </c>
      <c r="I65" s="1"/>
    </row>
    <row r="66" spans="2:9" x14ac:dyDescent="0.2">
      <c r="B66" s="9" t="str">
        <f>$B$37</f>
        <v>Engineering</v>
      </c>
      <c r="C66" s="87">
        <f>Data!DX14</f>
        <v>22232</v>
      </c>
      <c r="D66" s="87">
        <f>Data!ER14</f>
        <v>278358</v>
      </c>
      <c r="E66" s="87">
        <f>Data!FL14</f>
        <v>201916</v>
      </c>
      <c r="F66" s="87">
        <f>Data!GF14</f>
        <v>0</v>
      </c>
      <c r="G66" s="87">
        <f>Data!GZ14</f>
        <v>0</v>
      </c>
      <c r="H66" s="22">
        <f t="shared" si="1"/>
        <v>502506</v>
      </c>
      <c r="I66" s="1"/>
    </row>
    <row r="67" spans="2:9" x14ac:dyDescent="0.2">
      <c r="B67" s="9" t="str">
        <f>$B$38</f>
        <v>Home Economics</v>
      </c>
      <c r="C67" s="87">
        <f>Data!DY14</f>
        <v>0</v>
      </c>
      <c r="D67" s="87">
        <f>Data!ES14</f>
        <v>0</v>
      </c>
      <c r="E67" s="87">
        <f>Data!FM14</f>
        <v>127220</v>
      </c>
      <c r="F67" s="87">
        <f>Data!GG14</f>
        <v>0</v>
      </c>
      <c r="G67" s="87">
        <f>Data!HA14</f>
        <v>0</v>
      </c>
      <c r="H67" s="22">
        <f t="shared" si="1"/>
        <v>127220</v>
      </c>
      <c r="I67" s="1"/>
    </row>
    <row r="68" spans="2:9" x14ac:dyDescent="0.2">
      <c r="B68" s="9" t="str">
        <f>$B$39</f>
        <v>Law</v>
      </c>
      <c r="C68" s="87">
        <f>Data!DZ14</f>
        <v>0</v>
      </c>
      <c r="D68" s="87">
        <f>Data!ET14</f>
        <v>0</v>
      </c>
      <c r="E68" s="87">
        <f>Data!FN14</f>
        <v>0</v>
      </c>
      <c r="F68" s="87">
        <f>Data!GH14</f>
        <v>0</v>
      </c>
      <c r="G68" s="87">
        <f>Data!HB14</f>
        <v>0</v>
      </c>
      <c r="H68" s="22">
        <f t="shared" si="1"/>
        <v>0</v>
      </c>
      <c r="I68" s="1"/>
    </row>
    <row r="69" spans="2:9" x14ac:dyDescent="0.2">
      <c r="B69" s="9" t="str">
        <f>$B$40</f>
        <v>Social Service</v>
      </c>
      <c r="C69" s="87">
        <f>Data!EA14</f>
        <v>36515</v>
      </c>
      <c r="D69" s="87">
        <f>Data!EU14</f>
        <v>291241</v>
      </c>
      <c r="E69" s="87">
        <f>Data!FO14</f>
        <v>0</v>
      </c>
      <c r="F69" s="87">
        <f>Data!GI14</f>
        <v>0</v>
      </c>
      <c r="G69" s="87">
        <f>Data!HC14</f>
        <v>0</v>
      </c>
      <c r="H69" s="22">
        <f t="shared" si="1"/>
        <v>327756</v>
      </c>
      <c r="I69" s="1"/>
    </row>
    <row r="70" spans="2:9" x14ac:dyDescent="0.2">
      <c r="B70" s="9" t="str">
        <f>$B$41</f>
        <v>Library Science</v>
      </c>
      <c r="C70" s="87">
        <f>Data!EB14</f>
        <v>0</v>
      </c>
      <c r="D70" s="87">
        <f>Data!EV14</f>
        <v>0</v>
      </c>
      <c r="E70" s="87">
        <f>Data!FP14</f>
        <v>0</v>
      </c>
      <c r="F70" s="87">
        <f>Data!GJ14</f>
        <v>0</v>
      </c>
      <c r="G70" s="87">
        <f>Data!HD14</f>
        <v>0</v>
      </c>
      <c r="H70" s="22">
        <f t="shared" si="1"/>
        <v>0</v>
      </c>
      <c r="I70" s="1"/>
    </row>
    <row r="71" spans="2:9" x14ac:dyDescent="0.2">
      <c r="B71" s="9" t="str">
        <f>$B$42</f>
        <v>Veterinary Science</v>
      </c>
      <c r="C71" s="87">
        <f>Data!EC14</f>
        <v>0</v>
      </c>
      <c r="D71" s="87">
        <f>Data!EW14</f>
        <v>0</v>
      </c>
      <c r="E71" s="87">
        <f>Data!FQ14</f>
        <v>0</v>
      </c>
      <c r="F71" s="87">
        <f>Data!GK14</f>
        <v>0</v>
      </c>
      <c r="G71" s="87">
        <f>Data!HE14</f>
        <v>0</v>
      </c>
      <c r="H71" s="22">
        <f t="shared" si="1"/>
        <v>0</v>
      </c>
      <c r="I71" s="1"/>
    </row>
    <row r="72" spans="2:9" x14ac:dyDescent="0.2">
      <c r="B72" s="9" t="str">
        <f>$B$43</f>
        <v>Vocational Training</v>
      </c>
      <c r="C72" s="87">
        <f>Data!ED14</f>
        <v>0</v>
      </c>
      <c r="D72" s="87">
        <f>Data!EX14</f>
        <v>0</v>
      </c>
      <c r="E72" s="87">
        <f>Data!FR14</f>
        <v>0</v>
      </c>
      <c r="F72" s="87">
        <f>Data!GL14</f>
        <v>0</v>
      </c>
      <c r="G72" s="87">
        <f>Data!HF14</f>
        <v>0</v>
      </c>
      <c r="H72" s="22">
        <f t="shared" si="1"/>
        <v>0</v>
      </c>
      <c r="I72" s="1"/>
    </row>
    <row r="73" spans="2:9" x14ac:dyDescent="0.2">
      <c r="B73" s="9" t="str">
        <f>$B$44</f>
        <v>Physical Training</v>
      </c>
      <c r="C73" s="87">
        <f>Data!EE14</f>
        <v>0</v>
      </c>
      <c r="D73" s="87">
        <f>Data!EY14</f>
        <v>0</v>
      </c>
      <c r="E73" s="87">
        <f>Data!FS14</f>
        <v>0</v>
      </c>
      <c r="F73" s="87">
        <f>Data!GM14</f>
        <v>0</v>
      </c>
      <c r="G73" s="87">
        <f>Data!HG14</f>
        <v>0</v>
      </c>
      <c r="H73" s="22">
        <f t="shared" si="1"/>
        <v>0</v>
      </c>
      <c r="I73" s="1"/>
    </row>
    <row r="74" spans="2:9" x14ac:dyDescent="0.2">
      <c r="B74" s="9" t="str">
        <f>$B$45</f>
        <v>Health Services</v>
      </c>
      <c r="C74" s="87">
        <f>Data!EF14</f>
        <v>0</v>
      </c>
      <c r="D74" s="87">
        <f>Data!EZ14</f>
        <v>0</v>
      </c>
      <c r="E74" s="87">
        <f>Data!FT14</f>
        <v>64977</v>
      </c>
      <c r="F74" s="87">
        <f>Data!GN14</f>
        <v>0</v>
      </c>
      <c r="G74" s="87">
        <f>Data!HH14</f>
        <v>0</v>
      </c>
      <c r="H74" s="22">
        <f t="shared" si="1"/>
        <v>64977</v>
      </c>
      <c r="I74" s="1"/>
    </row>
    <row r="75" spans="2:9" x14ac:dyDescent="0.2">
      <c r="B75" s="9" t="str">
        <f>$B$46</f>
        <v>Pharmacy</v>
      </c>
      <c r="C75" s="87">
        <f>Data!EG14</f>
        <v>0</v>
      </c>
      <c r="D75" s="87">
        <f>Data!FA14</f>
        <v>0</v>
      </c>
      <c r="E75" s="87">
        <f>Data!FU14</f>
        <v>0</v>
      </c>
      <c r="F75" s="87">
        <f>Data!GO14</f>
        <v>0</v>
      </c>
      <c r="G75" s="87">
        <f>Data!HI14</f>
        <v>0</v>
      </c>
      <c r="H75" s="22">
        <f t="shared" si="1"/>
        <v>0</v>
      </c>
      <c r="I75" s="1"/>
    </row>
    <row r="76" spans="2:9" x14ac:dyDescent="0.2">
      <c r="B76" s="9" t="str">
        <f>$B$47</f>
        <v>Business Administration</v>
      </c>
      <c r="C76" s="87">
        <f>Data!EH14</f>
        <v>123237</v>
      </c>
      <c r="D76" s="87">
        <f>Data!FB14</f>
        <v>1779095</v>
      </c>
      <c r="E76" s="87">
        <f>Data!FV14</f>
        <v>653229</v>
      </c>
      <c r="F76" s="87">
        <f>Data!GP14</f>
        <v>0</v>
      </c>
      <c r="G76" s="87">
        <f>Data!HJ14</f>
        <v>0</v>
      </c>
      <c r="H76" s="22">
        <f t="shared" si="1"/>
        <v>2555561</v>
      </c>
      <c r="I76" s="1"/>
    </row>
    <row r="77" spans="2:9" x14ac:dyDescent="0.2">
      <c r="B77" s="9" t="str">
        <f>$B$48</f>
        <v>Optometry</v>
      </c>
      <c r="C77" s="87">
        <f>Data!EI14</f>
        <v>0</v>
      </c>
      <c r="D77" s="87">
        <f>Data!FC14</f>
        <v>0</v>
      </c>
      <c r="E77" s="87">
        <f>Data!FW14</f>
        <v>0</v>
      </c>
      <c r="F77" s="87">
        <f>Data!GQ14</f>
        <v>0</v>
      </c>
      <c r="G77" s="87">
        <f>Data!HK14</f>
        <v>0</v>
      </c>
      <c r="H77" s="22">
        <f t="shared" si="1"/>
        <v>0</v>
      </c>
      <c r="I77" s="1"/>
    </row>
    <row r="78" spans="2:9" x14ac:dyDescent="0.2">
      <c r="B78" s="9" t="str">
        <f>$B$49</f>
        <v>Teacher Ed-Practice Teaching</v>
      </c>
      <c r="C78" s="87">
        <f>Data!EJ14</f>
        <v>0</v>
      </c>
      <c r="D78" s="87">
        <f>Data!FD14</f>
        <v>38850</v>
      </c>
      <c r="E78" s="87">
        <f>Data!FX14</f>
        <v>0</v>
      </c>
      <c r="F78" s="87">
        <f>Data!GR14</f>
        <v>0</v>
      </c>
      <c r="G78" s="87">
        <f>Data!HL14</f>
        <v>0</v>
      </c>
      <c r="H78" s="22">
        <f t="shared" si="1"/>
        <v>38850</v>
      </c>
      <c r="I78" s="1"/>
    </row>
    <row r="79" spans="2:9" x14ac:dyDescent="0.2">
      <c r="B79" s="9" t="str">
        <f>$B$50</f>
        <v>Technology</v>
      </c>
      <c r="C79" s="87">
        <f>Data!EK14</f>
        <v>18408</v>
      </c>
      <c r="D79" s="87">
        <f>Data!FE14</f>
        <v>108712</v>
      </c>
      <c r="E79" s="87">
        <f>Data!FY14</f>
        <v>31003</v>
      </c>
      <c r="F79" s="87">
        <f>Data!GS14</f>
        <v>0</v>
      </c>
      <c r="G79" s="87">
        <f>Data!HM14</f>
        <v>0</v>
      </c>
      <c r="H79" s="22">
        <f t="shared" si="1"/>
        <v>158123</v>
      </c>
      <c r="I79" s="1"/>
    </row>
    <row r="80" spans="2:9" x14ac:dyDescent="0.2">
      <c r="B80" s="9" t="str">
        <f>$B$51</f>
        <v>Nursing</v>
      </c>
      <c r="C80" s="87">
        <f>Data!EL14</f>
        <v>3579</v>
      </c>
      <c r="D80" s="87">
        <f>Data!FF14</f>
        <v>188114</v>
      </c>
      <c r="E80" s="87">
        <f>Data!FZ14</f>
        <v>0</v>
      </c>
      <c r="F80" s="87">
        <f>Data!GT14</f>
        <v>0</v>
      </c>
      <c r="G80" s="87">
        <f>Data!HN14</f>
        <v>0</v>
      </c>
      <c r="H80" s="22">
        <f t="shared" si="1"/>
        <v>191693</v>
      </c>
      <c r="I80" s="1"/>
    </row>
    <row r="81" spans="2:9" x14ac:dyDescent="0.2">
      <c r="B81" s="39" t="str">
        <f>$B$52</f>
        <v>Totals</v>
      </c>
      <c r="C81" s="21">
        <f>SUM(C61:C80)</f>
        <v>331671</v>
      </c>
      <c r="D81" s="21">
        <f>SUM(D61:D80)</f>
        <v>4442740</v>
      </c>
      <c r="E81" s="21">
        <f>SUM(E61:E80)</f>
        <v>2678218</v>
      </c>
      <c r="F81" s="21">
        <f>SUM(F61:F80)</f>
        <v>0</v>
      </c>
      <c r="G81" s="21">
        <f>SUM(G61:G80)</f>
        <v>0</v>
      </c>
      <c r="H81" s="21">
        <f t="shared" si="1"/>
        <v>7452629</v>
      </c>
      <c r="I81" s="1"/>
    </row>
    <row r="82" spans="2:9" x14ac:dyDescent="0.2">
      <c r="B82" s="14"/>
      <c r="C82" s="15"/>
      <c r="D82" s="15"/>
      <c r="E82" s="15"/>
      <c r="F82" s="15"/>
      <c r="G82" s="15"/>
      <c r="H82" s="16"/>
      <c r="I82" s="1"/>
    </row>
    <row r="83" spans="2:9" ht="13.5" customHeight="1" x14ac:dyDescent="0.2">
      <c r="B83" s="27"/>
      <c r="D83" s="363" t="s">
        <v>24</v>
      </c>
      <c r="E83" s="363"/>
      <c r="F83" s="363"/>
      <c r="G83" s="185" t="s">
        <v>25</v>
      </c>
      <c r="H83" s="185" t="s">
        <v>26</v>
      </c>
    </row>
    <row r="84" spans="2:9" ht="28.5" x14ac:dyDescent="0.2">
      <c r="B84" s="361" t="s">
        <v>42</v>
      </c>
      <c r="C84" s="362"/>
      <c r="D84" s="350" t="str">
        <f>Data!T14</f>
        <v>Turcotte, Paul</v>
      </c>
      <c r="E84" s="350"/>
      <c r="F84" s="350"/>
      <c r="G84" s="186" t="str">
        <f>Data!U14</f>
        <v>(254) 501-5817</v>
      </c>
      <c r="H84" s="84" t="str">
        <f>Data!V14</f>
        <v>paul.turcotte@tamuct.edu</v>
      </c>
    </row>
    <row r="85" spans="2:9" ht="13.5" customHeight="1" x14ac:dyDescent="0.2">
      <c r="B85" s="27"/>
      <c r="C85" s="27"/>
      <c r="D85" s="27"/>
      <c r="E85" s="27"/>
      <c r="F85" s="27"/>
      <c r="G85" s="27"/>
      <c r="H85" s="5"/>
    </row>
    <row r="86" spans="2:9" x14ac:dyDescent="0.2">
      <c r="B86" s="183" t="s">
        <v>34</v>
      </c>
      <c r="C86" s="13"/>
      <c r="D86" s="13"/>
      <c r="E86" s="13"/>
      <c r="F86" s="13"/>
      <c r="G86" s="13"/>
      <c r="H86" s="17">
        <f>H13+H14</f>
        <v>11334345</v>
      </c>
    </row>
    <row r="87" spans="2:9" ht="42.75" customHeight="1" x14ac:dyDescent="0.2">
      <c r="B87" s="348" t="s">
        <v>9</v>
      </c>
      <c r="C87" s="348"/>
      <c r="D87" s="348"/>
      <c r="E87" s="348"/>
      <c r="F87" s="348"/>
      <c r="G87" s="348"/>
      <c r="H87" s="38"/>
    </row>
    <row r="88" spans="2:9" x14ac:dyDescent="0.2">
      <c r="B88" s="183"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Data!HR14</f>
        <v>0</v>
      </c>
      <c r="D91" s="172">
        <f>Data!IL14</f>
        <v>0</v>
      </c>
      <c r="E91" s="172">
        <f>Data!JF14</f>
        <v>0</v>
      </c>
      <c r="F91" s="172">
        <f>Data!JZ14</f>
        <v>0</v>
      </c>
      <c r="G91" s="172">
        <f>Data!KT14</f>
        <v>0</v>
      </c>
      <c r="H91" s="40">
        <f t="shared" ref="H91:H111" si="2">SUM(C91:G91)</f>
        <v>0</v>
      </c>
    </row>
    <row r="92" spans="2:9" x14ac:dyDescent="0.2">
      <c r="B92" s="9" t="str">
        <f>$B$33</f>
        <v>Science</v>
      </c>
      <c r="C92" s="172">
        <f>Data!HS14</f>
        <v>0</v>
      </c>
      <c r="D92" s="172">
        <f>Data!IM14</f>
        <v>0</v>
      </c>
      <c r="E92" s="172">
        <f>Data!JG14</f>
        <v>0</v>
      </c>
      <c r="F92" s="172">
        <f>Data!KA14</f>
        <v>0</v>
      </c>
      <c r="G92" s="172">
        <f>Data!KU14</f>
        <v>0</v>
      </c>
      <c r="H92" s="75">
        <f t="shared" si="2"/>
        <v>0</v>
      </c>
    </row>
    <row r="93" spans="2:9" x14ac:dyDescent="0.2">
      <c r="B93" s="9" t="str">
        <f>$B$34</f>
        <v>Fine Arts</v>
      </c>
      <c r="C93" s="172">
        <f>Data!HT14</f>
        <v>0</v>
      </c>
      <c r="D93" s="172">
        <f>Data!IN14</f>
        <v>0</v>
      </c>
      <c r="E93" s="172">
        <f>Data!JH14</f>
        <v>0</v>
      </c>
      <c r="F93" s="172">
        <f>Data!KB14</f>
        <v>0</v>
      </c>
      <c r="G93" s="172">
        <f>Data!KV14</f>
        <v>0</v>
      </c>
      <c r="H93" s="75">
        <f t="shared" si="2"/>
        <v>0</v>
      </c>
    </row>
    <row r="94" spans="2:9" x14ac:dyDescent="0.2">
      <c r="B94" s="9" t="str">
        <f>$B$35</f>
        <v>Teacher Education</v>
      </c>
      <c r="C94" s="172">
        <f>Data!HU14</f>
        <v>0</v>
      </c>
      <c r="D94" s="172">
        <f>Data!IO14</f>
        <v>0</v>
      </c>
      <c r="E94" s="172">
        <f>Data!JI14</f>
        <v>0</v>
      </c>
      <c r="F94" s="172">
        <f>Data!KC14</f>
        <v>0</v>
      </c>
      <c r="G94" s="172">
        <f>Data!KW14</f>
        <v>0</v>
      </c>
      <c r="H94" s="75">
        <f t="shared" si="2"/>
        <v>0</v>
      </c>
    </row>
    <row r="95" spans="2:9" x14ac:dyDescent="0.2">
      <c r="B95" s="9" t="str">
        <f>$B$36</f>
        <v>Agriculture</v>
      </c>
      <c r="C95" s="172">
        <f>Data!HV14</f>
        <v>0</v>
      </c>
      <c r="D95" s="172">
        <f>Data!IP14</f>
        <v>0</v>
      </c>
      <c r="E95" s="172">
        <f>Data!JJ14</f>
        <v>0</v>
      </c>
      <c r="F95" s="172">
        <f>Data!KD14</f>
        <v>0</v>
      </c>
      <c r="G95" s="172">
        <f>Data!KX14</f>
        <v>0</v>
      </c>
      <c r="H95" s="75">
        <f t="shared" si="2"/>
        <v>0</v>
      </c>
    </row>
    <row r="96" spans="2:9" x14ac:dyDescent="0.2">
      <c r="B96" s="9" t="str">
        <f>$B$37</f>
        <v>Engineering</v>
      </c>
      <c r="C96" s="172">
        <f>Data!HW14</f>
        <v>0</v>
      </c>
      <c r="D96" s="172">
        <f>Data!IQ14</f>
        <v>0</v>
      </c>
      <c r="E96" s="172">
        <f>Data!JK14</f>
        <v>0</v>
      </c>
      <c r="F96" s="172">
        <f>Data!KE14</f>
        <v>0</v>
      </c>
      <c r="G96" s="172">
        <f>Data!KY14</f>
        <v>0</v>
      </c>
      <c r="H96" s="75">
        <f t="shared" si="2"/>
        <v>0</v>
      </c>
    </row>
    <row r="97" spans="2:8" x14ac:dyDescent="0.2">
      <c r="B97" s="9" t="str">
        <f>$B$38</f>
        <v>Home Economics</v>
      </c>
      <c r="C97" s="172">
        <f>Data!HX14</f>
        <v>0</v>
      </c>
      <c r="D97" s="172">
        <f>Data!IR14</f>
        <v>0</v>
      </c>
      <c r="E97" s="172">
        <f>Data!JL14</f>
        <v>0</v>
      </c>
      <c r="F97" s="172">
        <f>Data!KF14</f>
        <v>0</v>
      </c>
      <c r="G97" s="172">
        <f>Data!KZ14</f>
        <v>0</v>
      </c>
      <c r="H97" s="75">
        <f t="shared" si="2"/>
        <v>0</v>
      </c>
    </row>
    <row r="98" spans="2:8" x14ac:dyDescent="0.2">
      <c r="B98" s="9" t="str">
        <f>$B$39</f>
        <v>Law</v>
      </c>
      <c r="C98" s="172">
        <f>Data!HY14</f>
        <v>0</v>
      </c>
      <c r="D98" s="172">
        <f>Data!IS14</f>
        <v>0</v>
      </c>
      <c r="E98" s="172">
        <f>Data!JM14</f>
        <v>0</v>
      </c>
      <c r="F98" s="172">
        <f>Data!KG14</f>
        <v>0</v>
      </c>
      <c r="G98" s="172">
        <f>Data!LA14</f>
        <v>0</v>
      </c>
      <c r="H98" s="75">
        <f t="shared" si="2"/>
        <v>0</v>
      </c>
    </row>
    <row r="99" spans="2:8" x14ac:dyDescent="0.2">
      <c r="B99" s="9" t="str">
        <f>$B$40</f>
        <v>Social Service</v>
      </c>
      <c r="C99" s="172">
        <f>Data!HZ14</f>
        <v>0</v>
      </c>
      <c r="D99" s="172">
        <f>Data!IT14</f>
        <v>0</v>
      </c>
      <c r="E99" s="172">
        <f>Data!JN14</f>
        <v>0</v>
      </c>
      <c r="F99" s="172">
        <f>Data!KH14</f>
        <v>0</v>
      </c>
      <c r="G99" s="172">
        <f>Data!LB14</f>
        <v>0</v>
      </c>
      <c r="H99" s="75">
        <f t="shared" si="2"/>
        <v>0</v>
      </c>
    </row>
    <row r="100" spans="2:8" x14ac:dyDescent="0.2">
      <c r="B100" s="9" t="str">
        <f>$B$41</f>
        <v>Library Science</v>
      </c>
      <c r="C100" s="172">
        <f>Data!IA14</f>
        <v>0</v>
      </c>
      <c r="D100" s="172">
        <f>Data!IU14</f>
        <v>0</v>
      </c>
      <c r="E100" s="172">
        <f>Data!JO14</f>
        <v>0</v>
      </c>
      <c r="F100" s="172">
        <f>Data!KI14</f>
        <v>0</v>
      </c>
      <c r="G100" s="172">
        <f>Data!LC14</f>
        <v>0</v>
      </c>
      <c r="H100" s="75">
        <f t="shared" si="2"/>
        <v>0</v>
      </c>
    </row>
    <row r="101" spans="2:8" x14ac:dyDescent="0.2">
      <c r="B101" s="9" t="str">
        <f>$B$42</f>
        <v>Veterinary Science</v>
      </c>
      <c r="C101" s="172">
        <f>Data!IB14</f>
        <v>0</v>
      </c>
      <c r="D101" s="172">
        <f>Data!IV14</f>
        <v>0</v>
      </c>
      <c r="E101" s="172">
        <f>Data!JP14</f>
        <v>0</v>
      </c>
      <c r="F101" s="172">
        <f>Data!KJ14</f>
        <v>0</v>
      </c>
      <c r="G101" s="172">
        <f>Data!LD14</f>
        <v>0</v>
      </c>
      <c r="H101" s="75">
        <f t="shared" si="2"/>
        <v>0</v>
      </c>
    </row>
    <row r="102" spans="2:8" x14ac:dyDescent="0.2">
      <c r="B102" s="9" t="str">
        <f>$B$43</f>
        <v>Vocational Training</v>
      </c>
      <c r="C102" s="172">
        <f>Data!IC14</f>
        <v>0</v>
      </c>
      <c r="D102" s="172">
        <f>Data!IW14</f>
        <v>0</v>
      </c>
      <c r="E102" s="172">
        <f>Data!JQ14</f>
        <v>0</v>
      </c>
      <c r="F102" s="172">
        <f>Data!KK14</f>
        <v>0</v>
      </c>
      <c r="G102" s="172">
        <f>Data!LE14</f>
        <v>0</v>
      </c>
      <c r="H102" s="75">
        <f t="shared" si="2"/>
        <v>0</v>
      </c>
    </row>
    <row r="103" spans="2:8" x14ac:dyDescent="0.2">
      <c r="B103" s="9" t="str">
        <f>$B$44</f>
        <v>Physical Training</v>
      </c>
      <c r="C103" s="172">
        <f>Data!ID14</f>
        <v>0</v>
      </c>
      <c r="D103" s="172">
        <f>Data!IX14</f>
        <v>0</v>
      </c>
      <c r="E103" s="172">
        <f>Data!JR14</f>
        <v>0</v>
      </c>
      <c r="F103" s="172">
        <f>Data!KL14</f>
        <v>0</v>
      </c>
      <c r="G103" s="172">
        <f>Data!LF14</f>
        <v>0</v>
      </c>
      <c r="H103" s="75">
        <f t="shared" si="2"/>
        <v>0</v>
      </c>
    </row>
    <row r="104" spans="2:8" x14ac:dyDescent="0.2">
      <c r="B104" s="9" t="str">
        <f>$B$45</f>
        <v>Health Services</v>
      </c>
      <c r="C104" s="172">
        <f>Data!IE14</f>
        <v>0</v>
      </c>
      <c r="D104" s="172">
        <f>Data!IY14</f>
        <v>0</v>
      </c>
      <c r="E104" s="172">
        <f>Data!JS14</f>
        <v>0</v>
      </c>
      <c r="F104" s="172">
        <f>Data!KM14</f>
        <v>0</v>
      </c>
      <c r="G104" s="172">
        <f>Data!LG14</f>
        <v>0</v>
      </c>
      <c r="H104" s="75">
        <f t="shared" si="2"/>
        <v>0</v>
      </c>
    </row>
    <row r="105" spans="2:8" x14ac:dyDescent="0.2">
      <c r="B105" s="9" t="str">
        <f>$B$46</f>
        <v>Pharmacy</v>
      </c>
      <c r="C105" s="172">
        <f>Data!IF14</f>
        <v>0</v>
      </c>
      <c r="D105" s="172">
        <f>Data!IZ14</f>
        <v>0</v>
      </c>
      <c r="E105" s="172">
        <f>Data!JT14</f>
        <v>0</v>
      </c>
      <c r="F105" s="172">
        <f>Data!KN14</f>
        <v>0</v>
      </c>
      <c r="G105" s="172">
        <f>Data!LH14</f>
        <v>0</v>
      </c>
      <c r="H105" s="75">
        <f t="shared" si="2"/>
        <v>0</v>
      </c>
    </row>
    <row r="106" spans="2:8" x14ac:dyDescent="0.2">
      <c r="B106" s="9" t="str">
        <f>$B$47</f>
        <v>Business Administration</v>
      </c>
      <c r="C106" s="172">
        <f>Data!IG14</f>
        <v>0</v>
      </c>
      <c r="D106" s="172">
        <f>Data!JA14</f>
        <v>0</v>
      </c>
      <c r="E106" s="172">
        <f>Data!JU14</f>
        <v>0</v>
      </c>
      <c r="F106" s="172">
        <f>Data!KO14</f>
        <v>0</v>
      </c>
      <c r="G106" s="172">
        <f>Data!LI14</f>
        <v>0</v>
      </c>
      <c r="H106" s="75">
        <f t="shared" si="2"/>
        <v>0</v>
      </c>
    </row>
    <row r="107" spans="2:8" x14ac:dyDescent="0.2">
      <c r="B107" s="9" t="str">
        <f>$B$48</f>
        <v>Optometry</v>
      </c>
      <c r="C107" s="172">
        <f>Data!IH14</f>
        <v>0</v>
      </c>
      <c r="D107" s="172">
        <f>Data!JB14</f>
        <v>0</v>
      </c>
      <c r="E107" s="172">
        <f>Data!JV14</f>
        <v>0</v>
      </c>
      <c r="F107" s="172">
        <f>Data!KP14</f>
        <v>0</v>
      </c>
      <c r="G107" s="172">
        <f>Data!LJ14</f>
        <v>0</v>
      </c>
      <c r="H107" s="75">
        <f t="shared" si="2"/>
        <v>0</v>
      </c>
    </row>
    <row r="108" spans="2:8" x14ac:dyDescent="0.2">
      <c r="B108" s="9" t="str">
        <f>$B$49</f>
        <v>Teacher Ed-Practice Teaching</v>
      </c>
      <c r="C108" s="172">
        <f>Data!II14</f>
        <v>0</v>
      </c>
      <c r="D108" s="172">
        <f>Data!JC14</f>
        <v>0</v>
      </c>
      <c r="E108" s="172">
        <f>Data!JW14</f>
        <v>0</v>
      </c>
      <c r="F108" s="172">
        <f>Data!KQ14</f>
        <v>0</v>
      </c>
      <c r="G108" s="172">
        <f>Data!LK14</f>
        <v>0</v>
      </c>
      <c r="H108" s="75">
        <f t="shared" si="2"/>
        <v>0</v>
      </c>
    </row>
    <row r="109" spans="2:8" x14ac:dyDescent="0.2">
      <c r="B109" s="9" t="str">
        <f>$B$50</f>
        <v>Technology</v>
      </c>
      <c r="C109" s="172">
        <f>Data!IJ14</f>
        <v>0</v>
      </c>
      <c r="D109" s="172">
        <f>Data!JD14</f>
        <v>0</v>
      </c>
      <c r="E109" s="172">
        <f>Data!JX14</f>
        <v>0</v>
      </c>
      <c r="F109" s="172">
        <f>Data!KR14</f>
        <v>0</v>
      </c>
      <c r="G109" s="172">
        <f>Data!LL14</f>
        <v>0</v>
      </c>
      <c r="H109" s="75">
        <f t="shared" si="2"/>
        <v>0</v>
      </c>
    </row>
    <row r="110" spans="2:8" x14ac:dyDescent="0.2">
      <c r="B110" s="9" t="str">
        <f>$B$51</f>
        <v>Nursing</v>
      </c>
      <c r="C110" s="172">
        <f>Data!IK14</f>
        <v>0</v>
      </c>
      <c r="D110" s="172">
        <f>Data!JE14</f>
        <v>0</v>
      </c>
      <c r="E110" s="172">
        <f>Data!JY14</f>
        <v>0</v>
      </c>
      <c r="F110" s="172">
        <f>Data!KS14</f>
        <v>0</v>
      </c>
      <c r="G110" s="172">
        <f>Data!HPM14</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94685</v>
      </c>
      <c r="D116" s="21">
        <f t="shared" si="3"/>
        <v>1135977</v>
      </c>
      <c r="E116" s="21">
        <f t="shared" si="3"/>
        <v>1000299</v>
      </c>
      <c r="F116" s="21">
        <f t="shared" si="3"/>
        <v>0</v>
      </c>
      <c r="G116" s="21">
        <f t="shared" si="3"/>
        <v>0</v>
      </c>
      <c r="H116" s="40">
        <f t="shared" ref="H116:H136" si="4">SUM(C116:G116)</f>
        <v>2230961</v>
      </c>
      <c r="I116" s="1"/>
    </row>
    <row r="117" spans="2:9" x14ac:dyDescent="0.2">
      <c r="B117" s="9" t="str">
        <f>$B$33</f>
        <v>Science</v>
      </c>
      <c r="C117" s="22">
        <f t="shared" si="3"/>
        <v>17954</v>
      </c>
      <c r="D117" s="22">
        <f t="shared" si="3"/>
        <v>342702</v>
      </c>
      <c r="E117" s="22">
        <f t="shared" si="3"/>
        <v>104448</v>
      </c>
      <c r="F117" s="22">
        <f t="shared" si="3"/>
        <v>0</v>
      </c>
      <c r="G117" s="22">
        <f t="shared" si="3"/>
        <v>0</v>
      </c>
      <c r="H117" s="75">
        <f t="shared" si="4"/>
        <v>465104</v>
      </c>
      <c r="I117" s="1"/>
    </row>
    <row r="118" spans="2:9" x14ac:dyDescent="0.2">
      <c r="B118" s="9" t="str">
        <f>$B$34</f>
        <v>Fine Arts</v>
      </c>
      <c r="C118" s="22">
        <f t="shared" si="3"/>
        <v>9911</v>
      </c>
      <c r="D118" s="22">
        <f t="shared" si="3"/>
        <v>111330</v>
      </c>
      <c r="E118" s="22">
        <f t="shared" si="3"/>
        <v>0</v>
      </c>
      <c r="F118" s="22">
        <f t="shared" si="3"/>
        <v>0</v>
      </c>
      <c r="G118" s="22">
        <f t="shared" si="3"/>
        <v>0</v>
      </c>
      <c r="H118" s="75">
        <f t="shared" si="4"/>
        <v>121241</v>
      </c>
      <c r="I118" s="1"/>
    </row>
    <row r="119" spans="2:9" x14ac:dyDescent="0.2">
      <c r="B119" s="9" t="str">
        <f>$B$35</f>
        <v>Teacher Education</v>
      </c>
      <c r="C119" s="22">
        <f t="shared" si="3"/>
        <v>5150</v>
      </c>
      <c r="D119" s="22">
        <f t="shared" si="3"/>
        <v>168361</v>
      </c>
      <c r="E119" s="22">
        <f t="shared" si="3"/>
        <v>495126</v>
      </c>
      <c r="F119" s="22">
        <f t="shared" si="3"/>
        <v>0</v>
      </c>
      <c r="G119" s="22">
        <f t="shared" si="3"/>
        <v>0</v>
      </c>
      <c r="H119" s="75">
        <f t="shared" si="4"/>
        <v>668637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22232</v>
      </c>
      <c r="D121" s="22">
        <f t="shared" si="3"/>
        <v>278358</v>
      </c>
      <c r="E121" s="22">
        <f t="shared" si="3"/>
        <v>201916</v>
      </c>
      <c r="F121" s="22">
        <f t="shared" si="3"/>
        <v>0</v>
      </c>
      <c r="G121" s="22">
        <f t="shared" si="3"/>
        <v>0</v>
      </c>
      <c r="H121" s="75">
        <f t="shared" si="4"/>
        <v>502506</v>
      </c>
      <c r="I121" s="1"/>
    </row>
    <row r="122" spans="2:9" x14ac:dyDescent="0.2">
      <c r="B122" s="9" t="str">
        <f>$B$38</f>
        <v>Home Economics</v>
      </c>
      <c r="C122" s="22">
        <f t="shared" si="3"/>
        <v>0</v>
      </c>
      <c r="D122" s="22">
        <f t="shared" si="3"/>
        <v>0</v>
      </c>
      <c r="E122" s="22">
        <f t="shared" si="3"/>
        <v>127220</v>
      </c>
      <c r="F122" s="22">
        <f t="shared" si="3"/>
        <v>0</v>
      </c>
      <c r="G122" s="22">
        <f t="shared" si="3"/>
        <v>0</v>
      </c>
      <c r="H122" s="75">
        <f t="shared" si="4"/>
        <v>127220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36515</v>
      </c>
      <c r="D124" s="22">
        <f t="shared" si="3"/>
        <v>291241</v>
      </c>
      <c r="E124" s="22">
        <f t="shared" si="3"/>
        <v>0</v>
      </c>
      <c r="F124" s="22">
        <f t="shared" si="3"/>
        <v>0</v>
      </c>
      <c r="G124" s="22">
        <f t="shared" si="3"/>
        <v>0</v>
      </c>
      <c r="H124" s="75">
        <f t="shared" si="4"/>
        <v>327756</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0</v>
      </c>
      <c r="D129" s="22">
        <f t="shared" si="3"/>
        <v>0</v>
      </c>
      <c r="E129" s="22">
        <f t="shared" si="3"/>
        <v>64977</v>
      </c>
      <c r="F129" s="22">
        <f t="shared" si="3"/>
        <v>0</v>
      </c>
      <c r="G129" s="22">
        <f t="shared" si="3"/>
        <v>0</v>
      </c>
      <c r="H129" s="75">
        <f t="shared" si="4"/>
        <v>64977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123237</v>
      </c>
      <c r="D131" s="22">
        <f t="shared" si="3"/>
        <v>1779095</v>
      </c>
      <c r="E131" s="22">
        <f t="shared" si="3"/>
        <v>653229</v>
      </c>
      <c r="F131" s="22">
        <f t="shared" si="3"/>
        <v>0</v>
      </c>
      <c r="G131" s="22">
        <f t="shared" si="3"/>
        <v>0</v>
      </c>
      <c r="H131" s="75">
        <f t="shared" si="4"/>
        <v>2555561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38850</v>
      </c>
      <c r="E133" s="22">
        <f t="shared" si="5"/>
        <v>0</v>
      </c>
      <c r="F133" s="22">
        <f t="shared" si="5"/>
        <v>0</v>
      </c>
      <c r="G133" s="22">
        <f t="shared" si="5"/>
        <v>0</v>
      </c>
      <c r="H133" s="75">
        <f t="shared" si="4"/>
        <v>38850</v>
      </c>
      <c r="I133" s="1"/>
    </row>
    <row r="134" spans="2:12" x14ac:dyDescent="0.2">
      <c r="B134" s="9" t="str">
        <f>$B$50</f>
        <v>Technology</v>
      </c>
      <c r="C134" s="22">
        <f t="shared" si="5"/>
        <v>18408</v>
      </c>
      <c r="D134" s="22">
        <f t="shared" si="5"/>
        <v>108712</v>
      </c>
      <c r="E134" s="22">
        <f t="shared" si="5"/>
        <v>31003</v>
      </c>
      <c r="F134" s="22">
        <f t="shared" si="5"/>
        <v>0</v>
      </c>
      <c r="G134" s="22">
        <f t="shared" si="5"/>
        <v>0</v>
      </c>
      <c r="H134" s="75">
        <f t="shared" si="4"/>
        <v>158123</v>
      </c>
      <c r="I134" s="1"/>
    </row>
    <row r="135" spans="2:12" x14ac:dyDescent="0.2">
      <c r="B135" s="9" t="str">
        <f>$B$51</f>
        <v>Nursing</v>
      </c>
      <c r="C135" s="22">
        <f t="shared" si="5"/>
        <v>3579</v>
      </c>
      <c r="D135" s="22">
        <f t="shared" si="5"/>
        <v>188114</v>
      </c>
      <c r="E135" s="22">
        <f t="shared" si="5"/>
        <v>0</v>
      </c>
      <c r="F135" s="22">
        <f t="shared" si="5"/>
        <v>0</v>
      </c>
      <c r="G135" s="22">
        <f t="shared" si="5"/>
        <v>0</v>
      </c>
      <c r="H135" s="75">
        <f t="shared" si="4"/>
        <v>191693</v>
      </c>
      <c r="I135" s="1"/>
    </row>
    <row r="136" spans="2:12" x14ac:dyDescent="0.2">
      <c r="B136" s="39" t="str">
        <f>$B$52</f>
        <v>Totals</v>
      </c>
      <c r="C136" s="40">
        <f>SUM(C116:C135)</f>
        <v>331671</v>
      </c>
      <c r="D136" s="40">
        <f>SUM(D116:D135)</f>
        <v>4442740</v>
      </c>
      <c r="E136" s="40">
        <f>SUM(E116:E135)</f>
        <v>2678218</v>
      </c>
      <c r="F136" s="40">
        <f>SUM(F116:F135)</f>
        <v>0</v>
      </c>
      <c r="G136" s="40">
        <f>SUM(G116:G135)</f>
        <v>0</v>
      </c>
      <c r="H136" s="40">
        <f t="shared" si="4"/>
        <v>7452629</v>
      </c>
      <c r="I136" s="1"/>
    </row>
    <row r="137" spans="2:12" x14ac:dyDescent="0.2">
      <c r="B137" s="50"/>
      <c r="C137" s="51"/>
      <c r="D137" s="51"/>
      <c r="E137" s="51"/>
      <c r="F137" s="51"/>
      <c r="G137" s="51"/>
      <c r="H137" s="52"/>
      <c r="I137" s="1"/>
    </row>
    <row r="138" spans="2:12" x14ac:dyDescent="0.2">
      <c r="B138" s="183" t="s">
        <v>4</v>
      </c>
      <c r="C138" s="12"/>
      <c r="D138" s="12"/>
      <c r="E138" s="12"/>
      <c r="F138" s="12"/>
      <c r="G138" s="12"/>
      <c r="H138" s="17">
        <f>H86-H81-H111</f>
        <v>3881716</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Data!QD14</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Data!LN14</f>
        <v>0</v>
      </c>
      <c r="D143" s="172">
        <f>Data!MH14</f>
        <v>0</v>
      </c>
      <c r="E143" s="172">
        <f>Data!NB14</f>
        <v>0</v>
      </c>
      <c r="F143" s="172">
        <f>Data!NV14</f>
        <v>0</v>
      </c>
      <c r="G143" s="172">
        <f>Data!OP14</f>
        <v>0</v>
      </c>
      <c r="H143" s="173">
        <f>Data!PJ14</f>
        <v>1162000</v>
      </c>
      <c r="I143" s="76">
        <f t="shared" ref="I143:I162" si="6">SUM(C143:H143)</f>
        <v>1162000</v>
      </c>
    </row>
    <row r="144" spans="2:12" x14ac:dyDescent="0.2">
      <c r="B144" s="9" t="str">
        <f>$B$33</f>
        <v>Science</v>
      </c>
      <c r="C144" s="172">
        <f>Data!LO14</f>
        <v>0</v>
      </c>
      <c r="D144" s="172">
        <f>Data!MI14</f>
        <v>0</v>
      </c>
      <c r="E144" s="172">
        <f>Data!NC14</f>
        <v>0</v>
      </c>
      <c r="F144" s="172">
        <f>Data!NW14</f>
        <v>0</v>
      </c>
      <c r="G144" s="172">
        <f>Data!OQ14</f>
        <v>0</v>
      </c>
      <c r="H144" s="174">
        <f>Data!PK14</f>
        <v>242250</v>
      </c>
      <c r="I144" s="76">
        <f t="shared" si="6"/>
        <v>242250</v>
      </c>
    </row>
    <row r="145" spans="2:9" x14ac:dyDescent="0.2">
      <c r="B145" s="9" t="str">
        <f>$B$34</f>
        <v>Fine Arts</v>
      </c>
      <c r="C145" s="172">
        <f>Data!LP14</f>
        <v>0</v>
      </c>
      <c r="D145" s="172">
        <f>Data!MJ14</f>
        <v>0</v>
      </c>
      <c r="E145" s="172">
        <f>Data!ND14</f>
        <v>0</v>
      </c>
      <c r="F145" s="172">
        <f>Data!NX14</f>
        <v>0</v>
      </c>
      <c r="G145" s="172">
        <f>Data!OR14</f>
        <v>0</v>
      </c>
      <c r="H145" s="174">
        <f>Data!PL14</f>
        <v>63149</v>
      </c>
      <c r="I145" s="76">
        <f t="shared" si="6"/>
        <v>63149</v>
      </c>
    </row>
    <row r="146" spans="2:9" x14ac:dyDescent="0.2">
      <c r="B146" s="9" t="str">
        <f>$B$35</f>
        <v>Teacher Education</v>
      </c>
      <c r="C146" s="172">
        <f>Data!LQ14</f>
        <v>0</v>
      </c>
      <c r="D146" s="172">
        <f>Data!MK14</f>
        <v>0</v>
      </c>
      <c r="E146" s="172">
        <f>Data!NE14</f>
        <v>0</v>
      </c>
      <c r="F146" s="172">
        <f>Data!NY14</f>
        <v>0</v>
      </c>
      <c r="G146" s="172">
        <f>Data!OS14</f>
        <v>0</v>
      </c>
      <c r="H146" s="174">
        <f>Data!PN14</f>
        <v>348261</v>
      </c>
      <c r="I146" s="76">
        <f t="shared" si="6"/>
        <v>348261</v>
      </c>
    </row>
    <row r="147" spans="2:9" x14ac:dyDescent="0.2">
      <c r="B147" s="9" t="str">
        <f>$B$36</f>
        <v>Agriculture</v>
      </c>
      <c r="C147" s="172">
        <f>Data!LR14</f>
        <v>0</v>
      </c>
      <c r="D147" s="172">
        <f>Data!ML14</f>
        <v>0</v>
      </c>
      <c r="E147" s="172">
        <f>Data!NF14</f>
        <v>0</v>
      </c>
      <c r="F147" s="172">
        <f>Data!NZ14</f>
        <v>0</v>
      </c>
      <c r="G147" s="172">
        <f>Data!OT14</f>
        <v>0</v>
      </c>
      <c r="H147" s="174">
        <f>Data!PM14</f>
        <v>0</v>
      </c>
      <c r="I147" s="76">
        <f t="shared" si="6"/>
        <v>0</v>
      </c>
    </row>
    <row r="148" spans="2:9" x14ac:dyDescent="0.2">
      <c r="B148" s="9" t="str">
        <f>$B$37</f>
        <v>Engineering</v>
      </c>
      <c r="C148" s="172">
        <f>Data!LS14</f>
        <v>0</v>
      </c>
      <c r="D148" s="172">
        <f>Data!MM14</f>
        <v>0</v>
      </c>
      <c r="E148" s="172">
        <f>Data!NG14</f>
        <v>0</v>
      </c>
      <c r="F148" s="172">
        <f>Data!OA14</f>
        <v>0</v>
      </c>
      <c r="G148" s="172">
        <f>Data!OU14</f>
        <v>0</v>
      </c>
      <c r="H148" s="174">
        <f>Data!PO14</f>
        <v>261731</v>
      </c>
      <c r="I148" s="76">
        <f t="shared" si="6"/>
        <v>261731</v>
      </c>
    </row>
    <row r="149" spans="2:9" x14ac:dyDescent="0.2">
      <c r="B149" s="9" t="str">
        <f>$B$38</f>
        <v>Home Economics</v>
      </c>
      <c r="C149" s="172">
        <f>Data!LT14</f>
        <v>0</v>
      </c>
      <c r="D149" s="172">
        <f>Data!MN14</f>
        <v>0</v>
      </c>
      <c r="E149" s="172">
        <f>Data!NH14</f>
        <v>0</v>
      </c>
      <c r="F149" s="172">
        <f>Data!OB14</f>
        <v>0</v>
      </c>
      <c r="G149" s="172">
        <f>Data!OV14</f>
        <v>0</v>
      </c>
      <c r="H149" s="174">
        <f>Data!PP14</f>
        <v>66263</v>
      </c>
      <c r="I149" s="76">
        <f t="shared" si="6"/>
        <v>66263</v>
      </c>
    </row>
    <row r="150" spans="2:9" x14ac:dyDescent="0.2">
      <c r="B150" s="9" t="str">
        <f>$B$39</f>
        <v>Law</v>
      </c>
      <c r="C150" s="172">
        <f>Data!LU14</f>
        <v>0</v>
      </c>
      <c r="D150" s="172">
        <f>Data!MO14</f>
        <v>0</v>
      </c>
      <c r="E150" s="172">
        <f>Data!NI14</f>
        <v>0</v>
      </c>
      <c r="F150" s="172">
        <f>Data!OC14</f>
        <v>0</v>
      </c>
      <c r="G150" s="172">
        <f>Data!OW14</f>
        <v>0</v>
      </c>
      <c r="H150" s="174">
        <f>Data!PQ14</f>
        <v>0</v>
      </c>
      <c r="I150" s="76">
        <f t="shared" si="6"/>
        <v>0</v>
      </c>
    </row>
    <row r="151" spans="2:9" x14ac:dyDescent="0.2">
      <c r="B151" s="9" t="str">
        <f>$B$40</f>
        <v>Social Service</v>
      </c>
      <c r="C151" s="172">
        <f>Data!LV14</f>
        <v>0</v>
      </c>
      <c r="D151" s="172">
        <f>Data!MP14</f>
        <v>0</v>
      </c>
      <c r="E151" s="172">
        <f>Data!NJ14</f>
        <v>0</v>
      </c>
      <c r="F151" s="172">
        <f>Data!OD14</f>
        <v>0</v>
      </c>
      <c r="G151" s="172">
        <f>Data!OX14</f>
        <v>0</v>
      </c>
      <c r="H151" s="174">
        <f>Data!PR14</f>
        <v>170712</v>
      </c>
      <c r="I151" s="76">
        <f t="shared" si="6"/>
        <v>170712</v>
      </c>
    </row>
    <row r="152" spans="2:9" x14ac:dyDescent="0.2">
      <c r="B152" s="9" t="str">
        <f>$B$41</f>
        <v>Library Science</v>
      </c>
      <c r="C152" s="172">
        <f>Data!LW14</f>
        <v>0</v>
      </c>
      <c r="D152" s="172">
        <f>Data!MQ14</f>
        <v>0</v>
      </c>
      <c r="E152" s="172">
        <f>Data!NK14</f>
        <v>0</v>
      </c>
      <c r="F152" s="172">
        <f>Data!OE14</f>
        <v>0</v>
      </c>
      <c r="G152" s="172">
        <f>Data!OY14</f>
        <v>0</v>
      </c>
      <c r="H152" s="174">
        <f>Data!PS14</f>
        <v>0</v>
      </c>
      <c r="I152" s="76">
        <f t="shared" si="6"/>
        <v>0</v>
      </c>
    </row>
    <row r="153" spans="2:9" x14ac:dyDescent="0.2">
      <c r="B153" s="9" t="str">
        <f>$B$42</f>
        <v>Veterinary Science</v>
      </c>
      <c r="C153" s="172">
        <f>Data!LX14</f>
        <v>0</v>
      </c>
      <c r="D153" s="172">
        <f>Data!MR14</f>
        <v>0</v>
      </c>
      <c r="E153" s="172">
        <f>Data!NL14</f>
        <v>0</v>
      </c>
      <c r="F153" s="172">
        <f>Data!OF14</f>
        <v>0</v>
      </c>
      <c r="G153" s="172">
        <f>Data!OZ14</f>
        <v>0</v>
      </c>
      <c r="H153" s="174">
        <f>Data!PT14</f>
        <v>0</v>
      </c>
      <c r="I153" s="76">
        <f t="shared" si="6"/>
        <v>0</v>
      </c>
    </row>
    <row r="154" spans="2:9" x14ac:dyDescent="0.2">
      <c r="B154" s="9" t="str">
        <f>$B$43</f>
        <v>Vocational Training</v>
      </c>
      <c r="C154" s="172">
        <f>Data!LY14</f>
        <v>0</v>
      </c>
      <c r="D154" s="172">
        <f>Data!MS14</f>
        <v>0</v>
      </c>
      <c r="E154" s="172">
        <f>Data!NM14</f>
        <v>0</v>
      </c>
      <c r="F154" s="172">
        <f>Data!OG14</f>
        <v>0</v>
      </c>
      <c r="G154" s="172">
        <f>Data!PA14</f>
        <v>0</v>
      </c>
      <c r="H154" s="174">
        <f>Data!PU14</f>
        <v>0</v>
      </c>
      <c r="I154" s="76">
        <f t="shared" si="6"/>
        <v>0</v>
      </c>
    </row>
    <row r="155" spans="2:9" x14ac:dyDescent="0.2">
      <c r="B155" s="9" t="str">
        <f>$B$44</f>
        <v>Physical Training</v>
      </c>
      <c r="C155" s="172">
        <f>Data!LZ14</f>
        <v>0</v>
      </c>
      <c r="D155" s="172">
        <f>Data!MT14</f>
        <v>0</v>
      </c>
      <c r="E155" s="172">
        <f>Data!NN14</f>
        <v>0</v>
      </c>
      <c r="F155" s="172">
        <f>Data!OH14</f>
        <v>0</v>
      </c>
      <c r="G155" s="172">
        <f>Data!PB14</f>
        <v>0</v>
      </c>
      <c r="H155" s="174">
        <f>Data!PV14</f>
        <v>0</v>
      </c>
      <c r="I155" s="76">
        <f t="shared" si="6"/>
        <v>0</v>
      </c>
    </row>
    <row r="156" spans="2:9" x14ac:dyDescent="0.2">
      <c r="B156" s="9" t="str">
        <f>$B$45</f>
        <v>Health Services</v>
      </c>
      <c r="C156" s="172">
        <f>Data!MA14</f>
        <v>0</v>
      </c>
      <c r="D156" s="172">
        <f>Data!MU14</f>
        <v>0</v>
      </c>
      <c r="E156" s="172">
        <f>Data!NO14</f>
        <v>0</v>
      </c>
      <c r="F156" s="172">
        <f>Data!OI14</f>
        <v>0</v>
      </c>
      <c r="G156" s="172">
        <f>Data!PC14</f>
        <v>0</v>
      </c>
      <c r="H156" s="174">
        <f>Data!PW14</f>
        <v>33843</v>
      </c>
      <c r="I156" s="76">
        <f t="shared" si="6"/>
        <v>33843</v>
      </c>
    </row>
    <row r="157" spans="2:9" x14ac:dyDescent="0.2">
      <c r="B157" s="9" t="str">
        <f>$B$46</f>
        <v>Pharmacy</v>
      </c>
      <c r="C157" s="172">
        <f>Data!MB14</f>
        <v>0</v>
      </c>
      <c r="D157" s="172">
        <f>Data!MV14</f>
        <v>0</v>
      </c>
      <c r="E157" s="172">
        <f>Data!NP14</f>
        <v>0</v>
      </c>
      <c r="F157" s="172">
        <f>Data!OJ14</f>
        <v>0</v>
      </c>
      <c r="G157" s="172">
        <f>Data!PD14</f>
        <v>0</v>
      </c>
      <c r="H157" s="174">
        <f>Data!PX14</f>
        <v>0</v>
      </c>
      <c r="I157" s="76">
        <f t="shared" si="6"/>
        <v>0</v>
      </c>
    </row>
    <row r="158" spans="2:9" x14ac:dyDescent="0.2">
      <c r="B158" s="9" t="str">
        <f>$B$47</f>
        <v>Business Administration</v>
      </c>
      <c r="C158" s="172">
        <f>Data!MC14</f>
        <v>0</v>
      </c>
      <c r="D158" s="172">
        <f>Data!MW14</f>
        <v>0</v>
      </c>
      <c r="E158" s="172">
        <f>Data!NQ14</f>
        <v>0</v>
      </c>
      <c r="F158" s="172">
        <f>Data!OK14</f>
        <v>0</v>
      </c>
      <c r="G158" s="172">
        <f>Data!PE14</f>
        <v>0</v>
      </c>
      <c r="H158" s="174">
        <f>Data!PY14</f>
        <v>1331069</v>
      </c>
      <c r="I158" s="76">
        <f t="shared" si="6"/>
        <v>1331069</v>
      </c>
    </row>
    <row r="159" spans="2:9" x14ac:dyDescent="0.2">
      <c r="B159" s="9" t="str">
        <f>$B$48</f>
        <v>Optometry</v>
      </c>
      <c r="C159" s="172">
        <f>Data!MD14</f>
        <v>0</v>
      </c>
      <c r="D159" s="172">
        <f>Data!MX14</f>
        <v>0</v>
      </c>
      <c r="E159" s="172">
        <f>Data!NR14</f>
        <v>0</v>
      </c>
      <c r="F159" s="172">
        <f>Data!OL14</f>
        <v>0</v>
      </c>
      <c r="G159" s="172">
        <f>Data!PF14</f>
        <v>0</v>
      </c>
      <c r="H159" s="174">
        <f>Data!PZ14</f>
        <v>0</v>
      </c>
      <c r="I159" s="76">
        <f t="shared" si="6"/>
        <v>0</v>
      </c>
    </row>
    <row r="160" spans="2:9" x14ac:dyDescent="0.2">
      <c r="B160" s="9" t="str">
        <f>$B$49</f>
        <v>Teacher Ed-Practice Teaching</v>
      </c>
      <c r="C160" s="172">
        <f>Data!ME14</f>
        <v>0</v>
      </c>
      <c r="D160" s="172">
        <f>Data!MY14</f>
        <v>0</v>
      </c>
      <c r="E160" s="172">
        <f>Data!NS14</f>
        <v>0</v>
      </c>
      <c r="F160" s="172">
        <f>Data!OM14</f>
        <v>0</v>
      </c>
      <c r="G160" s="172">
        <f>Data!PG14</f>
        <v>0</v>
      </c>
      <c r="H160" s="174">
        <f>Data!QA14</f>
        <v>20235</v>
      </c>
      <c r="I160" s="76">
        <f t="shared" si="6"/>
        <v>20235</v>
      </c>
    </row>
    <row r="161" spans="2:10" x14ac:dyDescent="0.2">
      <c r="B161" s="9" t="str">
        <f>$B$50</f>
        <v>Technology</v>
      </c>
      <c r="C161" s="172">
        <f>Data!MF14</f>
        <v>0</v>
      </c>
      <c r="D161" s="172">
        <f>Data!MZ14</f>
        <v>0</v>
      </c>
      <c r="E161" s="172">
        <f>Data!NT14</f>
        <v>0</v>
      </c>
      <c r="F161" s="172">
        <f>Data!ON14</f>
        <v>0</v>
      </c>
      <c r="G161" s="172">
        <f>Data!PH14</f>
        <v>0</v>
      </c>
      <c r="H161" s="174">
        <f>Data!QB14</f>
        <v>82359</v>
      </c>
      <c r="I161" s="76">
        <f t="shared" si="6"/>
        <v>82359</v>
      </c>
    </row>
    <row r="162" spans="2:10" x14ac:dyDescent="0.2">
      <c r="B162" s="9" t="str">
        <f>$B$51</f>
        <v>Nursing</v>
      </c>
      <c r="C162" s="172">
        <f>Data!MG14</f>
        <v>0</v>
      </c>
      <c r="D162" s="172">
        <f>Data!NA14</f>
        <v>0</v>
      </c>
      <c r="E162" s="172">
        <f>Data!NU14</f>
        <v>0</v>
      </c>
      <c r="F162" s="172">
        <f>Data!OO14</f>
        <v>0</v>
      </c>
      <c r="G162" s="172">
        <f>Data!PI14</f>
        <v>0</v>
      </c>
      <c r="H162" s="174">
        <f>Data!QC14</f>
        <v>99844</v>
      </c>
      <c r="I162" s="76">
        <f t="shared" si="6"/>
        <v>99844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3881716</v>
      </c>
      <c r="I163" s="76">
        <f>SUM(I143:I162)</f>
        <v>3881716</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49316.850451442224</v>
      </c>
      <c r="D168" s="21">
        <f t="shared" si="8"/>
        <v>591675.63843563374</v>
      </c>
      <c r="E168" s="21">
        <f t="shared" si="8"/>
        <v>521007.51111292397</v>
      </c>
      <c r="F168" s="21">
        <f t="shared" si="8"/>
        <v>0</v>
      </c>
      <c r="G168" s="21">
        <f t="shared" si="8"/>
        <v>0</v>
      </c>
      <c r="H168" s="40">
        <f t="shared" ref="H168:H188" si="9">SUM(C168:G168)</f>
        <v>1162000</v>
      </c>
      <c r="I168" s="56"/>
      <c r="J168" s="57"/>
    </row>
    <row r="169" spans="2:10" x14ac:dyDescent="0.2">
      <c r="B169" s="9" t="str">
        <f>$B$33</f>
        <v>Science</v>
      </c>
      <c r="C169" s="22">
        <f t="shared" si="8"/>
        <v>9351.3633509924657</v>
      </c>
      <c r="D169" s="22">
        <f t="shared" si="8"/>
        <v>178496.76523960233</v>
      </c>
      <c r="E169" s="22">
        <f t="shared" si="8"/>
        <v>54401.871409405205</v>
      </c>
      <c r="F169" s="22">
        <f t="shared" si="8"/>
        <v>0</v>
      </c>
      <c r="G169" s="22">
        <f t="shared" si="8"/>
        <v>0</v>
      </c>
      <c r="H169" s="75">
        <f t="shared" si="9"/>
        <v>242250</v>
      </c>
      <c r="I169" s="56"/>
      <c r="J169" s="57"/>
    </row>
    <row r="170" spans="2:10" x14ac:dyDescent="0.2">
      <c r="B170" s="9" t="str">
        <f>$B$34</f>
        <v>Fine Arts</v>
      </c>
      <c r="C170" s="22">
        <f t="shared" si="8"/>
        <v>5162.1954536831599</v>
      </c>
      <c r="D170" s="22">
        <f t="shared" si="8"/>
        <v>57986.804546316838</v>
      </c>
      <c r="E170" s="22">
        <f t="shared" si="8"/>
        <v>0</v>
      </c>
      <c r="F170" s="22">
        <f t="shared" si="8"/>
        <v>0</v>
      </c>
      <c r="G170" s="22">
        <f t="shared" si="8"/>
        <v>0</v>
      </c>
      <c r="H170" s="75">
        <f t="shared" si="9"/>
        <v>63149</v>
      </c>
      <c r="I170" s="56"/>
      <c r="J170" s="57"/>
    </row>
    <row r="171" spans="2:10" x14ac:dyDescent="0.2">
      <c r="B171" s="9" t="str">
        <f>$B$35</f>
        <v>Teacher Education</v>
      </c>
      <c r="C171" s="22">
        <f t="shared" si="8"/>
        <v>2682.3884260069367</v>
      </c>
      <c r="D171" s="22">
        <f t="shared" si="8"/>
        <v>87691.184037078419</v>
      </c>
      <c r="E171" s="22">
        <f t="shared" si="8"/>
        <v>257887.42753691465</v>
      </c>
      <c r="F171" s="22">
        <f t="shared" si="8"/>
        <v>0</v>
      </c>
      <c r="G171" s="22">
        <f t="shared" si="8"/>
        <v>0</v>
      </c>
      <c r="H171" s="75">
        <f t="shared" si="9"/>
        <v>348261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11579.570377269127</v>
      </c>
      <c r="D173" s="22">
        <f t="shared" si="8"/>
        <v>144983.17969934686</v>
      </c>
      <c r="E173" s="22">
        <f t="shared" si="8"/>
        <v>105168.24992338401</v>
      </c>
      <c r="F173" s="22">
        <f t="shared" si="8"/>
        <v>0</v>
      </c>
      <c r="G173" s="22">
        <f t="shared" si="8"/>
        <v>0</v>
      </c>
      <c r="H173" s="75">
        <f t="shared" si="9"/>
        <v>261731</v>
      </c>
      <c r="I173" s="56"/>
      <c r="J173" s="57"/>
    </row>
    <row r="174" spans="2:10" x14ac:dyDescent="0.2">
      <c r="B174" s="9" t="str">
        <f>$B$38</f>
        <v>Home Economics</v>
      </c>
      <c r="C174" s="22">
        <f t="shared" si="8"/>
        <v>0</v>
      </c>
      <c r="D174" s="22">
        <f t="shared" si="8"/>
        <v>0</v>
      </c>
      <c r="E174" s="22">
        <f t="shared" si="8"/>
        <v>66263</v>
      </c>
      <c r="F174" s="22">
        <f t="shared" si="8"/>
        <v>0</v>
      </c>
      <c r="G174" s="22">
        <f t="shared" si="8"/>
        <v>0</v>
      </c>
      <c r="H174" s="75">
        <f t="shared" si="9"/>
        <v>66263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19018.86976897448</v>
      </c>
      <c r="D176" s="22">
        <f t="shared" si="8"/>
        <v>151693.13023102551</v>
      </c>
      <c r="E176" s="22">
        <f t="shared" si="8"/>
        <v>0</v>
      </c>
      <c r="F176" s="22">
        <f t="shared" si="8"/>
        <v>0</v>
      </c>
      <c r="G176" s="22">
        <f t="shared" si="8"/>
        <v>0</v>
      </c>
      <c r="H176" s="75">
        <f t="shared" si="9"/>
        <v>170712</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0</v>
      </c>
      <c r="D181" s="22">
        <f t="shared" si="8"/>
        <v>0</v>
      </c>
      <c r="E181" s="22">
        <f t="shared" si="8"/>
        <v>33843</v>
      </c>
      <c r="F181" s="22">
        <f t="shared" si="8"/>
        <v>0</v>
      </c>
      <c r="G181" s="22">
        <f t="shared" si="8"/>
        <v>0</v>
      </c>
      <c r="H181" s="75">
        <f t="shared" si="9"/>
        <v>33843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64188.235128412118</v>
      </c>
      <c r="D183" s="22">
        <f t="shared" si="8"/>
        <v>926645.14858185733</v>
      </c>
      <c r="E183" s="22">
        <f t="shared" si="8"/>
        <v>340235.61628973053</v>
      </c>
      <c r="F183" s="22">
        <f t="shared" si="8"/>
        <v>0</v>
      </c>
      <c r="G183" s="22">
        <f t="shared" si="8"/>
        <v>0</v>
      </c>
      <c r="H183" s="75">
        <f t="shared" si="9"/>
        <v>1331069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20235</v>
      </c>
      <c r="E185" s="22">
        <f t="shared" si="10"/>
        <v>0</v>
      </c>
      <c r="F185" s="22">
        <f t="shared" si="10"/>
        <v>0</v>
      </c>
      <c r="G185" s="22">
        <f t="shared" si="10"/>
        <v>0</v>
      </c>
      <c r="H185" s="75">
        <f t="shared" si="9"/>
        <v>20235</v>
      </c>
      <c r="I185" s="56"/>
      <c r="J185" s="57"/>
    </row>
    <row r="186" spans="2:10" x14ac:dyDescent="0.2">
      <c r="B186" s="9" t="str">
        <f>$B$50</f>
        <v>Technology</v>
      </c>
      <c r="C186" s="22">
        <f t="shared" si="10"/>
        <v>9587.880776357646</v>
      </c>
      <c r="D186" s="22">
        <f t="shared" si="10"/>
        <v>56623.082081670596</v>
      </c>
      <c r="E186" s="22">
        <f t="shared" si="10"/>
        <v>16148.037141971756</v>
      </c>
      <c r="F186" s="22">
        <f t="shared" si="10"/>
        <v>0</v>
      </c>
      <c r="G186" s="22">
        <f t="shared" si="10"/>
        <v>0</v>
      </c>
      <c r="H186" s="75">
        <f t="shared" si="9"/>
        <v>82359</v>
      </c>
      <c r="I186" s="56"/>
      <c r="J186" s="57"/>
    </row>
    <row r="187" spans="2:10" x14ac:dyDescent="0.2">
      <c r="B187" s="9" t="str">
        <f>$B$51</f>
        <v>Nursing</v>
      </c>
      <c r="C187" s="22">
        <f t="shared" si="10"/>
        <v>1864.1352370717761</v>
      </c>
      <c r="D187" s="22">
        <f t="shared" si="10"/>
        <v>97979.86476292822</v>
      </c>
      <c r="E187" s="22">
        <f t="shared" si="10"/>
        <v>0</v>
      </c>
      <c r="F187" s="22">
        <f t="shared" si="10"/>
        <v>0</v>
      </c>
      <c r="G187" s="22">
        <f t="shared" si="10"/>
        <v>0</v>
      </c>
      <c r="H187" s="75">
        <f t="shared" si="9"/>
        <v>99844</v>
      </c>
      <c r="I187" s="56"/>
      <c r="J187" s="57"/>
    </row>
    <row r="188" spans="2:10" x14ac:dyDescent="0.2">
      <c r="B188" s="39" t="str">
        <f>$B$52</f>
        <v>Totals</v>
      </c>
      <c r="C188" s="40">
        <f>SUM(C168:C187)</f>
        <v>172751.48897020993</v>
      </c>
      <c r="D188" s="40">
        <f>SUM(D168:D187)</f>
        <v>2314009.7976154597</v>
      </c>
      <c r="E188" s="40">
        <f>SUM(E168:E187)</f>
        <v>1394954.71341433</v>
      </c>
      <c r="F188" s="40">
        <f>SUM(F168:F187)</f>
        <v>0</v>
      </c>
      <c r="G188" s="40">
        <f>SUM(G168:G187)</f>
        <v>0</v>
      </c>
      <c r="H188" s="40">
        <f t="shared" si="9"/>
        <v>3881715.9999999995</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5790616</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73569.270113942344</v>
      </c>
      <c r="D193" s="42">
        <f t="shared" si="11"/>
        <v>882642.43286925997</v>
      </c>
      <c r="E193" s="42">
        <f t="shared" si="11"/>
        <v>777222.02382327092</v>
      </c>
      <c r="F193" s="42">
        <f t="shared" si="11"/>
        <v>0</v>
      </c>
      <c r="G193" s="42">
        <f t="shared" si="11"/>
        <v>0</v>
      </c>
      <c r="H193" s="42">
        <f>SUM(C193:G193)</f>
        <v>1733433.7268064732</v>
      </c>
      <c r="I193" s="1"/>
    </row>
    <row r="194" spans="2:9" x14ac:dyDescent="0.2">
      <c r="B194" s="9" t="str">
        <f>$B$33</f>
        <v>Science</v>
      </c>
      <c r="C194" s="43">
        <f t="shared" si="11"/>
        <v>13950.073143852995</v>
      </c>
      <c r="D194" s="43">
        <f t="shared" si="11"/>
        <v>266275.92550655612</v>
      </c>
      <c r="E194" s="43">
        <f t="shared" si="11"/>
        <v>81155.020593135647</v>
      </c>
      <c r="F194" s="43">
        <f t="shared" si="11"/>
        <v>0</v>
      </c>
      <c r="G194" s="43">
        <f t="shared" si="11"/>
        <v>0</v>
      </c>
      <c r="H194" s="43">
        <f t="shared" ref="H194:H213" si="12">SUM(C194:G194)</f>
        <v>361381.01924354478</v>
      </c>
      <c r="I194" s="1"/>
    </row>
    <row r="195" spans="2:9" x14ac:dyDescent="0.2">
      <c r="B195" s="9" t="str">
        <f>$B$34</f>
        <v>Fine Arts</v>
      </c>
      <c r="C195" s="43">
        <f t="shared" si="11"/>
        <v>7700.7449553707829</v>
      </c>
      <c r="D195" s="43">
        <f t="shared" si="11"/>
        <v>86502.263735387882</v>
      </c>
      <c r="E195" s="43">
        <f t="shared" si="11"/>
        <v>0</v>
      </c>
      <c r="F195" s="43">
        <f t="shared" si="11"/>
        <v>0</v>
      </c>
      <c r="G195" s="43">
        <f t="shared" si="11"/>
        <v>0</v>
      </c>
      <c r="H195" s="43">
        <f t="shared" si="12"/>
        <v>94203.008690758666</v>
      </c>
      <c r="I195" s="1"/>
    </row>
    <row r="196" spans="2:9" x14ac:dyDescent="0.2">
      <c r="B196" s="9" t="str">
        <f>$B$35</f>
        <v>Teacher Education</v>
      </c>
      <c r="C196" s="43">
        <f t="shared" si="11"/>
        <v>4001.4969750942923</v>
      </c>
      <c r="D196" s="43">
        <f t="shared" si="11"/>
        <v>130814.76353861167</v>
      </c>
      <c r="E196" s="43">
        <f t="shared" si="11"/>
        <v>384707.80413408478</v>
      </c>
      <c r="F196" s="43">
        <f t="shared" si="11"/>
        <v>0</v>
      </c>
      <c r="G196" s="43">
        <f t="shared" si="11"/>
        <v>0</v>
      </c>
      <c r="H196" s="43">
        <f t="shared" si="12"/>
        <v>519524.06464779074</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17274.035097144912</v>
      </c>
      <c r="D198" s="43">
        <f t="shared" si="11"/>
        <v>216281.29999869844</v>
      </c>
      <c r="E198" s="43">
        <f t="shared" si="11"/>
        <v>156886.65305303672</v>
      </c>
      <c r="F198" s="43">
        <f t="shared" si="11"/>
        <v>0</v>
      </c>
      <c r="G198" s="43">
        <f t="shared" si="11"/>
        <v>0</v>
      </c>
      <c r="H198" s="43">
        <f t="shared" si="12"/>
        <v>390441.98814888007</v>
      </c>
      <c r="I198" s="1"/>
    </row>
    <row r="199" spans="2:9" x14ac:dyDescent="0.2">
      <c r="B199" s="9" t="str">
        <f>$B$38</f>
        <v>Home Economics</v>
      </c>
      <c r="C199" s="43">
        <f t="shared" si="11"/>
        <v>0</v>
      </c>
      <c r="D199" s="43">
        <f t="shared" si="11"/>
        <v>0</v>
      </c>
      <c r="E199" s="43">
        <f t="shared" si="11"/>
        <v>98848.630130387552</v>
      </c>
      <c r="F199" s="43">
        <f t="shared" si="11"/>
        <v>0</v>
      </c>
      <c r="G199" s="43">
        <f t="shared" si="11"/>
        <v>0</v>
      </c>
      <c r="H199" s="43">
        <f t="shared" si="12"/>
        <v>98848.630130387552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28371.779037974382</v>
      </c>
      <c r="D201" s="43">
        <f t="shared" si="11"/>
        <v>226291.25835406539</v>
      </c>
      <c r="E201" s="43">
        <f t="shared" si="11"/>
        <v>0</v>
      </c>
      <c r="F201" s="43">
        <f t="shared" si="11"/>
        <v>0</v>
      </c>
      <c r="G201" s="43">
        <f t="shared" si="11"/>
        <v>0</v>
      </c>
      <c r="H201" s="43">
        <f t="shared" si="12"/>
        <v>254663.03739203978</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0</v>
      </c>
      <c r="D206" s="43">
        <f t="shared" si="11"/>
        <v>0</v>
      </c>
      <c r="E206" s="43">
        <f t="shared" si="11"/>
        <v>50486.459990427538</v>
      </c>
      <c r="F206" s="43">
        <f t="shared" si="11"/>
        <v>0</v>
      </c>
      <c r="G206" s="43">
        <f t="shared" si="11"/>
        <v>0</v>
      </c>
      <c r="H206" s="43">
        <f t="shared" si="12"/>
        <v>50486.459990427538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95753.88013974666</v>
      </c>
      <c r="D208" s="43">
        <f t="shared" si="11"/>
        <v>1382338.4972631806</v>
      </c>
      <c r="E208" s="43">
        <f t="shared" si="11"/>
        <v>507552.2072900717</v>
      </c>
      <c r="F208" s="43">
        <f t="shared" si="11"/>
        <v>0</v>
      </c>
      <c r="G208" s="43">
        <f t="shared" si="11"/>
        <v>0</v>
      </c>
      <c r="H208" s="43">
        <f t="shared" si="12"/>
        <v>1985644.584692999</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30186.049996585098</v>
      </c>
      <c r="E210" s="43">
        <f t="shared" si="13"/>
        <v>0</v>
      </c>
      <c r="F210" s="43">
        <f t="shared" si="13"/>
        <v>0</v>
      </c>
      <c r="G210" s="43">
        <f t="shared" si="13"/>
        <v>0</v>
      </c>
      <c r="H210" s="43">
        <f t="shared" si="12"/>
        <v>30186.049996585098</v>
      </c>
      <c r="I210" s="1"/>
    </row>
    <row r="211" spans="2:9" x14ac:dyDescent="0.2">
      <c r="B211" s="9" t="str">
        <f>$B$50</f>
        <v>Technology</v>
      </c>
      <c r="C211" s="43">
        <f t="shared" si="13"/>
        <v>14302.826469424414</v>
      </c>
      <c r="D211" s="43">
        <f t="shared" si="13"/>
        <v>84468.104690572945</v>
      </c>
      <c r="E211" s="43">
        <f t="shared" si="13"/>
        <v>24089.011790067641</v>
      </c>
      <c r="F211" s="43">
        <f t="shared" si="13"/>
        <v>0</v>
      </c>
      <c r="G211" s="43">
        <f t="shared" si="13"/>
        <v>0</v>
      </c>
      <c r="H211" s="43">
        <f t="shared" si="12"/>
        <v>122859.942950065</v>
      </c>
      <c r="I211" s="1"/>
    </row>
    <row r="212" spans="2:9" x14ac:dyDescent="0.2">
      <c r="B212" s="9" t="str">
        <f>$B$51</f>
        <v>Nursing</v>
      </c>
      <c r="C212" s="43">
        <f t="shared" si="13"/>
        <v>2780.8461502645578</v>
      </c>
      <c r="D212" s="43">
        <f t="shared" si="13"/>
        <v>146162.64115978402</v>
      </c>
      <c r="E212" s="43">
        <f t="shared" si="13"/>
        <v>0</v>
      </c>
      <c r="F212" s="43">
        <f t="shared" si="13"/>
        <v>0</v>
      </c>
      <c r="G212" s="43">
        <f t="shared" si="13"/>
        <v>0</v>
      </c>
      <c r="H212" s="43">
        <f t="shared" si="12"/>
        <v>148943.48731004857</v>
      </c>
      <c r="I212" s="1"/>
    </row>
    <row r="213" spans="2:9" x14ac:dyDescent="0.2">
      <c r="B213" s="39" t="str">
        <f>$B$52</f>
        <v>Totals</v>
      </c>
      <c r="C213" s="42">
        <f>SUM(C193:C212)</f>
        <v>257704.95208281535</v>
      </c>
      <c r="D213" s="42">
        <f>SUM(D193:D212)</f>
        <v>3451963.2371127019</v>
      </c>
      <c r="E213" s="42">
        <f>SUM(E193:E212)</f>
        <v>2080947.8108044825</v>
      </c>
      <c r="F213" s="42">
        <f>SUM(F193:F212)</f>
        <v>0</v>
      </c>
      <c r="G213" s="42">
        <f>SUM(G193:G212)</f>
        <v>0</v>
      </c>
      <c r="H213" s="42">
        <f t="shared" si="12"/>
        <v>5790616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4046297</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120841.08414761278</v>
      </c>
      <c r="D218" s="42">
        <f t="shared" si="14"/>
        <v>933035.51693522558</v>
      </c>
      <c r="E218" s="42">
        <f t="shared" si="14"/>
        <v>278587.90078161994</v>
      </c>
      <c r="F218" s="42">
        <f t="shared" si="14"/>
        <v>0</v>
      </c>
      <c r="G218" s="42">
        <f t="shared" si="14"/>
        <v>0</v>
      </c>
      <c r="H218" s="42">
        <f>SUM(C218:G218)</f>
        <v>1332464.5018644584</v>
      </c>
      <c r="I218" s="1"/>
    </row>
    <row r="219" spans="2:9" x14ac:dyDescent="0.2">
      <c r="B219" s="9" t="str">
        <f>$B$33</f>
        <v>Science</v>
      </c>
      <c r="C219" s="43">
        <f t="shared" si="14"/>
        <v>19103.152417192625</v>
      </c>
      <c r="D219" s="43">
        <f t="shared" si="14"/>
        <v>183033.08457580165</v>
      </c>
      <c r="E219" s="43">
        <f t="shared" si="14"/>
        <v>13575.046401397462</v>
      </c>
      <c r="F219" s="43">
        <f t="shared" si="14"/>
        <v>0</v>
      </c>
      <c r="G219" s="43">
        <f t="shared" si="14"/>
        <v>0</v>
      </c>
      <c r="H219" s="43">
        <f t="shared" ref="H219:H238" si="15">SUM(C219:G219)</f>
        <v>215711.28339439174</v>
      </c>
      <c r="I219" s="1"/>
    </row>
    <row r="220" spans="2:9" x14ac:dyDescent="0.2">
      <c r="B220" s="9" t="str">
        <f>$B$34</f>
        <v>Fine Arts</v>
      </c>
      <c r="C220" s="43">
        <f t="shared" si="14"/>
        <v>9060.3522892970741</v>
      </c>
      <c r="D220" s="43">
        <f t="shared" si="14"/>
        <v>37287.382403016229</v>
      </c>
      <c r="E220" s="43">
        <f t="shared" si="14"/>
        <v>0</v>
      </c>
      <c r="F220" s="43">
        <f t="shared" si="14"/>
        <v>0</v>
      </c>
      <c r="G220" s="43">
        <f t="shared" si="14"/>
        <v>0</v>
      </c>
      <c r="H220" s="43">
        <f t="shared" si="15"/>
        <v>46347.734692313301</v>
      </c>
      <c r="I220" s="1"/>
    </row>
    <row r="221" spans="2:9" x14ac:dyDescent="0.2">
      <c r="B221" s="9" t="str">
        <f>$B$35</f>
        <v>Teacher Education</v>
      </c>
      <c r="C221" s="43">
        <f t="shared" si="14"/>
        <v>5894.6870315908673</v>
      </c>
      <c r="D221" s="43">
        <f t="shared" si="14"/>
        <v>98865.715168163355</v>
      </c>
      <c r="E221" s="43">
        <f t="shared" si="14"/>
        <v>153417.98763932279</v>
      </c>
      <c r="F221" s="43">
        <f t="shared" si="14"/>
        <v>0</v>
      </c>
      <c r="G221" s="43">
        <f t="shared" si="14"/>
        <v>0</v>
      </c>
      <c r="H221" s="43">
        <f t="shared" si="15"/>
        <v>258178.38983907702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19976.439384835718</v>
      </c>
      <c r="D223" s="43">
        <f t="shared" si="14"/>
        <v>153868.47219833874</v>
      </c>
      <c r="E223" s="43">
        <f t="shared" si="14"/>
        <v>90733.214550516859</v>
      </c>
      <c r="F223" s="43">
        <f t="shared" si="14"/>
        <v>0</v>
      </c>
      <c r="G223" s="43">
        <f t="shared" si="14"/>
        <v>0</v>
      </c>
      <c r="H223" s="43">
        <f t="shared" si="15"/>
        <v>264578.12613369129</v>
      </c>
      <c r="I223" s="1"/>
    </row>
    <row r="224" spans="2:9" x14ac:dyDescent="0.2">
      <c r="B224" s="9" t="str">
        <f>$B$38</f>
        <v>Home Economics</v>
      </c>
      <c r="C224" s="43">
        <f t="shared" si="14"/>
        <v>0</v>
      </c>
      <c r="D224" s="43">
        <f t="shared" si="14"/>
        <v>0</v>
      </c>
      <c r="E224" s="43">
        <f t="shared" si="14"/>
        <v>73365.140478140689</v>
      </c>
      <c r="F224" s="43">
        <f t="shared" si="14"/>
        <v>0</v>
      </c>
      <c r="G224" s="43">
        <f t="shared" si="14"/>
        <v>0</v>
      </c>
      <c r="H224" s="43">
        <f t="shared" si="15"/>
        <v>73365.140478140689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34058.191738080568</v>
      </c>
      <c r="D226" s="43">
        <f t="shared" si="14"/>
        <v>152243.91819322808</v>
      </c>
      <c r="E226" s="43">
        <f t="shared" si="14"/>
        <v>0</v>
      </c>
      <c r="F226" s="43">
        <f t="shared" si="14"/>
        <v>0</v>
      </c>
      <c r="G226" s="43">
        <f t="shared" si="14"/>
        <v>0</v>
      </c>
      <c r="H226" s="43">
        <f t="shared" si="15"/>
        <v>186302.10993130866</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0</v>
      </c>
      <c r="D231" s="43">
        <f t="shared" si="14"/>
        <v>0</v>
      </c>
      <c r="E231" s="43">
        <f t="shared" si="14"/>
        <v>14972.477648600143</v>
      </c>
      <c r="F231" s="43">
        <f t="shared" si="14"/>
        <v>0</v>
      </c>
      <c r="G231" s="43">
        <f t="shared" si="14"/>
        <v>0</v>
      </c>
      <c r="H231" s="43">
        <f t="shared" si="15"/>
        <v>14972.477648600143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153916.82804709487</v>
      </c>
      <c r="D233" s="43">
        <f t="shared" si="14"/>
        <v>1046676.9375784431</v>
      </c>
      <c r="E233" s="43">
        <f t="shared" si="14"/>
        <v>273497.25838109589</v>
      </c>
      <c r="F233" s="43">
        <f t="shared" si="14"/>
        <v>0</v>
      </c>
      <c r="G233" s="43">
        <f t="shared" si="14"/>
        <v>0</v>
      </c>
      <c r="H233" s="43">
        <f t="shared" si="15"/>
        <v>1474091.0240066338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13924.748615234275</v>
      </c>
      <c r="E235" s="43">
        <f t="shared" si="16"/>
        <v>0</v>
      </c>
      <c r="F235" s="43">
        <f t="shared" si="16"/>
        <v>0</v>
      </c>
      <c r="G235" s="43">
        <f t="shared" si="16"/>
        <v>0</v>
      </c>
      <c r="H235" s="43">
        <f t="shared" si="15"/>
        <v>13924.748615234275</v>
      </c>
      <c r="I235" s="1"/>
    </row>
    <row r="236" spans="2:10" x14ac:dyDescent="0.2">
      <c r="B236" s="9" t="str">
        <f>$B$50</f>
        <v>Technology</v>
      </c>
      <c r="C236" s="43">
        <f t="shared" si="16"/>
        <v>16374.130643307964</v>
      </c>
      <c r="D236" s="43">
        <f t="shared" si="16"/>
        <v>48272.461866145495</v>
      </c>
      <c r="E236" s="43">
        <f t="shared" si="16"/>
        <v>11678.53256590811</v>
      </c>
      <c r="F236" s="43">
        <f t="shared" si="16"/>
        <v>0</v>
      </c>
      <c r="G236" s="43">
        <f t="shared" si="16"/>
        <v>0</v>
      </c>
      <c r="H236" s="43">
        <f t="shared" si="15"/>
        <v>76325.125075361575</v>
      </c>
      <c r="I236" s="1"/>
    </row>
    <row r="237" spans="2:10" x14ac:dyDescent="0.2">
      <c r="B237" s="9" t="str">
        <f>$B$51</f>
        <v>Nursing</v>
      </c>
      <c r="C237" s="43">
        <f t="shared" si="16"/>
        <v>2619.8609029292743</v>
      </c>
      <c r="D237" s="43">
        <f t="shared" si="16"/>
        <v>87416.477417859627</v>
      </c>
      <c r="E237" s="43">
        <f t="shared" si="16"/>
        <v>0</v>
      </c>
      <c r="F237" s="43">
        <f t="shared" si="16"/>
        <v>0</v>
      </c>
      <c r="G237" s="43">
        <f t="shared" si="16"/>
        <v>0</v>
      </c>
      <c r="H237" s="43">
        <f t="shared" si="15"/>
        <v>90036.338320788898</v>
      </c>
      <c r="I237" s="1"/>
    </row>
    <row r="238" spans="2:10" x14ac:dyDescent="0.2">
      <c r="B238" s="39" t="str">
        <f>$B$52</f>
        <v>Totals</v>
      </c>
      <c r="C238" s="42">
        <f>SUM(C218:C237)</f>
        <v>381844.72660194174</v>
      </c>
      <c r="D238" s="42">
        <f>SUM(D218:D237)</f>
        <v>2754624.7149514561</v>
      </c>
      <c r="E238" s="42">
        <f>SUM(E218:E237)</f>
        <v>909827.55844660185</v>
      </c>
      <c r="F238" s="42">
        <f>SUM(F218:F237)</f>
        <v>0</v>
      </c>
      <c r="G238" s="42">
        <f>SUM(G218:G237)</f>
        <v>0</v>
      </c>
      <c r="H238" s="42">
        <f t="shared" si="15"/>
        <v>4046297</v>
      </c>
      <c r="I238" s="1"/>
    </row>
    <row r="239" spans="2:10" x14ac:dyDescent="0.2">
      <c r="B239" s="44"/>
      <c r="C239" s="45"/>
      <c r="D239" s="45"/>
      <c r="E239" s="45"/>
      <c r="F239" s="45"/>
      <c r="G239" s="45"/>
      <c r="H239" s="45"/>
      <c r="I239" s="1"/>
    </row>
    <row r="240" spans="2:10" x14ac:dyDescent="0.2">
      <c r="B240" s="183" t="s">
        <v>13</v>
      </c>
      <c r="C240" s="11"/>
      <c r="D240" s="11"/>
      <c r="E240" s="11"/>
      <c r="F240" s="11"/>
      <c r="G240" s="11"/>
      <c r="H240" s="17">
        <f>H16</f>
        <v>5193899</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155113.77096471217</v>
      </c>
      <c r="D243" s="42">
        <f t="shared" si="17"/>
        <v>1197661.0314008961</v>
      </c>
      <c r="E243" s="42">
        <f t="shared" si="17"/>
        <v>357600.39840915165</v>
      </c>
      <c r="F243" s="42">
        <f t="shared" si="17"/>
        <v>0</v>
      </c>
      <c r="G243" s="42">
        <f t="shared" si="17"/>
        <v>0</v>
      </c>
      <c r="H243" s="42">
        <f>SUM(C243:G243)</f>
        <v>1710375.20077476</v>
      </c>
      <c r="I243" s="1"/>
    </row>
    <row r="244" spans="2:9" x14ac:dyDescent="0.2">
      <c r="B244" s="9" t="str">
        <f>$B$33</f>
        <v>Science</v>
      </c>
      <c r="C244" s="43">
        <f t="shared" si="17"/>
        <v>24521.147171476627</v>
      </c>
      <c r="D244" s="43">
        <f t="shared" si="17"/>
        <v>234944.53198694304</v>
      </c>
      <c r="E244" s="43">
        <f t="shared" si="17"/>
        <v>17425.17168887303</v>
      </c>
      <c r="F244" s="43">
        <f t="shared" si="17"/>
        <v>0</v>
      </c>
      <c r="G244" s="43">
        <f t="shared" si="17"/>
        <v>0</v>
      </c>
      <c r="H244" s="43">
        <f t="shared" ref="H244:H263" si="18">SUM(C244:G244)</f>
        <v>276890.85084729269</v>
      </c>
      <c r="I244" s="1"/>
    </row>
    <row r="245" spans="2:9" x14ac:dyDescent="0.2">
      <c r="B245" s="9" t="str">
        <f>$B$34</f>
        <v>Fine Arts</v>
      </c>
      <c r="C245" s="43">
        <f t="shared" si="17"/>
        <v>11630.029801328916</v>
      </c>
      <c r="D245" s="43">
        <f t="shared" si="17"/>
        <v>47862.749119909786</v>
      </c>
      <c r="E245" s="43">
        <f t="shared" si="17"/>
        <v>0</v>
      </c>
      <c r="F245" s="43">
        <f t="shared" si="17"/>
        <v>0</v>
      </c>
      <c r="G245" s="43">
        <f t="shared" si="17"/>
        <v>0</v>
      </c>
      <c r="H245" s="43">
        <f t="shared" si="18"/>
        <v>59492.7789212387</v>
      </c>
      <c r="I245" s="1"/>
    </row>
    <row r="246" spans="2:9" x14ac:dyDescent="0.2">
      <c r="B246" s="9" t="str">
        <f>$B$35</f>
        <v>Teacher Education</v>
      </c>
      <c r="C246" s="43">
        <f t="shared" si="17"/>
        <v>7566.5254129127879</v>
      </c>
      <c r="D246" s="43">
        <f t="shared" si="17"/>
        <v>126905.79538432512</v>
      </c>
      <c r="E246" s="43">
        <f t="shared" si="17"/>
        <v>196930.06533674887</v>
      </c>
      <c r="F246" s="43">
        <f t="shared" si="17"/>
        <v>0</v>
      </c>
      <c r="G246" s="43">
        <f t="shared" si="17"/>
        <v>0</v>
      </c>
      <c r="H246" s="43">
        <f t="shared" si="18"/>
        <v>331402.38613398676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25642.113899315558</v>
      </c>
      <c r="D248" s="43">
        <f t="shared" si="17"/>
        <v>197508.31535166092</v>
      </c>
      <c r="E248" s="43">
        <f t="shared" si="17"/>
        <v>116466.7725381293</v>
      </c>
      <c r="F248" s="43">
        <f t="shared" si="17"/>
        <v>0</v>
      </c>
      <c r="G248" s="43">
        <f t="shared" si="17"/>
        <v>0</v>
      </c>
      <c r="H248" s="43">
        <f t="shared" si="18"/>
        <v>339617.20178910578</v>
      </c>
      <c r="I248" s="1"/>
    </row>
    <row r="249" spans="2:9" x14ac:dyDescent="0.2">
      <c r="B249" s="9" t="str">
        <f>$B$38</f>
        <v>Home Economics</v>
      </c>
      <c r="C249" s="43">
        <f t="shared" si="17"/>
        <v>0</v>
      </c>
      <c r="D249" s="43">
        <f t="shared" si="17"/>
        <v>0</v>
      </c>
      <c r="E249" s="43">
        <f t="shared" si="17"/>
        <v>94172.802877365277</v>
      </c>
      <c r="F249" s="43">
        <f t="shared" si="17"/>
        <v>0</v>
      </c>
      <c r="G249" s="43">
        <f t="shared" si="17"/>
        <v>0</v>
      </c>
      <c r="H249" s="43">
        <f t="shared" si="18"/>
        <v>94172.802877365277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43717.70238571833</v>
      </c>
      <c r="D251" s="43">
        <f t="shared" si="17"/>
        <v>195423.00885473538</v>
      </c>
      <c r="E251" s="43">
        <f t="shared" si="17"/>
        <v>0</v>
      </c>
      <c r="F251" s="43">
        <f t="shared" si="17"/>
        <v>0</v>
      </c>
      <c r="G251" s="43">
        <f t="shared" si="17"/>
        <v>0</v>
      </c>
      <c r="H251" s="43">
        <f t="shared" si="18"/>
        <v>239140.7112404537</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0</v>
      </c>
      <c r="D256" s="43">
        <f t="shared" si="17"/>
        <v>0</v>
      </c>
      <c r="E256" s="43">
        <f t="shared" si="17"/>
        <v>19218.939362727608</v>
      </c>
      <c r="F256" s="43">
        <f t="shared" si="17"/>
        <v>0</v>
      </c>
      <c r="G256" s="43">
        <f t="shared" si="17"/>
        <v>0</v>
      </c>
      <c r="H256" s="43">
        <f t="shared" si="18"/>
        <v>19218.939362727608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197570.38578161167</v>
      </c>
      <c r="D258" s="43">
        <f t="shared" si="17"/>
        <v>1343533.1858763057</v>
      </c>
      <c r="E258" s="43">
        <f t="shared" si="17"/>
        <v>351065.95902582427</v>
      </c>
      <c r="F258" s="43">
        <f t="shared" si="17"/>
        <v>0</v>
      </c>
      <c r="G258" s="43">
        <f t="shared" si="17"/>
        <v>0</v>
      </c>
      <c r="H258" s="43">
        <f t="shared" si="18"/>
        <v>1892169.5306837417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17874.055687933112</v>
      </c>
      <c r="E260" s="43">
        <f t="shared" si="19"/>
        <v>0</v>
      </c>
      <c r="F260" s="43">
        <f t="shared" si="19"/>
        <v>0</v>
      </c>
      <c r="G260" s="43">
        <f t="shared" si="19"/>
        <v>0</v>
      </c>
      <c r="H260" s="43">
        <f t="shared" si="18"/>
        <v>17874.055687933112</v>
      </c>
      <c r="I260" s="1"/>
    </row>
    <row r="261" spans="2:10" x14ac:dyDescent="0.2">
      <c r="B261" s="9" t="str">
        <f>$B$50</f>
        <v>Technology</v>
      </c>
      <c r="C261" s="43">
        <f t="shared" si="19"/>
        <v>21018.126146979965</v>
      </c>
      <c r="D261" s="43">
        <f t="shared" si="19"/>
        <v>61963.393051501465</v>
      </c>
      <c r="E261" s="43">
        <f t="shared" si="19"/>
        <v>14990.772702927534</v>
      </c>
      <c r="F261" s="43">
        <f t="shared" si="19"/>
        <v>0</v>
      </c>
      <c r="G261" s="43">
        <f t="shared" si="19"/>
        <v>0</v>
      </c>
      <c r="H261" s="43">
        <f t="shared" si="18"/>
        <v>97972.291901408957</v>
      </c>
      <c r="I261" s="1"/>
    </row>
    <row r="262" spans="2:10" x14ac:dyDescent="0.2">
      <c r="B262" s="9" t="str">
        <f>$B$51</f>
        <v>Nursing</v>
      </c>
      <c r="C262" s="43">
        <f t="shared" si="19"/>
        <v>3362.9001835167946</v>
      </c>
      <c r="D262" s="43">
        <f t="shared" si="19"/>
        <v>112209.34959646901</v>
      </c>
      <c r="E262" s="43">
        <f t="shared" si="19"/>
        <v>0</v>
      </c>
      <c r="F262" s="43">
        <f t="shared" si="19"/>
        <v>0</v>
      </c>
      <c r="G262" s="43">
        <f t="shared" si="19"/>
        <v>0</v>
      </c>
      <c r="H262" s="43">
        <f t="shared" si="18"/>
        <v>115572.24977998581</v>
      </c>
      <c r="I262" s="1"/>
    </row>
    <row r="263" spans="2:10" x14ac:dyDescent="0.2">
      <c r="B263" s="39" t="str">
        <f>$B$52</f>
        <v>Totals</v>
      </c>
      <c r="C263" s="42">
        <f>SUM(C243:C262)</f>
        <v>490142.70174757286</v>
      </c>
      <c r="D263" s="42">
        <f>SUM(D243:D262)</f>
        <v>3535885.4163106796</v>
      </c>
      <c r="E263" s="42">
        <f>SUM(E243:E262)</f>
        <v>1167870.8819417474</v>
      </c>
      <c r="F263" s="42">
        <f>SUM(F243:F262)</f>
        <v>0</v>
      </c>
      <c r="G263" s="42">
        <f>SUM(G243:G262)</f>
        <v>0</v>
      </c>
      <c r="H263" s="42">
        <f t="shared" si="18"/>
        <v>5193899</v>
      </c>
      <c r="I263" s="54"/>
    </row>
    <row r="264" spans="2:10" x14ac:dyDescent="0.2">
      <c r="B264" s="372"/>
      <c r="C264" s="372"/>
      <c r="D264" s="372"/>
      <c r="E264" s="372"/>
      <c r="F264" s="372"/>
      <c r="G264" s="372"/>
      <c r="H264" s="373"/>
      <c r="I264" s="53"/>
    </row>
    <row r="265" spans="2:10" x14ac:dyDescent="0.2">
      <c r="B265" s="183"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493525.9756777095</v>
      </c>
      <c r="D268" s="42">
        <f t="shared" si="20"/>
        <v>4740991.6196410153</v>
      </c>
      <c r="E268" s="42">
        <f t="shared" si="20"/>
        <v>2934716.8341269661</v>
      </c>
      <c r="F268" s="42">
        <f t="shared" si="20"/>
        <v>0</v>
      </c>
      <c r="G268" s="42">
        <f t="shared" si="20"/>
        <v>0</v>
      </c>
      <c r="H268" s="42">
        <f>SUM(C268:G268)</f>
        <v>8169234.4294456905</v>
      </c>
      <c r="I268" s="1"/>
    </row>
    <row r="269" spans="2:10" x14ac:dyDescent="0.2">
      <c r="B269" s="9" t="str">
        <f>$B$33</f>
        <v>Science</v>
      </c>
      <c r="C269" s="43">
        <f t="shared" si="20"/>
        <v>84879.736083514712</v>
      </c>
      <c r="D269" s="43">
        <f t="shared" si="20"/>
        <v>1205452.307308903</v>
      </c>
      <c r="E269" s="43">
        <f t="shared" si="20"/>
        <v>271005.11009281134</v>
      </c>
      <c r="F269" s="43">
        <f t="shared" si="20"/>
        <v>0</v>
      </c>
      <c r="G269" s="43">
        <f t="shared" si="20"/>
        <v>0</v>
      </c>
      <c r="H269" s="43">
        <f t="shared" ref="H269:H288" si="21">SUM(C269:G269)</f>
        <v>1561337.153485229</v>
      </c>
      <c r="I269" s="1"/>
    </row>
    <row r="270" spans="2:10" x14ac:dyDescent="0.2">
      <c r="B270" s="9" t="str">
        <f>$B$34</f>
        <v>Fine Arts</v>
      </c>
      <c r="C270" s="43">
        <f t="shared" si="20"/>
        <v>43464.322499679933</v>
      </c>
      <c r="D270" s="43">
        <f t="shared" si="20"/>
        <v>340969.19980463071</v>
      </c>
      <c r="E270" s="43">
        <f t="shared" si="20"/>
        <v>0</v>
      </c>
      <c r="F270" s="43">
        <f t="shared" si="20"/>
        <v>0</v>
      </c>
      <c r="G270" s="43">
        <f t="shared" si="20"/>
        <v>0</v>
      </c>
      <c r="H270" s="43">
        <f t="shared" si="21"/>
        <v>384433.52230431064</v>
      </c>
      <c r="I270" s="1"/>
    </row>
    <row r="271" spans="2:10" x14ac:dyDescent="0.2">
      <c r="B271" s="9" t="str">
        <f>$B$35</f>
        <v>Teacher Education</v>
      </c>
      <c r="C271" s="43">
        <f t="shared" si="20"/>
        <v>25295.097845604883</v>
      </c>
      <c r="D271" s="43">
        <f t="shared" si="20"/>
        <v>612638.45812817849</v>
      </c>
      <c r="E271" s="43">
        <f t="shared" si="20"/>
        <v>1488069.284647071</v>
      </c>
      <c r="F271" s="43">
        <f t="shared" si="20"/>
        <v>0</v>
      </c>
      <c r="G271" s="43">
        <f t="shared" si="20"/>
        <v>0</v>
      </c>
      <c r="H271" s="43">
        <f t="shared" si="21"/>
        <v>2126002.8406208544</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96704.158758565318</v>
      </c>
      <c r="D273" s="43">
        <f t="shared" si="20"/>
        <v>990999.26724804495</v>
      </c>
      <c r="E273" s="43">
        <f t="shared" si="20"/>
        <v>671170.89006506687</v>
      </c>
      <c r="F273" s="43">
        <f t="shared" si="20"/>
        <v>0</v>
      </c>
      <c r="G273" s="43">
        <f t="shared" si="20"/>
        <v>0</v>
      </c>
      <c r="H273" s="43">
        <f t="shared" si="21"/>
        <v>1758874.316071677</v>
      </c>
      <c r="I273" s="1"/>
    </row>
    <row r="274" spans="2:10" x14ac:dyDescent="0.2">
      <c r="B274" s="9" t="str">
        <f>$B$38</f>
        <v>Home Economics</v>
      </c>
      <c r="C274" s="43">
        <f t="shared" si="20"/>
        <v>0</v>
      </c>
      <c r="D274" s="43">
        <f t="shared" si="20"/>
        <v>0</v>
      </c>
      <c r="E274" s="43">
        <f t="shared" si="20"/>
        <v>459869.57348589355</v>
      </c>
      <c r="F274" s="43">
        <f t="shared" si="20"/>
        <v>0</v>
      </c>
      <c r="G274" s="43">
        <f t="shared" si="20"/>
        <v>0</v>
      </c>
      <c r="H274" s="43">
        <f t="shared" si="21"/>
        <v>459869.57348589355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161681.54293074776</v>
      </c>
      <c r="D276" s="43">
        <f t="shared" si="20"/>
        <v>1016892.3156330544</v>
      </c>
      <c r="E276" s="43">
        <f t="shared" si="20"/>
        <v>0</v>
      </c>
      <c r="F276" s="43">
        <f t="shared" si="20"/>
        <v>0</v>
      </c>
      <c r="G276" s="43">
        <f t="shared" si="20"/>
        <v>0</v>
      </c>
      <c r="H276" s="43">
        <f t="shared" si="21"/>
        <v>1178573.8585638022</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0</v>
      </c>
      <c r="D281" s="43">
        <f t="shared" si="20"/>
        <v>0</v>
      </c>
      <c r="E281" s="43">
        <f t="shared" si="20"/>
        <v>183497.87700175529</v>
      </c>
      <c r="F281" s="43">
        <f t="shared" si="20"/>
        <v>0</v>
      </c>
      <c r="G281" s="43">
        <f t="shared" si="20"/>
        <v>0</v>
      </c>
      <c r="H281" s="43">
        <f t="shared" si="21"/>
        <v>183497.87700175529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634666.32909686537</v>
      </c>
      <c r="D283" s="43">
        <f t="shared" si="20"/>
        <v>6478288.7692997865</v>
      </c>
      <c r="E283" s="43">
        <f t="shared" si="20"/>
        <v>2125580.0409867223</v>
      </c>
      <c r="F283" s="43">
        <f t="shared" si="20"/>
        <v>0</v>
      </c>
      <c r="G283" s="43">
        <f t="shared" si="20"/>
        <v>0</v>
      </c>
      <c r="H283" s="43">
        <f t="shared" si="21"/>
        <v>9238535.1393833738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121069.85429975248</v>
      </c>
      <c r="E285" s="43">
        <f t="shared" si="22"/>
        <v>0</v>
      </c>
      <c r="F285" s="43">
        <f t="shared" si="22"/>
        <v>0</v>
      </c>
      <c r="G285" s="43">
        <f t="shared" si="22"/>
        <v>0</v>
      </c>
      <c r="H285" s="43">
        <f t="shared" si="21"/>
        <v>121069.85429975248</v>
      </c>
      <c r="I285" s="1"/>
    </row>
    <row r="286" spans="2:10" x14ac:dyDescent="0.2">
      <c r="B286" s="9" t="str">
        <f>$B$50</f>
        <v>Technology</v>
      </c>
      <c r="C286" s="43">
        <f t="shared" si="22"/>
        <v>79690.964036069985</v>
      </c>
      <c r="D286" s="43">
        <f t="shared" si="22"/>
        <v>360039.0416898905</v>
      </c>
      <c r="E286" s="43">
        <f t="shared" si="22"/>
        <v>97909.354200875037</v>
      </c>
      <c r="F286" s="43">
        <f t="shared" si="22"/>
        <v>0</v>
      </c>
      <c r="G286" s="43">
        <f t="shared" si="22"/>
        <v>0</v>
      </c>
      <c r="H286" s="43">
        <f t="shared" si="21"/>
        <v>537639.35992683552</v>
      </c>
      <c r="I286" s="1"/>
    </row>
    <row r="287" spans="2:10" x14ac:dyDescent="0.2">
      <c r="B287" s="9" t="str">
        <f>$B$51</f>
        <v>Nursing</v>
      </c>
      <c r="C287" s="43">
        <f t="shared" si="22"/>
        <v>14206.742473782404</v>
      </c>
      <c r="D287" s="43">
        <f t="shared" si="22"/>
        <v>631882.33293704083</v>
      </c>
      <c r="E287" s="43">
        <f t="shared" si="22"/>
        <v>0</v>
      </c>
      <c r="F287" s="43">
        <f t="shared" si="22"/>
        <v>0</v>
      </c>
      <c r="G287" s="43">
        <f t="shared" si="22"/>
        <v>0</v>
      </c>
      <c r="H287" s="43">
        <f t="shared" si="21"/>
        <v>646089.07541082322</v>
      </c>
      <c r="I287" s="1"/>
    </row>
    <row r="288" spans="2:10" x14ac:dyDescent="0.2">
      <c r="B288" s="39" t="str">
        <f>$B$52</f>
        <v>Totals</v>
      </c>
      <c r="C288" s="42">
        <f>SUM(C268:C287)</f>
        <v>1634114.8694025401</v>
      </c>
      <c r="D288" s="42">
        <f>SUM(D268:D287)</f>
        <v>16499223.165990299</v>
      </c>
      <c r="E288" s="42">
        <f>SUM(E268:E287)</f>
        <v>8231818.9646071605</v>
      </c>
      <c r="F288" s="42">
        <f>SUM(F268:F287)</f>
        <v>0</v>
      </c>
      <c r="G288" s="42">
        <f>SUM(G268:G287)</f>
        <v>0</v>
      </c>
      <c r="H288" s="42">
        <f t="shared" si="21"/>
        <v>26365157</v>
      </c>
      <c r="I288" s="92"/>
      <c r="J288" s="58"/>
    </row>
    <row r="289" spans="2:10" x14ac:dyDescent="0.2">
      <c r="H289" s="58"/>
    </row>
    <row r="290" spans="2:10" x14ac:dyDescent="0.2">
      <c r="B290" s="183"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445.82292292476018</v>
      </c>
      <c r="D293" s="40">
        <f t="shared" si="23"/>
        <v>393.08445565384426</v>
      </c>
      <c r="E293" s="40">
        <f t="shared" si="23"/>
        <v>1051.4929538254985</v>
      </c>
      <c r="F293" s="40">
        <f t="shared" si="23"/>
        <v>0</v>
      </c>
      <c r="G293" s="41">
        <f t="shared" si="23"/>
        <v>0</v>
      </c>
      <c r="H293" s="42">
        <f t="shared" si="23"/>
        <v>511.88886706220256</v>
      </c>
      <c r="I293" s="1"/>
    </row>
    <row r="294" spans="2:10" x14ac:dyDescent="0.2">
      <c r="B294" s="9" t="str">
        <f>$B$33</f>
        <v>Science</v>
      </c>
      <c r="C294" s="75">
        <f t="shared" si="23"/>
        <v>485.02706333436976</v>
      </c>
      <c r="D294" s="75">
        <f t="shared" si="23"/>
        <v>509.48956352869948</v>
      </c>
      <c r="E294" s="75">
        <f t="shared" si="23"/>
        <v>1992.6846330353776</v>
      </c>
      <c r="F294" s="75">
        <f t="shared" si="23"/>
        <v>0</v>
      </c>
      <c r="G294" s="96">
        <f t="shared" si="23"/>
        <v>0</v>
      </c>
      <c r="H294" s="43">
        <f t="shared" si="23"/>
        <v>583.24137223953267</v>
      </c>
      <c r="I294" s="1"/>
    </row>
    <row r="295" spans="2:10" x14ac:dyDescent="0.2">
      <c r="B295" s="9" t="str">
        <f>$B$34</f>
        <v>Fine Arts</v>
      </c>
      <c r="C295" s="75">
        <f t="shared" si="23"/>
        <v>523.66653614072209</v>
      </c>
      <c r="D295" s="75">
        <f t="shared" si="23"/>
        <v>707.40497884778154</v>
      </c>
      <c r="E295" s="75">
        <f t="shared" si="23"/>
        <v>0</v>
      </c>
      <c r="F295" s="75">
        <f t="shared" si="23"/>
        <v>0</v>
      </c>
      <c r="G295" s="96">
        <f t="shared" si="23"/>
        <v>0</v>
      </c>
      <c r="H295" s="43">
        <f t="shared" si="23"/>
        <v>680.41331381293924</v>
      </c>
      <c r="I295" s="1"/>
    </row>
    <row r="296" spans="2:10" x14ac:dyDescent="0.2">
      <c r="B296" s="9" t="str">
        <f>$B$35</f>
        <v>Teacher Education</v>
      </c>
      <c r="C296" s="75">
        <f t="shared" si="23"/>
        <v>468.42773788157189</v>
      </c>
      <c r="D296" s="75">
        <f t="shared" si="23"/>
        <v>479.37281543675937</v>
      </c>
      <c r="E296" s="75">
        <f t="shared" si="23"/>
        <v>968.16479157259016</v>
      </c>
      <c r="F296" s="75">
        <f t="shared" si="23"/>
        <v>0</v>
      </c>
      <c r="G296" s="96">
        <f t="shared" si="23"/>
        <v>0</v>
      </c>
      <c r="H296" s="43">
        <f t="shared" si="23"/>
        <v>741.02573740705975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528.43802600308913</v>
      </c>
      <c r="D298" s="75">
        <f t="shared" si="23"/>
        <v>498.23995336754399</v>
      </c>
      <c r="E298" s="75">
        <f t="shared" si="23"/>
        <v>738.36181525309883</v>
      </c>
      <c r="F298" s="75">
        <f t="shared" si="23"/>
        <v>0</v>
      </c>
      <c r="G298" s="96">
        <f t="shared" si="23"/>
        <v>0</v>
      </c>
      <c r="H298" s="43">
        <f t="shared" si="23"/>
        <v>570.87773971816841</v>
      </c>
      <c r="I298" s="1"/>
    </row>
    <row r="299" spans="2:10" x14ac:dyDescent="0.2">
      <c r="B299" s="9" t="str">
        <f>$B$38</f>
        <v>Home Economics</v>
      </c>
      <c r="C299" s="75">
        <f t="shared" si="23"/>
        <v>0</v>
      </c>
      <c r="D299" s="75">
        <f t="shared" si="23"/>
        <v>0</v>
      </c>
      <c r="E299" s="75">
        <f t="shared" si="23"/>
        <v>625.67288909645379</v>
      </c>
      <c r="F299" s="75">
        <f t="shared" si="23"/>
        <v>0</v>
      </c>
      <c r="G299" s="96">
        <f t="shared" si="23"/>
        <v>0</v>
      </c>
      <c r="H299" s="43">
        <f t="shared" si="23"/>
        <v>625.67288909645379</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518.21007349598642</v>
      </c>
      <c r="D301" s="75">
        <f t="shared" si="23"/>
        <v>516.71357501679586</v>
      </c>
      <c r="E301" s="75">
        <f t="shared" si="23"/>
        <v>0</v>
      </c>
      <c r="F301" s="75">
        <f t="shared" si="23"/>
        <v>0</v>
      </c>
      <c r="G301" s="96">
        <f t="shared" si="23"/>
        <v>0</v>
      </c>
      <c r="H301" s="43">
        <f t="shared" si="23"/>
        <v>516.91835901921149</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0</v>
      </c>
      <c r="D306" s="75">
        <f t="shared" si="23"/>
        <v>0</v>
      </c>
      <c r="E306" s="75">
        <f t="shared" si="23"/>
        <v>1223.319180011702</v>
      </c>
      <c r="F306" s="75">
        <f t="shared" si="23"/>
        <v>0</v>
      </c>
      <c r="G306" s="96">
        <f t="shared" si="23"/>
        <v>0</v>
      </c>
      <c r="H306" s="43">
        <f t="shared" si="23"/>
        <v>1223.319180011702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450.1179638984861</v>
      </c>
      <c r="D308" s="75">
        <f t="shared" si="23"/>
        <v>478.80922167773736</v>
      </c>
      <c r="E308" s="75">
        <f t="shared" si="23"/>
        <v>775.75913904624906</v>
      </c>
      <c r="F308" s="75">
        <f t="shared" si="23"/>
        <v>0</v>
      </c>
      <c r="G308" s="96">
        <f t="shared" si="23"/>
        <v>0</v>
      </c>
      <c r="H308" s="43">
        <f t="shared" si="23"/>
        <v>522.54158028186498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672.61030166529156</v>
      </c>
      <c r="E310" s="75">
        <f t="shared" si="24"/>
        <v>0</v>
      </c>
      <c r="F310" s="75">
        <f t="shared" si="24"/>
        <v>0</v>
      </c>
      <c r="G310" s="96">
        <f t="shared" si="24"/>
        <v>0</v>
      </c>
      <c r="H310" s="43">
        <f t="shared" si="24"/>
        <v>672.61030166529156</v>
      </c>
      <c r="I310" s="1"/>
    </row>
    <row r="311" spans="2:10" x14ac:dyDescent="0.2">
      <c r="B311" s="9" t="str">
        <f>$B$50</f>
        <v>Technology</v>
      </c>
      <c r="C311" s="75">
        <f t="shared" si="24"/>
        <v>531.27309357379988</v>
      </c>
      <c r="D311" s="75">
        <f t="shared" si="24"/>
        <v>576.98564373379884</v>
      </c>
      <c r="E311" s="75">
        <f t="shared" si="24"/>
        <v>836.83208718696608</v>
      </c>
      <c r="F311" s="75">
        <f t="shared" si="24"/>
        <v>0</v>
      </c>
      <c r="G311" s="96">
        <f t="shared" si="24"/>
        <v>0</v>
      </c>
      <c r="H311" s="43">
        <f t="shared" si="24"/>
        <v>603.41117836906346</v>
      </c>
      <c r="I311" s="1"/>
    </row>
    <row r="312" spans="2:10" x14ac:dyDescent="0.2">
      <c r="B312" s="9" t="str">
        <f>$B$51</f>
        <v>Nursing</v>
      </c>
      <c r="C312" s="75">
        <f t="shared" si="24"/>
        <v>591.94760307426679</v>
      </c>
      <c r="D312" s="75">
        <f t="shared" si="24"/>
        <v>559.18790525401846</v>
      </c>
      <c r="E312" s="75">
        <f t="shared" si="24"/>
        <v>0</v>
      </c>
      <c r="F312" s="75">
        <f t="shared" si="24"/>
        <v>0</v>
      </c>
      <c r="G312" s="96">
        <f t="shared" si="24"/>
        <v>0</v>
      </c>
      <c r="H312" s="43">
        <f t="shared" si="24"/>
        <v>559.86921612722983</v>
      </c>
      <c r="I312" s="1"/>
    </row>
    <row r="313" spans="2:10" x14ac:dyDescent="0.2">
      <c r="B313" s="39" t="str">
        <f>$B$52</f>
        <v>Totals</v>
      </c>
      <c r="C313" s="42">
        <f t="shared" si="24"/>
        <v>467.15690949186398</v>
      </c>
      <c r="D313" s="42">
        <f t="shared" si="24"/>
        <v>463.35719967395806</v>
      </c>
      <c r="E313" s="42">
        <f t="shared" si="24"/>
        <v>903.10685294647953</v>
      </c>
      <c r="F313" s="42">
        <f t="shared" si="24"/>
        <v>0</v>
      </c>
      <c r="G313" s="42">
        <f t="shared" si="24"/>
        <v>0</v>
      </c>
      <c r="H313" s="42">
        <f t="shared" si="24"/>
        <v>546.75674498662408</v>
      </c>
      <c r="I313" s="54"/>
    </row>
    <row r="315" spans="2:10" x14ac:dyDescent="0.2">
      <c r="B315" s="183"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0.88170534856096583</v>
      </c>
      <c r="E318" s="59">
        <f t="shared" si="25"/>
        <v>2.3585439414539815</v>
      </c>
      <c r="F318" s="59">
        <f t="shared" si="25"/>
        <v>0</v>
      </c>
      <c r="G318" s="59">
        <f t="shared" si="25"/>
        <v>0</v>
      </c>
      <c r="H318" s="59">
        <f t="shared" si="25"/>
        <v>1.1481887555355517</v>
      </c>
      <c r="I318" s="1"/>
    </row>
    <row r="319" spans="2:10" x14ac:dyDescent="0.2">
      <c r="B319" s="9" t="str">
        <f>$B$33</f>
        <v>Science</v>
      </c>
      <c r="C319" s="59">
        <f t="shared" si="25"/>
        <v>1.0879365739034148</v>
      </c>
      <c r="D319" s="59">
        <f t="shared" si="25"/>
        <v>1.1428070144672307</v>
      </c>
      <c r="E319" s="59">
        <f t="shared" si="25"/>
        <v>4.4696773776517436</v>
      </c>
      <c r="F319" s="59">
        <f t="shared" si="25"/>
        <v>0</v>
      </c>
      <c r="G319" s="59">
        <f t="shared" si="25"/>
        <v>0</v>
      </c>
      <c r="H319" s="59">
        <f t="shared" si="25"/>
        <v>1.3082354949657087</v>
      </c>
      <c r="I319" s="1"/>
    </row>
    <row r="320" spans="2:10" x14ac:dyDescent="0.2">
      <c r="B320" s="9" t="str">
        <f>$B$34</f>
        <v>Fine Arts</v>
      </c>
      <c r="C320" s="59">
        <f t="shared" si="25"/>
        <v>1.1746065740749254</v>
      </c>
      <c r="D320" s="59">
        <f t="shared" si="25"/>
        <v>1.5867398073812538</v>
      </c>
      <c r="E320" s="59">
        <f t="shared" si="25"/>
        <v>0</v>
      </c>
      <c r="F320" s="59">
        <f t="shared" si="25"/>
        <v>0</v>
      </c>
      <c r="G320" s="59">
        <f t="shared" si="25"/>
        <v>0</v>
      </c>
      <c r="H320" s="59">
        <f t="shared" si="25"/>
        <v>1.5261963412495279</v>
      </c>
      <c r="I320" s="1"/>
    </row>
    <row r="321" spans="2:9" x14ac:dyDescent="0.2">
      <c r="B321" s="9" t="str">
        <f>$B$35</f>
        <v>Teacher Education</v>
      </c>
      <c r="C321" s="59">
        <f t="shared" si="25"/>
        <v>1.0507035726393696</v>
      </c>
      <c r="D321" s="59">
        <f t="shared" si="25"/>
        <v>1.0752538525652735</v>
      </c>
      <c r="E321" s="59">
        <f t="shared" si="25"/>
        <v>2.1716352878875713</v>
      </c>
      <c r="F321" s="59">
        <f t="shared" si="25"/>
        <v>0</v>
      </c>
      <c r="G321" s="59">
        <f t="shared" si="25"/>
        <v>0</v>
      </c>
      <c r="H321" s="59">
        <f t="shared" si="25"/>
        <v>1.6621526155399591</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1.1853092311547013</v>
      </c>
      <c r="D323" s="59">
        <f t="shared" si="25"/>
        <v>1.1175736548020212</v>
      </c>
      <c r="E323" s="59">
        <f t="shared" si="25"/>
        <v>1.6561773235193411</v>
      </c>
      <c r="F323" s="59">
        <f t="shared" si="25"/>
        <v>0</v>
      </c>
      <c r="G323" s="59">
        <f t="shared" si="25"/>
        <v>0</v>
      </c>
      <c r="H323" s="59">
        <f t="shared" si="25"/>
        <v>1.2805033352098705</v>
      </c>
      <c r="I323" s="1"/>
    </row>
    <row r="324" spans="2:9" x14ac:dyDescent="0.2">
      <c r="B324" s="9" t="str">
        <f>$B$38</f>
        <v>Home Economics</v>
      </c>
      <c r="C324" s="59">
        <f t="shared" si="25"/>
        <v>0</v>
      </c>
      <c r="D324" s="59">
        <f t="shared" si="25"/>
        <v>0</v>
      </c>
      <c r="E324" s="59">
        <f t="shared" si="25"/>
        <v>1.4034112131153162</v>
      </c>
      <c r="F324" s="59">
        <f t="shared" si="25"/>
        <v>0</v>
      </c>
      <c r="G324" s="59">
        <f t="shared" si="25"/>
        <v>0</v>
      </c>
      <c r="H324" s="59">
        <f t="shared" si="25"/>
        <v>1.4034112131153162</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1.1623674935697346</v>
      </c>
      <c r="D326" s="59">
        <f t="shared" si="25"/>
        <v>1.1590107830861798</v>
      </c>
      <c r="E326" s="59">
        <f t="shared" si="25"/>
        <v>0</v>
      </c>
      <c r="F326" s="59">
        <f t="shared" si="25"/>
        <v>0</v>
      </c>
      <c r="G326" s="59">
        <f t="shared" si="25"/>
        <v>0</v>
      </c>
      <c r="H326" s="59">
        <f t="shared" si="25"/>
        <v>1.1594701224155084</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0</v>
      </c>
      <c r="D331" s="59">
        <f t="shared" si="25"/>
        <v>0</v>
      </c>
      <c r="E331" s="59">
        <f t="shared" si="25"/>
        <v>2.743957560518163</v>
      </c>
      <c r="F331" s="59">
        <f t="shared" si="25"/>
        <v>0</v>
      </c>
      <c r="G331" s="59">
        <f t="shared" si="25"/>
        <v>0</v>
      </c>
      <c r="H331" s="59">
        <f t="shared" si="25"/>
        <v>2.743957560518163</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1.0096339617208305</v>
      </c>
      <c r="D333" s="59">
        <f t="shared" si="25"/>
        <v>1.0739896875121968</v>
      </c>
      <c r="E333" s="59">
        <f t="shared" si="25"/>
        <v>1.7400611300042348</v>
      </c>
      <c r="F333" s="59">
        <f t="shared" si="25"/>
        <v>0</v>
      </c>
      <c r="G333" s="59">
        <f t="shared" si="25"/>
        <v>0</v>
      </c>
      <c r="H333" s="59">
        <f t="shared" si="25"/>
        <v>1.1720832496763571</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1.5086938492366517</v>
      </c>
      <c r="E335" s="59">
        <f t="shared" si="26"/>
        <v>0</v>
      </c>
      <c r="F335" s="59">
        <f t="shared" si="26"/>
        <v>0</v>
      </c>
      <c r="G335" s="59">
        <f t="shared" si="26"/>
        <v>0</v>
      </c>
      <c r="H335" s="59">
        <f t="shared" si="26"/>
        <v>1.5086938492366517</v>
      </c>
      <c r="I335" s="1"/>
    </row>
    <row r="336" spans="2:9" x14ac:dyDescent="0.2">
      <c r="B336" s="9" t="str">
        <f>$B$50</f>
        <v>Technology</v>
      </c>
      <c r="C336" s="59">
        <f t="shared" si="26"/>
        <v>1.1916684097095223</v>
      </c>
      <c r="D336" s="59">
        <f t="shared" si="26"/>
        <v>1.294203626741675</v>
      </c>
      <c r="E336" s="59">
        <f t="shared" si="26"/>
        <v>1.8770503806691765</v>
      </c>
      <c r="F336" s="59">
        <f t="shared" si="26"/>
        <v>0</v>
      </c>
      <c r="G336" s="59">
        <f t="shared" si="26"/>
        <v>0</v>
      </c>
      <c r="H336" s="59">
        <f t="shared" si="26"/>
        <v>1.3534772380264055</v>
      </c>
      <c r="I336" s="1"/>
    </row>
    <row r="337" spans="2:10" x14ac:dyDescent="0.2">
      <c r="B337" s="9" t="str">
        <f>$B$51</f>
        <v>Nursing</v>
      </c>
      <c r="C337" s="59">
        <f t="shared" si="26"/>
        <v>1.3277639453594616</v>
      </c>
      <c r="D337" s="59">
        <f t="shared" si="26"/>
        <v>1.2542825334900747</v>
      </c>
      <c r="E337" s="59">
        <f t="shared" si="26"/>
        <v>0</v>
      </c>
      <c r="F337" s="59">
        <f t="shared" si="26"/>
        <v>0</v>
      </c>
      <c r="G337" s="59">
        <f t="shared" si="26"/>
        <v>0</v>
      </c>
      <c r="H337" s="59">
        <f t="shared" si="26"/>
        <v>1.2558107430956771</v>
      </c>
      <c r="I337" s="1"/>
    </row>
    <row r="338" spans="2:10" x14ac:dyDescent="0.2">
      <c r="B338" s="39" t="str">
        <f>$B$52</f>
        <v>Totals</v>
      </c>
      <c r="C338" s="59">
        <f t="shared" si="26"/>
        <v>1.047853049877169</v>
      </c>
      <c r="D338" s="59">
        <f t="shared" si="26"/>
        <v>1.039330137253075</v>
      </c>
      <c r="E338" s="59">
        <f t="shared" si="26"/>
        <v>2.0257075320886839</v>
      </c>
      <c r="F338" s="59">
        <f t="shared" si="26"/>
        <v>0</v>
      </c>
      <c r="G338" s="59">
        <f t="shared" si="26"/>
        <v>0</v>
      </c>
      <c r="H338" s="59">
        <f t="shared" si="26"/>
        <v>1.2263989060941538</v>
      </c>
      <c r="I338" s="54"/>
    </row>
    <row r="340" spans="2:10" x14ac:dyDescent="0.2">
      <c r="B340" s="183"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13374.687687742806</v>
      </c>
      <c r="D343" s="42">
        <f t="shared" si="27"/>
        <v>11792.533669615328</v>
      </c>
      <c r="E343" s="42">
        <f>E293*24</f>
        <v>25235.830891811966</v>
      </c>
      <c r="F343" s="42">
        <f>F293*18</f>
        <v>0</v>
      </c>
      <c r="G343" s="42">
        <f>G293*24</f>
        <v>0</v>
      </c>
      <c r="H343" s="42">
        <f>IF((C32/30+D32/30+E32/24+F32/18+G32/24)=0,0,H268/(C32/30+D32/30+E32/24+F32/18+G32/24))</f>
        <v>14713.37643197927</v>
      </c>
      <c r="I343" s="1"/>
    </row>
    <row r="344" spans="2:10" x14ac:dyDescent="0.2">
      <c r="B344" s="9" t="str">
        <f>$B$33</f>
        <v>Science</v>
      </c>
      <c r="C344" s="43">
        <f t="shared" si="27"/>
        <v>14550.811900031093</v>
      </c>
      <c r="D344" s="43">
        <f t="shared" si="27"/>
        <v>15284.686905860985</v>
      </c>
      <c r="E344" s="43">
        <f>E294*24</f>
        <v>47824.431192849064</v>
      </c>
      <c r="F344" s="43">
        <f>F294*18</f>
        <v>0</v>
      </c>
      <c r="G344" s="43">
        <f>G294*24</f>
        <v>0</v>
      </c>
      <c r="H344" s="43">
        <f t="shared" ref="H344:H363" si="28">IF((C33/30+D33/30+E33/24+F33/18+G33/24)=0,0,H269/(C33/30+D33/30+E33/24+F33/18+G33/24))</f>
        <v>17277.799559039791</v>
      </c>
      <c r="I344" s="1"/>
    </row>
    <row r="345" spans="2:10" x14ac:dyDescent="0.2">
      <c r="B345" s="9" t="str">
        <f>$B$34</f>
        <v>Fine Arts</v>
      </c>
      <c r="C345" s="43">
        <f t="shared" si="27"/>
        <v>15709.996084221662</v>
      </c>
      <c r="D345" s="43">
        <f t="shared" si="27"/>
        <v>21222.149365433444</v>
      </c>
      <c r="E345" s="43">
        <f t="shared" ref="E345:E363" si="29">E295*24</f>
        <v>0</v>
      </c>
      <c r="F345" s="43">
        <f t="shared" ref="F345:F363" si="30">F295*18</f>
        <v>0</v>
      </c>
      <c r="G345" s="43">
        <f t="shared" ref="G345:G363" si="31">G295*24</f>
        <v>0</v>
      </c>
      <c r="H345" s="43">
        <f t="shared" si="28"/>
        <v>20412.399414388176</v>
      </c>
      <c r="I345" s="1"/>
    </row>
    <row r="346" spans="2:10" x14ac:dyDescent="0.2">
      <c r="B346" s="9" t="str">
        <f>$B$35</f>
        <v>Teacher Education</v>
      </c>
      <c r="C346" s="43">
        <f t="shared" si="27"/>
        <v>14052.832136447156</v>
      </c>
      <c r="D346" s="43">
        <f t="shared" si="27"/>
        <v>14381.184463102782</v>
      </c>
      <c r="E346" s="43">
        <f t="shared" si="29"/>
        <v>23235.954997742163</v>
      </c>
      <c r="F346" s="43">
        <f t="shared" si="30"/>
        <v>0</v>
      </c>
      <c r="G346" s="43">
        <f t="shared" si="31"/>
        <v>0</v>
      </c>
      <c r="H346" s="43">
        <f t="shared" si="28"/>
        <v>19605.036569161803</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15853.140780092674</v>
      </c>
      <c r="D348" s="43">
        <f t="shared" si="27"/>
        <v>14947.198601026319</v>
      </c>
      <c r="E348" s="43">
        <f t="shared" si="29"/>
        <v>17720.683566074371</v>
      </c>
      <c r="F348" s="43">
        <f t="shared" si="30"/>
        <v>0</v>
      </c>
      <c r="G348" s="43">
        <f t="shared" si="31"/>
        <v>0</v>
      </c>
      <c r="H348" s="43">
        <f t="shared" si="28"/>
        <v>15949.891780291789</v>
      </c>
      <c r="I348" s="1"/>
    </row>
    <row r="349" spans="2:10" x14ac:dyDescent="0.2">
      <c r="B349" s="9" t="str">
        <f>$B$38</f>
        <v>Home Economics</v>
      </c>
      <c r="C349" s="43">
        <f t="shared" si="27"/>
        <v>0</v>
      </c>
      <c r="D349" s="43">
        <f t="shared" si="27"/>
        <v>0</v>
      </c>
      <c r="E349" s="43">
        <f t="shared" si="29"/>
        <v>15016.149338314892</v>
      </c>
      <c r="F349" s="43">
        <f t="shared" si="30"/>
        <v>0</v>
      </c>
      <c r="G349" s="43">
        <f t="shared" si="31"/>
        <v>0</v>
      </c>
      <c r="H349" s="43">
        <f t="shared" si="28"/>
        <v>15016.149338314892</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15546.302204879592</v>
      </c>
      <c r="D351" s="43">
        <f t="shared" si="27"/>
        <v>15501.407250503875</v>
      </c>
      <c r="E351" s="43">
        <f t="shared" si="29"/>
        <v>0</v>
      </c>
      <c r="F351" s="43">
        <f t="shared" si="30"/>
        <v>0</v>
      </c>
      <c r="G351" s="43">
        <f t="shared" si="31"/>
        <v>0</v>
      </c>
      <c r="H351" s="43">
        <f t="shared" si="28"/>
        <v>15507.550770576345</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0</v>
      </c>
      <c r="D356" s="43">
        <f t="shared" si="27"/>
        <v>0</v>
      </c>
      <c r="E356" s="43">
        <f t="shared" si="29"/>
        <v>29359.660320280847</v>
      </c>
      <c r="F356" s="43">
        <f t="shared" si="30"/>
        <v>0</v>
      </c>
      <c r="G356" s="43">
        <f t="shared" si="31"/>
        <v>0</v>
      </c>
      <c r="H356" s="43">
        <f t="shared" si="28"/>
        <v>29359.660320280847</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13503.538916954583</v>
      </c>
      <c r="D358" s="43">
        <f t="shared" si="27"/>
        <v>14364.27665033212</v>
      </c>
      <c r="E358" s="43">
        <f t="shared" si="29"/>
        <v>18618.219337109978</v>
      </c>
      <c r="F358" s="43">
        <f t="shared" si="30"/>
        <v>0</v>
      </c>
      <c r="G358" s="43">
        <f t="shared" si="31"/>
        <v>0</v>
      </c>
      <c r="H358" s="43">
        <f t="shared" si="28"/>
        <v>15091.53575722849</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20178.309049958745</v>
      </c>
      <c r="E360" s="43">
        <f t="shared" si="29"/>
        <v>0</v>
      </c>
      <c r="F360" s="43">
        <f t="shared" si="30"/>
        <v>0</v>
      </c>
      <c r="G360" s="43">
        <f t="shared" si="31"/>
        <v>0</v>
      </c>
      <c r="H360" s="43">
        <f t="shared" si="28"/>
        <v>20178.309049958745</v>
      </c>
      <c r="I360" s="1"/>
    </row>
    <row r="361" spans="2:9" x14ac:dyDescent="0.2">
      <c r="B361" s="9" t="str">
        <f>$B$50</f>
        <v>Technology</v>
      </c>
      <c r="C361" s="43">
        <f t="shared" si="32"/>
        <v>15938.192807213996</v>
      </c>
      <c r="D361" s="43">
        <f t="shared" si="32"/>
        <v>17309.569312013966</v>
      </c>
      <c r="E361" s="43">
        <f t="shared" si="29"/>
        <v>20083.970092487187</v>
      </c>
      <c r="F361" s="43">
        <f t="shared" si="30"/>
        <v>0</v>
      </c>
      <c r="G361" s="43">
        <f t="shared" si="31"/>
        <v>0</v>
      </c>
      <c r="H361" s="43">
        <f t="shared" si="28"/>
        <v>17526.955498837342</v>
      </c>
      <c r="I361" s="1"/>
    </row>
    <row r="362" spans="2:9" x14ac:dyDescent="0.2">
      <c r="B362" s="9" t="str">
        <f>$B$51</f>
        <v>Nursing</v>
      </c>
      <c r="C362" s="43">
        <f t="shared" si="32"/>
        <v>17758.428092228005</v>
      </c>
      <c r="D362" s="43">
        <f t="shared" si="32"/>
        <v>16775.637157620553</v>
      </c>
      <c r="E362" s="43">
        <f t="shared" si="29"/>
        <v>0</v>
      </c>
      <c r="F362" s="43">
        <f t="shared" si="30"/>
        <v>0</v>
      </c>
      <c r="G362" s="43">
        <f t="shared" si="31"/>
        <v>0</v>
      </c>
      <c r="H362" s="43">
        <f t="shared" si="28"/>
        <v>16796.076483816898</v>
      </c>
      <c r="I362" s="1"/>
    </row>
    <row r="363" spans="2:9" x14ac:dyDescent="0.2">
      <c r="B363" s="39" t="str">
        <f>$B$52</f>
        <v>Totals</v>
      </c>
      <c r="C363" s="42">
        <f t="shared" si="32"/>
        <v>14014.707284755919</v>
      </c>
      <c r="D363" s="42">
        <f t="shared" si="32"/>
        <v>13900.715990218741</v>
      </c>
      <c r="E363" s="42">
        <f t="shared" si="29"/>
        <v>21674.564470715508</v>
      </c>
      <c r="F363" s="42">
        <f t="shared" si="30"/>
        <v>0</v>
      </c>
      <c r="G363" s="42">
        <f t="shared" si="31"/>
        <v>0</v>
      </c>
      <c r="H363" s="42">
        <f t="shared" si="28"/>
        <v>15662.54704231209</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B1:H242"/>
  <sheetViews>
    <sheetView showGridLines="0" showZeros="0" zoomScale="85" zoomScaleNormal="85" zoomScaleSheetLayoutView="100" workbookViewId="0">
      <pane xSplit="2" ySplit="5" topLeftCell="C6" activePane="bottomRight" state="frozen"/>
      <selection activeCell="B32" sqref="B32"/>
      <selection pane="topRight" activeCell="B32" sqref="B32"/>
      <selection pane="bottomLeft" activeCell="B32" sqref="B32"/>
      <selection pane="bottomRight" activeCell="B2" sqref="B2:H2"/>
    </sheetView>
  </sheetViews>
  <sheetFormatPr defaultColWidth="9.140625" defaultRowHeight="14.25" x14ac:dyDescent="0.2"/>
  <cols>
    <col min="1" max="1" width="1.85546875" style="4" customWidth="1"/>
    <col min="2" max="2" width="32" style="4" customWidth="1"/>
    <col min="3" max="6" width="17.7109375" style="4" bestFit="1" customWidth="1"/>
    <col min="7" max="7" width="15.7109375" style="4" bestFit="1" customWidth="1"/>
    <col min="8" max="8" width="18.85546875" style="4" bestFit="1" customWidth="1"/>
    <col min="9" max="9" width="3.42578125" style="4" customWidth="1"/>
    <col min="10" max="10" width="8.140625" style="4" bestFit="1" customWidth="1"/>
    <col min="11" max="11" width="3.5703125" style="4" customWidth="1"/>
    <col min="12" max="13" width="7.7109375" style="4" bestFit="1" customWidth="1"/>
    <col min="14" max="14" width="8.140625" style="4" bestFit="1" customWidth="1"/>
    <col min="15" max="15" width="10" style="4" bestFit="1" customWidth="1"/>
    <col min="16" max="17" width="8.140625" style="4" bestFit="1" customWidth="1"/>
    <col min="18" max="16384" width="9.140625" style="4"/>
  </cols>
  <sheetData>
    <row r="1" spans="2:8" x14ac:dyDescent="0.2">
      <c r="B1" s="148" t="str">
        <f>"THECB Texas Public University Expenditure Study Fiscal Year "&amp;H1</f>
        <v>THECB Texas Public University Expenditure Study Fiscal Year 2018</v>
      </c>
      <c r="C1" s="148"/>
      <c r="D1" s="148"/>
      <c r="E1" s="148"/>
      <c r="F1" s="148"/>
      <c r="G1" s="148"/>
      <c r="H1" s="187">
        <v>2018</v>
      </c>
    </row>
    <row r="2" spans="2:8" x14ac:dyDescent="0.2">
      <c r="B2" s="338" t="str">
        <f>"Institution Survey for the Year Ended August 31, "&amp;H1</f>
        <v>Institution Survey for the Year Ended August 31, 2018</v>
      </c>
      <c r="C2" s="338"/>
      <c r="D2" s="338"/>
      <c r="E2" s="338"/>
      <c r="F2" s="338"/>
      <c r="G2" s="338"/>
      <c r="H2" s="338"/>
    </row>
    <row r="3" spans="2:8" x14ac:dyDescent="0.2">
      <c r="B3" s="6"/>
      <c r="C3" s="6"/>
      <c r="D3" s="6"/>
      <c r="E3" s="6"/>
      <c r="F3" s="6"/>
      <c r="G3" s="6"/>
      <c r="H3" s="6"/>
    </row>
    <row r="4" spans="2:8" ht="15" thickBot="1" x14ac:dyDescent="0.25">
      <c r="B4" s="28" t="s">
        <v>39</v>
      </c>
      <c r="C4" s="11"/>
      <c r="D4" s="11"/>
      <c r="E4" s="11"/>
      <c r="F4" s="11"/>
      <c r="G4" s="11"/>
      <c r="H4" s="17"/>
    </row>
    <row r="5" spans="2:8" ht="15" thickBot="1" x14ac:dyDescent="0.25">
      <c r="B5" s="68" t="s">
        <v>33</v>
      </c>
      <c r="C5" s="69" t="s">
        <v>27</v>
      </c>
      <c r="D5" s="69" t="s">
        <v>28</v>
      </c>
      <c r="E5" s="69" t="s">
        <v>29</v>
      </c>
      <c r="F5" s="69" t="s">
        <v>30</v>
      </c>
      <c r="G5" s="69" t="s">
        <v>31</v>
      </c>
      <c r="H5" s="70" t="s">
        <v>1</v>
      </c>
    </row>
    <row r="6" spans="2:8" x14ac:dyDescent="0.2">
      <c r="B6" s="9" t="str">
        <f>$B$102</f>
        <v>Liberal Arts</v>
      </c>
      <c r="C6" s="59">
        <f t="shared" ref="C6:H6" si="0">ROUND(IF($C$30=0,"",C30/$C$30),2)</f>
        <v>1</v>
      </c>
      <c r="D6" s="59">
        <f t="shared" si="0"/>
        <v>1.75</v>
      </c>
      <c r="E6" s="59">
        <f t="shared" si="0"/>
        <v>4.3</v>
      </c>
      <c r="F6" s="59">
        <f t="shared" si="0"/>
        <v>12.38</v>
      </c>
      <c r="G6" s="59">
        <f t="shared" si="0"/>
        <v>0</v>
      </c>
      <c r="H6" s="59">
        <f t="shared" si="0"/>
        <v>1.53</v>
      </c>
    </row>
    <row r="7" spans="2:8" x14ac:dyDescent="0.2">
      <c r="B7" s="9" t="str">
        <f>$B$103</f>
        <v>Science</v>
      </c>
      <c r="C7" s="59">
        <f t="shared" ref="C7:H7" si="1">ROUND(IF($C$30=0,"",C31/$C$30),2)</f>
        <v>1.51</v>
      </c>
      <c r="D7" s="59">
        <f t="shared" si="1"/>
        <v>2.76</v>
      </c>
      <c r="E7" s="59">
        <f t="shared" si="1"/>
        <v>7.33</v>
      </c>
      <c r="F7" s="59">
        <f t="shared" si="1"/>
        <v>21.87</v>
      </c>
      <c r="G7" s="59">
        <f t="shared" si="1"/>
        <v>0</v>
      </c>
      <c r="H7" s="59">
        <f t="shared" si="1"/>
        <v>2.82</v>
      </c>
    </row>
    <row r="8" spans="2:8" x14ac:dyDescent="0.2">
      <c r="B8" s="9" t="str">
        <f>$B$104</f>
        <v>Fine Arts</v>
      </c>
      <c r="C8" s="59">
        <f t="shared" ref="C8:H8" si="2">ROUND(IF($C$30=0,"",C32/$C$30),2)</f>
        <v>1.45</v>
      </c>
      <c r="D8" s="59">
        <f t="shared" si="2"/>
        <v>2.66</v>
      </c>
      <c r="E8" s="59">
        <f t="shared" si="2"/>
        <v>6.69</v>
      </c>
      <c r="F8" s="59">
        <f t="shared" si="2"/>
        <v>8.4700000000000006</v>
      </c>
      <c r="G8" s="59">
        <f t="shared" si="2"/>
        <v>0</v>
      </c>
      <c r="H8" s="59">
        <f t="shared" si="2"/>
        <v>2.13</v>
      </c>
    </row>
    <row r="9" spans="2:8" x14ac:dyDescent="0.2">
      <c r="B9" s="9" t="str">
        <f>$B$105</f>
        <v>Teacher Education</v>
      </c>
      <c r="C9" s="59">
        <f t="shared" ref="C9:H9" si="3">ROUND(IF($C$30=0,"",C33/$C$30),2)</f>
        <v>1.46</v>
      </c>
      <c r="D9" s="59">
        <f t="shared" si="3"/>
        <v>1.98</v>
      </c>
      <c r="E9" s="59">
        <f t="shared" si="3"/>
        <v>2.41</v>
      </c>
      <c r="F9" s="59">
        <f t="shared" si="3"/>
        <v>8.1199999999999992</v>
      </c>
      <c r="G9" s="59">
        <f t="shared" si="3"/>
        <v>0</v>
      </c>
      <c r="H9" s="59">
        <f t="shared" si="3"/>
        <v>2.5499999999999998</v>
      </c>
    </row>
    <row r="10" spans="2:8" x14ac:dyDescent="0.2">
      <c r="B10" s="9" t="str">
        <f>$B$106</f>
        <v>Agriculture</v>
      </c>
      <c r="C10" s="59">
        <f t="shared" ref="C10:H10" si="4">ROUND(IF($C$30=0,"",C34/$C$30),2)</f>
        <v>1.87</v>
      </c>
      <c r="D10" s="59">
        <f t="shared" si="4"/>
        <v>2.38</v>
      </c>
      <c r="E10" s="59">
        <f t="shared" si="4"/>
        <v>7.43</v>
      </c>
      <c r="F10" s="59">
        <f t="shared" si="4"/>
        <v>13.58</v>
      </c>
      <c r="G10" s="59">
        <f t="shared" si="4"/>
        <v>0</v>
      </c>
      <c r="H10" s="59">
        <f t="shared" si="4"/>
        <v>2.98</v>
      </c>
    </row>
    <row r="11" spans="2:8" x14ac:dyDescent="0.2">
      <c r="B11" s="9" t="str">
        <f>$B$107</f>
        <v>Engineering</v>
      </c>
      <c r="C11" s="59">
        <f t="shared" ref="C11:H11" si="5">ROUND(IF($C$30=0,"",C35/$C$30),2)</f>
        <v>1.96</v>
      </c>
      <c r="D11" s="59">
        <f t="shared" si="5"/>
        <v>2.99</v>
      </c>
      <c r="E11" s="59">
        <f t="shared" si="5"/>
        <v>6</v>
      </c>
      <c r="F11" s="59">
        <f t="shared" si="5"/>
        <v>18.47</v>
      </c>
      <c r="G11" s="59">
        <f t="shared" si="5"/>
        <v>0</v>
      </c>
      <c r="H11" s="59">
        <f t="shared" si="5"/>
        <v>4.26</v>
      </c>
    </row>
    <row r="12" spans="2:8" x14ac:dyDescent="0.2">
      <c r="B12" s="9" t="str">
        <f>$B$108</f>
        <v>Home Economics</v>
      </c>
      <c r="C12" s="59">
        <f t="shared" ref="C12:H12" si="6">ROUND(IF($C$30=0,"",C36/$C$30),2)</f>
        <v>1.1100000000000001</v>
      </c>
      <c r="D12" s="59">
        <f t="shared" si="6"/>
        <v>1.8</v>
      </c>
      <c r="E12" s="59">
        <f t="shared" si="6"/>
        <v>3.06</v>
      </c>
      <c r="F12" s="59">
        <f t="shared" si="6"/>
        <v>10.5</v>
      </c>
      <c r="G12" s="59">
        <f t="shared" si="6"/>
        <v>0</v>
      </c>
      <c r="H12" s="59">
        <f t="shared" si="6"/>
        <v>1.69</v>
      </c>
    </row>
    <row r="13" spans="2:8" x14ac:dyDescent="0.2">
      <c r="B13" s="9" t="str">
        <f>$B$109</f>
        <v>Law</v>
      </c>
      <c r="C13" s="59">
        <f t="shared" ref="C13:H13" si="7">ROUND(IF($C$30=0,"",C37/$C$30),2)</f>
        <v>0</v>
      </c>
      <c r="D13" s="59">
        <f t="shared" si="7"/>
        <v>0</v>
      </c>
      <c r="E13" s="59">
        <f t="shared" si="7"/>
        <v>0</v>
      </c>
      <c r="F13" s="59">
        <f t="shared" si="7"/>
        <v>0</v>
      </c>
      <c r="G13" s="59">
        <f t="shared" si="7"/>
        <v>4.99</v>
      </c>
      <c r="H13" s="59">
        <f t="shared" si="7"/>
        <v>4.99</v>
      </c>
    </row>
    <row r="14" spans="2:8" x14ac:dyDescent="0.2">
      <c r="B14" s="9" t="str">
        <f>$B$110</f>
        <v>Social Service</v>
      </c>
      <c r="C14" s="59">
        <f t="shared" ref="C14:H14" si="8">ROUND(IF($C$30=0,"",C38/$C$30),2)</f>
        <v>1.58</v>
      </c>
      <c r="D14" s="59">
        <f t="shared" si="8"/>
        <v>1.85</v>
      </c>
      <c r="E14" s="59">
        <f t="shared" si="8"/>
        <v>2.31</v>
      </c>
      <c r="F14" s="59">
        <f t="shared" si="8"/>
        <v>23.84</v>
      </c>
      <c r="G14" s="59">
        <f t="shared" si="8"/>
        <v>0</v>
      </c>
      <c r="H14" s="59">
        <f t="shared" si="8"/>
        <v>2.25</v>
      </c>
    </row>
    <row r="15" spans="2:8" x14ac:dyDescent="0.2">
      <c r="B15" s="9" t="str">
        <f>$B$111</f>
        <v>Library Science</v>
      </c>
      <c r="C15" s="59">
        <f t="shared" ref="C15:H15" si="9">ROUND(IF($C$30=0,"",C39/$C$30),2)</f>
        <v>2.19</v>
      </c>
      <c r="D15" s="59">
        <f t="shared" si="9"/>
        <v>1.75</v>
      </c>
      <c r="E15" s="59">
        <f t="shared" si="9"/>
        <v>3.02</v>
      </c>
      <c r="F15" s="59">
        <f t="shared" si="9"/>
        <v>15.16</v>
      </c>
      <c r="G15" s="59">
        <f t="shared" si="9"/>
        <v>0</v>
      </c>
      <c r="H15" s="59">
        <f t="shared" si="9"/>
        <v>3.07</v>
      </c>
    </row>
    <row r="16" spans="2:8" x14ac:dyDescent="0.2">
      <c r="B16" s="9" t="str">
        <f>$B$112</f>
        <v>Veterinary Science</v>
      </c>
      <c r="C16" s="59">
        <f t="shared" ref="C16:H16" si="10">ROUND(IF($C$30=0,"",C40/$C$30),2)</f>
        <v>0</v>
      </c>
      <c r="D16" s="59">
        <f t="shared" si="10"/>
        <v>0</v>
      </c>
      <c r="E16" s="59">
        <f t="shared" si="10"/>
        <v>0</v>
      </c>
      <c r="F16" s="59">
        <f t="shared" si="10"/>
        <v>0</v>
      </c>
      <c r="G16" s="59">
        <f t="shared" si="10"/>
        <v>24.58</v>
      </c>
      <c r="H16" s="59">
        <f t="shared" si="10"/>
        <v>24.58</v>
      </c>
    </row>
    <row r="17" spans="2:8" x14ac:dyDescent="0.2">
      <c r="B17" s="9" t="str">
        <f>$B$113</f>
        <v>Vocational Training</v>
      </c>
      <c r="C17" s="59">
        <f t="shared" ref="C17:H17" si="11">ROUND(IF($C$30=0,"",C41/$C$30),2)</f>
        <v>1.22</v>
      </c>
      <c r="D17" s="59">
        <f t="shared" si="11"/>
        <v>2.93</v>
      </c>
      <c r="E17" s="59">
        <f t="shared" si="11"/>
        <v>0</v>
      </c>
      <c r="F17" s="59">
        <f t="shared" si="11"/>
        <v>0</v>
      </c>
      <c r="G17" s="59">
        <f t="shared" si="11"/>
        <v>0</v>
      </c>
      <c r="H17" s="59">
        <f t="shared" si="11"/>
        <v>1.59</v>
      </c>
    </row>
    <row r="18" spans="2:8" x14ac:dyDescent="0.2">
      <c r="B18" s="9" t="str">
        <f>$B$114</f>
        <v>Physical Training</v>
      </c>
      <c r="C18" s="59">
        <f t="shared" ref="C18:H18" si="12">ROUND(IF($C$30=0,"",C42/$C$30),2)</f>
        <v>1.38</v>
      </c>
      <c r="D18" s="59">
        <f t="shared" si="12"/>
        <v>1.33</v>
      </c>
      <c r="E18" s="59">
        <f t="shared" si="12"/>
        <v>0</v>
      </c>
      <c r="F18" s="59">
        <f t="shared" si="12"/>
        <v>0</v>
      </c>
      <c r="G18" s="59">
        <f t="shared" si="12"/>
        <v>0</v>
      </c>
      <c r="H18" s="59">
        <f t="shared" si="12"/>
        <v>1.38</v>
      </c>
    </row>
    <row r="19" spans="2:8" x14ac:dyDescent="0.2">
      <c r="B19" s="9" t="str">
        <f>$B$115</f>
        <v>Health Services</v>
      </c>
      <c r="C19" s="59">
        <f t="shared" ref="C19:H19" si="13">ROUND(IF($C$30=0,"",C43/$C$30),2)</f>
        <v>0.97</v>
      </c>
      <c r="D19" s="59">
        <f t="shared" si="13"/>
        <v>1.56</v>
      </c>
      <c r="E19" s="59">
        <f t="shared" si="13"/>
        <v>2.62</v>
      </c>
      <c r="F19" s="59">
        <f t="shared" si="13"/>
        <v>11.28</v>
      </c>
      <c r="G19" s="59">
        <f t="shared" si="13"/>
        <v>2.8</v>
      </c>
      <c r="H19" s="59">
        <f t="shared" si="13"/>
        <v>1.76</v>
      </c>
    </row>
    <row r="20" spans="2:8" x14ac:dyDescent="0.2">
      <c r="B20" s="9" t="str">
        <f>$B$116</f>
        <v>Pharmacy</v>
      </c>
      <c r="C20" s="59">
        <f t="shared" ref="C20:H20" si="14">ROUND(IF($C$30=0,"",C44/$C$30),2)</f>
        <v>7.37</v>
      </c>
      <c r="D20" s="59">
        <f t="shared" si="14"/>
        <v>4.13</v>
      </c>
      <c r="E20" s="59">
        <f t="shared" si="14"/>
        <v>34.67</v>
      </c>
      <c r="F20" s="59">
        <f t="shared" si="14"/>
        <v>39.21</v>
      </c>
      <c r="G20" s="59">
        <f t="shared" si="14"/>
        <v>4.47</v>
      </c>
      <c r="H20" s="59">
        <f t="shared" si="14"/>
        <v>6.58</v>
      </c>
    </row>
    <row r="21" spans="2:8" x14ac:dyDescent="0.2">
      <c r="B21" s="9" t="str">
        <f>$B$117</f>
        <v>Business Administration</v>
      </c>
      <c r="C21" s="59">
        <f t="shared" ref="C21:H22" si="15">ROUND(IF($C$30=0,"",C45/$C$30),2)</f>
        <v>1.1299999999999999</v>
      </c>
      <c r="D21" s="59">
        <f t="shared" si="15"/>
        <v>1.79</v>
      </c>
      <c r="E21" s="59">
        <f t="shared" si="15"/>
        <v>3.27</v>
      </c>
      <c r="F21" s="59">
        <f t="shared" si="15"/>
        <v>28.23</v>
      </c>
      <c r="G21" s="59">
        <f t="shared" si="15"/>
        <v>0</v>
      </c>
      <c r="H21" s="59">
        <f t="shared" si="15"/>
        <v>2.12</v>
      </c>
    </row>
    <row r="22" spans="2:8" x14ac:dyDescent="0.2">
      <c r="B22" s="9" t="str">
        <f>$B$118</f>
        <v>Optometry</v>
      </c>
      <c r="C22" s="59">
        <f t="shared" ref="C22:H22" si="16">ROUND(IF($C$30=0,"",C46/$C$30),2)</f>
        <v>0</v>
      </c>
      <c r="D22" s="59">
        <f t="shared" si="16"/>
        <v>0</v>
      </c>
      <c r="E22" s="59">
        <f t="shared" si="15"/>
        <v>0</v>
      </c>
      <c r="F22" s="59">
        <f t="shared" si="15"/>
        <v>0</v>
      </c>
      <c r="G22" s="59">
        <f t="shared" si="15"/>
        <v>7.08</v>
      </c>
      <c r="H22" s="59">
        <f t="shared" si="16"/>
        <v>7.08</v>
      </c>
    </row>
    <row r="23" spans="2:8" x14ac:dyDescent="0.2">
      <c r="B23" s="9" t="str">
        <f>$B$119</f>
        <v>Teacher Ed-Practice Teaching</v>
      </c>
      <c r="C23" s="59">
        <f t="shared" ref="C23:H23" si="17">ROUND(IF($C$30=0,"",C47/$C$30),2)</f>
        <v>2</v>
      </c>
      <c r="D23" s="59">
        <f t="shared" si="17"/>
        <v>2.19</v>
      </c>
      <c r="E23" s="59">
        <f t="shared" si="17"/>
        <v>0</v>
      </c>
      <c r="F23" s="59">
        <f t="shared" si="17"/>
        <v>0</v>
      </c>
      <c r="G23" s="59">
        <f t="shared" si="17"/>
        <v>0</v>
      </c>
      <c r="H23" s="59">
        <f t="shared" si="17"/>
        <v>2.1800000000000002</v>
      </c>
    </row>
    <row r="24" spans="2:8" x14ac:dyDescent="0.2">
      <c r="B24" s="9" t="str">
        <f>$B$120</f>
        <v>Technology</v>
      </c>
      <c r="C24" s="59">
        <f t="shared" ref="C24:H24" si="18">ROUND(IF($C$30=0,"",C48/$C$30),2)</f>
        <v>1.91</v>
      </c>
      <c r="D24" s="59">
        <f t="shared" si="18"/>
        <v>2.29</v>
      </c>
      <c r="E24" s="59">
        <f t="shared" si="18"/>
        <v>3.82</v>
      </c>
      <c r="F24" s="59">
        <f t="shared" si="18"/>
        <v>11.55</v>
      </c>
      <c r="G24" s="59">
        <f t="shared" si="18"/>
        <v>0</v>
      </c>
      <c r="H24" s="59">
        <f t="shared" si="18"/>
        <v>2.2999999999999998</v>
      </c>
    </row>
    <row r="25" spans="2:8" x14ac:dyDescent="0.2">
      <c r="B25" s="9" t="str">
        <f>$B$121</f>
        <v>Nursing</v>
      </c>
      <c r="C25" s="59">
        <f t="shared" ref="C25:H25" si="19">ROUND(IF($C$30=0,"",C49/$C$30),2)</f>
        <v>1.37</v>
      </c>
      <c r="D25" s="59">
        <f t="shared" si="19"/>
        <v>2.04</v>
      </c>
      <c r="E25" s="59">
        <f t="shared" si="19"/>
        <v>2.74</v>
      </c>
      <c r="F25" s="59">
        <f t="shared" si="19"/>
        <v>10.29</v>
      </c>
      <c r="G25" s="59">
        <f t="shared" si="19"/>
        <v>0</v>
      </c>
      <c r="H25" s="59">
        <f t="shared" si="19"/>
        <v>2.2599999999999998</v>
      </c>
    </row>
    <row r="26" spans="2:8" x14ac:dyDescent="0.2">
      <c r="B26" s="39" t="str">
        <f>$B$122</f>
        <v>Totals</v>
      </c>
      <c r="C26" s="59">
        <f t="shared" ref="C26:H26" si="20">ROUND(IF($C$30=0,"",C50/$C$30),2)</f>
        <v>1.19</v>
      </c>
      <c r="D26" s="59">
        <f t="shared" si="20"/>
        <v>2.08</v>
      </c>
      <c r="E26" s="59">
        <f t="shared" si="20"/>
        <v>4.2</v>
      </c>
      <c r="F26" s="59">
        <f t="shared" si="20"/>
        <v>17.34</v>
      </c>
      <c r="G26" s="59">
        <f t="shared" si="20"/>
        <v>6</v>
      </c>
      <c r="H26" s="59">
        <f t="shared" si="20"/>
        <v>2.2999999999999998</v>
      </c>
    </row>
    <row r="27" spans="2:8" x14ac:dyDescent="0.2">
      <c r="B27" s="229" t="s">
        <v>729</v>
      </c>
      <c r="C27" s="99"/>
      <c r="D27" s="99"/>
      <c r="E27" s="99"/>
      <c r="F27" s="99"/>
      <c r="G27" s="99"/>
      <c r="H27" s="99"/>
    </row>
    <row r="28" spans="2:8" ht="15" thickBot="1" x14ac:dyDescent="0.25">
      <c r="B28" s="178" t="s">
        <v>228</v>
      </c>
      <c r="C28" s="11"/>
      <c r="D28" s="11"/>
      <c r="E28" s="11"/>
      <c r="F28" s="11"/>
      <c r="G28" s="11"/>
      <c r="H28" s="17"/>
    </row>
    <row r="29" spans="2:8" ht="15" thickBot="1" x14ac:dyDescent="0.25">
      <c r="B29" s="68" t="s">
        <v>33</v>
      </c>
      <c r="C29" s="69" t="s">
        <v>27</v>
      </c>
      <c r="D29" s="69" t="s">
        <v>28</v>
      </c>
      <c r="E29" s="69" t="s">
        <v>29</v>
      </c>
      <c r="F29" s="69" t="s">
        <v>30</v>
      </c>
      <c r="G29" s="69" t="s">
        <v>31</v>
      </c>
      <c r="H29" s="70" t="s">
        <v>1</v>
      </c>
    </row>
    <row r="30" spans="2:8" x14ac:dyDescent="0.2">
      <c r="B30" s="9" t="str">
        <f>$B$102</f>
        <v>Liberal Arts</v>
      </c>
      <c r="C30" s="40">
        <f t="shared" ref="C30:G39" si="21">IF(C78=0,0,C54/C78)</f>
        <v>247.18624765723362</v>
      </c>
      <c r="D30" s="40">
        <f t="shared" si="21"/>
        <v>432.92864358390699</v>
      </c>
      <c r="E30" s="40">
        <f t="shared" si="21"/>
        <v>1062.294439336217</v>
      </c>
      <c r="F30" s="40">
        <f t="shared" si="21"/>
        <v>3060.1717178951449</v>
      </c>
      <c r="G30" s="41">
        <f t="shared" si="21"/>
        <v>0</v>
      </c>
      <c r="H30" s="42">
        <f t="shared" ref="H30:H39" si="22">IF(H78=0,0,H54/H78)</f>
        <v>379.07273629390772</v>
      </c>
    </row>
    <row r="31" spans="2:8" x14ac:dyDescent="0.2">
      <c r="B31" s="9" t="str">
        <f>$B$103</f>
        <v>Science</v>
      </c>
      <c r="C31" s="75">
        <f t="shared" si="21"/>
        <v>373.44390613753586</v>
      </c>
      <c r="D31" s="75">
        <f t="shared" si="21"/>
        <v>683.19524822046412</v>
      </c>
      <c r="E31" s="75">
        <f t="shared" si="21"/>
        <v>1812.4623801027892</v>
      </c>
      <c r="F31" s="75">
        <f t="shared" si="21"/>
        <v>5405.4218473867522</v>
      </c>
      <c r="G31" s="96">
        <f t="shared" si="21"/>
        <v>0</v>
      </c>
      <c r="H31" s="43">
        <f t="shared" si="22"/>
        <v>697.96868599533764</v>
      </c>
    </row>
    <row r="32" spans="2:8" x14ac:dyDescent="0.2">
      <c r="B32" s="9" t="str">
        <f>$B$104</f>
        <v>Fine Arts</v>
      </c>
      <c r="C32" s="75">
        <f t="shared" si="21"/>
        <v>358.39655684119043</v>
      </c>
      <c r="D32" s="75">
        <f t="shared" si="21"/>
        <v>656.54281882697035</v>
      </c>
      <c r="E32" s="75">
        <f t="shared" si="21"/>
        <v>1653.4715528113416</v>
      </c>
      <c r="F32" s="75">
        <f t="shared" si="21"/>
        <v>2093.5648602742381</v>
      </c>
      <c r="G32" s="96">
        <f t="shared" ref="G32:G39" si="23">IF(G80=0,0,G56/G80)</f>
        <v>0</v>
      </c>
      <c r="H32" s="43">
        <f t="shared" si="22"/>
        <v>527.30155765137329</v>
      </c>
    </row>
    <row r="33" spans="2:8" x14ac:dyDescent="0.2">
      <c r="B33" s="9" t="str">
        <f>$B$105</f>
        <v>Teacher Education</v>
      </c>
      <c r="C33" s="75">
        <f t="shared" si="21"/>
        <v>361.21180046017821</v>
      </c>
      <c r="D33" s="75">
        <f t="shared" si="21"/>
        <v>488.58488091080903</v>
      </c>
      <c r="E33" s="75">
        <f t="shared" si="21"/>
        <v>594.90382784002509</v>
      </c>
      <c r="F33" s="75">
        <f t="shared" si="21"/>
        <v>2007.2109513193091</v>
      </c>
      <c r="G33" s="96">
        <f t="shared" si="23"/>
        <v>0</v>
      </c>
      <c r="H33" s="43">
        <f t="shared" si="22"/>
        <v>630.22630190800135</v>
      </c>
    </row>
    <row r="34" spans="2:8" x14ac:dyDescent="0.2">
      <c r="B34" s="9" t="str">
        <f>$B$106</f>
        <v>Agriculture</v>
      </c>
      <c r="C34" s="75">
        <f t="shared" si="21"/>
        <v>462.56884642148185</v>
      </c>
      <c r="D34" s="75">
        <f t="shared" si="21"/>
        <v>589.32435503480474</v>
      </c>
      <c r="E34" s="75">
        <f t="shared" si="21"/>
        <v>1835.4098555523856</v>
      </c>
      <c r="F34" s="75">
        <f t="shared" si="21"/>
        <v>3356.256917374375</v>
      </c>
      <c r="G34" s="96">
        <f t="shared" si="23"/>
        <v>0</v>
      </c>
      <c r="H34" s="43">
        <f t="shared" si="22"/>
        <v>737.3000371849256</v>
      </c>
    </row>
    <row r="35" spans="2:8" x14ac:dyDescent="0.2">
      <c r="B35" s="9" t="str">
        <f>$B$107</f>
        <v>Engineering</v>
      </c>
      <c r="C35" s="75">
        <f t="shared" si="21"/>
        <v>485.15577033310774</v>
      </c>
      <c r="D35" s="75">
        <f t="shared" si="21"/>
        <v>739.1101278221596</v>
      </c>
      <c r="E35" s="75">
        <f t="shared" si="21"/>
        <v>1482.0907384553668</v>
      </c>
      <c r="F35" s="75">
        <f t="shared" si="21"/>
        <v>4566.3888811521174</v>
      </c>
      <c r="G35" s="96">
        <f t="shared" si="23"/>
        <v>0</v>
      </c>
      <c r="H35" s="43">
        <f t="shared" si="22"/>
        <v>1054.1506833766452</v>
      </c>
    </row>
    <row r="36" spans="2:8" x14ac:dyDescent="0.2">
      <c r="B36" s="9" t="str">
        <f>$B$108</f>
        <v>Home Economics</v>
      </c>
      <c r="C36" s="75">
        <f t="shared" si="21"/>
        <v>275.36584115880305</v>
      </c>
      <c r="D36" s="75">
        <f t="shared" si="21"/>
        <v>443.78644038832681</v>
      </c>
      <c r="E36" s="75">
        <f t="shared" si="21"/>
        <v>755.82479129557589</v>
      </c>
      <c r="F36" s="75">
        <f t="shared" si="21"/>
        <v>2595.7342319820718</v>
      </c>
      <c r="G36" s="96">
        <f t="shared" si="23"/>
        <v>0</v>
      </c>
      <c r="H36" s="43">
        <f t="shared" si="22"/>
        <v>418.82016571391034</v>
      </c>
    </row>
    <row r="37" spans="2:8" x14ac:dyDescent="0.2">
      <c r="B37" s="9" t="str">
        <f>$B$109</f>
        <v>Law</v>
      </c>
      <c r="C37" s="75">
        <f t="shared" si="21"/>
        <v>0</v>
      </c>
      <c r="D37" s="75">
        <f t="shared" si="21"/>
        <v>0</v>
      </c>
      <c r="E37" s="75">
        <f t="shared" si="21"/>
        <v>0</v>
      </c>
      <c r="F37" s="75">
        <f t="shared" si="21"/>
        <v>0</v>
      </c>
      <c r="G37" s="96">
        <f t="shared" si="23"/>
        <v>1234.0991553991767</v>
      </c>
      <c r="H37" s="43">
        <f t="shared" si="22"/>
        <v>1234.1671944516531</v>
      </c>
    </row>
    <row r="38" spans="2:8" x14ac:dyDescent="0.2">
      <c r="B38" s="9" t="str">
        <f>$B$110</f>
        <v>Social Service</v>
      </c>
      <c r="C38" s="75">
        <f t="shared" si="21"/>
        <v>391.78995180793191</v>
      </c>
      <c r="D38" s="75">
        <f t="shared" si="21"/>
        <v>457.64844573526858</v>
      </c>
      <c r="E38" s="75">
        <f t="shared" si="21"/>
        <v>570.65196596871328</v>
      </c>
      <c r="F38" s="75">
        <f t="shared" si="21"/>
        <v>5892.3677361523223</v>
      </c>
      <c r="G38" s="96">
        <f t="shared" si="23"/>
        <v>0</v>
      </c>
      <c r="H38" s="43">
        <f t="shared" si="22"/>
        <v>555.28432598464087</v>
      </c>
    </row>
    <row r="39" spans="2:8" x14ac:dyDescent="0.2">
      <c r="B39" s="9" t="str">
        <f>$B$111</f>
        <v>Library Science</v>
      </c>
      <c r="C39" s="75">
        <f t="shared" si="21"/>
        <v>541.13637170998948</v>
      </c>
      <c r="D39" s="75">
        <f t="shared" si="21"/>
        <v>431.74900965062903</v>
      </c>
      <c r="E39" s="75">
        <f t="shared" si="21"/>
        <v>746.3112454915472</v>
      </c>
      <c r="F39" s="75">
        <f t="shared" si="21"/>
        <v>3747.7590954361444</v>
      </c>
      <c r="G39" s="96">
        <f t="shared" si="23"/>
        <v>0</v>
      </c>
      <c r="H39" s="43">
        <f t="shared" si="22"/>
        <v>758.83200803099669</v>
      </c>
    </row>
    <row r="40" spans="2:8" x14ac:dyDescent="0.2">
      <c r="B40" s="9" t="str">
        <f>$B$112</f>
        <v>Veterinary Science</v>
      </c>
      <c r="C40" s="75">
        <f t="shared" ref="C40:H49" si="24">IF(C88=0,0,C64/C88)</f>
        <v>0</v>
      </c>
      <c r="D40" s="75">
        <f t="shared" si="24"/>
        <v>0</v>
      </c>
      <c r="E40" s="75">
        <f t="shared" si="24"/>
        <v>0</v>
      </c>
      <c r="F40" s="75">
        <f t="shared" si="24"/>
        <v>0</v>
      </c>
      <c r="G40" s="96">
        <f t="shared" si="24"/>
        <v>6075.434107497068</v>
      </c>
      <c r="H40" s="43">
        <f t="shared" si="24"/>
        <v>6075.434107497068</v>
      </c>
    </row>
    <row r="41" spans="2:8" x14ac:dyDescent="0.2">
      <c r="B41" s="9" t="str">
        <f>$B$113</f>
        <v>Vocational Training</v>
      </c>
      <c r="C41" s="75">
        <f t="shared" si="24"/>
        <v>302.40244661708311</v>
      </c>
      <c r="D41" s="75">
        <f t="shared" si="24"/>
        <v>723.79720677076898</v>
      </c>
      <c r="E41" s="75">
        <f t="shared" si="24"/>
        <v>0</v>
      </c>
      <c r="F41" s="75">
        <f t="shared" si="24"/>
        <v>0</v>
      </c>
      <c r="G41" s="96">
        <f t="shared" si="24"/>
        <v>0</v>
      </c>
      <c r="H41" s="43">
        <f t="shared" si="24"/>
        <v>392.69980296967839</v>
      </c>
    </row>
    <row r="42" spans="2:8" x14ac:dyDescent="0.2">
      <c r="B42" s="9" t="str">
        <f>$B$114</f>
        <v>Physical Training</v>
      </c>
      <c r="C42" s="75">
        <f t="shared" si="24"/>
        <v>341.66439688507324</v>
      </c>
      <c r="D42" s="75">
        <f t="shared" si="24"/>
        <v>328.54444892809221</v>
      </c>
      <c r="E42" s="75">
        <f t="shared" si="24"/>
        <v>0</v>
      </c>
      <c r="F42" s="75">
        <f t="shared" si="24"/>
        <v>0</v>
      </c>
      <c r="G42" s="96">
        <f t="shared" si="24"/>
        <v>0</v>
      </c>
      <c r="H42" s="43">
        <f t="shared" si="24"/>
        <v>340.7293699751645</v>
      </c>
    </row>
    <row r="43" spans="2:8" x14ac:dyDescent="0.2">
      <c r="B43" s="9" t="str">
        <f>$B$115</f>
        <v>Health Services</v>
      </c>
      <c r="C43" s="75">
        <f t="shared" si="24"/>
        <v>239.36710030475467</v>
      </c>
      <c r="D43" s="75">
        <f t="shared" si="24"/>
        <v>385.89059877822552</v>
      </c>
      <c r="E43" s="75">
        <f t="shared" si="24"/>
        <v>646.67454699092718</v>
      </c>
      <c r="F43" s="75">
        <f t="shared" si="24"/>
        <v>2787.6931284891944</v>
      </c>
      <c r="G43" s="96">
        <f t="shared" si="24"/>
        <v>691.21989026417032</v>
      </c>
      <c r="H43" s="43">
        <f t="shared" si="24"/>
        <v>435.54903903382922</v>
      </c>
    </row>
    <row r="44" spans="2:8" x14ac:dyDescent="0.2">
      <c r="B44" s="9" t="str">
        <f>$B$116</f>
        <v>Pharmacy</v>
      </c>
      <c r="C44" s="75">
        <f t="shared" si="24"/>
        <v>1820.9121072253834</v>
      </c>
      <c r="D44" s="75">
        <f t="shared" si="24"/>
        <v>1020.5827626136482</v>
      </c>
      <c r="E44" s="75">
        <f t="shared" si="24"/>
        <v>8568.9401399845883</v>
      </c>
      <c r="F44" s="75">
        <f t="shared" si="24"/>
        <v>9692.7157292590418</v>
      </c>
      <c r="G44" s="96">
        <f t="shared" si="24"/>
        <v>1106.088366842534</v>
      </c>
      <c r="H44" s="43">
        <f t="shared" si="24"/>
        <v>1626.3115553698442</v>
      </c>
    </row>
    <row r="45" spans="2:8" x14ac:dyDescent="0.2">
      <c r="B45" s="9" t="str">
        <f>$B$117</f>
        <v>Business Administration</v>
      </c>
      <c r="C45" s="75">
        <f t="shared" si="24"/>
        <v>278.25856787605011</v>
      </c>
      <c r="D45" s="75">
        <f t="shared" si="24"/>
        <v>443.38498318057975</v>
      </c>
      <c r="E45" s="75">
        <f t="shared" si="24"/>
        <v>808.96298955414045</v>
      </c>
      <c r="F45" s="75">
        <f t="shared" si="24"/>
        <v>6978.5307368275289</v>
      </c>
      <c r="G45" s="96">
        <f t="shared" si="24"/>
        <v>0</v>
      </c>
      <c r="H45" s="43">
        <f t="shared" si="24"/>
        <v>524.27433442216625</v>
      </c>
    </row>
    <row r="46" spans="2:8" x14ac:dyDescent="0.2">
      <c r="B46" s="9" t="str">
        <f>$B$118</f>
        <v>Optometry</v>
      </c>
      <c r="C46" s="75">
        <f t="shared" si="24"/>
        <v>0</v>
      </c>
      <c r="D46" s="75">
        <f t="shared" si="24"/>
        <v>0</v>
      </c>
      <c r="E46" s="75">
        <f t="shared" si="24"/>
        <v>0</v>
      </c>
      <c r="F46" s="75">
        <f t="shared" si="24"/>
        <v>0</v>
      </c>
      <c r="G46" s="96">
        <f t="shared" si="24"/>
        <v>1751.1207770926526</v>
      </c>
      <c r="H46" s="43">
        <f t="shared" si="24"/>
        <v>1751.1207770926526</v>
      </c>
    </row>
    <row r="47" spans="2:8" x14ac:dyDescent="0.2">
      <c r="B47" s="9" t="str">
        <f>$B$119</f>
        <v>Teacher Ed-Practice Teaching</v>
      </c>
      <c r="C47" s="75">
        <f t="shared" si="24"/>
        <v>494.14411994086379</v>
      </c>
      <c r="D47" s="75">
        <f t="shared" si="24"/>
        <v>541.35228906505267</v>
      </c>
      <c r="E47" s="75">
        <f t="shared" si="24"/>
        <v>0</v>
      </c>
      <c r="F47" s="75">
        <f t="shared" si="24"/>
        <v>0</v>
      </c>
      <c r="G47" s="96">
        <f t="shared" si="24"/>
        <v>0</v>
      </c>
      <c r="H47" s="43">
        <f t="shared" si="24"/>
        <v>539.83784079045199</v>
      </c>
    </row>
    <row r="48" spans="2:8" x14ac:dyDescent="0.2">
      <c r="B48" s="9" t="str">
        <f>$B$120</f>
        <v>Technology</v>
      </c>
      <c r="C48" s="75">
        <f t="shared" si="24"/>
        <v>471.06223376110842</v>
      </c>
      <c r="D48" s="75">
        <f t="shared" si="24"/>
        <v>566.35898261150976</v>
      </c>
      <c r="E48" s="75">
        <f t="shared" si="24"/>
        <v>944.5165380344605</v>
      </c>
      <c r="F48" s="75">
        <f t="shared" si="24"/>
        <v>2855.6070459315933</v>
      </c>
      <c r="G48" s="96">
        <f t="shared" si="24"/>
        <v>0</v>
      </c>
      <c r="H48" s="43">
        <f t="shared" si="24"/>
        <v>567.806923739387</v>
      </c>
    </row>
    <row r="49" spans="2:8" x14ac:dyDescent="0.2">
      <c r="B49" s="9" t="str">
        <f>$B$121</f>
        <v>Nursing</v>
      </c>
      <c r="C49" s="75">
        <f t="shared" si="24"/>
        <v>337.49233359693744</v>
      </c>
      <c r="D49" s="75">
        <f t="shared" si="24"/>
        <v>503.26726288185154</v>
      </c>
      <c r="E49" s="75">
        <f t="shared" si="24"/>
        <v>676.81327180465519</v>
      </c>
      <c r="F49" s="75">
        <f t="shared" si="24"/>
        <v>2543.9415280155768</v>
      </c>
      <c r="G49" s="96">
        <f t="shared" si="24"/>
        <v>0</v>
      </c>
      <c r="H49" s="43">
        <f t="shared" si="24"/>
        <v>557.4875852374837</v>
      </c>
    </row>
    <row r="50" spans="2:8" x14ac:dyDescent="0.2">
      <c r="B50" s="39" t="str">
        <f>$B$122</f>
        <v>Totals</v>
      </c>
      <c r="C50" s="42">
        <f>IF(C122=0,0,C194/C122)</f>
        <v>293.53899298288445</v>
      </c>
      <c r="D50" s="42">
        <f>IF(D122=0,0,D194/D122)</f>
        <v>513.88404712036993</v>
      </c>
      <c r="E50" s="42">
        <f>IF(E122=0,0,E194/E122)</f>
        <v>1038.594806941772</v>
      </c>
      <c r="F50" s="42">
        <f>IF(F122=0,0,F194/F122)</f>
        <v>4285.9038731777264</v>
      </c>
      <c r="G50" s="42">
        <f>IF(G122=0,0,G194/G122)</f>
        <v>1482.12718802618</v>
      </c>
      <c r="H50" s="42">
        <f>IF(H98=0,0,H74/H98)</f>
        <v>567.57943369013992</v>
      </c>
    </row>
    <row r="52" spans="2:8" ht="15" thickBot="1" x14ac:dyDescent="0.25">
      <c r="B52" s="182" t="str">
        <f>"All Expenditures Current 3-Year (FY "&amp;H1-2&amp;" - FY "&amp;H1&amp;")"</f>
        <v>All Expenditures Current 3-Year (FY 2016 - FY 2018)</v>
      </c>
      <c r="C52" s="11"/>
      <c r="D52" s="11"/>
      <c r="E52" s="11"/>
      <c r="F52" s="11"/>
      <c r="G52" s="11"/>
      <c r="H52" s="17"/>
    </row>
    <row r="53" spans="2:8" ht="15" thickBot="1" x14ac:dyDescent="0.25">
      <c r="B53" s="68" t="s">
        <v>33</v>
      </c>
      <c r="C53" s="69" t="s">
        <v>27</v>
      </c>
      <c r="D53" s="69" t="s">
        <v>28</v>
      </c>
      <c r="E53" s="69" t="s">
        <v>29</v>
      </c>
      <c r="F53" s="69" t="s">
        <v>30</v>
      </c>
      <c r="G53" s="69" t="s">
        <v>31</v>
      </c>
      <c r="H53" s="70" t="s">
        <v>1</v>
      </c>
    </row>
    <row r="54" spans="2:8" x14ac:dyDescent="0.2">
      <c r="B54" s="9" t="str">
        <f>$B$102</f>
        <v>Liberal Arts</v>
      </c>
      <c r="C54" s="42">
        <f t="shared" ref="C54:G63" si="25">C174+C198+C222</f>
        <v>2834914558.770174</v>
      </c>
      <c r="D54" s="42">
        <f t="shared" si="25"/>
        <v>1975499724.0382311</v>
      </c>
      <c r="E54" s="42">
        <f t="shared" si="25"/>
        <v>879586169.53702366</v>
      </c>
      <c r="F54" s="42">
        <f t="shared" si="25"/>
        <v>800185941.48209405</v>
      </c>
      <c r="G54" s="42">
        <f t="shared" si="25"/>
        <v>45292.699865944669</v>
      </c>
      <c r="H54" s="42">
        <f>SUM(C54:G54)</f>
        <v>6490231686.5273886</v>
      </c>
    </row>
    <row r="55" spans="2:8" x14ac:dyDescent="0.2">
      <c r="B55" s="9" t="str">
        <f>$B$103</f>
        <v>Science</v>
      </c>
      <c r="C55" s="43">
        <f t="shared" si="25"/>
        <v>1681508863.7167318</v>
      </c>
      <c r="D55" s="43">
        <f t="shared" si="25"/>
        <v>1496912215.8324552</v>
      </c>
      <c r="E55" s="43">
        <f t="shared" si="25"/>
        <v>699512605.75115108</v>
      </c>
      <c r="F55" s="43">
        <f t="shared" si="25"/>
        <v>1221155065.8086834</v>
      </c>
      <c r="G55" s="43">
        <f t="shared" si="25"/>
        <v>354.89143576258778</v>
      </c>
      <c r="H55" s="43">
        <f t="shared" ref="H55:H74" si="26">SUM(C55:G55)</f>
        <v>5099089106.0004568</v>
      </c>
    </row>
    <row r="56" spans="2:8" x14ac:dyDescent="0.2">
      <c r="B56" s="9" t="str">
        <f>$B$104</f>
        <v>Fine Arts</v>
      </c>
      <c r="C56" s="43">
        <f t="shared" si="25"/>
        <v>566274086.13677454</v>
      </c>
      <c r="D56" s="43">
        <f t="shared" si="25"/>
        <v>426456074.88342094</v>
      </c>
      <c r="E56" s="43">
        <f t="shared" si="25"/>
        <v>181035293.37420815</v>
      </c>
      <c r="F56" s="43">
        <f t="shared" si="25"/>
        <v>79695733.536059424</v>
      </c>
      <c r="G56" s="43">
        <f t="shared" si="25"/>
        <v>0</v>
      </c>
      <c r="H56" s="43">
        <f t="shared" si="26"/>
        <v>1253461187.9304631</v>
      </c>
    </row>
    <row r="57" spans="2:8" x14ac:dyDescent="0.2">
      <c r="B57" s="9" t="str">
        <f>$B$105</f>
        <v>Teacher Education</v>
      </c>
      <c r="C57" s="43">
        <f t="shared" si="25"/>
        <v>82156179.167465687</v>
      </c>
      <c r="D57" s="43">
        <f t="shared" si="25"/>
        <v>451391356.85147369</v>
      </c>
      <c r="E57" s="43">
        <f t="shared" si="25"/>
        <v>507356590.7274313</v>
      </c>
      <c r="F57" s="43">
        <f t="shared" si="25"/>
        <v>323853450.94061393</v>
      </c>
      <c r="G57" s="43">
        <f t="shared" si="25"/>
        <v>0</v>
      </c>
      <c r="H57" s="43">
        <f t="shared" si="26"/>
        <v>1364757577.6869845</v>
      </c>
    </row>
    <row r="58" spans="2:8" x14ac:dyDescent="0.2">
      <c r="B58" s="9" t="str">
        <f>$B$106</f>
        <v>Agriculture</v>
      </c>
      <c r="C58" s="43">
        <f t="shared" si="25"/>
        <v>114823927.31605086</v>
      </c>
      <c r="D58" s="43">
        <f t="shared" si="25"/>
        <v>172684411.83665353</v>
      </c>
      <c r="E58" s="43">
        <f t="shared" si="25"/>
        <v>92980027.872428298</v>
      </c>
      <c r="F58" s="43">
        <f t="shared" si="25"/>
        <v>71669510.213612407</v>
      </c>
      <c r="G58" s="43">
        <f t="shared" si="25"/>
        <v>2430.0654683253651</v>
      </c>
      <c r="H58" s="43">
        <f t="shared" si="26"/>
        <v>452160307.3042134</v>
      </c>
    </row>
    <row r="59" spans="2:8" x14ac:dyDescent="0.2">
      <c r="B59" s="9" t="str">
        <f>$B$107</f>
        <v>Engineering</v>
      </c>
      <c r="C59" s="43">
        <f t="shared" si="25"/>
        <v>649437276.66022336</v>
      </c>
      <c r="D59" s="43">
        <f t="shared" si="25"/>
        <v>1370103226.1464937</v>
      </c>
      <c r="E59" s="43">
        <f t="shared" si="25"/>
        <v>1247920401.7794189</v>
      </c>
      <c r="F59" s="43">
        <f t="shared" si="25"/>
        <v>1281063869.4961774</v>
      </c>
      <c r="G59" s="43">
        <f t="shared" si="25"/>
        <v>6818.304539179434</v>
      </c>
      <c r="H59" s="43">
        <f t="shared" si="26"/>
        <v>4548531592.3868523</v>
      </c>
    </row>
    <row r="60" spans="2:8" x14ac:dyDescent="0.2">
      <c r="B60" s="9" t="str">
        <f>$B$108</f>
        <v>Home Economics</v>
      </c>
      <c r="C60" s="43">
        <f t="shared" si="25"/>
        <v>66280007.235241577</v>
      </c>
      <c r="D60" s="43">
        <f t="shared" si="25"/>
        <v>99800913.646728873</v>
      </c>
      <c r="E60" s="43">
        <f t="shared" si="25"/>
        <v>29793857.448080305</v>
      </c>
      <c r="F60" s="43">
        <f t="shared" si="25"/>
        <v>18637371.785631277</v>
      </c>
      <c r="G60" s="43">
        <f t="shared" si="25"/>
        <v>0</v>
      </c>
      <c r="H60" s="43">
        <f t="shared" si="26"/>
        <v>214512150.11568204</v>
      </c>
    </row>
    <row r="61" spans="2:8" x14ac:dyDescent="0.2">
      <c r="B61" s="9" t="str">
        <f>$B$109</f>
        <v>Law</v>
      </c>
      <c r="C61" s="43">
        <f t="shared" si="25"/>
        <v>0</v>
      </c>
      <c r="D61" s="43">
        <f t="shared" si="25"/>
        <v>21463.191259832296</v>
      </c>
      <c r="E61" s="43">
        <f t="shared" si="25"/>
        <v>0</v>
      </c>
      <c r="F61" s="43">
        <f t="shared" si="25"/>
        <v>0</v>
      </c>
      <c r="G61" s="43">
        <f t="shared" si="25"/>
        <v>389301514.96729189</v>
      </c>
      <c r="H61" s="43">
        <f t="shared" si="26"/>
        <v>389322978.15855175</v>
      </c>
    </row>
    <row r="62" spans="2:8" x14ac:dyDescent="0.2">
      <c r="B62" s="9" t="str">
        <f>$B$110</f>
        <v>Social Service</v>
      </c>
      <c r="C62" s="43">
        <f t="shared" si="25"/>
        <v>21260089.944905616</v>
      </c>
      <c r="D62" s="43">
        <f t="shared" si="25"/>
        <v>80397848.352989048</v>
      </c>
      <c r="E62" s="43">
        <f t="shared" si="25"/>
        <v>124280579.71242815</v>
      </c>
      <c r="F62" s="43">
        <f t="shared" si="25"/>
        <v>25036670.510911219</v>
      </c>
      <c r="G62" s="43">
        <f t="shared" si="25"/>
        <v>0</v>
      </c>
      <c r="H62" s="43">
        <f t="shared" si="26"/>
        <v>250975188.52123404</v>
      </c>
    </row>
    <row r="63" spans="2:8" x14ac:dyDescent="0.2">
      <c r="B63" s="9" t="str">
        <f>$B$111</f>
        <v>Library Science</v>
      </c>
      <c r="C63" s="43">
        <f t="shared" si="25"/>
        <v>4011985.0598578621</v>
      </c>
      <c r="D63" s="43">
        <f t="shared" si="25"/>
        <v>5584673.4398308862</v>
      </c>
      <c r="E63" s="43">
        <f t="shared" si="25"/>
        <v>53716498.205499604</v>
      </c>
      <c r="F63" s="43">
        <f t="shared" si="25"/>
        <v>8458692.2783993781</v>
      </c>
      <c r="G63" s="43">
        <f t="shared" si="25"/>
        <v>0</v>
      </c>
      <c r="H63" s="43">
        <f t="shared" si="26"/>
        <v>71771848.983587727</v>
      </c>
    </row>
    <row r="64" spans="2:8" x14ac:dyDescent="0.2">
      <c r="B64" s="9" t="str">
        <f>$B$112</f>
        <v>Veterinary Science</v>
      </c>
      <c r="C64" s="43">
        <f t="shared" ref="C64:G73" si="27">C184+C208+C232</f>
        <v>0</v>
      </c>
      <c r="D64" s="43">
        <f t="shared" si="27"/>
        <v>0</v>
      </c>
      <c r="E64" s="43">
        <f t="shared" si="27"/>
        <v>0</v>
      </c>
      <c r="F64" s="43">
        <f t="shared" si="27"/>
        <v>0</v>
      </c>
      <c r="G64" s="43">
        <f t="shared" si="27"/>
        <v>232567617.63498777</v>
      </c>
      <c r="H64" s="43">
        <f t="shared" si="26"/>
        <v>232567617.63498777</v>
      </c>
    </row>
    <row r="65" spans="2:8" x14ac:dyDescent="0.2">
      <c r="B65" s="9" t="str">
        <f>$B$113</f>
        <v>Vocational Training</v>
      </c>
      <c r="C65" s="43">
        <f t="shared" si="27"/>
        <v>14107678.939580161</v>
      </c>
      <c r="D65" s="43">
        <f t="shared" si="27"/>
        <v>9208871.8617444932</v>
      </c>
      <c r="E65" s="43">
        <f t="shared" si="27"/>
        <v>0</v>
      </c>
      <c r="F65" s="43">
        <f t="shared" si="27"/>
        <v>0</v>
      </c>
      <c r="G65" s="43">
        <f t="shared" si="27"/>
        <v>0</v>
      </c>
      <c r="H65" s="43">
        <f t="shared" si="26"/>
        <v>23316550.801324654</v>
      </c>
    </row>
    <row r="66" spans="2:8" x14ac:dyDescent="0.2">
      <c r="B66" s="9" t="str">
        <f>$B$114</f>
        <v>Physical Training</v>
      </c>
      <c r="C66" s="43">
        <f t="shared" si="27"/>
        <v>47646808.467607886</v>
      </c>
      <c r="D66" s="43">
        <f t="shared" si="27"/>
        <v>3521339.4036112921</v>
      </c>
      <c r="E66" s="43">
        <f t="shared" si="27"/>
        <v>203.80606120331669</v>
      </c>
      <c r="F66" s="43">
        <f t="shared" si="27"/>
        <v>0</v>
      </c>
      <c r="G66" s="43">
        <f t="shared" si="27"/>
        <v>0</v>
      </c>
      <c r="H66" s="43">
        <f t="shared" si="26"/>
        <v>51168351.677280381</v>
      </c>
    </row>
    <row r="67" spans="2:8" x14ac:dyDescent="0.2">
      <c r="B67" s="9" t="str">
        <f>$B$115</f>
        <v>Health Services</v>
      </c>
      <c r="C67" s="43">
        <f t="shared" si="27"/>
        <v>122105466.47326085</v>
      </c>
      <c r="D67" s="43">
        <f t="shared" si="27"/>
        <v>302238006.55627936</v>
      </c>
      <c r="E67" s="43">
        <f t="shared" si="27"/>
        <v>197008107.39169198</v>
      </c>
      <c r="F67" s="43">
        <f t="shared" si="27"/>
        <v>68128432.367147416</v>
      </c>
      <c r="G67" s="43">
        <f t="shared" si="27"/>
        <v>46410577.09200719</v>
      </c>
      <c r="H67" s="43">
        <f t="shared" si="26"/>
        <v>735890589.88038683</v>
      </c>
    </row>
    <row r="68" spans="2:8" x14ac:dyDescent="0.2">
      <c r="B68" s="9" t="str">
        <f>$B$116</f>
        <v>Pharmacy</v>
      </c>
      <c r="C68" s="43">
        <f t="shared" si="27"/>
        <v>284062.28872715979</v>
      </c>
      <c r="D68" s="43">
        <f t="shared" si="27"/>
        <v>3242391.4368235604</v>
      </c>
      <c r="E68" s="43">
        <f t="shared" si="27"/>
        <v>33410297.60579991</v>
      </c>
      <c r="F68" s="43">
        <f t="shared" si="27"/>
        <v>63865303.940087825</v>
      </c>
      <c r="G68" s="43">
        <f t="shared" si="27"/>
        <v>166532664.51181191</v>
      </c>
      <c r="H68" s="43">
        <f t="shared" si="26"/>
        <v>267334719.78325036</v>
      </c>
    </row>
    <row r="69" spans="2:8" x14ac:dyDescent="0.2">
      <c r="B69" s="9" t="str">
        <f>$B$117</f>
        <v>Business Administration</v>
      </c>
      <c r="C69" s="43">
        <f t="shared" si="27"/>
        <v>365889982.14011884</v>
      </c>
      <c r="D69" s="43">
        <f t="shared" si="27"/>
        <v>1659934502.1768413</v>
      </c>
      <c r="E69" s="43">
        <f t="shared" si="27"/>
        <v>979946215.9892931</v>
      </c>
      <c r="F69" s="43">
        <f t="shared" si="27"/>
        <v>304305811.31010121</v>
      </c>
      <c r="G69" s="43">
        <f t="shared" si="27"/>
        <v>19673.943512390928</v>
      </c>
      <c r="H69" s="43">
        <f t="shared" si="26"/>
        <v>3310096185.5598669</v>
      </c>
    </row>
    <row r="70" spans="2:8" x14ac:dyDescent="0.2">
      <c r="B70" s="9" t="str">
        <f>$B$118</f>
        <v>Optometry</v>
      </c>
      <c r="C70" s="43">
        <f t="shared" si="27"/>
        <v>0</v>
      </c>
      <c r="D70" s="43">
        <f t="shared" si="27"/>
        <v>0</v>
      </c>
      <c r="E70" s="43">
        <f t="shared" si="27"/>
        <v>0</v>
      </c>
      <c r="F70" s="43">
        <f t="shared" si="27"/>
        <v>0</v>
      </c>
      <c r="G70" s="43">
        <f t="shared" si="27"/>
        <v>85810171.439871252</v>
      </c>
      <c r="H70" s="43">
        <f t="shared" si="26"/>
        <v>85810171.439871252</v>
      </c>
    </row>
    <row r="71" spans="2:8" x14ac:dyDescent="0.2">
      <c r="B71" s="9" t="str">
        <f>$B$119</f>
        <v>Teacher Ed-Practice Teaching</v>
      </c>
      <c r="C71" s="43">
        <f t="shared" si="27"/>
        <v>2521617.4440582278</v>
      </c>
      <c r="D71" s="43">
        <f t="shared" si="27"/>
        <v>83350387.890478969</v>
      </c>
      <c r="E71" s="43">
        <f t="shared" si="27"/>
        <v>0</v>
      </c>
      <c r="F71" s="43">
        <f t="shared" si="27"/>
        <v>0</v>
      </c>
      <c r="G71" s="43">
        <f t="shared" si="27"/>
        <v>0</v>
      </c>
      <c r="H71" s="43">
        <f t="shared" si="26"/>
        <v>85872005.334537193</v>
      </c>
    </row>
    <row r="72" spans="2:8" x14ac:dyDescent="0.2">
      <c r="B72" s="9" t="str">
        <f>$B$120</f>
        <v>Technology</v>
      </c>
      <c r="C72" s="43">
        <f t="shared" si="27"/>
        <v>87445637.764243364</v>
      </c>
      <c r="D72" s="43">
        <f t="shared" si="27"/>
        <v>164999627.84014159</v>
      </c>
      <c r="E72" s="43">
        <f t="shared" si="27"/>
        <v>44459337.961820088</v>
      </c>
      <c r="F72" s="43">
        <f t="shared" si="27"/>
        <v>796714.36581491458</v>
      </c>
      <c r="G72" s="43">
        <f t="shared" si="27"/>
        <v>10640.516091714479</v>
      </c>
      <c r="H72" s="43">
        <f t="shared" si="26"/>
        <v>297711958.44811165</v>
      </c>
    </row>
    <row r="73" spans="2:8" x14ac:dyDescent="0.2">
      <c r="B73" s="9" t="str">
        <f>$B$121</f>
        <v>Nursing</v>
      </c>
      <c r="C73" s="43">
        <f t="shared" si="27"/>
        <v>26411812.534962729</v>
      </c>
      <c r="D73" s="43">
        <f t="shared" si="27"/>
        <v>450770448.15611982</v>
      </c>
      <c r="E73" s="43">
        <f t="shared" si="27"/>
        <v>191088751.90823913</v>
      </c>
      <c r="F73" s="43">
        <f t="shared" si="27"/>
        <v>41097375.38509164</v>
      </c>
      <c r="G73" s="43">
        <f t="shared" si="27"/>
        <v>0</v>
      </c>
      <c r="H73" s="43">
        <f t="shared" si="26"/>
        <v>709368387.98441327</v>
      </c>
    </row>
    <row r="74" spans="2:8" x14ac:dyDescent="0.2">
      <c r="B74" s="39" t="str">
        <f>$B$122</f>
        <v>Totals</v>
      </c>
      <c r="C74" s="42">
        <f>SUM(C54:C73)</f>
        <v>6687080040.0599823</v>
      </c>
      <c r="D74" s="42">
        <f>SUM(D54:D73)</f>
        <v>8756117483.5415764</v>
      </c>
      <c r="E74" s="42">
        <f>SUM(E54:E73)</f>
        <v>5262094939.0705748</v>
      </c>
      <c r="F74" s="42">
        <f>SUM(F54:F73)</f>
        <v>4307949943.4204245</v>
      </c>
      <c r="G74" s="42">
        <f>SUM(G54:G73)</f>
        <v>920707756.06688344</v>
      </c>
      <c r="H74" s="42">
        <f t="shared" si="26"/>
        <v>25933950162.159443</v>
      </c>
    </row>
    <row r="75" spans="2:8" x14ac:dyDescent="0.2">
      <c r="H75" s="58"/>
    </row>
    <row r="76" spans="2:8" ht="15" thickBot="1" x14ac:dyDescent="0.25">
      <c r="B76" s="3" t="str">
        <f>"Semester Credit Hours  3-Years (FY "&amp;H1-2&amp;" - FY "&amp;H1&amp;")"</f>
        <v>Semester Credit Hours  3-Years (FY 2016 - FY 2018)</v>
      </c>
      <c r="C76" s="1"/>
      <c r="D76" s="1"/>
      <c r="E76" s="1"/>
      <c r="F76" s="1"/>
      <c r="G76" s="1"/>
      <c r="H76" s="1"/>
    </row>
    <row r="77" spans="2:8" ht="15" thickBot="1" x14ac:dyDescent="0.25">
      <c r="B77" s="68" t="s">
        <v>33</v>
      </c>
      <c r="C77" s="69" t="s">
        <v>27</v>
      </c>
      <c r="D77" s="69" t="s">
        <v>28</v>
      </c>
      <c r="E77" s="69" t="s">
        <v>29</v>
      </c>
      <c r="F77" s="69" t="s">
        <v>30</v>
      </c>
      <c r="G77" s="69" t="s">
        <v>31</v>
      </c>
      <c r="H77" s="70" t="s">
        <v>32</v>
      </c>
    </row>
    <row r="78" spans="2:8" x14ac:dyDescent="0.2">
      <c r="B78" s="9" t="s">
        <v>46</v>
      </c>
      <c r="C78" s="87">
        <f>C102+C126+C150</f>
        <v>11468739</v>
      </c>
      <c r="D78" s="87">
        <f t="shared" ref="C78:G87" si="28">D102+D126+D150</f>
        <v>4563107</v>
      </c>
      <c r="E78" s="87">
        <f t="shared" si="28"/>
        <v>828006</v>
      </c>
      <c r="F78" s="87">
        <f t="shared" si="28"/>
        <v>261484</v>
      </c>
      <c r="G78" s="87">
        <f t="shared" si="28"/>
        <v>0</v>
      </c>
      <c r="H78" s="22">
        <f>SUM(C78:G78)</f>
        <v>17121336</v>
      </c>
    </row>
    <row r="79" spans="2:8" x14ac:dyDescent="0.2">
      <c r="B79" s="7" t="s">
        <v>47</v>
      </c>
      <c r="C79" s="87">
        <f t="shared" si="28"/>
        <v>4502708</v>
      </c>
      <c r="D79" s="87">
        <f t="shared" si="28"/>
        <v>2191046</v>
      </c>
      <c r="E79" s="87">
        <f t="shared" si="28"/>
        <v>385946</v>
      </c>
      <c r="F79" s="87">
        <f t="shared" si="28"/>
        <v>225913</v>
      </c>
      <c r="G79" s="87">
        <f t="shared" si="28"/>
        <v>0</v>
      </c>
      <c r="H79" s="22">
        <f t="shared" ref="H79:H98" si="29">SUM(C79:G79)</f>
        <v>7305613</v>
      </c>
    </row>
    <row r="80" spans="2:8" x14ac:dyDescent="0.2">
      <c r="B80" s="7" t="s">
        <v>48</v>
      </c>
      <c r="C80" s="87">
        <f t="shared" si="28"/>
        <v>1580021</v>
      </c>
      <c r="D80" s="87">
        <f t="shared" si="28"/>
        <v>649548</v>
      </c>
      <c r="E80" s="87">
        <f t="shared" si="28"/>
        <v>109488</v>
      </c>
      <c r="F80" s="87">
        <f t="shared" si="28"/>
        <v>38067</v>
      </c>
      <c r="G80" s="87">
        <f t="shared" si="28"/>
        <v>0</v>
      </c>
      <c r="H80" s="22">
        <f t="shared" si="29"/>
        <v>2377124</v>
      </c>
    </row>
    <row r="81" spans="2:8" x14ac:dyDescent="0.2">
      <c r="B81" s="7" t="s">
        <v>49</v>
      </c>
      <c r="C81" s="87">
        <f t="shared" si="28"/>
        <v>227446</v>
      </c>
      <c r="D81" s="87">
        <f t="shared" si="28"/>
        <v>923875</v>
      </c>
      <c r="E81" s="87">
        <f t="shared" si="28"/>
        <v>852838</v>
      </c>
      <c r="F81" s="87">
        <f t="shared" si="28"/>
        <v>161345</v>
      </c>
      <c r="G81" s="87">
        <f t="shared" si="28"/>
        <v>0</v>
      </c>
      <c r="H81" s="22">
        <f t="shared" si="29"/>
        <v>2165504</v>
      </c>
    </row>
    <row r="82" spans="2:8" x14ac:dyDescent="0.2">
      <c r="B82" s="7" t="s">
        <v>50</v>
      </c>
      <c r="C82" s="87">
        <f t="shared" si="28"/>
        <v>248231</v>
      </c>
      <c r="D82" s="87">
        <f t="shared" si="28"/>
        <v>293021</v>
      </c>
      <c r="E82" s="87">
        <f t="shared" si="28"/>
        <v>50659</v>
      </c>
      <c r="F82" s="87">
        <f t="shared" si="28"/>
        <v>21354</v>
      </c>
      <c r="G82" s="87">
        <f t="shared" si="28"/>
        <v>0</v>
      </c>
      <c r="H82" s="22">
        <f t="shared" si="29"/>
        <v>613265</v>
      </c>
    </row>
    <row r="83" spans="2:8" x14ac:dyDescent="0.2">
      <c r="B83" s="7" t="s">
        <v>51</v>
      </c>
      <c r="C83" s="87">
        <f t="shared" si="28"/>
        <v>1338616</v>
      </c>
      <c r="D83" s="87">
        <f t="shared" si="28"/>
        <v>1853720</v>
      </c>
      <c r="E83" s="87">
        <f t="shared" si="28"/>
        <v>842000</v>
      </c>
      <c r="F83" s="87">
        <f t="shared" si="28"/>
        <v>280542</v>
      </c>
      <c r="G83" s="87">
        <f t="shared" si="28"/>
        <v>0</v>
      </c>
      <c r="H83" s="22">
        <f t="shared" si="29"/>
        <v>4314878</v>
      </c>
    </row>
    <row r="84" spans="2:8" x14ac:dyDescent="0.2">
      <c r="B84" s="7" t="s">
        <v>52</v>
      </c>
      <c r="C84" s="87">
        <f t="shared" si="28"/>
        <v>240698</v>
      </c>
      <c r="D84" s="87">
        <f t="shared" si="28"/>
        <v>224885</v>
      </c>
      <c r="E84" s="87">
        <f t="shared" si="28"/>
        <v>39419</v>
      </c>
      <c r="F84" s="87">
        <f t="shared" si="28"/>
        <v>7180</v>
      </c>
      <c r="G84" s="87">
        <f t="shared" si="28"/>
        <v>0</v>
      </c>
      <c r="H84" s="22">
        <f t="shared" si="29"/>
        <v>512182</v>
      </c>
    </row>
    <row r="85" spans="2:8" x14ac:dyDescent="0.2">
      <c r="B85" s="7" t="s">
        <v>53</v>
      </c>
      <c r="C85" s="87">
        <f t="shared" si="28"/>
        <v>0</v>
      </c>
      <c r="D85" s="87">
        <f t="shared" si="28"/>
        <v>0</v>
      </c>
      <c r="E85" s="87">
        <f t="shared" si="28"/>
        <v>0</v>
      </c>
      <c r="F85" s="87">
        <f t="shared" si="28"/>
        <v>0</v>
      </c>
      <c r="G85" s="87">
        <f t="shared" si="28"/>
        <v>315454</v>
      </c>
      <c r="H85" s="22">
        <f t="shared" si="29"/>
        <v>315454</v>
      </c>
    </row>
    <row r="86" spans="2:8" x14ac:dyDescent="0.2">
      <c r="B86" s="7" t="s">
        <v>54</v>
      </c>
      <c r="C86" s="87">
        <f t="shared" si="28"/>
        <v>54264</v>
      </c>
      <c r="D86" s="87">
        <f t="shared" si="28"/>
        <v>175676</v>
      </c>
      <c r="E86" s="87">
        <f t="shared" si="28"/>
        <v>217787</v>
      </c>
      <c r="F86" s="87">
        <f t="shared" si="28"/>
        <v>4249</v>
      </c>
      <c r="G86" s="87">
        <f t="shared" si="28"/>
        <v>0</v>
      </c>
      <c r="H86" s="22">
        <f t="shared" si="29"/>
        <v>451976</v>
      </c>
    </row>
    <row r="87" spans="2:8" x14ac:dyDescent="0.2">
      <c r="B87" s="7" t="s">
        <v>55</v>
      </c>
      <c r="C87" s="87">
        <f t="shared" si="28"/>
        <v>7414</v>
      </c>
      <c r="D87" s="87">
        <f t="shared" si="28"/>
        <v>12935</v>
      </c>
      <c r="E87" s="87">
        <f t="shared" si="28"/>
        <v>71976</v>
      </c>
      <c r="F87" s="87">
        <f t="shared" si="28"/>
        <v>2257</v>
      </c>
      <c r="G87" s="87">
        <f t="shared" si="28"/>
        <v>0</v>
      </c>
      <c r="H87" s="22">
        <f t="shared" si="29"/>
        <v>94582</v>
      </c>
    </row>
    <row r="88" spans="2:8" x14ac:dyDescent="0.2">
      <c r="B88" s="7" t="s">
        <v>56</v>
      </c>
      <c r="C88" s="87">
        <f t="shared" ref="C88:G97" si="30">C112+C136+C160</f>
        <v>0</v>
      </c>
      <c r="D88" s="87">
        <f t="shared" si="30"/>
        <v>0</v>
      </c>
      <c r="E88" s="87">
        <f t="shared" si="30"/>
        <v>0</v>
      </c>
      <c r="F88" s="87">
        <f t="shared" si="30"/>
        <v>0</v>
      </c>
      <c r="G88" s="87">
        <f t="shared" si="30"/>
        <v>38280</v>
      </c>
      <c r="H88" s="22">
        <f t="shared" si="29"/>
        <v>38280</v>
      </c>
    </row>
    <row r="89" spans="2:8" x14ac:dyDescent="0.2">
      <c r="B89" s="7" t="s">
        <v>57</v>
      </c>
      <c r="C89" s="87">
        <f t="shared" si="30"/>
        <v>46652</v>
      </c>
      <c r="D89" s="87">
        <f t="shared" si="30"/>
        <v>12723</v>
      </c>
      <c r="E89" s="87">
        <f t="shared" si="30"/>
        <v>0</v>
      </c>
      <c r="F89" s="87">
        <f t="shared" si="30"/>
        <v>0</v>
      </c>
      <c r="G89" s="87">
        <f t="shared" si="30"/>
        <v>0</v>
      </c>
      <c r="H89" s="22">
        <f t="shared" si="29"/>
        <v>59375</v>
      </c>
    </row>
    <row r="90" spans="2:8" x14ac:dyDescent="0.2">
      <c r="B90" s="7" t="s">
        <v>58</v>
      </c>
      <c r="C90" s="87">
        <f t="shared" si="30"/>
        <v>139455</v>
      </c>
      <c r="D90" s="87">
        <f t="shared" si="30"/>
        <v>10718</v>
      </c>
      <c r="E90" s="87">
        <f t="shared" si="30"/>
        <v>0</v>
      </c>
      <c r="F90" s="87">
        <f t="shared" si="30"/>
        <v>0</v>
      </c>
      <c r="G90" s="87">
        <f t="shared" si="30"/>
        <v>0</v>
      </c>
      <c r="H90" s="22">
        <f t="shared" si="29"/>
        <v>150173</v>
      </c>
    </row>
    <row r="91" spans="2:8" x14ac:dyDescent="0.2">
      <c r="B91" s="7" t="s">
        <v>59</v>
      </c>
      <c r="C91" s="87">
        <f t="shared" si="30"/>
        <v>510118</v>
      </c>
      <c r="D91" s="87">
        <f t="shared" si="30"/>
        <v>783222</v>
      </c>
      <c r="E91" s="87">
        <f t="shared" si="30"/>
        <v>304648</v>
      </c>
      <c r="F91" s="87">
        <f t="shared" si="30"/>
        <v>24439</v>
      </c>
      <c r="G91" s="87">
        <f t="shared" si="30"/>
        <v>67143</v>
      </c>
      <c r="H91" s="22">
        <f t="shared" si="29"/>
        <v>1689570</v>
      </c>
    </row>
    <row r="92" spans="2:8" x14ac:dyDescent="0.2">
      <c r="B92" s="7" t="s">
        <v>60</v>
      </c>
      <c r="C92" s="87">
        <f t="shared" si="30"/>
        <v>156</v>
      </c>
      <c r="D92" s="87">
        <f t="shared" si="30"/>
        <v>3177</v>
      </c>
      <c r="E92" s="87">
        <f t="shared" si="30"/>
        <v>3899</v>
      </c>
      <c r="F92" s="87">
        <f t="shared" si="30"/>
        <v>6589</v>
      </c>
      <c r="G92" s="87">
        <f t="shared" si="30"/>
        <v>150560</v>
      </c>
      <c r="H92" s="22">
        <f t="shared" si="29"/>
        <v>164381</v>
      </c>
    </row>
    <row r="93" spans="2:8" x14ac:dyDescent="0.2">
      <c r="B93" s="7" t="s">
        <v>61</v>
      </c>
      <c r="C93" s="87">
        <f t="shared" si="30"/>
        <v>1314928</v>
      </c>
      <c r="D93" s="87">
        <f t="shared" si="30"/>
        <v>3743777</v>
      </c>
      <c r="E93" s="87">
        <f t="shared" si="30"/>
        <v>1211361</v>
      </c>
      <c r="F93" s="87">
        <f t="shared" si="30"/>
        <v>43606</v>
      </c>
      <c r="G93" s="87">
        <f t="shared" si="30"/>
        <v>0</v>
      </c>
      <c r="H93" s="22">
        <f t="shared" si="29"/>
        <v>6313672</v>
      </c>
    </row>
    <row r="94" spans="2:8" x14ac:dyDescent="0.2">
      <c r="B94" s="7" t="s">
        <v>62</v>
      </c>
      <c r="C94" s="87">
        <f t="shared" si="30"/>
        <v>0</v>
      </c>
      <c r="D94" s="87">
        <f t="shared" si="30"/>
        <v>0</v>
      </c>
      <c r="E94" s="87">
        <f t="shared" si="30"/>
        <v>0</v>
      </c>
      <c r="F94" s="87">
        <f t="shared" si="30"/>
        <v>0</v>
      </c>
      <c r="G94" s="87">
        <f t="shared" si="30"/>
        <v>49003</v>
      </c>
      <c r="H94" s="22">
        <f t="shared" si="29"/>
        <v>49003</v>
      </c>
    </row>
    <row r="95" spans="2:8" x14ac:dyDescent="0.2">
      <c r="B95" s="7" t="s">
        <v>63</v>
      </c>
      <c r="C95" s="87">
        <f t="shared" si="30"/>
        <v>5103</v>
      </c>
      <c r="D95" s="87">
        <f t="shared" si="30"/>
        <v>153967</v>
      </c>
      <c r="E95" s="87">
        <f t="shared" si="30"/>
        <v>0</v>
      </c>
      <c r="F95" s="87">
        <f t="shared" si="30"/>
        <v>0</v>
      </c>
      <c r="G95" s="87">
        <f t="shared" si="30"/>
        <v>0</v>
      </c>
      <c r="H95" s="22">
        <f t="shared" si="29"/>
        <v>159070</v>
      </c>
    </row>
    <row r="96" spans="2:8" x14ac:dyDescent="0.2">
      <c r="B96" s="7" t="s">
        <v>64</v>
      </c>
      <c r="C96" s="87">
        <f t="shared" si="30"/>
        <v>185635</v>
      </c>
      <c r="D96" s="87">
        <f t="shared" si="30"/>
        <v>291334</v>
      </c>
      <c r="E96" s="87">
        <f t="shared" si="30"/>
        <v>47071</v>
      </c>
      <c r="F96" s="87">
        <f t="shared" si="30"/>
        <v>279</v>
      </c>
      <c r="G96" s="87">
        <f t="shared" si="30"/>
        <v>0</v>
      </c>
      <c r="H96" s="22">
        <f t="shared" si="29"/>
        <v>524319</v>
      </c>
    </row>
    <row r="97" spans="2:8" x14ac:dyDescent="0.2">
      <c r="B97" s="7" t="s">
        <v>0</v>
      </c>
      <c r="C97" s="87">
        <f t="shared" si="30"/>
        <v>78259</v>
      </c>
      <c r="D97" s="87">
        <f t="shared" si="30"/>
        <v>895688</v>
      </c>
      <c r="E97" s="87">
        <f t="shared" si="30"/>
        <v>282336</v>
      </c>
      <c r="F97" s="87">
        <f t="shared" si="30"/>
        <v>16155</v>
      </c>
      <c r="G97" s="87">
        <f t="shared" si="30"/>
        <v>0</v>
      </c>
      <c r="H97" s="22">
        <f t="shared" si="29"/>
        <v>1272438</v>
      </c>
    </row>
    <row r="98" spans="2:8" x14ac:dyDescent="0.2">
      <c r="B98" s="8" t="s">
        <v>35</v>
      </c>
      <c r="C98" s="22">
        <f>SUM(C78:C97)</f>
        <v>21948443</v>
      </c>
      <c r="D98" s="22">
        <f>SUM(D78:D97)</f>
        <v>16782419</v>
      </c>
      <c r="E98" s="22">
        <f>SUM(E78:E97)</f>
        <v>5247434</v>
      </c>
      <c r="F98" s="22">
        <f>SUM(F78:F97)</f>
        <v>1093459</v>
      </c>
      <c r="G98" s="22">
        <f>SUM(G78:G97)</f>
        <v>620440</v>
      </c>
      <c r="H98" s="22">
        <f t="shared" si="29"/>
        <v>45692195</v>
      </c>
    </row>
    <row r="99" spans="2:8" x14ac:dyDescent="0.2">
      <c r="B99" s="14"/>
      <c r="C99" s="18"/>
      <c r="D99" s="18"/>
      <c r="E99" s="18"/>
      <c r="F99" s="18"/>
      <c r="G99" s="18"/>
      <c r="H99" s="177"/>
    </row>
    <row r="100" spans="2:8" ht="15" thickBot="1" x14ac:dyDescent="0.25">
      <c r="B100" s="3" t="str">
        <f>"Semester Credit Hours Current Year (FY "&amp;H1&amp;")"</f>
        <v>Semester Credit Hours Current Year (FY 2018)</v>
      </c>
      <c r="C100" s="1"/>
      <c r="D100" s="1"/>
      <c r="E100" s="1"/>
      <c r="F100" s="1"/>
      <c r="G100" s="1"/>
      <c r="H100" s="1"/>
    </row>
    <row r="101" spans="2:8" ht="15" thickBot="1" x14ac:dyDescent="0.25">
      <c r="B101" s="68" t="s">
        <v>33</v>
      </c>
      <c r="C101" s="69" t="s">
        <v>27</v>
      </c>
      <c r="D101" s="69" t="s">
        <v>28</v>
      </c>
      <c r="E101" s="69" t="s">
        <v>29</v>
      </c>
      <c r="F101" s="69" t="s">
        <v>30</v>
      </c>
      <c r="G101" s="69" t="s">
        <v>31</v>
      </c>
      <c r="H101" s="70" t="s">
        <v>32</v>
      </c>
    </row>
    <row r="102" spans="2:8" x14ac:dyDescent="0.2">
      <c r="B102" s="9" t="s">
        <v>46</v>
      </c>
      <c r="C102" s="87">
        <f>SUM(UTA:SRSU!C32)</f>
        <v>3912215</v>
      </c>
      <c r="D102" s="87">
        <f>SUM(UTA:SRSU!D32)</f>
        <v>1569081</v>
      </c>
      <c r="E102" s="87">
        <f>SUM(UTA:SRSU!E32)</f>
        <v>281362</v>
      </c>
      <c r="F102" s="87">
        <f>SUM(UTA:SRSU!F32)</f>
        <v>86512</v>
      </c>
      <c r="G102" s="87">
        <f>SUM(UTA:SRSU!G32)</f>
        <v>0</v>
      </c>
      <c r="H102" s="22">
        <f>SUM(C102:G102)</f>
        <v>5849170</v>
      </c>
    </row>
    <row r="103" spans="2:8" x14ac:dyDescent="0.2">
      <c r="B103" s="7" t="s">
        <v>47</v>
      </c>
      <c r="C103" s="87">
        <f>SUM(UTA:SRSU!C33)</f>
        <v>1544075</v>
      </c>
      <c r="D103" s="87">
        <f>SUM(UTA:SRSU!D33)</f>
        <v>769452</v>
      </c>
      <c r="E103" s="87">
        <f>SUM(UTA:SRSU!E33)</f>
        <v>125519</v>
      </c>
      <c r="F103" s="87">
        <f>SUM(UTA:SRSU!F33)</f>
        <v>76502</v>
      </c>
      <c r="G103" s="87">
        <f>SUM(UTA:SRSU!G33)</f>
        <v>0</v>
      </c>
      <c r="H103" s="22">
        <f t="shared" ref="H103:H122" si="31">SUM(C103:G103)</f>
        <v>2515548</v>
      </c>
    </row>
    <row r="104" spans="2:8" x14ac:dyDescent="0.2">
      <c r="B104" s="7" t="s">
        <v>48</v>
      </c>
      <c r="C104" s="87">
        <f>SUM(UTA:SRSU!C34)</f>
        <v>540795</v>
      </c>
      <c r="D104" s="87">
        <f>SUM(UTA:SRSU!D34)</f>
        <v>224583</v>
      </c>
      <c r="E104" s="87">
        <f>SUM(UTA:SRSU!E34)</f>
        <v>35043</v>
      </c>
      <c r="F104" s="87">
        <f>SUM(UTA:SRSU!F34)</f>
        <v>12429</v>
      </c>
      <c r="G104" s="87">
        <f>SUM(UTA:SRSU!G34)</f>
        <v>0</v>
      </c>
      <c r="H104" s="22">
        <f t="shared" si="31"/>
        <v>812850</v>
      </c>
    </row>
    <row r="105" spans="2:8" x14ac:dyDescent="0.2">
      <c r="B105" s="7" t="s">
        <v>49</v>
      </c>
      <c r="C105" s="87">
        <f>SUM(UTA:SRSU!C35)</f>
        <v>76468</v>
      </c>
      <c r="D105" s="87">
        <f>SUM(UTA:SRSU!D35)</f>
        <v>313833</v>
      </c>
      <c r="E105" s="87">
        <f>SUM(UTA:SRSU!E35)</f>
        <v>279819</v>
      </c>
      <c r="F105" s="87">
        <f>SUM(UTA:SRSU!F35)</f>
        <v>51843</v>
      </c>
      <c r="G105" s="87">
        <f>SUM(UTA:SRSU!G35)</f>
        <v>0</v>
      </c>
      <c r="H105" s="22">
        <f t="shared" si="31"/>
        <v>721963</v>
      </c>
    </row>
    <row r="106" spans="2:8" x14ac:dyDescent="0.2">
      <c r="B106" s="7" t="s">
        <v>50</v>
      </c>
      <c r="C106" s="87">
        <f>SUM(UTA:SRSU!C36)</f>
        <v>86470</v>
      </c>
      <c r="D106" s="87">
        <f>SUM(UTA:SRSU!D36)</f>
        <v>102690</v>
      </c>
      <c r="E106" s="87">
        <f>SUM(UTA:SRSU!E36)</f>
        <v>16484</v>
      </c>
      <c r="F106" s="87">
        <f>SUM(UTA:SRSU!F36)</f>
        <v>7316</v>
      </c>
      <c r="G106" s="87">
        <f>SUM(UTA:SRSU!G36)</f>
        <v>0</v>
      </c>
      <c r="H106" s="22">
        <f t="shared" si="31"/>
        <v>212960</v>
      </c>
    </row>
    <row r="107" spans="2:8" x14ac:dyDescent="0.2">
      <c r="B107" s="7" t="s">
        <v>51</v>
      </c>
      <c r="C107" s="87">
        <f>SUM(UTA:SRSU!C37)</f>
        <v>469547</v>
      </c>
      <c r="D107" s="87">
        <f>SUM(UTA:SRSU!D37)</f>
        <v>675219</v>
      </c>
      <c r="E107" s="87">
        <f>SUM(UTA:SRSU!E37)</f>
        <v>242913</v>
      </c>
      <c r="F107" s="87">
        <f>SUM(UTA:SRSU!F37)</f>
        <v>97292</v>
      </c>
      <c r="G107" s="87">
        <f>SUM(UTA:SRSU!G37)</f>
        <v>0</v>
      </c>
      <c r="H107" s="22">
        <f t="shared" si="31"/>
        <v>1484971</v>
      </c>
    </row>
    <row r="108" spans="2:8" x14ac:dyDescent="0.2">
      <c r="B108" s="7" t="s">
        <v>52</v>
      </c>
      <c r="C108" s="87">
        <f>SUM(UTA:SRSU!C38)</f>
        <v>77511</v>
      </c>
      <c r="D108" s="87">
        <f>SUM(UTA:SRSU!D38)</f>
        <v>73036</v>
      </c>
      <c r="E108" s="87">
        <f>SUM(UTA:SRSU!E38)</f>
        <v>12827</v>
      </c>
      <c r="F108" s="87">
        <f>SUM(UTA:SRSU!F38)</f>
        <v>1933</v>
      </c>
      <c r="G108" s="87">
        <f>SUM(UTA:SRSU!G38)</f>
        <v>0</v>
      </c>
      <c r="H108" s="22">
        <f t="shared" si="31"/>
        <v>165307</v>
      </c>
    </row>
    <row r="109" spans="2:8" x14ac:dyDescent="0.2">
      <c r="B109" s="7" t="s">
        <v>53</v>
      </c>
      <c r="C109" s="87">
        <f>SUM(UTA:SRSU!C39)</f>
        <v>0</v>
      </c>
      <c r="D109" s="87">
        <f>SUM(UTA:SRSU!D39)</f>
        <v>0</v>
      </c>
      <c r="E109" s="87">
        <f>SUM(UTA:SRSU!E39)</f>
        <v>0</v>
      </c>
      <c r="F109" s="87">
        <f>SUM(UTA:SRSU!F39)</f>
        <v>0</v>
      </c>
      <c r="G109" s="87">
        <f>SUM(UTA:SRSU!G39)</f>
        <v>103983</v>
      </c>
      <c r="H109" s="22">
        <f t="shared" si="31"/>
        <v>103983</v>
      </c>
    </row>
    <row r="110" spans="2:8" x14ac:dyDescent="0.2">
      <c r="B110" s="7" t="s">
        <v>54</v>
      </c>
      <c r="C110" s="87">
        <f>SUM(UTA:SRSU!C40)</f>
        <v>18855</v>
      </c>
      <c r="D110" s="87">
        <f>SUM(UTA:SRSU!D40)</f>
        <v>61807</v>
      </c>
      <c r="E110" s="87">
        <f>SUM(UTA:SRSU!E40)</f>
        <v>79715</v>
      </c>
      <c r="F110" s="87">
        <f>SUM(UTA:SRSU!F40)</f>
        <v>1378</v>
      </c>
      <c r="G110" s="87">
        <f>SUM(UTA:SRSU!G40)</f>
        <v>0</v>
      </c>
      <c r="H110" s="22">
        <f t="shared" si="31"/>
        <v>161755</v>
      </c>
    </row>
    <row r="111" spans="2:8" x14ac:dyDescent="0.2">
      <c r="B111" s="7" t="s">
        <v>55</v>
      </c>
      <c r="C111" s="87">
        <f>SUM(UTA:SRSU!C41)</f>
        <v>2698</v>
      </c>
      <c r="D111" s="87">
        <f>SUM(UTA:SRSU!D41)</f>
        <v>4571</v>
      </c>
      <c r="E111" s="87">
        <f>SUM(UTA:SRSU!E41)</f>
        <v>25367</v>
      </c>
      <c r="F111" s="87">
        <f>SUM(UTA:SRSU!F41)</f>
        <v>654</v>
      </c>
      <c r="G111" s="87">
        <f>SUM(UTA:SRSU!G41)</f>
        <v>0</v>
      </c>
      <c r="H111" s="22">
        <f t="shared" si="31"/>
        <v>33290</v>
      </c>
    </row>
    <row r="112" spans="2:8" x14ac:dyDescent="0.2">
      <c r="B112" s="7" t="s">
        <v>56</v>
      </c>
      <c r="C112" s="87">
        <f>SUM(UTA:SRSU!C42)</f>
        <v>0</v>
      </c>
      <c r="D112" s="87">
        <f>SUM(UTA:SRSU!D42)</f>
        <v>0</v>
      </c>
      <c r="E112" s="87">
        <f>SUM(UTA:SRSU!E42)</f>
        <v>0</v>
      </c>
      <c r="F112" s="87">
        <f>SUM(UTA:SRSU!F42)</f>
        <v>0</v>
      </c>
      <c r="G112" s="87">
        <f>SUM(UTA:SRSU!G42)</f>
        <v>12864</v>
      </c>
      <c r="H112" s="22">
        <f t="shared" si="31"/>
        <v>12864</v>
      </c>
    </row>
    <row r="113" spans="2:8" x14ac:dyDescent="0.2">
      <c r="B113" s="7" t="s">
        <v>57</v>
      </c>
      <c r="C113" s="87">
        <f>SUM(UTA:SRSU!C43)</f>
        <v>15543</v>
      </c>
      <c r="D113" s="87">
        <f>SUM(UTA:SRSU!D43)</f>
        <v>3689</v>
      </c>
      <c r="E113" s="87">
        <f>SUM(UTA:SRSU!E43)</f>
        <v>0</v>
      </c>
      <c r="F113" s="87">
        <f>SUM(UTA:SRSU!F43)</f>
        <v>0</v>
      </c>
      <c r="G113" s="87">
        <f>SUM(UTA:SRSU!G43)</f>
        <v>0</v>
      </c>
      <c r="H113" s="22">
        <f t="shared" si="31"/>
        <v>19232</v>
      </c>
    </row>
    <row r="114" spans="2:8" x14ac:dyDescent="0.2">
      <c r="B114" s="7" t="s">
        <v>58</v>
      </c>
      <c r="C114" s="87">
        <f>SUM(UTA:SRSU!C44)</f>
        <v>40651</v>
      </c>
      <c r="D114" s="87">
        <f>SUM(UTA:SRSU!D44)</f>
        <v>3604</v>
      </c>
      <c r="E114" s="87">
        <f>SUM(UTA:SRSU!E44)</f>
        <v>0</v>
      </c>
      <c r="F114" s="87">
        <f>SUM(UTA:SRSU!F44)</f>
        <v>0</v>
      </c>
      <c r="G114" s="87">
        <f>SUM(UTA:SRSU!G44)</f>
        <v>0</v>
      </c>
      <c r="H114" s="22">
        <f t="shared" si="31"/>
        <v>44255</v>
      </c>
    </row>
    <row r="115" spans="2:8" x14ac:dyDescent="0.2">
      <c r="B115" s="7" t="s">
        <v>59</v>
      </c>
      <c r="C115" s="87">
        <f>SUM(UTA:SRSU!C45)</f>
        <v>174061</v>
      </c>
      <c r="D115" s="87">
        <f>SUM(UTA:SRSU!D45)</f>
        <v>262215</v>
      </c>
      <c r="E115" s="87">
        <f>SUM(UTA:SRSU!E45)</f>
        <v>102053</v>
      </c>
      <c r="F115" s="87">
        <f>SUM(UTA:SRSU!F45)</f>
        <v>7333</v>
      </c>
      <c r="G115" s="87">
        <f>SUM(UTA:SRSU!G45)</f>
        <v>22755</v>
      </c>
      <c r="H115" s="22">
        <f t="shared" si="31"/>
        <v>568417</v>
      </c>
    </row>
    <row r="116" spans="2:8" x14ac:dyDescent="0.2">
      <c r="B116" s="7" t="s">
        <v>60</v>
      </c>
      <c r="C116" s="87">
        <f>SUM(UTA:SRSU!C46)</f>
        <v>36</v>
      </c>
      <c r="D116" s="87">
        <f>SUM(UTA:SRSU!D46)</f>
        <v>997</v>
      </c>
      <c r="E116" s="87">
        <f>SUM(UTA:SRSU!E46)</f>
        <v>1295</v>
      </c>
      <c r="F116" s="87">
        <f>SUM(UTA:SRSU!F46)</f>
        <v>2008</v>
      </c>
      <c r="G116" s="87">
        <f>SUM(UTA:SRSU!G46)</f>
        <v>51159</v>
      </c>
      <c r="H116" s="22">
        <f t="shared" si="31"/>
        <v>55495</v>
      </c>
    </row>
    <row r="117" spans="2:8" x14ac:dyDescent="0.2">
      <c r="B117" s="7" t="s">
        <v>61</v>
      </c>
      <c r="C117" s="87">
        <f>SUM(UTA:SRSU!C47)</f>
        <v>442444</v>
      </c>
      <c r="D117" s="87">
        <f>SUM(UTA:SRSU!D47)</f>
        <v>1296064</v>
      </c>
      <c r="E117" s="87">
        <f>SUM(UTA:SRSU!E47)</f>
        <v>401900</v>
      </c>
      <c r="F117" s="87">
        <f>SUM(UTA:SRSU!F47)</f>
        <v>14423</v>
      </c>
      <c r="G117" s="87">
        <f>SUM(UTA:SRSU!G47)</f>
        <v>0</v>
      </c>
      <c r="H117" s="22">
        <f t="shared" si="31"/>
        <v>2154831</v>
      </c>
    </row>
    <row r="118" spans="2:8" x14ac:dyDescent="0.2">
      <c r="B118" s="7" t="s">
        <v>62</v>
      </c>
      <c r="C118" s="87">
        <f>SUM(UTA:SRSU!C48)</f>
        <v>0</v>
      </c>
      <c r="D118" s="87">
        <f>SUM(UTA:SRSU!D48)</f>
        <v>0</v>
      </c>
      <c r="E118" s="87">
        <f>SUM(UTA:SRSU!E48)</f>
        <v>0</v>
      </c>
      <c r="F118" s="87">
        <f>SUM(UTA:SRSU!F48)</f>
        <v>0</v>
      </c>
      <c r="G118" s="87">
        <f>SUM(UTA:SRSU!G48)</f>
        <v>16562</v>
      </c>
      <c r="H118" s="22">
        <f t="shared" si="31"/>
        <v>16562</v>
      </c>
    </row>
    <row r="119" spans="2:8" x14ac:dyDescent="0.2">
      <c r="B119" s="7" t="s">
        <v>63</v>
      </c>
      <c r="C119" s="87">
        <f>SUM(UTA:SRSU!C49)</f>
        <v>1490</v>
      </c>
      <c r="D119" s="87">
        <f>SUM(UTA:SRSU!D49)</f>
        <v>51839</v>
      </c>
      <c r="E119" s="87">
        <f>SUM(UTA:SRSU!E49)</f>
        <v>0</v>
      </c>
      <c r="F119" s="87">
        <f>SUM(UTA:SRSU!F49)</f>
        <v>0</v>
      </c>
      <c r="G119" s="87">
        <f>SUM(UTA:SRSU!G49)</f>
        <v>0</v>
      </c>
      <c r="H119" s="22">
        <f t="shared" si="31"/>
        <v>53329</v>
      </c>
    </row>
    <row r="120" spans="2:8" x14ac:dyDescent="0.2">
      <c r="B120" s="7" t="s">
        <v>64</v>
      </c>
      <c r="C120" s="87">
        <f>SUM(UTA:SRSU!C50)</f>
        <v>63558</v>
      </c>
      <c r="D120" s="87">
        <f>SUM(UTA:SRSU!D50)</f>
        <v>103780</v>
      </c>
      <c r="E120" s="87">
        <f>SUM(UTA:SRSU!E50)</f>
        <v>13411</v>
      </c>
      <c r="F120" s="87">
        <f>SUM(UTA:SRSU!F50)</f>
        <v>90</v>
      </c>
      <c r="G120" s="87">
        <f>SUM(UTA:SRSU!G50)</f>
        <v>0</v>
      </c>
      <c r="H120" s="22">
        <f t="shared" si="31"/>
        <v>180839</v>
      </c>
    </row>
    <row r="121" spans="2:8" x14ac:dyDescent="0.2">
      <c r="B121" s="7" t="s">
        <v>0</v>
      </c>
      <c r="C121" s="87">
        <f>SUM(UTA:SRSU!C51)</f>
        <v>27454</v>
      </c>
      <c r="D121" s="87">
        <f>SUM(UTA:SRSU!D51)</f>
        <v>309364</v>
      </c>
      <c r="E121" s="87">
        <f>SUM(UTA:SRSU!E51)</f>
        <v>111179</v>
      </c>
      <c r="F121" s="87">
        <f>SUM(UTA:SRSU!F51)</f>
        <v>6102</v>
      </c>
      <c r="G121" s="87">
        <f>SUM(UTA:SRSU!G51)</f>
        <v>0</v>
      </c>
      <c r="H121" s="22">
        <f t="shared" si="31"/>
        <v>454099</v>
      </c>
    </row>
    <row r="122" spans="2:8" x14ac:dyDescent="0.2">
      <c r="B122" s="8" t="s">
        <v>35</v>
      </c>
      <c r="C122" s="22">
        <f>SUM(C102:C121)</f>
        <v>7493871</v>
      </c>
      <c r="D122" s="22">
        <f>SUM(D102:D121)</f>
        <v>5825824</v>
      </c>
      <c r="E122" s="22">
        <f>SUM(E102:E121)</f>
        <v>1728887</v>
      </c>
      <c r="F122" s="22">
        <f>SUM(F102:F121)</f>
        <v>365815</v>
      </c>
      <c r="G122" s="22">
        <f>SUM(G102:G121)</f>
        <v>207323</v>
      </c>
      <c r="H122" s="22">
        <f t="shared" si="31"/>
        <v>15621720</v>
      </c>
    </row>
    <row r="123" spans="2:8" x14ac:dyDescent="0.2">
      <c r="B123" s="14"/>
      <c r="C123" s="18"/>
      <c r="D123" s="18"/>
      <c r="E123" s="18"/>
      <c r="F123" s="18"/>
      <c r="G123" s="18"/>
      <c r="H123" s="18"/>
    </row>
    <row r="124" spans="2:8" ht="15" thickBot="1" x14ac:dyDescent="0.25">
      <c r="B124" s="3" t="str">
        <f>"Semester Credit Hours Previous Year (FY "&amp;H1-1&amp;")"</f>
        <v>Semester Credit Hours Previous Year (FY 2017)</v>
      </c>
      <c r="C124" s="1"/>
      <c r="D124" s="1"/>
      <c r="E124" s="1"/>
      <c r="F124" s="1"/>
      <c r="G124" s="1"/>
      <c r="H124" s="1"/>
    </row>
    <row r="125" spans="2:8" ht="15" thickBot="1" x14ac:dyDescent="0.25">
      <c r="B125" s="68" t="s">
        <v>33</v>
      </c>
      <c r="C125" s="69" t="s">
        <v>27</v>
      </c>
      <c r="D125" s="69" t="s">
        <v>28</v>
      </c>
      <c r="E125" s="69" t="s">
        <v>29</v>
      </c>
      <c r="F125" s="69" t="s">
        <v>30</v>
      </c>
      <c r="G125" s="69" t="s">
        <v>31</v>
      </c>
      <c r="H125" s="70" t="s">
        <v>32</v>
      </c>
    </row>
    <row r="126" spans="2:8" x14ac:dyDescent="0.2">
      <c r="B126" s="9" t="s">
        <v>46</v>
      </c>
      <c r="C126" s="87">
        <v>3808336</v>
      </c>
      <c r="D126" s="87">
        <v>1518918</v>
      </c>
      <c r="E126" s="87">
        <v>272192</v>
      </c>
      <c r="F126" s="87">
        <v>86857</v>
      </c>
      <c r="G126" s="87">
        <v>0</v>
      </c>
      <c r="H126" s="22">
        <f>SUM(C126:G126)</f>
        <v>5686303</v>
      </c>
    </row>
    <row r="127" spans="2:8" x14ac:dyDescent="0.2">
      <c r="B127" s="7" t="s">
        <v>47</v>
      </c>
      <c r="C127" s="87">
        <v>1493755</v>
      </c>
      <c r="D127" s="87">
        <v>719251</v>
      </c>
      <c r="E127" s="87">
        <v>130381</v>
      </c>
      <c r="F127" s="87">
        <v>74638</v>
      </c>
      <c r="G127" s="87">
        <v>0</v>
      </c>
      <c r="H127" s="22">
        <f t="shared" ref="H127:H145" si="32">SUM(C127:G127)</f>
        <v>2418025</v>
      </c>
    </row>
    <row r="128" spans="2:8" x14ac:dyDescent="0.2">
      <c r="B128" s="7" t="s">
        <v>48</v>
      </c>
      <c r="C128" s="87">
        <v>524572</v>
      </c>
      <c r="D128" s="87">
        <v>214265</v>
      </c>
      <c r="E128" s="87">
        <v>37257</v>
      </c>
      <c r="F128" s="87">
        <v>12617</v>
      </c>
      <c r="G128" s="87">
        <v>0</v>
      </c>
      <c r="H128" s="22">
        <f t="shared" si="32"/>
        <v>788711</v>
      </c>
    </row>
    <row r="129" spans="2:8" x14ac:dyDescent="0.2">
      <c r="B129" s="7" t="s">
        <v>49</v>
      </c>
      <c r="C129" s="87">
        <v>75400</v>
      </c>
      <c r="D129" s="87">
        <v>309320</v>
      </c>
      <c r="E129" s="87">
        <v>288458</v>
      </c>
      <c r="F129" s="87">
        <v>53831</v>
      </c>
      <c r="G129" s="87">
        <v>0</v>
      </c>
      <c r="H129" s="22">
        <f t="shared" si="32"/>
        <v>727009</v>
      </c>
    </row>
    <row r="130" spans="2:8" x14ac:dyDescent="0.2">
      <c r="B130" s="7" t="s">
        <v>50</v>
      </c>
      <c r="C130" s="87">
        <v>83464</v>
      </c>
      <c r="D130" s="87">
        <v>98832</v>
      </c>
      <c r="E130" s="87">
        <v>17189</v>
      </c>
      <c r="F130" s="87">
        <v>7280</v>
      </c>
      <c r="G130" s="87">
        <v>0</v>
      </c>
      <c r="H130" s="22">
        <f t="shared" si="32"/>
        <v>206765</v>
      </c>
    </row>
    <row r="131" spans="2:8" x14ac:dyDescent="0.2">
      <c r="B131" s="7" t="s">
        <v>51</v>
      </c>
      <c r="C131" s="87">
        <v>449209</v>
      </c>
      <c r="D131" s="87">
        <v>618155</v>
      </c>
      <c r="E131" s="87">
        <v>280548</v>
      </c>
      <c r="F131" s="87">
        <v>92856</v>
      </c>
      <c r="G131" s="87">
        <v>0</v>
      </c>
      <c r="H131" s="22">
        <f t="shared" si="32"/>
        <v>1440768</v>
      </c>
    </row>
    <row r="132" spans="2:8" x14ac:dyDescent="0.2">
      <c r="B132" s="7" t="s">
        <v>52</v>
      </c>
      <c r="C132" s="87">
        <v>78554</v>
      </c>
      <c r="D132" s="87">
        <v>73616</v>
      </c>
      <c r="E132" s="87">
        <v>13026</v>
      </c>
      <c r="F132" s="87">
        <v>2435</v>
      </c>
      <c r="G132" s="87">
        <v>0</v>
      </c>
      <c r="H132" s="22">
        <f t="shared" si="32"/>
        <v>167631</v>
      </c>
    </row>
    <row r="133" spans="2:8" x14ac:dyDescent="0.2">
      <c r="B133" s="7" t="s">
        <v>53</v>
      </c>
      <c r="C133" s="87">
        <v>0</v>
      </c>
      <c r="D133" s="87">
        <v>0</v>
      </c>
      <c r="E133" s="87">
        <v>0</v>
      </c>
      <c r="F133" s="87">
        <v>0</v>
      </c>
      <c r="G133" s="87">
        <v>105213</v>
      </c>
      <c r="H133" s="22">
        <f t="shared" si="32"/>
        <v>105213</v>
      </c>
    </row>
    <row r="134" spans="2:8" x14ac:dyDescent="0.2">
      <c r="B134" s="7" t="s">
        <v>54</v>
      </c>
      <c r="C134" s="87">
        <v>18222</v>
      </c>
      <c r="D134" s="87">
        <v>59119</v>
      </c>
      <c r="E134" s="87">
        <v>73541</v>
      </c>
      <c r="F134" s="87">
        <v>1423</v>
      </c>
      <c r="G134" s="87">
        <v>0</v>
      </c>
      <c r="H134" s="22">
        <f t="shared" si="32"/>
        <v>152305</v>
      </c>
    </row>
    <row r="135" spans="2:8" x14ac:dyDescent="0.2">
      <c r="B135" s="7" t="s">
        <v>55</v>
      </c>
      <c r="C135" s="87">
        <v>2737</v>
      </c>
      <c r="D135" s="87">
        <v>4284</v>
      </c>
      <c r="E135" s="87">
        <v>24615</v>
      </c>
      <c r="F135" s="87">
        <v>763</v>
      </c>
      <c r="G135" s="87">
        <v>0</v>
      </c>
      <c r="H135" s="22">
        <f t="shared" si="32"/>
        <v>32399</v>
      </c>
    </row>
    <row r="136" spans="2:8" x14ac:dyDescent="0.2">
      <c r="B136" s="7" t="s">
        <v>56</v>
      </c>
      <c r="C136" s="87">
        <v>0</v>
      </c>
      <c r="D136" s="87">
        <v>0</v>
      </c>
      <c r="E136" s="87">
        <v>0</v>
      </c>
      <c r="F136" s="87">
        <v>0</v>
      </c>
      <c r="G136" s="87">
        <v>12744</v>
      </c>
      <c r="H136" s="22">
        <f t="shared" si="32"/>
        <v>12744</v>
      </c>
    </row>
    <row r="137" spans="2:8" x14ac:dyDescent="0.2">
      <c r="B137" s="7" t="s">
        <v>57</v>
      </c>
      <c r="C137" s="87">
        <v>16069</v>
      </c>
      <c r="D137" s="87">
        <v>4430</v>
      </c>
      <c r="E137" s="87">
        <v>0</v>
      </c>
      <c r="F137" s="87">
        <v>0</v>
      </c>
      <c r="G137" s="87">
        <v>0</v>
      </c>
      <c r="H137" s="22">
        <f t="shared" si="32"/>
        <v>20499</v>
      </c>
    </row>
    <row r="138" spans="2:8" x14ac:dyDescent="0.2">
      <c r="B138" s="7" t="s">
        <v>58</v>
      </c>
      <c r="C138" s="87">
        <v>46886</v>
      </c>
      <c r="D138" s="87">
        <v>3520</v>
      </c>
      <c r="E138" s="87">
        <v>0</v>
      </c>
      <c r="F138" s="87">
        <v>0</v>
      </c>
      <c r="G138" s="87">
        <v>0</v>
      </c>
      <c r="H138" s="22">
        <f t="shared" si="32"/>
        <v>50406</v>
      </c>
    </row>
    <row r="139" spans="2:8" x14ac:dyDescent="0.2">
      <c r="B139" s="7" t="s">
        <v>59</v>
      </c>
      <c r="C139" s="87">
        <v>171436</v>
      </c>
      <c r="D139" s="87">
        <v>266375</v>
      </c>
      <c r="E139" s="87">
        <v>103697</v>
      </c>
      <c r="F139" s="87">
        <v>8339</v>
      </c>
      <c r="G139" s="87">
        <v>22644</v>
      </c>
      <c r="H139" s="22">
        <f t="shared" si="32"/>
        <v>572491</v>
      </c>
    </row>
    <row r="140" spans="2:8" x14ac:dyDescent="0.2">
      <c r="B140" s="7" t="s">
        <v>60</v>
      </c>
      <c r="C140" s="87">
        <v>21</v>
      </c>
      <c r="D140" s="87">
        <v>1126</v>
      </c>
      <c r="E140" s="87">
        <v>1259</v>
      </c>
      <c r="F140" s="87">
        <v>2218</v>
      </c>
      <c r="G140" s="87">
        <v>49981</v>
      </c>
      <c r="H140" s="22">
        <f t="shared" si="32"/>
        <v>54605</v>
      </c>
    </row>
    <row r="141" spans="2:8" x14ac:dyDescent="0.2">
      <c r="B141" s="7" t="s">
        <v>61</v>
      </c>
      <c r="C141" s="87">
        <v>444102</v>
      </c>
      <c r="D141" s="87">
        <v>1255455</v>
      </c>
      <c r="E141" s="87">
        <v>413708</v>
      </c>
      <c r="F141" s="87">
        <v>14415</v>
      </c>
      <c r="G141" s="87">
        <v>0</v>
      </c>
      <c r="H141" s="22">
        <f t="shared" si="32"/>
        <v>2127680</v>
      </c>
    </row>
    <row r="142" spans="2:8" x14ac:dyDescent="0.2">
      <c r="B142" s="7" t="s">
        <v>62</v>
      </c>
      <c r="C142" s="87">
        <v>0</v>
      </c>
      <c r="D142" s="87">
        <v>0</v>
      </c>
      <c r="E142" s="87">
        <v>0</v>
      </c>
      <c r="F142" s="87">
        <v>0</v>
      </c>
      <c r="G142" s="87">
        <v>16413</v>
      </c>
      <c r="H142" s="22">
        <f t="shared" si="32"/>
        <v>16413</v>
      </c>
    </row>
    <row r="143" spans="2:8" x14ac:dyDescent="0.2">
      <c r="B143" s="7" t="s">
        <v>63</v>
      </c>
      <c r="C143" s="87">
        <v>1601</v>
      </c>
      <c r="D143" s="87">
        <v>51535</v>
      </c>
      <c r="E143" s="87">
        <v>0</v>
      </c>
      <c r="F143" s="87">
        <v>0</v>
      </c>
      <c r="G143" s="87">
        <v>0</v>
      </c>
      <c r="H143" s="22">
        <f t="shared" si="32"/>
        <v>53136</v>
      </c>
    </row>
    <row r="144" spans="2:8" x14ac:dyDescent="0.2">
      <c r="B144" s="7" t="s">
        <v>64</v>
      </c>
      <c r="C144" s="87">
        <v>64241</v>
      </c>
      <c r="D144" s="87">
        <v>98565</v>
      </c>
      <c r="E144" s="87">
        <v>14792</v>
      </c>
      <c r="F144" s="87">
        <v>105</v>
      </c>
      <c r="G144" s="87">
        <v>0</v>
      </c>
      <c r="H144" s="22">
        <f t="shared" si="32"/>
        <v>177703</v>
      </c>
    </row>
    <row r="145" spans="2:8" x14ac:dyDescent="0.2">
      <c r="B145" s="7" t="s">
        <v>0</v>
      </c>
      <c r="C145" s="87">
        <v>25871</v>
      </c>
      <c r="D145" s="87">
        <v>301649</v>
      </c>
      <c r="E145" s="87">
        <v>96806</v>
      </c>
      <c r="F145" s="87">
        <v>5138</v>
      </c>
      <c r="G145" s="87">
        <v>0</v>
      </c>
      <c r="H145" s="22">
        <f t="shared" si="32"/>
        <v>429464</v>
      </c>
    </row>
    <row r="146" spans="2:8" x14ac:dyDescent="0.2">
      <c r="B146" s="8" t="s">
        <v>35</v>
      </c>
      <c r="C146" s="22">
        <f>SUM(C126:C145)</f>
        <v>7304476</v>
      </c>
      <c r="D146" s="22">
        <f t="shared" ref="D146:G146" si="33">SUM(D126:D145)</f>
        <v>5598415</v>
      </c>
      <c r="E146" s="22">
        <f t="shared" si="33"/>
        <v>1767469</v>
      </c>
      <c r="F146" s="22">
        <f t="shared" si="33"/>
        <v>362915</v>
      </c>
      <c r="G146" s="22">
        <f t="shared" si="33"/>
        <v>206995</v>
      </c>
      <c r="H146" s="22">
        <f>SUM(H126:H145)</f>
        <v>15240270</v>
      </c>
    </row>
    <row r="147" spans="2:8" x14ac:dyDescent="0.2">
      <c r="B147" s="14"/>
      <c r="C147" s="18"/>
      <c r="D147" s="18"/>
      <c r="E147" s="18"/>
      <c r="F147" s="18"/>
      <c r="G147" s="18"/>
      <c r="H147" s="18"/>
    </row>
    <row r="148" spans="2:8" ht="15" thickBot="1" x14ac:dyDescent="0.25">
      <c r="B148" s="3" t="str">
        <f>"Semester Credit Hours Previous Year (FY "&amp;H1-2&amp;")"</f>
        <v>Semester Credit Hours Previous Year (FY 2016)</v>
      </c>
      <c r="C148" s="1"/>
      <c r="D148" s="1"/>
      <c r="E148" s="1"/>
      <c r="F148" s="1"/>
      <c r="G148" s="1"/>
      <c r="H148" s="1"/>
    </row>
    <row r="149" spans="2:8" ht="15" thickBot="1" x14ac:dyDescent="0.25">
      <c r="B149" s="68" t="s">
        <v>33</v>
      </c>
      <c r="C149" s="69" t="s">
        <v>27</v>
      </c>
      <c r="D149" s="69" t="s">
        <v>28</v>
      </c>
      <c r="E149" s="69" t="s">
        <v>29</v>
      </c>
      <c r="F149" s="69" t="s">
        <v>30</v>
      </c>
      <c r="G149" s="69" t="s">
        <v>31</v>
      </c>
      <c r="H149" s="70" t="s">
        <v>32</v>
      </c>
    </row>
    <row r="150" spans="2:8" x14ac:dyDescent="0.2">
      <c r="B150" s="9" t="s">
        <v>46</v>
      </c>
      <c r="C150" s="87">
        <v>3748188</v>
      </c>
      <c r="D150" s="87">
        <v>1475108</v>
      </c>
      <c r="E150" s="87">
        <v>274452</v>
      </c>
      <c r="F150" s="87">
        <v>88115</v>
      </c>
      <c r="G150" s="87">
        <v>0</v>
      </c>
      <c r="H150" s="22">
        <f>SUM(C150:G150)</f>
        <v>5585863</v>
      </c>
    </row>
    <row r="151" spans="2:8" x14ac:dyDescent="0.2">
      <c r="B151" s="7" t="s">
        <v>47</v>
      </c>
      <c r="C151" s="87">
        <v>1464878</v>
      </c>
      <c r="D151" s="87">
        <v>702343</v>
      </c>
      <c r="E151" s="87">
        <v>130046</v>
      </c>
      <c r="F151" s="87">
        <v>74773</v>
      </c>
      <c r="G151" s="87">
        <v>0</v>
      </c>
      <c r="H151" s="22">
        <f t="shared" ref="H151:H168" si="34">SUM(C151:G151)</f>
        <v>2372040</v>
      </c>
    </row>
    <row r="152" spans="2:8" x14ac:dyDescent="0.2">
      <c r="B152" s="7" t="s">
        <v>48</v>
      </c>
      <c r="C152" s="87">
        <v>514654</v>
      </c>
      <c r="D152" s="87">
        <v>210700</v>
      </c>
      <c r="E152" s="87">
        <v>37188</v>
      </c>
      <c r="F152" s="87">
        <v>13021</v>
      </c>
      <c r="G152" s="87">
        <v>0</v>
      </c>
      <c r="H152" s="22">
        <f t="shared" si="34"/>
        <v>775563</v>
      </c>
    </row>
    <row r="153" spans="2:8" x14ac:dyDescent="0.2">
      <c r="B153" s="7" t="s">
        <v>49</v>
      </c>
      <c r="C153" s="87">
        <v>75578</v>
      </c>
      <c r="D153" s="87">
        <v>300722</v>
      </c>
      <c r="E153" s="87">
        <v>284561</v>
      </c>
      <c r="F153" s="87">
        <v>55671</v>
      </c>
      <c r="G153" s="87">
        <v>0</v>
      </c>
      <c r="H153" s="22">
        <f t="shared" si="34"/>
        <v>716532</v>
      </c>
    </row>
    <row r="154" spans="2:8" x14ac:dyDescent="0.2">
      <c r="B154" s="7" t="s">
        <v>50</v>
      </c>
      <c r="C154" s="87">
        <v>78297</v>
      </c>
      <c r="D154" s="87">
        <v>91499</v>
      </c>
      <c r="E154" s="87">
        <v>16986</v>
      </c>
      <c r="F154" s="87">
        <v>6758</v>
      </c>
      <c r="G154" s="87">
        <v>0</v>
      </c>
      <c r="H154" s="22">
        <f t="shared" si="34"/>
        <v>193540</v>
      </c>
    </row>
    <row r="155" spans="2:8" x14ac:dyDescent="0.2">
      <c r="B155" s="7" t="s">
        <v>51</v>
      </c>
      <c r="C155" s="87">
        <v>419860</v>
      </c>
      <c r="D155" s="87">
        <v>560346</v>
      </c>
      <c r="E155" s="87">
        <v>318539</v>
      </c>
      <c r="F155" s="87">
        <v>90394</v>
      </c>
      <c r="G155" s="87">
        <v>0</v>
      </c>
      <c r="H155" s="22">
        <f t="shared" si="34"/>
        <v>1389139</v>
      </c>
    </row>
    <row r="156" spans="2:8" x14ac:dyDescent="0.2">
      <c r="B156" s="7" t="s">
        <v>52</v>
      </c>
      <c r="C156" s="87">
        <v>84633</v>
      </c>
      <c r="D156" s="87">
        <v>78233</v>
      </c>
      <c r="E156" s="87">
        <v>13566</v>
      </c>
      <c r="F156" s="87">
        <v>2812</v>
      </c>
      <c r="G156" s="87">
        <v>0</v>
      </c>
      <c r="H156" s="22">
        <f t="shared" si="34"/>
        <v>179244</v>
      </c>
    </row>
    <row r="157" spans="2:8" x14ac:dyDescent="0.2">
      <c r="B157" s="7" t="s">
        <v>53</v>
      </c>
      <c r="C157" s="87">
        <v>0</v>
      </c>
      <c r="D157" s="87">
        <v>0</v>
      </c>
      <c r="E157" s="87">
        <v>0</v>
      </c>
      <c r="F157" s="87">
        <v>0</v>
      </c>
      <c r="G157" s="87">
        <v>106258</v>
      </c>
      <c r="H157" s="22">
        <f t="shared" si="34"/>
        <v>106258</v>
      </c>
    </row>
    <row r="158" spans="2:8" x14ac:dyDescent="0.2">
      <c r="B158" s="7" t="s">
        <v>54</v>
      </c>
      <c r="C158" s="87">
        <v>17187</v>
      </c>
      <c r="D158" s="87">
        <v>54750</v>
      </c>
      <c r="E158" s="87">
        <v>64531</v>
      </c>
      <c r="F158" s="87">
        <v>1448</v>
      </c>
      <c r="G158" s="87">
        <v>0</v>
      </c>
      <c r="H158" s="22">
        <f t="shared" si="34"/>
        <v>137916</v>
      </c>
    </row>
    <row r="159" spans="2:8" x14ac:dyDescent="0.2">
      <c r="B159" s="7" t="s">
        <v>55</v>
      </c>
      <c r="C159" s="87">
        <v>1979</v>
      </c>
      <c r="D159" s="87">
        <v>4080</v>
      </c>
      <c r="E159" s="87">
        <v>21994</v>
      </c>
      <c r="F159" s="87">
        <v>840</v>
      </c>
      <c r="G159" s="87">
        <v>0</v>
      </c>
      <c r="H159" s="22">
        <f t="shared" si="34"/>
        <v>28893</v>
      </c>
    </row>
    <row r="160" spans="2:8" x14ac:dyDescent="0.2">
      <c r="B160" s="7" t="s">
        <v>56</v>
      </c>
      <c r="C160" s="87">
        <v>0</v>
      </c>
      <c r="D160" s="87">
        <v>0</v>
      </c>
      <c r="E160" s="87">
        <v>0</v>
      </c>
      <c r="F160" s="87">
        <v>0</v>
      </c>
      <c r="G160" s="87">
        <v>12672</v>
      </c>
      <c r="H160" s="22">
        <f t="shared" si="34"/>
        <v>12672</v>
      </c>
    </row>
    <row r="161" spans="2:8" x14ac:dyDescent="0.2">
      <c r="B161" s="7" t="s">
        <v>57</v>
      </c>
      <c r="C161" s="87">
        <v>15040</v>
      </c>
      <c r="D161" s="87">
        <v>4604</v>
      </c>
      <c r="E161" s="87">
        <v>0</v>
      </c>
      <c r="F161" s="87">
        <v>0</v>
      </c>
      <c r="G161" s="87">
        <v>0</v>
      </c>
      <c r="H161" s="22">
        <f t="shared" si="34"/>
        <v>19644</v>
      </c>
    </row>
    <row r="162" spans="2:8" x14ac:dyDescent="0.2">
      <c r="B162" s="7" t="s">
        <v>58</v>
      </c>
      <c r="C162" s="87">
        <v>51918</v>
      </c>
      <c r="D162" s="87">
        <v>3594</v>
      </c>
      <c r="E162" s="87">
        <v>0</v>
      </c>
      <c r="F162" s="87">
        <v>0</v>
      </c>
      <c r="G162" s="87">
        <v>0</v>
      </c>
      <c r="H162" s="22">
        <f t="shared" si="34"/>
        <v>55512</v>
      </c>
    </row>
    <row r="163" spans="2:8" x14ac:dyDescent="0.2">
      <c r="B163" s="7" t="s">
        <v>59</v>
      </c>
      <c r="C163" s="87">
        <v>164621</v>
      </c>
      <c r="D163" s="87">
        <v>254632</v>
      </c>
      <c r="E163" s="87">
        <v>98898</v>
      </c>
      <c r="F163" s="87">
        <v>8767</v>
      </c>
      <c r="G163" s="87">
        <v>21744</v>
      </c>
      <c r="H163" s="22">
        <f t="shared" si="34"/>
        <v>548662</v>
      </c>
    </row>
    <row r="164" spans="2:8" x14ac:dyDescent="0.2">
      <c r="B164" s="7" t="s">
        <v>60</v>
      </c>
      <c r="C164" s="87">
        <v>99</v>
      </c>
      <c r="D164" s="87">
        <v>1054</v>
      </c>
      <c r="E164" s="87">
        <v>1345</v>
      </c>
      <c r="F164" s="87">
        <v>2363</v>
      </c>
      <c r="G164" s="87">
        <v>49420</v>
      </c>
      <c r="H164" s="22">
        <f t="shared" si="34"/>
        <v>54281</v>
      </c>
    </row>
    <row r="165" spans="2:8" x14ac:dyDescent="0.2">
      <c r="B165" s="7" t="s">
        <v>61</v>
      </c>
      <c r="C165" s="87">
        <v>428382</v>
      </c>
      <c r="D165" s="87">
        <v>1192258</v>
      </c>
      <c r="E165" s="87">
        <v>395753</v>
      </c>
      <c r="F165" s="87">
        <v>14768</v>
      </c>
      <c r="G165" s="87">
        <v>0</v>
      </c>
      <c r="H165" s="22">
        <f t="shared" si="34"/>
        <v>2031161</v>
      </c>
    </row>
    <row r="166" spans="2:8" x14ac:dyDescent="0.2">
      <c r="B166" s="7" t="s">
        <v>62</v>
      </c>
      <c r="C166" s="87">
        <v>0</v>
      </c>
      <c r="D166" s="87">
        <v>0</v>
      </c>
      <c r="E166" s="87">
        <v>0</v>
      </c>
      <c r="F166" s="87">
        <v>0</v>
      </c>
      <c r="G166" s="87">
        <v>16028</v>
      </c>
      <c r="H166" s="22">
        <f t="shared" si="34"/>
        <v>16028</v>
      </c>
    </row>
    <row r="167" spans="2:8" x14ac:dyDescent="0.2">
      <c r="B167" s="7" t="s">
        <v>63</v>
      </c>
      <c r="C167" s="87">
        <v>2012</v>
      </c>
      <c r="D167" s="87">
        <v>50593</v>
      </c>
      <c r="E167" s="87">
        <v>0</v>
      </c>
      <c r="F167" s="87">
        <v>0</v>
      </c>
      <c r="G167" s="87">
        <v>0</v>
      </c>
      <c r="H167" s="22">
        <f t="shared" si="34"/>
        <v>52605</v>
      </c>
    </row>
    <row r="168" spans="2:8" x14ac:dyDescent="0.2">
      <c r="B168" s="7" t="s">
        <v>64</v>
      </c>
      <c r="C168" s="87">
        <v>57836</v>
      </c>
      <c r="D168" s="87">
        <v>88989</v>
      </c>
      <c r="E168" s="87">
        <v>18868</v>
      </c>
      <c r="F168" s="87">
        <v>84</v>
      </c>
      <c r="G168" s="87">
        <v>0</v>
      </c>
      <c r="H168" s="22">
        <f t="shared" si="34"/>
        <v>165777</v>
      </c>
    </row>
    <row r="169" spans="2:8" x14ac:dyDescent="0.2">
      <c r="B169" s="7" t="s">
        <v>0</v>
      </c>
      <c r="C169" s="87">
        <v>24934</v>
      </c>
      <c r="D169" s="87">
        <v>284675</v>
      </c>
      <c r="E169" s="87">
        <v>74351</v>
      </c>
      <c r="F169" s="87">
        <v>4915</v>
      </c>
      <c r="G169" s="87">
        <v>0</v>
      </c>
      <c r="H169" s="22">
        <f>SUM(C169:G169)</f>
        <v>388875</v>
      </c>
    </row>
    <row r="170" spans="2:8" x14ac:dyDescent="0.2">
      <c r="B170" s="8" t="s">
        <v>35</v>
      </c>
      <c r="C170" s="22">
        <f>SUM(C150:C169)</f>
        <v>7150096</v>
      </c>
      <c r="D170" s="22">
        <f t="shared" ref="D170:H170" si="35">SUM(D150:D169)</f>
        <v>5358180</v>
      </c>
      <c r="E170" s="22">
        <f t="shared" si="35"/>
        <v>1751078</v>
      </c>
      <c r="F170" s="22">
        <f t="shared" si="35"/>
        <v>364729</v>
      </c>
      <c r="G170" s="22">
        <f t="shared" si="35"/>
        <v>206122</v>
      </c>
      <c r="H170" s="22">
        <f t="shared" si="35"/>
        <v>14830205</v>
      </c>
    </row>
    <row r="171" spans="2:8" x14ac:dyDescent="0.2">
      <c r="B171" s="14"/>
      <c r="C171" s="18"/>
      <c r="D171" s="18"/>
      <c r="E171" s="18"/>
      <c r="F171" s="18"/>
      <c r="G171" s="18"/>
      <c r="H171" s="18"/>
    </row>
    <row r="172" spans="2:8" ht="15" thickBot="1" x14ac:dyDescent="0.25">
      <c r="B172" s="182" t="str">
        <f>"All Expenditures Current Year (FY "&amp;H1&amp;")"</f>
        <v>All Expenditures Current Year (FY 2018)</v>
      </c>
      <c r="C172" s="11"/>
      <c r="D172" s="11"/>
      <c r="E172" s="11"/>
      <c r="F172" s="11"/>
      <c r="G172" s="11"/>
      <c r="H172" s="17"/>
    </row>
    <row r="173" spans="2:8" ht="15" thickBot="1" x14ac:dyDescent="0.25">
      <c r="B173" s="68" t="s">
        <v>33</v>
      </c>
      <c r="C173" s="69" t="s">
        <v>27</v>
      </c>
      <c r="D173" s="69" t="s">
        <v>28</v>
      </c>
      <c r="E173" s="69" t="s">
        <v>29</v>
      </c>
      <c r="F173" s="69" t="s">
        <v>30</v>
      </c>
      <c r="G173" s="69" t="s">
        <v>31</v>
      </c>
      <c r="H173" s="70" t="s">
        <v>1</v>
      </c>
    </row>
    <row r="174" spans="2:8" x14ac:dyDescent="0.2">
      <c r="B174" s="9" t="str">
        <f>$B$102</f>
        <v>Liberal Arts</v>
      </c>
      <c r="C174" s="42">
        <f>SUM(UTA:SRSU!C268)</f>
        <v>954723699.13464987</v>
      </c>
      <c r="D174" s="42">
        <f>SUM(UTA:SRSU!D268)</f>
        <v>681452209.1687237</v>
      </c>
      <c r="E174" s="42">
        <f>SUM(UTA:SRSU!E268)</f>
        <v>311862320.84178144</v>
      </c>
      <c r="F174" s="42">
        <f>SUM(UTA:SRSU!F268)</f>
        <v>293246722.13955539</v>
      </c>
      <c r="G174" s="42">
        <f>SUM(UTA:SRSU!G268)</f>
        <v>43104.678279960659</v>
      </c>
      <c r="H174" s="42">
        <f>SUM(C174:G174)</f>
        <v>2241328055.9629903</v>
      </c>
    </row>
    <row r="175" spans="2:8" x14ac:dyDescent="0.2">
      <c r="B175" s="9" t="str">
        <f>$B$103</f>
        <v>Science</v>
      </c>
      <c r="C175" s="43">
        <f>SUM(UTA:SRSU!C269)</f>
        <v>531454568.72724849</v>
      </c>
      <c r="D175" s="43">
        <f>SUM(UTA:SRSU!D269)</f>
        <v>513596738.56233537</v>
      </c>
      <c r="E175" s="43">
        <f>SUM(UTA:SRSU!E269)</f>
        <v>242691815.49863109</v>
      </c>
      <c r="F175" s="43">
        <f>SUM(UTA:SRSU!F269)</f>
        <v>432205734.91760993</v>
      </c>
      <c r="G175" s="43">
        <f>SUM(UTA:SRSU!G269)</f>
        <v>0</v>
      </c>
      <c r="H175" s="43">
        <f t="shared" ref="H175:H194" si="36">SUM(C175:G175)</f>
        <v>1719948857.7058249</v>
      </c>
    </row>
    <row r="176" spans="2:8" x14ac:dyDescent="0.2">
      <c r="B176" s="9" t="str">
        <f>$B$104</f>
        <v>Fine Arts</v>
      </c>
      <c r="C176" s="43">
        <f>SUM(UTA:SRSU!C270)</f>
        <v>188681519.64414427</v>
      </c>
      <c r="D176" s="43">
        <f>SUM(UTA:SRSU!D270)</f>
        <v>149344999.35392499</v>
      </c>
      <c r="E176" s="43">
        <f>SUM(UTA:SRSU!E270)</f>
        <v>62062229.907974631</v>
      </c>
      <c r="F176" s="43">
        <f>SUM(UTA:SRSU!F270)</f>
        <v>27581549.284102637</v>
      </c>
      <c r="G176" s="43">
        <f>SUM(UTA:SRSU!G270)</f>
        <v>0</v>
      </c>
      <c r="H176" s="43">
        <f t="shared" si="36"/>
        <v>427670298.19014651</v>
      </c>
    </row>
    <row r="177" spans="2:8" x14ac:dyDescent="0.2">
      <c r="B177" s="9" t="str">
        <f>$B$105</f>
        <v>Teacher Education</v>
      </c>
      <c r="C177" s="43">
        <f>SUM(UTA:SRSU!C271)</f>
        <v>27739929.458743587</v>
      </c>
      <c r="D177" s="43">
        <f>SUM(UTA:SRSU!D271)</f>
        <v>151474115.25215882</v>
      </c>
      <c r="E177" s="43">
        <f>SUM(UTA:SRSU!E271)</f>
        <v>166718423.99246404</v>
      </c>
      <c r="F177" s="43">
        <f>SUM(UTA:SRSU!F271)</f>
        <v>113369634.06999034</v>
      </c>
      <c r="G177" s="43">
        <f>SUM(UTA:SRSU!G271)</f>
        <v>0</v>
      </c>
      <c r="H177" s="43">
        <f t="shared" si="36"/>
        <v>459302102.77335674</v>
      </c>
    </row>
    <row r="178" spans="2:8" x14ac:dyDescent="0.2">
      <c r="B178" s="9" t="str">
        <f>$B$106</f>
        <v>Agriculture</v>
      </c>
      <c r="C178" s="43">
        <f>SUM(UTA:SRSU!C272)</f>
        <v>37159599.524769306</v>
      </c>
      <c r="D178" s="43">
        <f>SUM(UTA:SRSU!D272)</f>
        <v>58485898.819783516</v>
      </c>
      <c r="E178" s="43">
        <f>SUM(UTA:SRSU!E272)</f>
        <v>33181897.094364554</v>
      </c>
      <c r="F178" s="43">
        <f>SUM(UTA:SRSU!F272)</f>
        <v>27391751.079199504</v>
      </c>
      <c r="G178" s="43">
        <f>SUM(UTA:SRSU!G272)</f>
        <v>0</v>
      </c>
      <c r="H178" s="43">
        <f t="shared" si="36"/>
        <v>156219146.51811686</v>
      </c>
    </row>
    <row r="179" spans="2:8" x14ac:dyDescent="0.2">
      <c r="B179" s="9" t="str">
        <f>$B$107</f>
        <v>Engineering</v>
      </c>
      <c r="C179" s="43">
        <f>SUM(UTA:SRSU!C273)</f>
        <v>212777509.09422013</v>
      </c>
      <c r="D179" s="43">
        <f>SUM(UTA:SRSU!D273)</f>
        <v>470026518.64301157</v>
      </c>
      <c r="E179" s="43">
        <f>SUM(UTA:SRSU!E273)</f>
        <v>403970487.57965618</v>
      </c>
      <c r="F179" s="43">
        <f>SUM(UTA:SRSU!F273)</f>
        <v>484203044.08077449</v>
      </c>
      <c r="G179" s="43">
        <f>SUM(UTA:SRSU!G273)</f>
        <v>0</v>
      </c>
      <c r="H179" s="43">
        <f t="shared" si="36"/>
        <v>1570977559.3976624</v>
      </c>
    </row>
    <row r="180" spans="2:8" x14ac:dyDescent="0.2">
      <c r="B180" s="9" t="str">
        <f>$B$108</f>
        <v>Home Economics</v>
      </c>
      <c r="C180" s="43">
        <f>SUM(UTA:SRSU!C274)</f>
        <v>21999505.735437982</v>
      </c>
      <c r="D180" s="43">
        <f>SUM(UTA:SRSU!D274)</f>
        <v>32552707.906305</v>
      </c>
      <c r="E180" s="43">
        <f>SUM(UTA:SRSU!E274)</f>
        <v>10353006.69448876</v>
      </c>
      <c r="F180" s="43">
        <f>SUM(UTA:SRSU!F274)</f>
        <v>5699528.0705956398</v>
      </c>
      <c r="G180" s="43">
        <f>SUM(UTA:SRSU!G274)</f>
        <v>0</v>
      </c>
      <c r="H180" s="43">
        <f t="shared" si="36"/>
        <v>70604748.406827375</v>
      </c>
    </row>
    <row r="181" spans="2:8" x14ac:dyDescent="0.2">
      <c r="B181" s="9" t="str">
        <f>$B$109</f>
        <v>Law</v>
      </c>
      <c r="C181" s="43">
        <f>SUM(UTA:SRSU!C275)</f>
        <v>0</v>
      </c>
      <c r="D181" s="43">
        <f>SUM(UTA:SRSU!D275)</f>
        <v>21463.191259832296</v>
      </c>
      <c r="E181" s="43">
        <f>SUM(UTA:SRSU!E275)</f>
        <v>0</v>
      </c>
      <c r="F181" s="43">
        <f>SUM(UTA:SRSU!F275)</f>
        <v>0</v>
      </c>
      <c r="G181" s="43">
        <f>SUM(UTA:SRSU!G275)</f>
        <v>130809287.53343272</v>
      </c>
      <c r="H181" s="43">
        <f t="shared" si="36"/>
        <v>130830750.72469255</v>
      </c>
    </row>
    <row r="182" spans="2:8" x14ac:dyDescent="0.2">
      <c r="B182" s="9" t="str">
        <f>$B$110</f>
        <v>Social Service</v>
      </c>
      <c r="C182" s="43">
        <f>SUM(UTA:SRSU!C276)</f>
        <v>7484480.4534982732</v>
      </c>
      <c r="D182" s="43">
        <f>SUM(UTA:SRSU!D276)</f>
        <v>27813999.673266307</v>
      </c>
      <c r="E182" s="43">
        <f>SUM(UTA:SRSU!E276)</f>
        <v>45024243.231329657</v>
      </c>
      <c r="F182" s="43">
        <f>SUM(UTA:SRSU!F276)</f>
        <v>10178122.148386946</v>
      </c>
      <c r="G182" s="43">
        <f>SUM(UTA:SRSU!G276)</f>
        <v>0</v>
      </c>
      <c r="H182" s="43">
        <f t="shared" si="36"/>
        <v>90500845.506481186</v>
      </c>
    </row>
    <row r="183" spans="2:8" x14ac:dyDescent="0.2">
      <c r="B183" s="9" t="str">
        <f>$B$111</f>
        <v>Library Science</v>
      </c>
      <c r="C183" s="43">
        <f>SUM(UTA:SRSU!C277)</f>
        <v>1651259.5092018258</v>
      </c>
      <c r="D183" s="43">
        <f>SUM(UTA:SRSU!D277)</f>
        <v>2095633.7858905306</v>
      </c>
      <c r="E183" s="43">
        <f>SUM(UTA:SRSU!E277)</f>
        <v>19681330.537691783</v>
      </c>
      <c r="F183" s="43">
        <f>SUM(UTA:SRSU!F277)</f>
        <v>2144789.5623987378</v>
      </c>
      <c r="G183" s="43">
        <f>SUM(UTA:SRSU!G277)</f>
        <v>0</v>
      </c>
      <c r="H183" s="43">
        <f t="shared" si="36"/>
        <v>25573013.395182878</v>
      </c>
    </row>
    <row r="184" spans="2:8" x14ac:dyDescent="0.2">
      <c r="B184" s="9" t="str">
        <f>$B$112</f>
        <v>Veterinary Science</v>
      </c>
      <c r="C184" s="43">
        <f>SUM(UTA:SRSU!C278)</f>
        <v>0</v>
      </c>
      <c r="D184" s="43">
        <f>SUM(UTA:SRSU!D278)</f>
        <v>0</v>
      </c>
      <c r="E184" s="43">
        <f>SUM(UTA:SRSU!E278)</f>
        <v>0</v>
      </c>
      <c r="F184" s="43">
        <f>SUM(UTA:SRSU!F278)</f>
        <v>0</v>
      </c>
      <c r="G184" s="43">
        <f>SUM(UTA:SRSU!G278)</f>
        <v>77581393.317093238</v>
      </c>
      <c r="H184" s="43">
        <f t="shared" si="36"/>
        <v>77581393.317093238</v>
      </c>
    </row>
    <row r="185" spans="2:8" x14ac:dyDescent="0.2">
      <c r="B185" s="9" t="str">
        <f>$B$113</f>
        <v>Vocational Training</v>
      </c>
      <c r="C185" s="43">
        <f>SUM(UTA:SRSU!C279)</f>
        <v>5146194.7348202812</v>
      </c>
      <c r="D185" s="43">
        <f>SUM(UTA:SRSU!D279)</f>
        <v>2880558.271026683</v>
      </c>
      <c r="E185" s="43">
        <f>SUM(UTA:SRSU!E279)</f>
        <v>0</v>
      </c>
      <c r="F185" s="43">
        <f>SUM(UTA:SRSU!F279)</f>
        <v>0</v>
      </c>
      <c r="G185" s="43">
        <f>SUM(UTA:SRSU!G279)</f>
        <v>0</v>
      </c>
      <c r="H185" s="43">
        <f t="shared" si="36"/>
        <v>8026753.0058469642</v>
      </c>
    </row>
    <row r="186" spans="2:8" x14ac:dyDescent="0.2">
      <c r="B186" s="9" t="str">
        <f>$B$114</f>
        <v>Physical Training</v>
      </c>
      <c r="C186" s="43">
        <f>SUM(UTA:SRSU!C280)</f>
        <v>13247017.586032875</v>
      </c>
      <c r="D186" s="43">
        <f>SUM(UTA:SRSU!D280)</f>
        <v>1181182.3036560479</v>
      </c>
      <c r="E186" s="43">
        <f>SUM(UTA:SRSU!E280)</f>
        <v>0</v>
      </c>
      <c r="F186" s="43">
        <f>SUM(UTA:SRSU!F280)</f>
        <v>0</v>
      </c>
      <c r="G186" s="43">
        <f>SUM(UTA:SRSU!G280)</f>
        <v>0</v>
      </c>
      <c r="H186" s="43">
        <f t="shared" si="36"/>
        <v>14428199.889688922</v>
      </c>
    </row>
    <row r="187" spans="2:8" x14ac:dyDescent="0.2">
      <c r="B187" s="9" t="str">
        <f>$B$115</f>
        <v>Health Services</v>
      </c>
      <c r="C187" s="43">
        <f>SUM(UTA:SRSU!C281)</f>
        <v>40633027.121404029</v>
      </c>
      <c r="D187" s="43">
        <f>SUM(UTA:SRSU!D281)</f>
        <v>103029717.64381297</v>
      </c>
      <c r="E187" s="43">
        <f>SUM(UTA:SRSU!E281)</f>
        <v>68113967.062472999</v>
      </c>
      <c r="F187" s="43">
        <f>SUM(UTA:SRSU!F281)</f>
        <v>20934739.524125535</v>
      </c>
      <c r="G187" s="43">
        <f>SUM(UTA:SRSU!G281)</f>
        <v>16562539.583972011</v>
      </c>
      <c r="H187" s="43">
        <f t="shared" si="36"/>
        <v>249273990.93578756</v>
      </c>
    </row>
    <row r="188" spans="2:8" x14ac:dyDescent="0.2">
      <c r="B188" s="9" t="str">
        <f>$B$116</f>
        <v>Pharmacy</v>
      </c>
      <c r="C188" s="43">
        <f>SUM(UTA:SRSU!C282)</f>
        <v>73191.44327474985</v>
      </c>
      <c r="D188" s="43">
        <f>SUM(UTA:SRSU!D282)</f>
        <v>993386.29647198715</v>
      </c>
      <c r="E188" s="43">
        <f>SUM(UTA:SRSU!E282)</f>
        <v>12870971.772278247</v>
      </c>
      <c r="F188" s="43">
        <f>SUM(UTA:SRSU!F282)</f>
        <v>19295279.840981744</v>
      </c>
      <c r="G188" s="43">
        <f>SUM(UTA:SRSU!G282)</f>
        <v>58209255.79489518</v>
      </c>
      <c r="H188" s="43">
        <f t="shared" si="36"/>
        <v>91442085.147901908</v>
      </c>
    </row>
    <row r="189" spans="2:8" x14ac:dyDescent="0.2">
      <c r="B189" s="9" t="str">
        <f>$B$117</f>
        <v>Business Administration</v>
      </c>
      <c r="C189" s="43">
        <f>SUM(UTA:SRSU!C283)</f>
        <v>118866963.64589632</v>
      </c>
      <c r="D189" s="43">
        <f>SUM(UTA:SRSU!D283)</f>
        <v>559466417.94530153</v>
      </c>
      <c r="E189" s="43">
        <f>SUM(UTA:SRSU!E283)</f>
        <v>332269714.39073557</v>
      </c>
      <c r="F189" s="43">
        <f>SUM(UTA:SRSU!F283)</f>
        <v>115594085.52810773</v>
      </c>
      <c r="G189" s="43">
        <f>SUM(UTA:SRSU!G283)</f>
        <v>0</v>
      </c>
      <c r="H189" s="43">
        <f t="shared" si="36"/>
        <v>1126197181.510041</v>
      </c>
    </row>
    <row r="190" spans="2:8" x14ac:dyDescent="0.2">
      <c r="B190" s="9" t="str">
        <f>$B$118</f>
        <v>Optometry</v>
      </c>
      <c r="C190" s="43">
        <f>SUM(UTA:SRSU!C284)</f>
        <v>0</v>
      </c>
      <c r="D190" s="43">
        <f>SUM(UTA:SRSU!D284)</f>
        <v>0</v>
      </c>
      <c r="E190" s="43">
        <f>SUM(UTA:SRSU!E284)</f>
        <v>0</v>
      </c>
      <c r="F190" s="43">
        <f>SUM(UTA:SRSU!F284)</f>
        <v>0</v>
      </c>
      <c r="G190" s="43">
        <f>SUM(UTA:SRSU!G284)</f>
        <v>24073474.095478583</v>
      </c>
      <c r="H190" s="43">
        <f t="shared" si="36"/>
        <v>24073474.095478583</v>
      </c>
    </row>
    <row r="191" spans="2:8" x14ac:dyDescent="0.2">
      <c r="B191" s="9" t="str">
        <f>$B$119</f>
        <v>Teacher Ed-Practice Teaching</v>
      </c>
      <c r="C191" s="43">
        <f>SUM(UTA:SRSU!C285)</f>
        <v>668500.22913720727</v>
      </c>
      <c r="D191" s="43">
        <f>SUM(UTA:SRSU!D285)</f>
        <v>28974469.972472899</v>
      </c>
      <c r="E191" s="43">
        <f>SUM(UTA:SRSU!E285)</f>
        <v>0</v>
      </c>
      <c r="F191" s="43">
        <f>SUM(UTA:SRSU!F285)</f>
        <v>0</v>
      </c>
      <c r="G191" s="43">
        <f>SUM(UTA:SRSU!G285)</f>
        <v>0</v>
      </c>
      <c r="H191" s="43">
        <f t="shared" si="36"/>
        <v>29642970.201610107</v>
      </c>
    </row>
    <row r="192" spans="2:8" x14ac:dyDescent="0.2">
      <c r="B192" s="9" t="str">
        <f>$B$120</f>
        <v>Technology</v>
      </c>
      <c r="C192" s="43">
        <f>SUM(UTA:SRSU!C286)</f>
        <v>28839157.36381549</v>
      </c>
      <c r="D192" s="43">
        <f>SUM(UTA:SRSU!D286)</f>
        <v>57122922.050415933</v>
      </c>
      <c r="E192" s="43">
        <f>SUM(UTA:SRSU!E286)</f>
        <v>14808104.773067903</v>
      </c>
      <c r="F192" s="43">
        <f>SUM(UTA:SRSU!F286)</f>
        <v>262044.88131774578</v>
      </c>
      <c r="G192" s="43">
        <f>SUM(UTA:SRSU!G286)</f>
        <v>0</v>
      </c>
      <c r="H192" s="43">
        <f t="shared" si="36"/>
        <v>101032229.06861708</v>
      </c>
    </row>
    <row r="193" spans="2:8" x14ac:dyDescent="0.2">
      <c r="B193" s="9" t="str">
        <f>$B$121</f>
        <v>Nursing</v>
      </c>
      <c r="C193" s="43">
        <f>SUM(UTA:SRSU!C287)</f>
        <v>8597223.4773462843</v>
      </c>
      <c r="D193" s="43">
        <f>SUM(UTA:SRSU!D287)</f>
        <v>153285076.09116423</v>
      </c>
      <c r="E193" s="43">
        <f>SUM(UTA:SRSU!E287)</f>
        <v>72004546.612202466</v>
      </c>
      <c r="F193" s="43">
        <f>SUM(UTA:SRSU!F287)</f>
        <v>15740900.239363182</v>
      </c>
      <c r="G193" s="43">
        <f>SUM(UTA:SRSU!G287)</f>
        <v>0</v>
      </c>
      <c r="H193" s="43">
        <f t="shared" si="36"/>
        <v>249627746.42007616</v>
      </c>
    </row>
    <row r="194" spans="2:8" x14ac:dyDescent="0.2">
      <c r="B194" s="39" t="str">
        <f>$B$122</f>
        <v>Totals</v>
      </c>
      <c r="C194" s="42">
        <f>SUM(C174:C193)</f>
        <v>2199743346.8836412</v>
      </c>
      <c r="D194" s="42">
        <f>SUM(D174:D193)</f>
        <v>2993798014.9309821</v>
      </c>
      <c r="E194" s="42">
        <f>SUM(E174:E193)</f>
        <v>1795613059.9891396</v>
      </c>
      <c r="F194" s="42">
        <f>SUM(F174:F193)</f>
        <v>1567847925.3665099</v>
      </c>
      <c r="G194" s="42">
        <f>SUM(G174:G193)</f>
        <v>307279055.00315171</v>
      </c>
      <c r="H194" s="42">
        <f t="shared" si="36"/>
        <v>8864281402.1734238</v>
      </c>
    </row>
    <row r="195" spans="2:8" x14ac:dyDescent="0.2">
      <c r="H195" s="58"/>
    </row>
    <row r="196" spans="2:8" ht="15" thickBot="1" x14ac:dyDescent="0.25">
      <c r="B196" s="182" t="str">
        <f>"All Expenditures Previous Year (FY "&amp;H1-1&amp;")"</f>
        <v>All Expenditures Previous Year (FY 2017)</v>
      </c>
      <c r="C196" s="11"/>
      <c r="D196" s="11"/>
      <c r="E196" s="11"/>
      <c r="F196" s="11"/>
      <c r="G196" s="11"/>
      <c r="H196" s="17"/>
    </row>
    <row r="197" spans="2:8" ht="15" thickBot="1" x14ac:dyDescent="0.25">
      <c r="B197" s="68" t="s">
        <v>33</v>
      </c>
      <c r="C197" s="69" t="s">
        <v>27</v>
      </c>
      <c r="D197" s="69" t="s">
        <v>28</v>
      </c>
      <c r="E197" s="69" t="s">
        <v>29</v>
      </c>
      <c r="F197" s="69" t="s">
        <v>30</v>
      </c>
      <c r="G197" s="69" t="s">
        <v>31</v>
      </c>
      <c r="H197" s="70" t="s">
        <v>1</v>
      </c>
    </row>
    <row r="198" spans="2:8" x14ac:dyDescent="0.2">
      <c r="B198" s="9" t="str">
        <f>$B$102</f>
        <v>Liberal Arts</v>
      </c>
      <c r="C198" s="42">
        <v>933819960.15394187</v>
      </c>
      <c r="D198" s="42">
        <v>661382164.9921931</v>
      </c>
      <c r="E198" s="42">
        <v>297003581.55058551</v>
      </c>
      <c r="F198" s="42">
        <v>264741432.47390553</v>
      </c>
      <c r="G198" s="42">
        <v>2188.0215859840073</v>
      </c>
      <c r="H198" s="42">
        <f>SUM(C198:G198)</f>
        <v>2156949327.1922116</v>
      </c>
    </row>
    <row r="199" spans="2:8" x14ac:dyDescent="0.2">
      <c r="B199" s="9" t="str">
        <f>$B$103</f>
        <v>Science</v>
      </c>
      <c r="C199" s="43">
        <v>553864264.6869359</v>
      </c>
      <c r="D199" s="43">
        <v>499691775.60924631</v>
      </c>
      <c r="E199" s="43">
        <v>241067364.02315888</v>
      </c>
      <c r="F199" s="43">
        <v>418249625.36912316</v>
      </c>
      <c r="G199" s="43">
        <v>354.89143576258778</v>
      </c>
      <c r="H199" s="42">
        <f t="shared" ref="H199:H217" si="37">SUM(C199:G199)</f>
        <v>1712873384.5799</v>
      </c>
    </row>
    <row r="200" spans="2:8" x14ac:dyDescent="0.2">
      <c r="B200" s="9" t="str">
        <f>$B$104</f>
        <v>Fine Arts</v>
      </c>
      <c r="C200" s="43">
        <v>189849689.89095002</v>
      </c>
      <c r="D200" s="43">
        <v>143767845.82899904</v>
      </c>
      <c r="E200" s="43">
        <v>61777208.73592633</v>
      </c>
      <c r="F200" s="43">
        <v>27905999.587195359</v>
      </c>
      <c r="G200" s="43">
        <v>0</v>
      </c>
      <c r="H200" s="42">
        <f t="shared" si="37"/>
        <v>423300744.04307073</v>
      </c>
    </row>
    <row r="201" spans="2:8" x14ac:dyDescent="0.2">
      <c r="B201" s="9" t="str">
        <f>$B$105</f>
        <v>Teacher Education</v>
      </c>
      <c r="C201" s="43">
        <v>26563431.706487823</v>
      </c>
      <c r="D201" s="43">
        <v>148340779.31453303</v>
      </c>
      <c r="E201" s="43">
        <v>173310703.76322323</v>
      </c>
      <c r="F201" s="43">
        <v>112405963.40005802</v>
      </c>
      <c r="G201" s="43">
        <v>0</v>
      </c>
      <c r="H201" s="42">
        <f t="shared" si="37"/>
        <v>460620878.18430209</v>
      </c>
    </row>
    <row r="202" spans="2:8" x14ac:dyDescent="0.2">
      <c r="B202" s="9" t="str">
        <f>$B$106</f>
        <v>Agriculture</v>
      </c>
      <c r="C202" s="43">
        <v>37958373.056647703</v>
      </c>
      <c r="D202" s="43">
        <v>58955022.685700327</v>
      </c>
      <c r="E202" s="43">
        <v>32673702.460980725</v>
      </c>
      <c r="F202" s="43">
        <v>24815677.464427277</v>
      </c>
      <c r="G202" s="43">
        <v>2430.0654683253651</v>
      </c>
      <c r="H202" s="42">
        <f t="shared" si="37"/>
        <v>154405205.73322433</v>
      </c>
    </row>
    <row r="203" spans="2:8" x14ac:dyDescent="0.2">
      <c r="B203" s="9" t="str">
        <f>$B$107</f>
        <v>Engineering</v>
      </c>
      <c r="C203" s="43">
        <v>216379563.98178616</v>
      </c>
      <c r="D203" s="43">
        <v>463859136.32002848</v>
      </c>
      <c r="E203" s="43">
        <v>425649785.95112324</v>
      </c>
      <c r="F203" s="43">
        <v>417370102.87127405</v>
      </c>
      <c r="G203" s="43">
        <v>6818.304539179434</v>
      </c>
      <c r="H203" s="42">
        <f t="shared" si="37"/>
        <v>1523265407.428751</v>
      </c>
    </row>
    <row r="204" spans="2:8" x14ac:dyDescent="0.2">
      <c r="B204" s="9" t="str">
        <f>$B$108</f>
        <v>Home Economics</v>
      </c>
      <c r="C204" s="43">
        <v>21220516.948698986</v>
      </c>
      <c r="D204" s="43">
        <v>32804624.362763025</v>
      </c>
      <c r="E204" s="43">
        <v>9855469.4201303329</v>
      </c>
      <c r="F204" s="43">
        <v>5850414.7129202038</v>
      </c>
      <c r="G204" s="43">
        <v>0</v>
      </c>
      <c r="H204" s="42">
        <f t="shared" si="37"/>
        <v>69731025.444512546</v>
      </c>
    </row>
    <row r="205" spans="2:8" x14ac:dyDescent="0.2">
      <c r="B205" s="9" t="str">
        <f>$B$109</f>
        <v>Law</v>
      </c>
      <c r="C205" s="43">
        <v>0</v>
      </c>
      <c r="D205" s="43">
        <v>0</v>
      </c>
      <c r="E205" s="43">
        <v>0</v>
      </c>
      <c r="F205" s="43">
        <v>0</v>
      </c>
      <c r="G205" s="43">
        <v>129311603.30244312</v>
      </c>
      <c r="H205" s="42">
        <f t="shared" si="37"/>
        <v>129311603.30244312</v>
      </c>
    </row>
    <row r="206" spans="2:8" x14ac:dyDescent="0.2">
      <c r="B206" s="9" t="str">
        <f>$B$110</f>
        <v>Social Service</v>
      </c>
      <c r="C206" s="43">
        <v>7064881.5951113142</v>
      </c>
      <c r="D206" s="43">
        <v>27194290.276017826</v>
      </c>
      <c r="E206" s="43">
        <v>41313199.760440603</v>
      </c>
      <c r="F206" s="43">
        <v>7723521.9758259896</v>
      </c>
      <c r="G206" s="43">
        <v>0</v>
      </c>
      <c r="H206" s="42">
        <f t="shared" si="37"/>
        <v>83295893.607395738</v>
      </c>
    </row>
    <row r="207" spans="2:8" x14ac:dyDescent="0.2">
      <c r="B207" s="9" t="str">
        <f>$B$111</f>
        <v>Library Science</v>
      </c>
      <c r="C207" s="43">
        <v>1709263.104636526</v>
      </c>
      <c r="D207" s="43">
        <v>1846328.1790573953</v>
      </c>
      <c r="E207" s="43">
        <v>17064095.229365833</v>
      </c>
      <c r="F207" s="43">
        <v>2955636.7330994718</v>
      </c>
      <c r="G207" s="43">
        <v>0</v>
      </c>
      <c r="H207" s="42">
        <f t="shared" si="37"/>
        <v>23575323.246159226</v>
      </c>
    </row>
    <row r="208" spans="2:8" x14ac:dyDescent="0.2">
      <c r="B208" s="9" t="str">
        <f>$B$112</f>
        <v>Veterinary Science</v>
      </c>
      <c r="C208" s="43">
        <v>0</v>
      </c>
      <c r="D208" s="43">
        <v>0</v>
      </c>
      <c r="E208" s="43">
        <v>0</v>
      </c>
      <c r="F208" s="43">
        <v>0</v>
      </c>
      <c r="G208" s="43">
        <v>77416411.861415118</v>
      </c>
      <c r="H208" s="42">
        <f t="shared" si="37"/>
        <v>77416411.861415118</v>
      </c>
    </row>
    <row r="209" spans="2:8" x14ac:dyDescent="0.2">
      <c r="B209" s="9" t="str">
        <f>$B$113</f>
        <v>Vocational Training</v>
      </c>
      <c r="C209" s="43">
        <v>4908436.548146504</v>
      </c>
      <c r="D209" s="43">
        <v>3344121.6084393468</v>
      </c>
      <c r="E209" s="43">
        <v>0</v>
      </c>
      <c r="F209" s="43">
        <v>0</v>
      </c>
      <c r="G209" s="43">
        <v>0</v>
      </c>
      <c r="H209" s="42">
        <f t="shared" si="37"/>
        <v>8252558.1565858508</v>
      </c>
    </row>
    <row r="210" spans="2:8" x14ac:dyDescent="0.2">
      <c r="B210" s="9" t="str">
        <f>$B$114</f>
        <v>Physical Training</v>
      </c>
      <c r="C210" s="43">
        <v>17276553.296023905</v>
      </c>
      <c r="D210" s="43">
        <v>1130515.3449937643</v>
      </c>
      <c r="E210" s="43">
        <v>203.80606120331669</v>
      </c>
      <c r="F210" s="43">
        <v>0</v>
      </c>
      <c r="G210" s="43">
        <v>0</v>
      </c>
      <c r="H210" s="42">
        <f t="shared" si="37"/>
        <v>18407272.447078872</v>
      </c>
    </row>
    <row r="211" spans="2:8" x14ac:dyDescent="0.2">
      <c r="B211" s="9" t="str">
        <f>$B$115</f>
        <v>Health Services</v>
      </c>
      <c r="C211" s="43">
        <v>40010288.598233864</v>
      </c>
      <c r="D211" s="43">
        <v>101272324.25306205</v>
      </c>
      <c r="E211" s="43">
        <v>67515802.684890255</v>
      </c>
      <c r="F211" s="43">
        <v>24502242.2531358</v>
      </c>
      <c r="G211" s="43">
        <v>16614200.231618464</v>
      </c>
      <c r="H211" s="42">
        <f t="shared" si="37"/>
        <v>249914858.02094042</v>
      </c>
    </row>
    <row r="212" spans="2:8" x14ac:dyDescent="0.2">
      <c r="B212" s="9" t="str">
        <f>$B$116</f>
        <v>Pharmacy</v>
      </c>
      <c r="C212" s="43">
        <v>29918.607652580875</v>
      </c>
      <c r="D212" s="43">
        <v>945248.20387343178</v>
      </c>
      <c r="E212" s="43">
        <v>10586050.948111976</v>
      </c>
      <c r="F212" s="43">
        <v>23206623.506023817</v>
      </c>
      <c r="G212" s="43">
        <v>55011852.076215483</v>
      </c>
      <c r="H212" s="42">
        <f t="shared" si="37"/>
        <v>89779693.341877282</v>
      </c>
    </row>
    <row r="213" spans="2:8" x14ac:dyDescent="0.2">
      <c r="B213" s="9" t="str">
        <f>$B$117</f>
        <v>Business Administration</v>
      </c>
      <c r="C213" s="43">
        <v>123774478.82894148</v>
      </c>
      <c r="D213" s="43">
        <v>562699646.49097323</v>
      </c>
      <c r="E213" s="43">
        <v>336721620.20455682</v>
      </c>
      <c r="F213" s="43">
        <v>98332863.114222199</v>
      </c>
      <c r="G213" s="43">
        <v>19673.943512390928</v>
      </c>
      <c r="H213" s="42">
        <f t="shared" si="37"/>
        <v>1121548282.5822062</v>
      </c>
    </row>
    <row r="214" spans="2:8" x14ac:dyDescent="0.2">
      <c r="B214" s="9" t="str">
        <f>$B$118</f>
        <v>Optometry</v>
      </c>
      <c r="C214" s="43">
        <v>0</v>
      </c>
      <c r="D214" s="43">
        <v>0</v>
      </c>
      <c r="E214" s="43">
        <v>0</v>
      </c>
      <c r="F214" s="43">
        <v>0</v>
      </c>
      <c r="G214" s="43">
        <v>32671484.977967128</v>
      </c>
      <c r="H214" s="42">
        <f t="shared" si="37"/>
        <v>32671484.977967128</v>
      </c>
    </row>
    <row r="215" spans="2:8" x14ac:dyDescent="0.2">
      <c r="B215" s="9" t="str">
        <f>$B$119</f>
        <v>Teacher Ed-Practice Teaching</v>
      </c>
      <c r="C215" s="43">
        <v>1054854.7017049221</v>
      </c>
      <c r="D215" s="43">
        <v>28324361.409716811</v>
      </c>
      <c r="E215" s="43">
        <v>0</v>
      </c>
      <c r="F215" s="43">
        <v>0</v>
      </c>
      <c r="G215" s="43">
        <v>0</v>
      </c>
      <c r="H215" s="42">
        <f t="shared" si="37"/>
        <v>29379216.111421734</v>
      </c>
    </row>
    <row r="216" spans="2:8" x14ac:dyDescent="0.2">
      <c r="B216" s="9" t="str">
        <f>$B$120</f>
        <v>Technology</v>
      </c>
      <c r="C216" s="43">
        <v>30555266.93374218</v>
      </c>
      <c r="D216" s="43">
        <v>57493124.997629032</v>
      </c>
      <c r="E216" s="43">
        <v>14484132.279943703</v>
      </c>
      <c r="F216" s="43">
        <v>257962.39277711592</v>
      </c>
      <c r="G216" s="43">
        <v>10640.516091714479</v>
      </c>
      <c r="H216" s="42">
        <f t="shared" si="37"/>
        <v>102801127.12018375</v>
      </c>
    </row>
    <row r="217" spans="2:8" x14ac:dyDescent="0.2">
      <c r="B217" s="9" t="str">
        <f>$B$121</f>
        <v>Nursing</v>
      </c>
      <c r="C217" s="43">
        <v>8090628.7855311511</v>
      </c>
      <c r="D217" s="43">
        <v>152351802.68909591</v>
      </c>
      <c r="E217" s="43">
        <v>64145738.063952781</v>
      </c>
      <c r="F217" s="43">
        <v>12870817.991267093</v>
      </c>
      <c r="G217" s="43">
        <v>0</v>
      </c>
      <c r="H217" s="42">
        <f t="shared" si="37"/>
        <v>237458987.52984694</v>
      </c>
    </row>
    <row r="218" spans="2:8" x14ac:dyDescent="0.2">
      <c r="B218" s="39" t="str">
        <f>$B$122</f>
        <v>Totals</v>
      </c>
      <c r="C218" s="42">
        <f>SUM(C198:C217)</f>
        <v>2214130371.4251728</v>
      </c>
      <c r="D218" s="42">
        <f t="shared" ref="D218:H218" si="38">SUM(D198:D217)</f>
        <v>2945403112.5663223</v>
      </c>
      <c r="E218" s="42">
        <f t="shared" si="38"/>
        <v>1793168658.8824511</v>
      </c>
      <c r="F218" s="42">
        <f t="shared" si="38"/>
        <v>1441188883.8452554</v>
      </c>
      <c r="G218" s="42">
        <f t="shared" si="38"/>
        <v>311067658.19229269</v>
      </c>
      <c r="H218" s="42">
        <f t="shared" si="38"/>
        <v>8704958684.9114952</v>
      </c>
    </row>
    <row r="219" spans="2:8" x14ac:dyDescent="0.2">
      <c r="H219" s="58"/>
    </row>
    <row r="220" spans="2:8" ht="15" thickBot="1" x14ac:dyDescent="0.25">
      <c r="B220" s="182" t="str">
        <f>"All Expenditures Previous Year (FY "&amp;H1-2&amp;")"</f>
        <v>All Expenditures Previous Year (FY 2016)</v>
      </c>
      <c r="C220" s="11"/>
      <c r="D220" s="11"/>
      <c r="E220" s="11"/>
      <c r="F220" s="11"/>
      <c r="G220" s="11"/>
      <c r="H220" s="17"/>
    </row>
    <row r="221" spans="2:8" ht="15" thickBot="1" x14ac:dyDescent="0.25">
      <c r="B221" s="68" t="s">
        <v>33</v>
      </c>
      <c r="C221" s="69" t="s">
        <v>27</v>
      </c>
      <c r="D221" s="69" t="s">
        <v>28</v>
      </c>
      <c r="E221" s="69" t="s">
        <v>29</v>
      </c>
      <c r="F221" s="69" t="s">
        <v>30</v>
      </c>
      <c r="G221" s="69" t="s">
        <v>31</v>
      </c>
      <c r="H221" s="70" t="s">
        <v>1</v>
      </c>
    </row>
    <row r="222" spans="2:8" x14ac:dyDescent="0.2">
      <c r="B222" s="9" t="str">
        <f>$B$102</f>
        <v>Liberal Arts</v>
      </c>
      <c r="C222" s="42">
        <v>946370899.48158205</v>
      </c>
      <c r="D222" s="42">
        <v>632665349.87731433</v>
      </c>
      <c r="E222" s="42">
        <v>270720267.14465678</v>
      </c>
      <c r="F222" s="42">
        <v>242197786.86863318</v>
      </c>
      <c r="G222" s="42">
        <v>0</v>
      </c>
      <c r="H222" s="42">
        <f>SUM(C222:G222)</f>
        <v>2091954303.3721862</v>
      </c>
    </row>
    <row r="223" spans="2:8" x14ac:dyDescent="0.2">
      <c r="B223" s="9" t="str">
        <f>$B$103</f>
        <v>Science</v>
      </c>
      <c r="C223" s="43">
        <v>596190030.30254745</v>
      </c>
      <c r="D223" s="43">
        <v>483623701.66087335</v>
      </c>
      <c r="E223" s="43">
        <v>215753426.22936109</v>
      </c>
      <c r="F223" s="43">
        <v>370699705.52195013</v>
      </c>
      <c r="G223" s="43">
        <v>0</v>
      </c>
      <c r="H223" s="42">
        <f t="shared" ref="H223:H241" si="39">SUM(C223:G223)</f>
        <v>1666266863.7147322</v>
      </c>
    </row>
    <row r="224" spans="2:8" x14ac:dyDescent="0.2">
      <c r="B224" s="9" t="str">
        <f>$B$104</f>
        <v>Fine Arts</v>
      </c>
      <c r="C224" s="43">
        <v>187742876.60168028</v>
      </c>
      <c r="D224" s="43">
        <v>133343229.70049688</v>
      </c>
      <c r="E224" s="43">
        <v>57195854.730307207</v>
      </c>
      <c r="F224" s="43">
        <v>24208184.664761428</v>
      </c>
      <c r="G224" s="43">
        <v>0</v>
      </c>
      <c r="H224" s="42">
        <f t="shared" si="39"/>
        <v>402490145.69724584</v>
      </c>
    </row>
    <row r="225" spans="2:8" x14ac:dyDescent="0.2">
      <c r="B225" s="9" t="str">
        <f>$B$105</f>
        <v>Teacher Education</v>
      </c>
      <c r="C225" s="43">
        <v>27852818.002234276</v>
      </c>
      <c r="D225" s="43">
        <v>151576462.28478178</v>
      </c>
      <c r="E225" s="43">
        <v>167327462.97174403</v>
      </c>
      <c r="F225" s="43">
        <v>98077853.470565543</v>
      </c>
      <c r="G225" s="43">
        <v>0</v>
      </c>
      <c r="H225" s="42">
        <f t="shared" si="39"/>
        <v>444834596.72932565</v>
      </c>
    </row>
    <row r="226" spans="2:8" x14ac:dyDescent="0.2">
      <c r="B226" s="9" t="str">
        <f>$B$106</f>
        <v>Agriculture</v>
      </c>
      <c r="C226" s="43">
        <v>39705954.734633856</v>
      </c>
      <c r="D226" s="43">
        <v>55243490.331169687</v>
      </c>
      <c r="E226" s="43">
        <v>27124428.317083009</v>
      </c>
      <c r="F226" s="43">
        <v>19462081.669985622</v>
      </c>
      <c r="G226" s="43">
        <v>0</v>
      </c>
      <c r="H226" s="42">
        <f t="shared" si="39"/>
        <v>141535955.05287218</v>
      </c>
    </row>
    <row r="227" spans="2:8" x14ac:dyDescent="0.2">
      <c r="B227" s="9" t="str">
        <f>$B$107</f>
        <v>Engineering</v>
      </c>
      <c r="C227" s="43">
        <v>220280203.58421707</v>
      </c>
      <c r="D227" s="43">
        <v>436217571.18345362</v>
      </c>
      <c r="E227" s="43">
        <v>418300128.2486397</v>
      </c>
      <c r="F227" s="43">
        <v>379490722.54412895</v>
      </c>
      <c r="G227" s="43">
        <v>0</v>
      </c>
      <c r="H227" s="42">
        <f t="shared" si="39"/>
        <v>1454288625.5604391</v>
      </c>
    </row>
    <row r="228" spans="2:8" x14ac:dyDescent="0.2">
      <c r="B228" s="9" t="str">
        <f>$B$108</f>
        <v>Home Economics</v>
      </c>
      <c r="C228" s="43">
        <v>23059984.551104605</v>
      </c>
      <c r="D228" s="43">
        <v>34443581.377660856</v>
      </c>
      <c r="E228" s="43">
        <v>9585381.3334612139</v>
      </c>
      <c r="F228" s="43">
        <v>7087429.002115434</v>
      </c>
      <c r="G228" s="43">
        <v>0</v>
      </c>
      <c r="H228" s="42">
        <f t="shared" si="39"/>
        <v>74176376.264342099</v>
      </c>
    </row>
    <row r="229" spans="2:8" x14ac:dyDescent="0.2">
      <c r="B229" s="9" t="str">
        <f>$B$109</f>
        <v>Law</v>
      </c>
      <c r="C229" s="43">
        <v>0</v>
      </c>
      <c r="D229" s="43">
        <v>0</v>
      </c>
      <c r="E229" s="43">
        <v>0</v>
      </c>
      <c r="F229" s="43">
        <v>0</v>
      </c>
      <c r="G229" s="43">
        <v>129180624.13141604</v>
      </c>
      <c r="H229" s="42">
        <f t="shared" si="39"/>
        <v>129180624.13141604</v>
      </c>
    </row>
    <row r="230" spans="2:8" x14ac:dyDescent="0.2">
      <c r="B230" s="9" t="str">
        <f>$B$110</f>
        <v>Social Service</v>
      </c>
      <c r="C230" s="43">
        <v>6710727.896296029</v>
      </c>
      <c r="D230" s="43">
        <v>25389558.403704908</v>
      </c>
      <c r="E230" s="43">
        <v>37943136.720657878</v>
      </c>
      <c r="F230" s="43">
        <v>7135026.3866982851</v>
      </c>
      <c r="G230" s="43">
        <v>0</v>
      </c>
      <c r="H230" s="42">
        <f t="shared" si="39"/>
        <v>77178449.407357112</v>
      </c>
    </row>
    <row r="231" spans="2:8" x14ac:dyDescent="0.2">
      <c r="B231" s="9" t="str">
        <f>$B$111</f>
        <v>Library Science</v>
      </c>
      <c r="C231" s="43">
        <v>651462.44601951051</v>
      </c>
      <c r="D231" s="43">
        <v>1642711.4748829599</v>
      </c>
      <c r="E231" s="43">
        <v>16971072.438441992</v>
      </c>
      <c r="F231" s="43">
        <v>3358265.9829011699</v>
      </c>
      <c r="G231" s="43">
        <v>0</v>
      </c>
      <c r="H231" s="42">
        <f t="shared" si="39"/>
        <v>22623512.342245631</v>
      </c>
    </row>
    <row r="232" spans="2:8" x14ac:dyDescent="0.2">
      <c r="B232" s="9" t="str">
        <f>$B$112</f>
        <v>Veterinary Science</v>
      </c>
      <c r="C232" s="43">
        <v>0</v>
      </c>
      <c r="D232" s="43">
        <v>0</v>
      </c>
      <c r="E232" s="43">
        <v>0</v>
      </c>
      <c r="F232" s="43">
        <v>0</v>
      </c>
      <c r="G232" s="43">
        <v>77569812.45647943</v>
      </c>
      <c r="H232" s="42">
        <f t="shared" si="39"/>
        <v>77569812.45647943</v>
      </c>
    </row>
    <row r="233" spans="2:8" x14ac:dyDescent="0.2">
      <c r="B233" s="9" t="str">
        <f>$B$113</f>
        <v>Vocational Training</v>
      </c>
      <c r="C233" s="43">
        <v>4053047.6566133755</v>
      </c>
      <c r="D233" s="43">
        <v>2984191.9822784639</v>
      </c>
      <c r="E233" s="43">
        <v>0</v>
      </c>
      <c r="F233" s="43">
        <v>0</v>
      </c>
      <c r="G233" s="43">
        <v>0</v>
      </c>
      <c r="H233" s="42">
        <f t="shared" si="39"/>
        <v>7037239.6388918394</v>
      </c>
    </row>
    <row r="234" spans="2:8" x14ac:dyDescent="0.2">
      <c r="B234" s="9" t="str">
        <f>$B$114</f>
        <v>Physical Training</v>
      </c>
      <c r="C234" s="43">
        <v>17123237.585551105</v>
      </c>
      <c r="D234" s="43">
        <v>1209641.7549614802</v>
      </c>
      <c r="E234" s="43">
        <v>0</v>
      </c>
      <c r="F234" s="43">
        <v>0</v>
      </c>
      <c r="G234" s="43">
        <v>0</v>
      </c>
      <c r="H234" s="42">
        <f t="shared" si="39"/>
        <v>18332879.340512585</v>
      </c>
    </row>
    <row r="235" spans="2:8" x14ac:dyDescent="0.2">
      <c r="B235" s="9" t="str">
        <f>$B$115</f>
        <v>Health Services</v>
      </c>
      <c r="C235" s="43">
        <v>41462150.753622949</v>
      </c>
      <c r="D235" s="43">
        <v>97935964.659404323</v>
      </c>
      <c r="E235" s="43">
        <v>61378337.644328728</v>
      </c>
      <c r="F235" s="43">
        <v>22691450.589886077</v>
      </c>
      <c r="G235" s="43">
        <v>13233837.276416719</v>
      </c>
      <c r="H235" s="42">
        <f t="shared" si="39"/>
        <v>236701740.92365879</v>
      </c>
    </row>
    <row r="236" spans="2:8" x14ac:dyDescent="0.2">
      <c r="B236" s="9" t="str">
        <f>$B$116</f>
        <v>Pharmacy</v>
      </c>
      <c r="C236" s="43">
        <v>180952.23779982905</v>
      </c>
      <c r="D236" s="43">
        <v>1303756.9364781415</v>
      </c>
      <c r="E236" s="43">
        <v>9953274.8854096867</v>
      </c>
      <c r="F236" s="43">
        <v>21363400.593082264</v>
      </c>
      <c r="G236" s="43">
        <v>53311556.640701249</v>
      </c>
      <c r="H236" s="42">
        <f t="shared" si="39"/>
        <v>86112941.293471172</v>
      </c>
    </row>
    <row r="237" spans="2:8" x14ac:dyDescent="0.2">
      <c r="B237" s="9" t="str">
        <f>$B$117</f>
        <v>Business Administration</v>
      </c>
      <c r="C237" s="43">
        <v>123248539.66528104</v>
      </c>
      <c r="D237" s="43">
        <v>537768437.74056637</v>
      </c>
      <c r="E237" s="43">
        <v>310954881.39400071</v>
      </c>
      <c r="F237" s="43">
        <v>90378862.66777128</v>
      </c>
      <c r="G237" s="43">
        <v>0</v>
      </c>
      <c r="H237" s="42">
        <f t="shared" si="39"/>
        <v>1062350721.4676194</v>
      </c>
    </row>
    <row r="238" spans="2:8" x14ac:dyDescent="0.2">
      <c r="B238" s="9" t="str">
        <f>$B$118</f>
        <v>Optometry</v>
      </c>
      <c r="C238" s="43">
        <v>0</v>
      </c>
      <c r="D238" s="43">
        <v>0</v>
      </c>
      <c r="E238" s="43">
        <v>0</v>
      </c>
      <c r="F238" s="43">
        <v>0</v>
      </c>
      <c r="G238" s="43">
        <v>29065212.366425548</v>
      </c>
      <c r="H238" s="42">
        <f t="shared" si="39"/>
        <v>29065212.366425548</v>
      </c>
    </row>
    <row r="239" spans="2:8" x14ac:dyDescent="0.2">
      <c r="B239" s="9" t="str">
        <f>$B$119</f>
        <v>Teacher Ed-Practice Teaching</v>
      </c>
      <c r="C239" s="43">
        <v>798262.51321609819</v>
      </c>
      <c r="D239" s="43">
        <v>26051556.508289263</v>
      </c>
      <c r="E239" s="43">
        <v>0</v>
      </c>
      <c r="F239" s="43">
        <v>0</v>
      </c>
      <c r="G239" s="43">
        <v>0</v>
      </c>
      <c r="H239" s="42">
        <f t="shared" si="39"/>
        <v>26849819.02150536</v>
      </c>
    </row>
    <row r="240" spans="2:8" x14ac:dyDescent="0.2">
      <c r="B240" s="9" t="str">
        <f>$B$120</f>
        <v>Technology</v>
      </c>
      <c r="C240" s="43">
        <v>28051213.466685697</v>
      </c>
      <c r="D240" s="43">
        <v>50383580.792096615</v>
      </c>
      <c r="E240" s="43">
        <v>15167100.908808483</v>
      </c>
      <c r="F240" s="43">
        <v>276707.09172005288</v>
      </c>
      <c r="G240" s="43">
        <v>0</v>
      </c>
      <c r="H240" s="42">
        <f t="shared" si="39"/>
        <v>93878602.259310856</v>
      </c>
    </row>
    <row r="241" spans="2:8" x14ac:dyDescent="0.2">
      <c r="B241" s="9" t="str">
        <f>$B$121</f>
        <v>Nursing</v>
      </c>
      <c r="C241" s="43">
        <v>9723960.2720852941</v>
      </c>
      <c r="D241" s="43">
        <v>145133569.37585971</v>
      </c>
      <c r="E241" s="43">
        <v>54938467.232083887</v>
      </c>
      <c r="F241" s="43">
        <v>12485657.154461363</v>
      </c>
      <c r="G241" s="43">
        <v>0</v>
      </c>
      <c r="H241" s="42">
        <f t="shared" si="39"/>
        <v>222281654.03449023</v>
      </c>
    </row>
    <row r="242" spans="2:8" x14ac:dyDescent="0.2">
      <c r="B242" s="39" t="str">
        <f>$B$122</f>
        <v>Totals</v>
      </c>
      <c r="C242" s="42">
        <f>SUM(C222:C241)</f>
        <v>2273206321.7511702</v>
      </c>
      <c r="D242" s="42">
        <f t="shared" ref="D242:H242" si="40">SUM(D222:D241)</f>
        <v>2816916356.0442724</v>
      </c>
      <c r="E242" s="42">
        <f t="shared" si="40"/>
        <v>1673313220.1989844</v>
      </c>
      <c r="F242" s="42">
        <f t="shared" si="40"/>
        <v>1298913134.2086608</v>
      </c>
      <c r="G242" s="42">
        <f t="shared" si="40"/>
        <v>302361042.87143898</v>
      </c>
      <c r="H242" s="42">
        <f t="shared" si="40"/>
        <v>8364710075.0745277</v>
      </c>
    </row>
  </sheetData>
  <mergeCells count="1">
    <mergeCell ref="B2:H2"/>
  </mergeCells>
  <pageMargins left="0.5" right="0.5" top="0.5" bottom="0.5" header="0.3" footer="0.18"/>
  <pageSetup scale="70" fitToHeight="0" orientation="portrait" r:id="rId1"/>
  <headerFooter alignWithMargins="0"/>
  <rowBreaks count="2" manualBreakCount="2">
    <brk id="51" max="7" man="1"/>
    <brk id="17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B1:W363"/>
  <sheetViews>
    <sheetView showGridLines="0" showZeros="0" zoomScale="70" zoomScaleNormal="70" workbookViewId="0">
      <selection activeCell="L108" sqref="L10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78</v>
      </c>
      <c r="C3" s="6"/>
      <c r="D3" s="6"/>
      <c r="E3" s="6"/>
      <c r="F3" s="6"/>
      <c r="G3" s="6"/>
      <c r="H3" s="6"/>
    </row>
    <row r="4" spans="2:8" x14ac:dyDescent="0.2">
      <c r="B4" s="90" t="s">
        <v>149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Data!G15</f>
        <v>58057232</v>
      </c>
      <c r="G13" s="33"/>
      <c r="H13" s="60">
        <f>F13</f>
        <v>58057232</v>
      </c>
    </row>
    <row r="14" spans="2:8" x14ac:dyDescent="0.2">
      <c r="B14" s="351" t="s">
        <v>15</v>
      </c>
      <c r="C14" s="351"/>
      <c r="D14" s="351"/>
      <c r="E14" s="351"/>
      <c r="F14" s="82">
        <f>Data!H15</f>
        <v>25714554</v>
      </c>
      <c r="G14" s="33"/>
      <c r="H14" s="30">
        <f>F14</f>
        <v>25714554</v>
      </c>
    </row>
    <row r="15" spans="2:8" x14ac:dyDescent="0.2">
      <c r="B15" s="351" t="s">
        <v>16</v>
      </c>
      <c r="C15" s="351"/>
      <c r="D15" s="351"/>
      <c r="E15" s="351"/>
      <c r="F15" s="82">
        <f>Data!I15</f>
        <v>25718881</v>
      </c>
      <c r="G15" s="33"/>
      <c r="H15" s="30">
        <f>F15</f>
        <v>25718881</v>
      </c>
    </row>
    <row r="16" spans="2:8" x14ac:dyDescent="0.2">
      <c r="B16" s="351" t="s">
        <v>20</v>
      </c>
      <c r="C16" s="351"/>
      <c r="D16" s="351"/>
      <c r="E16" s="351"/>
      <c r="F16" s="82">
        <f>Data!J15</f>
        <v>9528674</v>
      </c>
      <c r="G16" s="33"/>
      <c r="H16" s="30">
        <f>F16-G16</f>
        <v>9528674</v>
      </c>
    </row>
    <row r="17" spans="2:23" x14ac:dyDescent="0.2">
      <c r="B17" s="351" t="s">
        <v>17</v>
      </c>
      <c r="C17" s="351"/>
      <c r="D17" s="351"/>
      <c r="E17" s="351"/>
      <c r="F17" s="82">
        <f>Data!K15</f>
        <v>15715609</v>
      </c>
      <c r="G17" s="33"/>
      <c r="H17" s="30">
        <f>F17</f>
        <v>15715609</v>
      </c>
    </row>
    <row r="18" spans="2:23" x14ac:dyDescent="0.2">
      <c r="B18" s="351" t="s">
        <v>1</v>
      </c>
      <c r="C18" s="351"/>
      <c r="D18" s="351"/>
      <c r="E18" s="351"/>
      <c r="F18" s="83">
        <f>SUM(F13:F17)</f>
        <v>134734950</v>
      </c>
      <c r="G18" s="34"/>
      <c r="H18" s="29">
        <f>SUM(H13:H17)</f>
        <v>134734950</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Data!L15</f>
        <v>Monica Poehl</v>
      </c>
      <c r="E21" s="350"/>
      <c r="F21" s="350"/>
      <c r="G21" s="94" t="str">
        <f>Data!M15</f>
        <v>979-458-6090</v>
      </c>
      <c r="H21" s="84" t="str">
        <f>Data!N15</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Data!O15</f>
        <v>5192</v>
      </c>
      <c r="D25" s="86">
        <f>Data!P15</f>
        <v>4982</v>
      </c>
      <c r="E25" s="86">
        <f>Data!Q15</f>
        <v>1830</v>
      </c>
      <c r="F25" s="86">
        <f>Data!R15</f>
        <v>232</v>
      </c>
      <c r="G25" s="86">
        <f>Data!S15</f>
        <v>0</v>
      </c>
      <c r="H25" s="74">
        <f>SUM(C25:G25)</f>
        <v>12236</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42.75" x14ac:dyDescent="0.2">
      <c r="B28" s="361" t="s">
        <v>40</v>
      </c>
      <c r="C28" s="362"/>
      <c r="D28" s="350" t="str">
        <f>Data!T15</f>
        <v>Mulligan-Nguyen, Erin</v>
      </c>
      <c r="E28" s="350"/>
      <c r="F28" s="350"/>
      <c r="G28" s="94" t="str">
        <f>Data!U15</f>
        <v>(361) 825-5989</v>
      </c>
      <c r="H28" s="84" t="str">
        <f>Data!V15</f>
        <v>Erin.Mulligan-Nguyen@tamucc.edu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Data!W15</f>
        <v>89944</v>
      </c>
      <c r="D32" s="87">
        <f>Data!AQ15</f>
        <v>21733</v>
      </c>
      <c r="E32" s="87">
        <f>Data!BK15</f>
        <v>6635</v>
      </c>
      <c r="F32" s="87">
        <f>Data!CE15</f>
        <v>318</v>
      </c>
      <c r="G32" s="87">
        <f>Data!CY15</f>
        <v>0</v>
      </c>
      <c r="H32" s="22">
        <f>SUM(C32:G32)</f>
        <v>118630</v>
      </c>
      <c r="I32" s="1"/>
      <c r="W32" s="18"/>
    </row>
    <row r="33" spans="2:23" x14ac:dyDescent="0.2">
      <c r="B33" s="7" t="s">
        <v>47</v>
      </c>
      <c r="C33" s="87">
        <f>Data!X15</f>
        <v>38974</v>
      </c>
      <c r="D33" s="87">
        <f>Data!AR15</f>
        <v>22760</v>
      </c>
      <c r="E33" s="87">
        <f>Data!BL15</f>
        <v>2871</v>
      </c>
      <c r="F33" s="87">
        <f>Data!CF15</f>
        <v>1380</v>
      </c>
      <c r="G33" s="87">
        <f>Data!CZ15</f>
        <v>0</v>
      </c>
      <c r="H33" s="22">
        <f t="shared" ref="H33:H52" si="0">SUM(C33:G33)</f>
        <v>65985</v>
      </c>
      <c r="I33" s="1"/>
      <c r="W33" s="18"/>
    </row>
    <row r="34" spans="2:23" x14ac:dyDescent="0.2">
      <c r="B34" s="7" t="s">
        <v>48</v>
      </c>
      <c r="C34" s="87">
        <f>Data!Y15</f>
        <v>12719</v>
      </c>
      <c r="D34" s="87">
        <f>Data!AS15</f>
        <v>3610</v>
      </c>
      <c r="E34" s="87">
        <f>Data!BM15</f>
        <v>162</v>
      </c>
      <c r="F34" s="87">
        <f>Data!CG15</f>
        <v>0</v>
      </c>
      <c r="G34" s="87">
        <f>Data!DA15</f>
        <v>0</v>
      </c>
      <c r="H34" s="22">
        <f t="shared" si="0"/>
        <v>16491</v>
      </c>
      <c r="I34" s="1"/>
      <c r="W34" s="18"/>
    </row>
    <row r="35" spans="2:23" x14ac:dyDescent="0.2">
      <c r="B35" s="7" t="s">
        <v>49</v>
      </c>
      <c r="C35" s="87">
        <f>Data!Z15</f>
        <v>1056</v>
      </c>
      <c r="D35" s="87">
        <f>Data!AT15</f>
        <v>6227</v>
      </c>
      <c r="E35" s="87">
        <f>Data!BN15</f>
        <v>3915</v>
      </c>
      <c r="F35" s="87">
        <f>Data!CH15</f>
        <v>1440</v>
      </c>
      <c r="G35" s="87">
        <f>Data!DB15</f>
        <v>0</v>
      </c>
      <c r="H35" s="22">
        <f t="shared" si="0"/>
        <v>12638</v>
      </c>
      <c r="I35" s="1"/>
      <c r="W35" s="18"/>
    </row>
    <row r="36" spans="2:23" x14ac:dyDescent="0.2">
      <c r="B36" s="7" t="s">
        <v>50</v>
      </c>
      <c r="C36" s="87">
        <f>Data!AA15</f>
        <v>33</v>
      </c>
      <c r="D36" s="87">
        <f>Data!AU15</f>
        <v>306</v>
      </c>
      <c r="E36" s="87">
        <f>Data!BO15</f>
        <v>197</v>
      </c>
      <c r="F36" s="87">
        <f>Data!CI15</f>
        <v>0</v>
      </c>
      <c r="G36" s="87">
        <f>Data!DC15</f>
        <v>0</v>
      </c>
      <c r="H36" s="22">
        <f t="shared" si="0"/>
        <v>536</v>
      </c>
      <c r="I36" s="1"/>
      <c r="W36" s="18"/>
    </row>
    <row r="37" spans="2:23" x14ac:dyDescent="0.2">
      <c r="B37" s="7" t="s">
        <v>51</v>
      </c>
      <c r="C37" s="87">
        <f>Data!AB15</f>
        <v>6566</v>
      </c>
      <c r="D37" s="87">
        <f>Data!AV15</f>
        <v>7364</v>
      </c>
      <c r="E37" s="87">
        <f>Data!BP15</f>
        <v>2643</v>
      </c>
      <c r="F37" s="87">
        <f>Data!CJ15</f>
        <v>234</v>
      </c>
      <c r="G37" s="87">
        <f>Data!DD15</f>
        <v>0</v>
      </c>
      <c r="H37" s="22">
        <f t="shared" si="0"/>
        <v>16807</v>
      </c>
      <c r="I37" s="1"/>
      <c r="W37" s="18"/>
    </row>
    <row r="38" spans="2:23" x14ac:dyDescent="0.2">
      <c r="B38" s="7" t="s">
        <v>52</v>
      </c>
      <c r="C38" s="87">
        <f>Data!AC15</f>
        <v>0</v>
      </c>
      <c r="D38" s="87">
        <f>Data!AW15</f>
        <v>0</v>
      </c>
      <c r="E38" s="87">
        <f>Data!BQ15</f>
        <v>0</v>
      </c>
      <c r="F38" s="87">
        <f>Data!CK15</f>
        <v>0</v>
      </c>
      <c r="G38" s="87">
        <f>Data!DE15</f>
        <v>0</v>
      </c>
      <c r="H38" s="22">
        <f t="shared" si="0"/>
        <v>0</v>
      </c>
      <c r="I38" s="1"/>
      <c r="W38" s="18"/>
    </row>
    <row r="39" spans="2:23" x14ac:dyDescent="0.2">
      <c r="B39" s="7" t="s">
        <v>53</v>
      </c>
      <c r="C39" s="87">
        <f>Data!AD15</f>
        <v>0</v>
      </c>
      <c r="D39" s="87">
        <f>Data!AX15</f>
        <v>0</v>
      </c>
      <c r="E39" s="87">
        <f>Data!BR15</f>
        <v>0</v>
      </c>
      <c r="F39" s="87">
        <f>Data!CL15</f>
        <v>0</v>
      </c>
      <c r="G39" s="87">
        <f>Data!DF15</f>
        <v>0</v>
      </c>
      <c r="H39" s="22">
        <f t="shared" si="0"/>
        <v>0</v>
      </c>
      <c r="I39" s="1"/>
      <c r="W39" s="18"/>
    </row>
    <row r="40" spans="2:23" x14ac:dyDescent="0.2">
      <c r="B40" s="7" t="s">
        <v>54</v>
      </c>
      <c r="C40" s="87">
        <f>Data!AE15</f>
        <v>78</v>
      </c>
      <c r="D40" s="87">
        <f>Data!AY15</f>
        <v>414</v>
      </c>
      <c r="E40" s="87">
        <f>Data!BS15</f>
        <v>0</v>
      </c>
      <c r="F40" s="87">
        <f>Data!CM15</f>
        <v>0</v>
      </c>
      <c r="G40" s="87">
        <f>Data!DG15</f>
        <v>0</v>
      </c>
      <c r="H40" s="22">
        <f t="shared" si="0"/>
        <v>492</v>
      </c>
      <c r="I40" s="1"/>
      <c r="W40" s="18"/>
    </row>
    <row r="41" spans="2:23" x14ac:dyDescent="0.2">
      <c r="B41" s="7" t="s">
        <v>55</v>
      </c>
      <c r="C41" s="87">
        <f>Data!AF15</f>
        <v>0</v>
      </c>
      <c r="D41" s="87">
        <f>Data!AZ15</f>
        <v>0</v>
      </c>
      <c r="E41" s="87">
        <f>Data!BT15</f>
        <v>0</v>
      </c>
      <c r="F41" s="87">
        <f>Data!CN15</f>
        <v>0</v>
      </c>
      <c r="G41" s="87">
        <f>Data!DH15</f>
        <v>0</v>
      </c>
      <c r="H41" s="22">
        <f t="shared" si="0"/>
        <v>0</v>
      </c>
      <c r="I41" s="1"/>
      <c r="W41" s="18"/>
    </row>
    <row r="42" spans="2:23" x14ac:dyDescent="0.2">
      <c r="B42" s="7" t="s">
        <v>56</v>
      </c>
      <c r="C42" s="87">
        <f>Data!AG15</f>
        <v>0</v>
      </c>
      <c r="D42" s="87">
        <f>Data!BA15</f>
        <v>0</v>
      </c>
      <c r="E42" s="87">
        <f>Data!BU15</f>
        <v>0</v>
      </c>
      <c r="F42" s="87">
        <f>Data!CO15</f>
        <v>0</v>
      </c>
      <c r="G42" s="87">
        <f>Data!DI15</f>
        <v>0</v>
      </c>
      <c r="H42" s="22">
        <f t="shared" si="0"/>
        <v>0</v>
      </c>
      <c r="I42" s="1"/>
      <c r="W42" s="18"/>
    </row>
    <row r="43" spans="2:23" x14ac:dyDescent="0.2">
      <c r="B43" s="7" t="s">
        <v>57</v>
      </c>
      <c r="C43" s="87">
        <f>Data!AH15</f>
        <v>0</v>
      </c>
      <c r="D43" s="87">
        <f>Data!BB15</f>
        <v>0</v>
      </c>
      <c r="E43" s="87">
        <f>Data!BV15</f>
        <v>0</v>
      </c>
      <c r="F43" s="87">
        <f>Data!CP15</f>
        <v>0</v>
      </c>
      <c r="G43" s="87">
        <f>Data!DJ15</f>
        <v>0</v>
      </c>
      <c r="H43" s="22">
        <f t="shared" si="0"/>
        <v>0</v>
      </c>
      <c r="I43" s="1"/>
      <c r="W43" s="18"/>
    </row>
    <row r="44" spans="2:23" x14ac:dyDescent="0.2">
      <c r="B44" s="7" t="s">
        <v>58</v>
      </c>
      <c r="C44" s="87">
        <f>Data!AI15</f>
        <v>356</v>
      </c>
      <c r="D44" s="87">
        <f>Data!BC15</f>
        <v>0</v>
      </c>
      <c r="E44" s="87">
        <f>Data!BW15</f>
        <v>0</v>
      </c>
      <c r="F44" s="87">
        <f>Data!CQ15</f>
        <v>0</v>
      </c>
      <c r="G44" s="87">
        <f>Data!DK15</f>
        <v>0</v>
      </c>
      <c r="H44" s="22">
        <f t="shared" si="0"/>
        <v>356</v>
      </c>
      <c r="I44" s="1"/>
      <c r="W44" s="18"/>
    </row>
    <row r="45" spans="2:23" x14ac:dyDescent="0.2">
      <c r="B45" s="7" t="s">
        <v>59</v>
      </c>
      <c r="C45" s="87">
        <f>Data!AJ15</f>
        <v>1068</v>
      </c>
      <c r="D45" s="87">
        <f>Data!BD15</f>
        <v>3468</v>
      </c>
      <c r="E45" s="87">
        <f>Data!BX15</f>
        <v>942</v>
      </c>
      <c r="F45" s="87">
        <f>Data!CR15</f>
        <v>0</v>
      </c>
      <c r="G45" s="87">
        <f>Data!DL15</f>
        <v>0</v>
      </c>
      <c r="H45" s="22">
        <f t="shared" si="0"/>
        <v>5478</v>
      </c>
      <c r="I45" s="1"/>
      <c r="W45" s="18"/>
    </row>
    <row r="46" spans="2:23" x14ac:dyDescent="0.2">
      <c r="B46" s="7" t="s">
        <v>60</v>
      </c>
      <c r="C46" s="87">
        <f>Data!AK15</f>
        <v>0</v>
      </c>
      <c r="D46" s="87">
        <f>Data!BE15</f>
        <v>0</v>
      </c>
      <c r="E46" s="87">
        <f>Data!BY15</f>
        <v>0</v>
      </c>
      <c r="F46" s="87">
        <f>Data!CS15</f>
        <v>0</v>
      </c>
      <c r="G46" s="87">
        <f>Data!DM15</f>
        <v>0</v>
      </c>
      <c r="H46" s="22">
        <f t="shared" si="0"/>
        <v>0</v>
      </c>
      <c r="I46" s="1"/>
      <c r="W46" s="18"/>
    </row>
    <row r="47" spans="2:23" x14ac:dyDescent="0.2">
      <c r="B47" s="7" t="s">
        <v>61</v>
      </c>
      <c r="C47" s="87">
        <f>Data!AL15</f>
        <v>6879</v>
      </c>
      <c r="D47" s="87">
        <f>Data!BF15</f>
        <v>15018</v>
      </c>
      <c r="E47" s="87">
        <f>Data!BZ15</f>
        <v>11782</v>
      </c>
      <c r="F47" s="87">
        <f>Data!CT15</f>
        <v>0</v>
      </c>
      <c r="G47" s="87">
        <f>Data!DN15</f>
        <v>0</v>
      </c>
      <c r="H47" s="22">
        <f t="shared" si="0"/>
        <v>33679</v>
      </c>
      <c r="I47" s="1"/>
      <c r="W47" s="18"/>
    </row>
    <row r="48" spans="2:23" x14ac:dyDescent="0.2">
      <c r="B48" s="7" t="s">
        <v>62</v>
      </c>
      <c r="C48" s="87">
        <f>Data!AM15</f>
        <v>0</v>
      </c>
      <c r="D48" s="87">
        <f>Data!BG15</f>
        <v>0</v>
      </c>
      <c r="E48" s="87">
        <f>Data!CA15</f>
        <v>0</v>
      </c>
      <c r="F48" s="87">
        <f>Data!CU15</f>
        <v>0</v>
      </c>
      <c r="G48" s="87">
        <f>Data!DO15</f>
        <v>0</v>
      </c>
      <c r="H48" s="22">
        <f t="shared" si="0"/>
        <v>0</v>
      </c>
      <c r="I48" s="1"/>
      <c r="W48" s="18"/>
    </row>
    <row r="49" spans="2:23" x14ac:dyDescent="0.2">
      <c r="B49" s="7" t="s">
        <v>63</v>
      </c>
      <c r="C49" s="87">
        <f>Data!AN15</f>
        <v>0</v>
      </c>
      <c r="D49" s="87">
        <f>Data!BH15</f>
        <v>408</v>
      </c>
      <c r="E49" s="87">
        <f>Data!CB15</f>
        <v>0</v>
      </c>
      <c r="F49" s="87">
        <f>Data!CV15</f>
        <v>0</v>
      </c>
      <c r="G49" s="87">
        <f>Data!DP15</f>
        <v>0</v>
      </c>
      <c r="H49" s="22">
        <f t="shared" si="0"/>
        <v>408</v>
      </c>
      <c r="I49" s="1"/>
      <c r="W49" s="18"/>
    </row>
    <row r="50" spans="2:23" x14ac:dyDescent="0.2">
      <c r="B50" s="7" t="s">
        <v>64</v>
      </c>
      <c r="C50" s="87">
        <f>Data!AO15</f>
        <v>268</v>
      </c>
      <c r="D50" s="87">
        <f>Data!BI15</f>
        <v>676</v>
      </c>
      <c r="E50" s="87">
        <f>Data!CC15</f>
        <v>24</v>
      </c>
      <c r="F50" s="87">
        <f>Data!CW15</f>
        <v>0</v>
      </c>
      <c r="G50" s="87">
        <f>Data!DQ15</f>
        <v>0</v>
      </c>
      <c r="H50" s="22">
        <f t="shared" si="0"/>
        <v>968</v>
      </c>
      <c r="I50" s="1"/>
      <c r="W50" s="18"/>
    </row>
    <row r="51" spans="2:23" x14ac:dyDescent="0.2">
      <c r="B51" s="7" t="s">
        <v>0</v>
      </c>
      <c r="C51" s="87">
        <f>Data!AP15</f>
        <v>183</v>
      </c>
      <c r="D51" s="87">
        <f>Data!BJ15</f>
        <v>14359</v>
      </c>
      <c r="E51" s="87">
        <f>Data!CD15</f>
        <v>4035</v>
      </c>
      <c r="F51" s="87">
        <f>Data!CX15</f>
        <v>219</v>
      </c>
      <c r="G51" s="87">
        <f>Data!DR15</f>
        <v>0</v>
      </c>
      <c r="H51" s="22">
        <f t="shared" si="0"/>
        <v>18796</v>
      </c>
      <c r="I51" s="1"/>
      <c r="W51" s="18"/>
    </row>
    <row r="52" spans="2:23" x14ac:dyDescent="0.2">
      <c r="B52" s="8" t="s">
        <v>35</v>
      </c>
      <c r="C52" s="22">
        <f>SUM(C32:C51)</f>
        <v>158124</v>
      </c>
      <c r="D52" s="22">
        <f>SUM(D32:D51)</f>
        <v>96343</v>
      </c>
      <c r="E52" s="22">
        <f>SUM(E32:E51)</f>
        <v>33206</v>
      </c>
      <c r="F52" s="22">
        <f>SUM(F32:F51)</f>
        <v>3591</v>
      </c>
      <c r="G52" s="22">
        <f>SUM(G32:G51)</f>
        <v>0</v>
      </c>
      <c r="H52" s="22">
        <f t="shared" si="0"/>
        <v>291264</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42.75" x14ac:dyDescent="0.2">
      <c r="B55" s="361" t="s">
        <v>41</v>
      </c>
      <c r="C55" s="362"/>
      <c r="D55" s="350" t="str">
        <f>Data!T15</f>
        <v>Mulligan-Nguyen, Erin</v>
      </c>
      <c r="E55" s="350"/>
      <c r="F55" s="350"/>
      <c r="G55" s="94" t="str">
        <f>Data!U15</f>
        <v>(361) 825-5989</v>
      </c>
      <c r="H55" s="84" t="str">
        <f>Data!V15</f>
        <v>Erin.Mulligan-Nguyen@tamucc.edu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Data!DS15</f>
        <v>5010518</v>
      </c>
      <c r="D61" s="88">
        <f>Data!EM15</f>
        <v>2180313</v>
      </c>
      <c r="E61" s="88">
        <f>Data!FG15</f>
        <v>1412073</v>
      </c>
      <c r="F61" s="88">
        <f>Data!GA15</f>
        <v>144029</v>
      </c>
      <c r="G61" s="88">
        <f>Data!GU15</f>
        <v>0</v>
      </c>
      <c r="H61" s="21">
        <f>SUM(C61:G61)</f>
        <v>8746933</v>
      </c>
      <c r="I61" s="1"/>
    </row>
    <row r="62" spans="2:23" x14ac:dyDescent="0.2">
      <c r="B62" s="9" t="str">
        <f>$B$33</f>
        <v>Science</v>
      </c>
      <c r="C62" s="87">
        <f>Data!DT15</f>
        <v>1575515</v>
      </c>
      <c r="D62" s="87">
        <f>Data!EN15</f>
        <v>2194996</v>
      </c>
      <c r="E62" s="87">
        <f>Data!FH15</f>
        <v>1119847</v>
      </c>
      <c r="F62" s="87">
        <f>Data!GB15</f>
        <v>601985</v>
      </c>
      <c r="G62" s="87">
        <f>Data!GV15</f>
        <v>0</v>
      </c>
      <c r="H62" s="22">
        <f t="shared" ref="H62:H81" si="1">SUM(C62:G62)</f>
        <v>5492343</v>
      </c>
      <c r="I62" s="1"/>
    </row>
    <row r="63" spans="2:23" x14ac:dyDescent="0.2">
      <c r="B63" s="9" t="str">
        <f>$B$34</f>
        <v>Fine Arts</v>
      </c>
      <c r="C63" s="87">
        <f>Data!DU15</f>
        <v>1554911</v>
      </c>
      <c r="D63" s="87">
        <f>Data!EO15</f>
        <v>834808</v>
      </c>
      <c r="E63" s="87">
        <f>Data!FI15</f>
        <v>166087</v>
      </c>
      <c r="F63" s="87">
        <f>Data!GC15</f>
        <v>0</v>
      </c>
      <c r="G63" s="87">
        <f>Data!GW15</f>
        <v>0</v>
      </c>
      <c r="H63" s="22">
        <f t="shared" si="1"/>
        <v>2555806</v>
      </c>
      <c r="I63" s="1"/>
    </row>
    <row r="64" spans="2:23" x14ac:dyDescent="0.2">
      <c r="B64" s="9" t="str">
        <f>$B$35</f>
        <v>Teacher Education</v>
      </c>
      <c r="C64" s="87">
        <f>Data!DV15</f>
        <v>178718</v>
      </c>
      <c r="D64" s="87">
        <f>Data!EP15</f>
        <v>890109</v>
      </c>
      <c r="E64" s="87">
        <f>Data!FJ15</f>
        <v>1330658</v>
      </c>
      <c r="F64" s="87">
        <f>Data!GD15</f>
        <v>803035</v>
      </c>
      <c r="G64" s="87">
        <f>Data!GX15</f>
        <v>0</v>
      </c>
      <c r="H64" s="22">
        <f t="shared" si="1"/>
        <v>3202520</v>
      </c>
      <c r="I64" s="1"/>
    </row>
    <row r="65" spans="2:9" x14ac:dyDescent="0.2">
      <c r="B65" s="9" t="str">
        <f>$B$36</f>
        <v>Agriculture</v>
      </c>
      <c r="C65" s="87">
        <f>Data!DW15</f>
        <v>0</v>
      </c>
      <c r="D65" s="87">
        <f>Data!EQ15</f>
        <v>0</v>
      </c>
      <c r="E65" s="87">
        <f>Data!FK15</f>
        <v>238639</v>
      </c>
      <c r="F65" s="87">
        <f>Data!GE15</f>
        <v>0</v>
      </c>
      <c r="G65" s="87">
        <f>Data!GY15</f>
        <v>0</v>
      </c>
      <c r="H65" s="22">
        <f t="shared" si="1"/>
        <v>238639</v>
      </c>
      <c r="I65" s="1"/>
    </row>
    <row r="66" spans="2:9" x14ac:dyDescent="0.2">
      <c r="B66" s="9" t="str">
        <f>$B$37</f>
        <v>Engineering</v>
      </c>
      <c r="C66" s="87">
        <f>Data!DX15</f>
        <v>630115</v>
      </c>
      <c r="D66" s="87">
        <f>Data!ER15</f>
        <v>891004</v>
      </c>
      <c r="E66" s="87">
        <f>Data!FL15</f>
        <v>566206</v>
      </c>
      <c r="F66" s="87">
        <f>Data!GF15</f>
        <v>105884</v>
      </c>
      <c r="G66" s="87">
        <f>Data!GZ15</f>
        <v>0</v>
      </c>
      <c r="H66" s="22">
        <f t="shared" si="1"/>
        <v>2193209</v>
      </c>
      <c r="I66" s="1"/>
    </row>
    <row r="67" spans="2:9" x14ac:dyDescent="0.2">
      <c r="B67" s="9" t="str">
        <f>$B$38</f>
        <v>Home Economics</v>
      </c>
      <c r="C67" s="87">
        <f>Data!DY15</f>
        <v>0</v>
      </c>
      <c r="D67" s="87">
        <f>Data!ES15</f>
        <v>0</v>
      </c>
      <c r="E67" s="87">
        <f>Data!FM15</f>
        <v>0</v>
      </c>
      <c r="F67" s="87">
        <f>Data!GG15</f>
        <v>0</v>
      </c>
      <c r="G67" s="87">
        <f>Data!HA15</f>
        <v>0</v>
      </c>
      <c r="H67" s="22">
        <f t="shared" si="1"/>
        <v>0</v>
      </c>
      <c r="I67" s="1"/>
    </row>
    <row r="68" spans="2:9" x14ac:dyDescent="0.2">
      <c r="B68" s="9" t="str">
        <f>$B$39</f>
        <v>Law</v>
      </c>
      <c r="C68" s="87">
        <f>Data!DZ15</f>
        <v>0</v>
      </c>
      <c r="D68" s="87">
        <f>Data!ET15</f>
        <v>0</v>
      </c>
      <c r="E68" s="87">
        <f>Data!FN15</f>
        <v>0</v>
      </c>
      <c r="F68" s="87">
        <f>Data!GH15</f>
        <v>0</v>
      </c>
      <c r="G68" s="87">
        <f>Data!HB15</f>
        <v>0</v>
      </c>
      <c r="H68" s="22">
        <f t="shared" si="1"/>
        <v>0</v>
      </c>
      <c r="I68" s="1"/>
    </row>
    <row r="69" spans="2:9" x14ac:dyDescent="0.2">
      <c r="B69" s="9" t="str">
        <f>$B$40</f>
        <v>Social Service</v>
      </c>
      <c r="C69" s="87">
        <f>Data!EA15</f>
        <v>3895</v>
      </c>
      <c r="D69" s="87">
        <f>Data!EU15</f>
        <v>37694</v>
      </c>
      <c r="E69" s="87">
        <f>Data!FO15</f>
        <v>0</v>
      </c>
      <c r="F69" s="87">
        <f>Data!GI15</f>
        <v>0</v>
      </c>
      <c r="G69" s="87">
        <f>Data!HC15</f>
        <v>0</v>
      </c>
      <c r="H69" s="22">
        <f t="shared" si="1"/>
        <v>41589</v>
      </c>
      <c r="I69" s="1"/>
    </row>
    <row r="70" spans="2:9" x14ac:dyDescent="0.2">
      <c r="B70" s="9" t="str">
        <f>$B$41</f>
        <v>Library Science</v>
      </c>
      <c r="C70" s="87">
        <f>Data!EB15</f>
        <v>0</v>
      </c>
      <c r="D70" s="87">
        <f>Data!EV15</f>
        <v>0</v>
      </c>
      <c r="E70" s="87">
        <f>Data!FP15</f>
        <v>0</v>
      </c>
      <c r="F70" s="87">
        <f>Data!GJ15</f>
        <v>0</v>
      </c>
      <c r="G70" s="87">
        <f>Data!HD15</f>
        <v>0</v>
      </c>
      <c r="H70" s="22">
        <f t="shared" si="1"/>
        <v>0</v>
      </c>
      <c r="I70" s="1"/>
    </row>
    <row r="71" spans="2:9" x14ac:dyDescent="0.2">
      <c r="B71" s="9" t="str">
        <f>$B$42</f>
        <v>Veterinary Science</v>
      </c>
      <c r="C71" s="87">
        <f>Data!EC15</f>
        <v>0</v>
      </c>
      <c r="D71" s="87">
        <f>Data!EW15</f>
        <v>0</v>
      </c>
      <c r="E71" s="87">
        <f>Data!FQ15</f>
        <v>0</v>
      </c>
      <c r="F71" s="87">
        <f>Data!GK15</f>
        <v>0</v>
      </c>
      <c r="G71" s="87">
        <f>Data!HE15</f>
        <v>0</v>
      </c>
      <c r="H71" s="22">
        <f t="shared" si="1"/>
        <v>0</v>
      </c>
      <c r="I71" s="1"/>
    </row>
    <row r="72" spans="2:9" x14ac:dyDescent="0.2">
      <c r="B72" s="9" t="str">
        <f>$B$43</f>
        <v>Vocational Training</v>
      </c>
      <c r="C72" s="87">
        <f>Data!ED15</f>
        <v>0</v>
      </c>
      <c r="D72" s="87">
        <f>Data!EX15</f>
        <v>0</v>
      </c>
      <c r="E72" s="87">
        <f>Data!FR15</f>
        <v>0</v>
      </c>
      <c r="F72" s="87">
        <f>Data!GL15</f>
        <v>0</v>
      </c>
      <c r="G72" s="87">
        <f>Data!HF15</f>
        <v>0</v>
      </c>
      <c r="H72" s="22">
        <f t="shared" si="1"/>
        <v>0</v>
      </c>
      <c r="I72" s="1"/>
    </row>
    <row r="73" spans="2:9" x14ac:dyDescent="0.2">
      <c r="B73" s="9" t="str">
        <f>$B$44</f>
        <v>Physical Training</v>
      </c>
      <c r="C73" s="87">
        <f>Data!EE15</f>
        <v>24433</v>
      </c>
      <c r="D73" s="87">
        <f>Data!EY15</f>
        <v>0</v>
      </c>
      <c r="E73" s="87">
        <f>Data!FS15</f>
        <v>0</v>
      </c>
      <c r="F73" s="87">
        <f>Data!GM15</f>
        <v>0</v>
      </c>
      <c r="G73" s="87">
        <f>Data!HG15</f>
        <v>0</v>
      </c>
      <c r="H73" s="22">
        <f t="shared" si="1"/>
        <v>24433</v>
      </c>
      <c r="I73" s="1"/>
    </row>
    <row r="74" spans="2:9" x14ac:dyDescent="0.2">
      <c r="B74" s="9" t="str">
        <f>$B$45</f>
        <v>Health Services</v>
      </c>
      <c r="C74" s="87">
        <f>Data!EF15</f>
        <v>72532</v>
      </c>
      <c r="D74" s="87">
        <f>Data!EZ15</f>
        <v>412119</v>
      </c>
      <c r="E74" s="87">
        <f>Data!FT15</f>
        <v>50818</v>
      </c>
      <c r="F74" s="87">
        <f>Data!GN15</f>
        <v>0</v>
      </c>
      <c r="G74" s="87">
        <f>Data!HH15</f>
        <v>0</v>
      </c>
      <c r="H74" s="22">
        <f t="shared" si="1"/>
        <v>535469</v>
      </c>
      <c r="I74" s="1"/>
    </row>
    <row r="75" spans="2:9" x14ac:dyDescent="0.2">
      <c r="B75" s="9" t="str">
        <f>$B$46</f>
        <v>Pharmacy</v>
      </c>
      <c r="C75" s="87">
        <f>Data!EG15</f>
        <v>0</v>
      </c>
      <c r="D75" s="87">
        <f>Data!FA15</f>
        <v>0</v>
      </c>
      <c r="E75" s="87">
        <f>Data!FU15</f>
        <v>0</v>
      </c>
      <c r="F75" s="87">
        <f>Data!GO15</f>
        <v>0</v>
      </c>
      <c r="G75" s="87">
        <f>Data!HI15</f>
        <v>0</v>
      </c>
      <c r="H75" s="22">
        <f t="shared" si="1"/>
        <v>0</v>
      </c>
      <c r="I75" s="1"/>
    </row>
    <row r="76" spans="2:9" x14ac:dyDescent="0.2">
      <c r="B76" s="9" t="str">
        <f>$B$47</f>
        <v>Business Administration</v>
      </c>
      <c r="C76" s="87">
        <f>Data!EH15</f>
        <v>423781</v>
      </c>
      <c r="D76" s="87">
        <f>Data!FB15</f>
        <v>2046141</v>
      </c>
      <c r="E76" s="87">
        <f>Data!FV15</f>
        <v>1340330</v>
      </c>
      <c r="F76" s="87">
        <f>Data!GP15</f>
        <v>0</v>
      </c>
      <c r="G76" s="87">
        <f>Data!HJ15</f>
        <v>0</v>
      </c>
      <c r="H76" s="22">
        <f t="shared" si="1"/>
        <v>3810252</v>
      </c>
      <c r="I76" s="1"/>
    </row>
    <row r="77" spans="2:9" x14ac:dyDescent="0.2">
      <c r="B77" s="9" t="str">
        <f>$B$48</f>
        <v>Optometry</v>
      </c>
      <c r="C77" s="87">
        <f>Data!EI15</f>
        <v>0</v>
      </c>
      <c r="D77" s="87">
        <f>Data!FC15</f>
        <v>0</v>
      </c>
      <c r="E77" s="87">
        <f>Data!FW15</f>
        <v>0</v>
      </c>
      <c r="F77" s="87">
        <f>Data!GQ15</f>
        <v>0</v>
      </c>
      <c r="G77" s="87">
        <f>Data!HK15</f>
        <v>0</v>
      </c>
      <c r="H77" s="22">
        <f t="shared" si="1"/>
        <v>0</v>
      </c>
      <c r="I77" s="1"/>
    </row>
    <row r="78" spans="2:9" x14ac:dyDescent="0.2">
      <c r="B78" s="9" t="str">
        <f>$B$49</f>
        <v>Teacher Ed-Practice Teaching</v>
      </c>
      <c r="C78" s="87">
        <f>Data!EJ15</f>
        <v>0</v>
      </c>
      <c r="D78" s="87">
        <f>Data!FD15</f>
        <v>63754</v>
      </c>
      <c r="E78" s="87">
        <f>Data!FX15</f>
        <v>0</v>
      </c>
      <c r="F78" s="87">
        <f>Data!GR15</f>
        <v>0</v>
      </c>
      <c r="G78" s="87">
        <f>Data!HL15</f>
        <v>0</v>
      </c>
      <c r="H78" s="22">
        <f t="shared" si="1"/>
        <v>63754</v>
      </c>
      <c r="I78" s="1"/>
    </row>
    <row r="79" spans="2:9" x14ac:dyDescent="0.2">
      <c r="B79" s="9" t="str">
        <f>$B$50</f>
        <v>Technology</v>
      </c>
      <c r="C79" s="87">
        <f>Data!EK15</f>
        <v>48302</v>
      </c>
      <c r="D79" s="87">
        <f>Data!FE15</f>
        <v>171232</v>
      </c>
      <c r="E79" s="87">
        <f>Data!FY15</f>
        <v>17127</v>
      </c>
      <c r="F79" s="87">
        <f>Data!GS15</f>
        <v>0</v>
      </c>
      <c r="G79" s="87">
        <f>Data!HM15</f>
        <v>0</v>
      </c>
      <c r="H79" s="22">
        <f t="shared" si="1"/>
        <v>236661</v>
      </c>
      <c r="I79" s="1"/>
    </row>
    <row r="80" spans="2:9" x14ac:dyDescent="0.2">
      <c r="B80" s="9" t="str">
        <f>$B$51</f>
        <v>Nursing</v>
      </c>
      <c r="C80" s="87">
        <f>Data!EL15</f>
        <v>18135</v>
      </c>
      <c r="D80" s="87">
        <f>Data!FF15</f>
        <v>2022561</v>
      </c>
      <c r="E80" s="87">
        <f>Data!FZ15</f>
        <v>659331</v>
      </c>
      <c r="F80" s="87">
        <f>Data!GT15</f>
        <v>101432</v>
      </c>
      <c r="G80" s="87">
        <f>Data!HN15</f>
        <v>0</v>
      </c>
      <c r="H80" s="22">
        <f t="shared" si="1"/>
        <v>2801459</v>
      </c>
      <c r="I80" s="1"/>
    </row>
    <row r="81" spans="2:9" x14ac:dyDescent="0.2">
      <c r="B81" s="39" t="str">
        <f>$B$52</f>
        <v>Totals</v>
      </c>
      <c r="C81" s="21">
        <f>SUM(C61:C80)</f>
        <v>9540855</v>
      </c>
      <c r="D81" s="21">
        <f>SUM(D61:D80)</f>
        <v>11744731</v>
      </c>
      <c r="E81" s="21">
        <f>SUM(E61:E80)</f>
        <v>6901116</v>
      </c>
      <c r="F81" s="21">
        <f>SUM(F61:F80)</f>
        <v>1756365</v>
      </c>
      <c r="G81" s="21">
        <f>SUM(G61:G80)</f>
        <v>0</v>
      </c>
      <c r="H81" s="21">
        <f t="shared" si="1"/>
        <v>29943067</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42.75" x14ac:dyDescent="0.2">
      <c r="B84" s="361" t="s">
        <v>42</v>
      </c>
      <c r="C84" s="362"/>
      <c r="D84" s="350" t="str">
        <f>Data!T15</f>
        <v>Mulligan-Nguyen, Erin</v>
      </c>
      <c r="E84" s="350"/>
      <c r="F84" s="350"/>
      <c r="G84" s="94" t="str">
        <f>Data!U15</f>
        <v>(361) 825-5989</v>
      </c>
      <c r="H84" s="84" t="str">
        <f>Data!V15</f>
        <v>Erin.Mulligan-Nguyen@tamucc.edu</v>
      </c>
    </row>
    <row r="85" spans="2:9" ht="13.5" customHeight="1" x14ac:dyDescent="0.2">
      <c r="B85" s="27"/>
      <c r="C85" s="27"/>
      <c r="D85" s="27"/>
      <c r="E85" s="27"/>
      <c r="F85" s="27"/>
      <c r="G85" s="27"/>
      <c r="H85" s="5"/>
    </row>
    <row r="86" spans="2:9" x14ac:dyDescent="0.2">
      <c r="B86" s="28" t="s">
        <v>34</v>
      </c>
      <c r="C86" s="13"/>
      <c r="D86" s="13"/>
      <c r="E86" s="13"/>
      <c r="F86" s="13"/>
      <c r="G86" s="13"/>
      <c r="H86" s="17">
        <f>H13+H14</f>
        <v>83771786</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Data!HR15</f>
        <v>481526.6</v>
      </c>
      <c r="D91" s="172">
        <f>Data!IL15</f>
        <v>116350.39999999999</v>
      </c>
      <c r="E91" s="172">
        <f>Data!JF15</f>
        <v>35521.339999999997</v>
      </c>
      <c r="F91" s="172">
        <f>Data!JZ15</f>
        <v>1702.454</v>
      </c>
      <c r="G91" s="172">
        <f>Data!KT15</f>
        <v>0</v>
      </c>
      <c r="H91" s="40">
        <f t="shared" ref="H91:H111" si="2">SUM(C91:G91)</f>
        <v>635100.79399999999</v>
      </c>
    </row>
    <row r="92" spans="2:9" x14ac:dyDescent="0.2">
      <c r="B92" s="9" t="str">
        <f>$B$33</f>
        <v>Science</v>
      </c>
      <c r="C92" s="172">
        <f>Data!HS15</f>
        <v>1082633.6000000001</v>
      </c>
      <c r="D92" s="172">
        <f>Data!IM15</f>
        <v>632235.30000000005</v>
      </c>
      <c r="E92" s="172">
        <f>Data!JG15</f>
        <v>79751.66</v>
      </c>
      <c r="F92" s="172">
        <f>Data!KA15</f>
        <v>38334.129999999997</v>
      </c>
      <c r="G92" s="172">
        <f>Data!KU15</f>
        <v>0</v>
      </c>
      <c r="H92" s="75">
        <f t="shared" si="2"/>
        <v>1832954.69</v>
      </c>
    </row>
    <row r="93" spans="2:9" x14ac:dyDescent="0.2">
      <c r="B93" s="9" t="str">
        <f>$B$34</f>
        <v>Fine Arts</v>
      </c>
      <c r="C93" s="172">
        <f>Data!HT15</f>
        <v>114750.5</v>
      </c>
      <c r="D93" s="172">
        <f>Data!IN15</f>
        <v>32569.33</v>
      </c>
      <c r="E93" s="172">
        <f>Data!JH15</f>
        <v>1461.56</v>
      </c>
      <c r="F93" s="172">
        <f>Data!KB15</f>
        <v>0</v>
      </c>
      <c r="G93" s="172">
        <f>Data!KV15</f>
        <v>0</v>
      </c>
      <c r="H93" s="75">
        <f t="shared" si="2"/>
        <v>148781.39000000001</v>
      </c>
    </row>
    <row r="94" spans="2:9" x14ac:dyDescent="0.2">
      <c r="B94" s="9" t="str">
        <f>$B$35</f>
        <v>Teacher Education</v>
      </c>
      <c r="C94" s="172">
        <f>Data!HU15</f>
        <v>96910.48</v>
      </c>
      <c r="D94" s="172">
        <f>Data!IO15</f>
        <v>571459.80000000005</v>
      </c>
      <c r="E94" s="172">
        <f>Data!JI15</f>
        <v>359284.6</v>
      </c>
      <c r="F94" s="172">
        <f>Data!KC15</f>
        <v>132150.70000000001</v>
      </c>
      <c r="G94" s="172">
        <f>Data!KW15</f>
        <v>0</v>
      </c>
      <c r="H94" s="75">
        <f t="shared" si="2"/>
        <v>1159805.58</v>
      </c>
    </row>
    <row r="95" spans="2:9" x14ac:dyDescent="0.2">
      <c r="B95" s="9" t="str">
        <f>$B$36</f>
        <v>Agriculture</v>
      </c>
      <c r="C95" s="172">
        <f>Data!HV15</f>
        <v>66.812860000000001</v>
      </c>
      <c r="D95" s="172">
        <f>Data!IP15</f>
        <v>619.53740000000005</v>
      </c>
      <c r="E95" s="172">
        <f>Data!JJ15</f>
        <v>398.85250000000002</v>
      </c>
      <c r="F95" s="172">
        <f>Data!KD15</f>
        <v>0</v>
      </c>
      <c r="G95" s="172">
        <f>Data!KX15</f>
        <v>0</v>
      </c>
      <c r="H95" s="75">
        <f t="shared" si="2"/>
        <v>1085.2027600000001</v>
      </c>
    </row>
    <row r="96" spans="2:9" x14ac:dyDescent="0.2">
      <c r="B96" s="9" t="str">
        <f>$B$37</f>
        <v>Engineering</v>
      </c>
      <c r="C96" s="172">
        <f>Data!HW15</f>
        <v>278399</v>
      </c>
      <c r="D96" s="172">
        <f>Data!IQ15</f>
        <v>312234.2</v>
      </c>
      <c r="E96" s="172">
        <f>Data!JK15</f>
        <v>112063.4</v>
      </c>
      <c r="F96" s="172">
        <f>Data!KE15</f>
        <v>9921.6200000000008</v>
      </c>
      <c r="G96" s="172">
        <f>Data!KY15</f>
        <v>0</v>
      </c>
      <c r="H96" s="75">
        <f t="shared" si="2"/>
        <v>712618.22</v>
      </c>
    </row>
    <row r="97" spans="2:8" x14ac:dyDescent="0.2">
      <c r="B97" s="9" t="str">
        <f>$B$38</f>
        <v>Home Economics</v>
      </c>
      <c r="C97" s="172">
        <f>Data!HX15</f>
        <v>0</v>
      </c>
      <c r="D97" s="172">
        <f>Data!IR15</f>
        <v>0</v>
      </c>
      <c r="E97" s="172">
        <f>Data!JL15</f>
        <v>0</v>
      </c>
      <c r="F97" s="172">
        <f>Data!KF15</f>
        <v>0</v>
      </c>
      <c r="G97" s="172">
        <f>Data!KZ15</f>
        <v>0</v>
      </c>
      <c r="H97" s="75">
        <f t="shared" si="2"/>
        <v>0</v>
      </c>
    </row>
    <row r="98" spans="2:8" x14ac:dyDescent="0.2">
      <c r="B98" s="9" t="str">
        <f>$B$39</f>
        <v>Law</v>
      </c>
      <c r="C98" s="172">
        <f>Data!HY15</f>
        <v>0</v>
      </c>
      <c r="D98" s="172">
        <f>Data!IS15</f>
        <v>0</v>
      </c>
      <c r="E98" s="172">
        <f>Data!JM15</f>
        <v>0</v>
      </c>
      <c r="F98" s="172">
        <f>Data!KG15</f>
        <v>0</v>
      </c>
      <c r="G98" s="172">
        <f>Data!LA15</f>
        <v>0</v>
      </c>
      <c r="H98" s="75">
        <f t="shared" si="2"/>
        <v>0</v>
      </c>
    </row>
    <row r="99" spans="2:8" x14ac:dyDescent="0.2">
      <c r="B99" s="9" t="str">
        <f>$B$40</f>
        <v>Social Service</v>
      </c>
      <c r="C99" s="172">
        <f>Data!HZ15</f>
        <v>157.9213</v>
      </c>
      <c r="D99" s="172">
        <f>Data!IT15</f>
        <v>838.19770000000005</v>
      </c>
      <c r="E99" s="172">
        <f>Data!JN15</f>
        <v>0</v>
      </c>
      <c r="F99" s="172">
        <f>Data!KH15</f>
        <v>0</v>
      </c>
      <c r="G99" s="172">
        <f>Data!LB15</f>
        <v>0</v>
      </c>
      <c r="H99" s="75">
        <f t="shared" si="2"/>
        <v>996.11900000000003</v>
      </c>
    </row>
    <row r="100" spans="2:8" x14ac:dyDescent="0.2">
      <c r="B100" s="9" t="str">
        <f>$B$41</f>
        <v>Library Science</v>
      </c>
      <c r="C100" s="172">
        <f>Data!IA15</f>
        <v>0</v>
      </c>
      <c r="D100" s="172">
        <f>Data!IU15</f>
        <v>0</v>
      </c>
      <c r="E100" s="172">
        <f>Data!JO15</f>
        <v>0</v>
      </c>
      <c r="F100" s="172">
        <f>Data!KI15</f>
        <v>0</v>
      </c>
      <c r="G100" s="172">
        <f>Data!LC15</f>
        <v>0</v>
      </c>
      <c r="H100" s="75">
        <f t="shared" si="2"/>
        <v>0</v>
      </c>
    </row>
    <row r="101" spans="2:8" x14ac:dyDescent="0.2">
      <c r="B101" s="9" t="str">
        <f>$B$42</f>
        <v>Veterinary Science</v>
      </c>
      <c r="C101" s="172">
        <f>Data!IB15</f>
        <v>0</v>
      </c>
      <c r="D101" s="172">
        <f>Data!IV15</f>
        <v>0</v>
      </c>
      <c r="E101" s="172">
        <f>Data!JP15</f>
        <v>0</v>
      </c>
      <c r="F101" s="172">
        <f>Data!KJ15</f>
        <v>0</v>
      </c>
      <c r="G101" s="172">
        <f>Data!LD15</f>
        <v>0</v>
      </c>
      <c r="H101" s="75">
        <f t="shared" si="2"/>
        <v>0</v>
      </c>
    </row>
    <row r="102" spans="2:8" x14ac:dyDescent="0.2">
      <c r="B102" s="9" t="str">
        <f>$B$43</f>
        <v>Vocational Training</v>
      </c>
      <c r="C102" s="172">
        <f>Data!IC15</f>
        <v>0</v>
      </c>
      <c r="D102" s="172">
        <f>Data!IW15</f>
        <v>0</v>
      </c>
      <c r="E102" s="172">
        <f>Data!JQ15</f>
        <v>0</v>
      </c>
      <c r="F102" s="172">
        <f>Data!KK15</f>
        <v>0</v>
      </c>
      <c r="G102" s="172">
        <f>Data!LE15</f>
        <v>0</v>
      </c>
      <c r="H102" s="75">
        <f t="shared" si="2"/>
        <v>0</v>
      </c>
    </row>
    <row r="103" spans="2:8" x14ac:dyDescent="0.2">
      <c r="B103" s="9" t="str">
        <f>$B$44</f>
        <v>Physical Training</v>
      </c>
      <c r="C103" s="172">
        <f>Data!ID15</f>
        <v>720.76900000000001</v>
      </c>
      <c r="D103" s="172">
        <f>Data!IX15</f>
        <v>0</v>
      </c>
      <c r="E103" s="172">
        <f>Data!JR15</f>
        <v>0</v>
      </c>
      <c r="F103" s="172">
        <f>Data!KL15</f>
        <v>0</v>
      </c>
      <c r="G103" s="172">
        <f>Data!LF15</f>
        <v>0</v>
      </c>
      <c r="H103" s="75">
        <f t="shared" si="2"/>
        <v>720.76900000000001</v>
      </c>
    </row>
    <row r="104" spans="2:8" x14ac:dyDescent="0.2">
      <c r="B104" s="9" t="str">
        <f>$B$45</f>
        <v>Health Services</v>
      </c>
      <c r="C104" s="172">
        <f>Data!IE15</f>
        <v>2162.3069999999998</v>
      </c>
      <c r="D104" s="172">
        <f>Data!IY15</f>
        <v>7021.424</v>
      </c>
      <c r="E104" s="172">
        <f>Data!JS15</f>
        <v>1907.203</v>
      </c>
      <c r="F104" s="172">
        <f>Data!KM15</f>
        <v>0</v>
      </c>
      <c r="G104" s="172">
        <f>Data!LG15</f>
        <v>0</v>
      </c>
      <c r="H104" s="75">
        <f t="shared" si="2"/>
        <v>11090.933999999999</v>
      </c>
    </row>
    <row r="105" spans="2:8" x14ac:dyDescent="0.2">
      <c r="B105" s="9" t="str">
        <f>$B$46</f>
        <v>Pharmacy</v>
      </c>
      <c r="C105" s="172">
        <f>Data!IF15</f>
        <v>0</v>
      </c>
      <c r="D105" s="172">
        <f>Data!IZ15</f>
        <v>0</v>
      </c>
      <c r="E105" s="172">
        <f>Data!JT15</f>
        <v>0</v>
      </c>
      <c r="F105" s="172">
        <f>Data!KN15</f>
        <v>0</v>
      </c>
      <c r="G105" s="172">
        <f>Data!LH15</f>
        <v>0</v>
      </c>
      <c r="H105" s="75">
        <f t="shared" si="2"/>
        <v>0</v>
      </c>
    </row>
    <row r="106" spans="2:8" x14ac:dyDescent="0.2">
      <c r="B106" s="9" t="str">
        <f>$B$47</f>
        <v>Business Administration</v>
      </c>
      <c r="C106" s="172">
        <f>Data!IG15</f>
        <v>422656.7</v>
      </c>
      <c r="D106" s="172">
        <f>Data!JA15</f>
        <v>922729.9</v>
      </c>
      <c r="E106" s="172">
        <f>Data!JU15</f>
        <v>723904.9</v>
      </c>
      <c r="F106" s="172">
        <f>Data!KO15</f>
        <v>0</v>
      </c>
      <c r="G106" s="172">
        <f>Data!LI15</f>
        <v>0</v>
      </c>
      <c r="H106" s="75">
        <f t="shared" si="2"/>
        <v>2069291.5</v>
      </c>
    </row>
    <row r="107" spans="2:8" x14ac:dyDescent="0.2">
      <c r="B107" s="9" t="str">
        <f>$B$48</f>
        <v>Optometry</v>
      </c>
      <c r="C107" s="172">
        <f>Data!IH15</f>
        <v>0</v>
      </c>
      <c r="D107" s="172">
        <f>Data!JB15</f>
        <v>0</v>
      </c>
      <c r="E107" s="172">
        <f>Data!JV15</f>
        <v>0</v>
      </c>
      <c r="F107" s="172">
        <f>Data!KP15</f>
        <v>0</v>
      </c>
      <c r="G107" s="172">
        <f>Data!LJ15</f>
        <v>0</v>
      </c>
      <c r="H107" s="75">
        <f t="shared" si="2"/>
        <v>0</v>
      </c>
    </row>
    <row r="108" spans="2:8" x14ac:dyDescent="0.2">
      <c r="B108" s="9" t="str">
        <f>$B$49</f>
        <v>Teacher Ed-Practice Teaching</v>
      </c>
      <c r="C108" s="172">
        <f>Data!II15</f>
        <v>0</v>
      </c>
      <c r="D108" s="172">
        <f>Data!JC15</f>
        <v>826.04989999999998</v>
      </c>
      <c r="E108" s="172">
        <f>Data!JW15</f>
        <v>0</v>
      </c>
      <c r="F108" s="172">
        <f>Data!KQ15</f>
        <v>0</v>
      </c>
      <c r="G108" s="172">
        <f>Data!LK15</f>
        <v>0</v>
      </c>
      <c r="H108" s="75">
        <f t="shared" si="2"/>
        <v>826.04989999999998</v>
      </c>
    </row>
    <row r="109" spans="2:8" x14ac:dyDescent="0.2">
      <c r="B109" s="9" t="str">
        <f>$B$50</f>
        <v>Technology</v>
      </c>
      <c r="C109" s="172">
        <f>Data!IJ15</f>
        <v>542.60140000000001</v>
      </c>
      <c r="D109" s="172">
        <f>Data!JD15</f>
        <v>1368.6510000000001</v>
      </c>
      <c r="E109" s="172">
        <f>Data!JX15</f>
        <v>48.591169999999998</v>
      </c>
      <c r="F109" s="172">
        <f>Data!KR15</f>
        <v>0</v>
      </c>
      <c r="G109" s="172">
        <f>Data!LL15</f>
        <v>0</v>
      </c>
      <c r="H109" s="75">
        <f t="shared" si="2"/>
        <v>1959.84357</v>
      </c>
    </row>
    <row r="110" spans="2:8" x14ac:dyDescent="0.2">
      <c r="B110" s="9" t="str">
        <f>$B$51</f>
        <v>Nursing</v>
      </c>
      <c r="C110" s="172">
        <f>Data!IK15</f>
        <v>26707.61</v>
      </c>
      <c r="D110" s="172">
        <f>Data!JE15</f>
        <v>2095599</v>
      </c>
      <c r="E110" s="172">
        <f>Data!JY15</f>
        <v>588880.9</v>
      </c>
      <c r="F110" s="172">
        <f>Data!KS15</f>
        <v>31961.56</v>
      </c>
      <c r="G110" s="172">
        <f>Data!HPM15</f>
        <v>0</v>
      </c>
      <c r="H110" s="75">
        <f t="shared" si="2"/>
        <v>2743149.07</v>
      </c>
    </row>
    <row r="111" spans="2:8" x14ac:dyDescent="0.2">
      <c r="B111" s="39" t="str">
        <f>$B$52</f>
        <v>Totals</v>
      </c>
      <c r="C111" s="40">
        <f>SUM(C91:C110)</f>
        <v>2507234.9015600001</v>
      </c>
      <c r="D111" s="40">
        <f>SUM(D91:D110)</f>
        <v>4693851.79</v>
      </c>
      <c r="E111" s="40">
        <f>SUM(E91:E110)</f>
        <v>1903223.00667</v>
      </c>
      <c r="F111" s="40">
        <f>SUM(F91:F110)</f>
        <v>214070.46400000001</v>
      </c>
      <c r="G111" s="40">
        <f>SUM(G91:G110)</f>
        <v>0</v>
      </c>
      <c r="H111" s="40">
        <f t="shared" si="2"/>
        <v>9318380.1622299999</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5492044.5999999996</v>
      </c>
      <c r="D116" s="21">
        <f t="shared" si="3"/>
        <v>2296663.4</v>
      </c>
      <c r="E116" s="21">
        <f t="shared" si="3"/>
        <v>1447594.34</v>
      </c>
      <c r="F116" s="21">
        <f t="shared" si="3"/>
        <v>145731.454</v>
      </c>
      <c r="G116" s="21">
        <f t="shared" si="3"/>
        <v>0</v>
      </c>
      <c r="H116" s="40">
        <f t="shared" ref="H116:H136" si="4">SUM(C116:G116)</f>
        <v>9382033.7939999998</v>
      </c>
      <c r="I116" s="1"/>
    </row>
    <row r="117" spans="2:9" x14ac:dyDescent="0.2">
      <c r="B117" s="9" t="str">
        <f>$B$33</f>
        <v>Science</v>
      </c>
      <c r="C117" s="22">
        <f t="shared" si="3"/>
        <v>2658148.6</v>
      </c>
      <c r="D117" s="22">
        <f t="shared" si="3"/>
        <v>2827231.3</v>
      </c>
      <c r="E117" s="22">
        <f t="shared" si="3"/>
        <v>1199598.6599999999</v>
      </c>
      <c r="F117" s="22">
        <f t="shared" si="3"/>
        <v>640319.13</v>
      </c>
      <c r="G117" s="22">
        <f t="shared" si="3"/>
        <v>0</v>
      </c>
      <c r="H117" s="75">
        <f t="shared" si="4"/>
        <v>7325297.6900000004</v>
      </c>
      <c r="I117" s="1"/>
    </row>
    <row r="118" spans="2:9" x14ac:dyDescent="0.2">
      <c r="B118" s="9" t="str">
        <f>$B$34</f>
        <v>Fine Arts</v>
      </c>
      <c r="C118" s="22">
        <f t="shared" si="3"/>
        <v>1669661.5</v>
      </c>
      <c r="D118" s="22">
        <f t="shared" si="3"/>
        <v>867377.33</v>
      </c>
      <c r="E118" s="22">
        <f t="shared" si="3"/>
        <v>167548.56</v>
      </c>
      <c r="F118" s="22">
        <f t="shared" si="3"/>
        <v>0</v>
      </c>
      <c r="G118" s="22">
        <f t="shared" si="3"/>
        <v>0</v>
      </c>
      <c r="H118" s="75">
        <f t="shared" si="4"/>
        <v>2704587.39</v>
      </c>
      <c r="I118" s="1"/>
    </row>
    <row r="119" spans="2:9" x14ac:dyDescent="0.2">
      <c r="B119" s="9" t="str">
        <f>$B$35</f>
        <v>Teacher Education</v>
      </c>
      <c r="C119" s="22">
        <f t="shared" si="3"/>
        <v>275628.48</v>
      </c>
      <c r="D119" s="22">
        <f t="shared" si="3"/>
        <v>1461568.8</v>
      </c>
      <c r="E119" s="22">
        <f t="shared" si="3"/>
        <v>1689942.6</v>
      </c>
      <c r="F119" s="22">
        <f t="shared" si="3"/>
        <v>935185.7</v>
      </c>
      <c r="G119" s="22">
        <f t="shared" si="3"/>
        <v>0</v>
      </c>
      <c r="H119" s="75">
        <f t="shared" si="4"/>
        <v>4362325.58</v>
      </c>
      <c r="I119" s="1"/>
    </row>
    <row r="120" spans="2:9" x14ac:dyDescent="0.2">
      <c r="B120" s="9" t="str">
        <f>$B$36</f>
        <v>Agriculture</v>
      </c>
      <c r="C120" s="22">
        <f t="shared" si="3"/>
        <v>66.812860000000001</v>
      </c>
      <c r="D120" s="22">
        <f t="shared" si="3"/>
        <v>619.53740000000005</v>
      </c>
      <c r="E120" s="22">
        <f t="shared" si="3"/>
        <v>239037.85250000001</v>
      </c>
      <c r="F120" s="22">
        <f t="shared" si="3"/>
        <v>0</v>
      </c>
      <c r="G120" s="22">
        <f t="shared" si="3"/>
        <v>0</v>
      </c>
      <c r="H120" s="75">
        <f t="shared" si="4"/>
        <v>239724.20276000001</v>
      </c>
      <c r="I120" s="1"/>
    </row>
    <row r="121" spans="2:9" x14ac:dyDescent="0.2">
      <c r="B121" s="9" t="str">
        <f>$B$37</f>
        <v>Engineering</v>
      </c>
      <c r="C121" s="22">
        <f t="shared" si="3"/>
        <v>908514</v>
      </c>
      <c r="D121" s="22">
        <f t="shared" si="3"/>
        <v>1203238.2</v>
      </c>
      <c r="E121" s="22">
        <f t="shared" si="3"/>
        <v>678269.4</v>
      </c>
      <c r="F121" s="22">
        <f t="shared" si="3"/>
        <v>115805.62</v>
      </c>
      <c r="G121" s="22">
        <f t="shared" si="3"/>
        <v>0</v>
      </c>
      <c r="H121" s="75">
        <f t="shared" si="4"/>
        <v>2905827.22</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4052.9213</v>
      </c>
      <c r="D124" s="22">
        <f t="shared" si="3"/>
        <v>38532.197699999997</v>
      </c>
      <c r="E124" s="22">
        <f t="shared" si="3"/>
        <v>0</v>
      </c>
      <c r="F124" s="22">
        <f t="shared" si="3"/>
        <v>0</v>
      </c>
      <c r="G124" s="22">
        <f t="shared" si="3"/>
        <v>0</v>
      </c>
      <c r="H124" s="75">
        <f t="shared" si="4"/>
        <v>42585.118999999999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25153.769</v>
      </c>
      <c r="D128" s="22">
        <f t="shared" si="3"/>
        <v>0</v>
      </c>
      <c r="E128" s="22">
        <f t="shared" si="3"/>
        <v>0</v>
      </c>
      <c r="F128" s="22">
        <f t="shared" si="3"/>
        <v>0</v>
      </c>
      <c r="G128" s="22">
        <f t="shared" si="3"/>
        <v>0</v>
      </c>
      <c r="H128" s="75">
        <f t="shared" si="4"/>
        <v>25153.769</v>
      </c>
      <c r="I128" s="1"/>
    </row>
    <row r="129" spans="2:12" x14ac:dyDescent="0.2">
      <c r="B129" s="9" t="str">
        <f>$B$45</f>
        <v>Health Services</v>
      </c>
      <c r="C129" s="22">
        <f t="shared" si="3"/>
        <v>74694.307000000001</v>
      </c>
      <c r="D129" s="22">
        <f t="shared" si="3"/>
        <v>419140.424</v>
      </c>
      <c r="E129" s="22">
        <f t="shared" si="3"/>
        <v>52725.203000000001</v>
      </c>
      <c r="F129" s="22">
        <f t="shared" si="3"/>
        <v>0</v>
      </c>
      <c r="G129" s="22">
        <f t="shared" si="3"/>
        <v>0</v>
      </c>
      <c r="H129" s="75">
        <f t="shared" si="4"/>
        <v>546559.93400000001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846437.7</v>
      </c>
      <c r="D131" s="22">
        <f t="shared" si="3"/>
        <v>2968870.9</v>
      </c>
      <c r="E131" s="22">
        <f t="shared" si="3"/>
        <v>2064234.9</v>
      </c>
      <c r="F131" s="22">
        <f t="shared" si="3"/>
        <v>0</v>
      </c>
      <c r="G131" s="22">
        <f t="shared" si="3"/>
        <v>0</v>
      </c>
      <c r="H131" s="75">
        <f t="shared" si="4"/>
        <v>5879543.5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64580.049899999998</v>
      </c>
      <c r="E133" s="22">
        <f t="shared" si="5"/>
        <v>0</v>
      </c>
      <c r="F133" s="22">
        <f t="shared" si="5"/>
        <v>0</v>
      </c>
      <c r="G133" s="22">
        <f t="shared" si="5"/>
        <v>0</v>
      </c>
      <c r="H133" s="75">
        <f t="shared" si="4"/>
        <v>64580.049899999998</v>
      </c>
      <c r="I133" s="1"/>
    </row>
    <row r="134" spans="2:12" x14ac:dyDescent="0.2">
      <c r="B134" s="9" t="str">
        <f>$B$50</f>
        <v>Technology</v>
      </c>
      <c r="C134" s="22">
        <f t="shared" si="5"/>
        <v>48844.6014</v>
      </c>
      <c r="D134" s="22">
        <f t="shared" si="5"/>
        <v>172600.65100000001</v>
      </c>
      <c r="E134" s="22">
        <f t="shared" si="5"/>
        <v>17175.59117</v>
      </c>
      <c r="F134" s="22">
        <f t="shared" si="5"/>
        <v>0</v>
      </c>
      <c r="G134" s="22">
        <f t="shared" si="5"/>
        <v>0</v>
      </c>
      <c r="H134" s="75">
        <f t="shared" si="4"/>
        <v>238620.84357</v>
      </c>
      <c r="I134" s="1"/>
    </row>
    <row r="135" spans="2:12" x14ac:dyDescent="0.2">
      <c r="B135" s="9" t="str">
        <f>$B$51</f>
        <v>Nursing</v>
      </c>
      <c r="C135" s="22">
        <f t="shared" si="5"/>
        <v>44842.61</v>
      </c>
      <c r="D135" s="22">
        <f t="shared" si="5"/>
        <v>4118160</v>
      </c>
      <c r="E135" s="22">
        <f t="shared" si="5"/>
        <v>1248211.8999999999</v>
      </c>
      <c r="F135" s="22">
        <f t="shared" si="5"/>
        <v>133393.56</v>
      </c>
      <c r="G135" s="22">
        <f t="shared" si="5"/>
        <v>0</v>
      </c>
      <c r="H135" s="75">
        <f t="shared" si="4"/>
        <v>5544608.0699999994</v>
      </c>
      <c r="I135" s="1"/>
    </row>
    <row r="136" spans="2:12" x14ac:dyDescent="0.2">
      <c r="B136" s="39" t="str">
        <f>$B$52</f>
        <v>Totals</v>
      </c>
      <c r="C136" s="40">
        <f>SUM(C116:C135)</f>
        <v>12048089.901559997</v>
      </c>
      <c r="D136" s="40">
        <f>SUM(D116:D135)</f>
        <v>16438582.790000001</v>
      </c>
      <c r="E136" s="40">
        <f>SUM(E116:E135)</f>
        <v>8804339.00667</v>
      </c>
      <c r="F136" s="40">
        <f>SUM(F116:F135)</f>
        <v>1970435.4640000002</v>
      </c>
      <c r="G136" s="40">
        <f>SUM(G116:G135)</f>
        <v>0</v>
      </c>
      <c r="H136" s="40">
        <f t="shared" si="4"/>
        <v>39261447.16223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44510338.83777</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Data!QD15</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Data!LN15</f>
        <v>0</v>
      </c>
      <c r="D143" s="172">
        <f>Data!MH15</f>
        <v>0</v>
      </c>
      <c r="E143" s="172">
        <f>Data!NB15</f>
        <v>0</v>
      </c>
      <c r="F143" s="172">
        <f>Data!NV15</f>
        <v>0</v>
      </c>
      <c r="G143" s="172">
        <f>Data!OP15</f>
        <v>0</v>
      </c>
      <c r="H143" s="173">
        <f>Data!PJ15</f>
        <v>9499742</v>
      </c>
      <c r="I143" s="76">
        <f t="shared" ref="I143:I162" si="6">SUM(C143:H143)</f>
        <v>9499742</v>
      </c>
    </row>
    <row r="144" spans="2:12" x14ac:dyDescent="0.2">
      <c r="B144" s="9" t="str">
        <f>$B$33</f>
        <v>Science</v>
      </c>
      <c r="C144" s="172">
        <f>Data!LO15</f>
        <v>0</v>
      </c>
      <c r="D144" s="172">
        <f>Data!MI15</f>
        <v>0</v>
      </c>
      <c r="E144" s="172">
        <f>Data!NC15</f>
        <v>0</v>
      </c>
      <c r="F144" s="172">
        <f>Data!NW15</f>
        <v>0</v>
      </c>
      <c r="G144" s="172">
        <f>Data!OQ15</f>
        <v>0</v>
      </c>
      <c r="H144" s="174">
        <f>Data!PK15</f>
        <v>22440655</v>
      </c>
      <c r="I144" s="76">
        <f t="shared" si="6"/>
        <v>22440655</v>
      </c>
    </row>
    <row r="145" spans="2:9" x14ac:dyDescent="0.2">
      <c r="B145" s="9" t="str">
        <f>$B$34</f>
        <v>Fine Arts</v>
      </c>
      <c r="C145" s="172">
        <f>Data!LP15</f>
        <v>0</v>
      </c>
      <c r="D145" s="172">
        <f>Data!MJ15</f>
        <v>0</v>
      </c>
      <c r="E145" s="172">
        <f>Data!ND15</f>
        <v>0</v>
      </c>
      <c r="F145" s="172">
        <f>Data!NX15</f>
        <v>0</v>
      </c>
      <c r="G145" s="172">
        <f>Data!OR15</f>
        <v>0</v>
      </c>
      <c r="H145" s="174">
        <f>Data!PL15</f>
        <v>1226395</v>
      </c>
      <c r="I145" s="76">
        <f t="shared" si="6"/>
        <v>1226395</v>
      </c>
    </row>
    <row r="146" spans="2:9" x14ac:dyDescent="0.2">
      <c r="B146" s="9" t="str">
        <f>$B$35</f>
        <v>Teacher Education</v>
      </c>
      <c r="C146" s="172">
        <f>Data!LQ15</f>
        <v>0</v>
      </c>
      <c r="D146" s="172">
        <f>Data!MK15</f>
        <v>0</v>
      </c>
      <c r="E146" s="172">
        <f>Data!NE15</f>
        <v>0</v>
      </c>
      <c r="F146" s="172">
        <f>Data!NY15</f>
        <v>0</v>
      </c>
      <c r="G146" s="172">
        <f>Data!OS15</f>
        <v>0</v>
      </c>
      <c r="H146" s="174">
        <f>Data!PN15</f>
        <v>2001639</v>
      </c>
      <c r="I146" s="76">
        <f t="shared" si="6"/>
        <v>2001639</v>
      </c>
    </row>
    <row r="147" spans="2:9" x14ac:dyDescent="0.2">
      <c r="B147" s="9" t="str">
        <f>$B$36</f>
        <v>Agriculture</v>
      </c>
      <c r="C147" s="172">
        <f>Data!LR15</f>
        <v>0</v>
      </c>
      <c r="D147" s="172">
        <f>Data!ML15</f>
        <v>0</v>
      </c>
      <c r="E147" s="172">
        <f>Data!NF15</f>
        <v>0</v>
      </c>
      <c r="F147" s="172">
        <f>Data!NZ15</f>
        <v>0</v>
      </c>
      <c r="G147" s="172">
        <f>Data!OT15</f>
        <v>0</v>
      </c>
      <c r="H147" s="174">
        <f>Data!PM15</f>
        <v>41297</v>
      </c>
      <c r="I147" s="76">
        <f t="shared" si="6"/>
        <v>41297</v>
      </c>
    </row>
    <row r="148" spans="2:9" x14ac:dyDescent="0.2">
      <c r="B148" s="9" t="str">
        <f>$B$37</f>
        <v>Engineering</v>
      </c>
      <c r="C148" s="172">
        <f>Data!LS15</f>
        <v>0</v>
      </c>
      <c r="D148" s="172">
        <f>Data!MM15</f>
        <v>0</v>
      </c>
      <c r="E148" s="172">
        <f>Data!NG15</f>
        <v>0</v>
      </c>
      <c r="F148" s="172">
        <f>Data!OA15</f>
        <v>0</v>
      </c>
      <c r="G148" s="172">
        <f>Data!OU15</f>
        <v>0</v>
      </c>
      <c r="H148" s="174">
        <f>Data!PO15</f>
        <v>2427287</v>
      </c>
      <c r="I148" s="76">
        <f t="shared" si="6"/>
        <v>2427287</v>
      </c>
    </row>
    <row r="149" spans="2:9" x14ac:dyDescent="0.2">
      <c r="B149" s="9" t="str">
        <f>$B$38</f>
        <v>Home Economics</v>
      </c>
      <c r="C149" s="172">
        <f>Data!LT15</f>
        <v>0</v>
      </c>
      <c r="D149" s="172">
        <f>Data!MN15</f>
        <v>0</v>
      </c>
      <c r="E149" s="172">
        <f>Data!NH15</f>
        <v>0</v>
      </c>
      <c r="F149" s="172">
        <f>Data!OB15</f>
        <v>0</v>
      </c>
      <c r="G149" s="172">
        <f>Data!OV15</f>
        <v>0</v>
      </c>
      <c r="H149" s="174">
        <f>Data!PP15</f>
        <v>0</v>
      </c>
      <c r="I149" s="76">
        <f t="shared" si="6"/>
        <v>0</v>
      </c>
    </row>
    <row r="150" spans="2:9" x14ac:dyDescent="0.2">
      <c r="B150" s="9" t="str">
        <f>$B$39</f>
        <v>Law</v>
      </c>
      <c r="C150" s="172">
        <f>Data!LU15</f>
        <v>0</v>
      </c>
      <c r="D150" s="172">
        <f>Data!MO15</f>
        <v>0</v>
      </c>
      <c r="E150" s="172">
        <f>Data!NI15</f>
        <v>0</v>
      </c>
      <c r="F150" s="172">
        <f>Data!OC15</f>
        <v>0</v>
      </c>
      <c r="G150" s="172">
        <f>Data!OW15</f>
        <v>0</v>
      </c>
      <c r="H150" s="174">
        <f>Data!PQ15</f>
        <v>0</v>
      </c>
      <c r="I150" s="76">
        <f t="shared" si="6"/>
        <v>0</v>
      </c>
    </row>
    <row r="151" spans="2:9" x14ac:dyDescent="0.2">
      <c r="B151" s="9" t="str">
        <f>$B$40</f>
        <v>Social Service</v>
      </c>
      <c r="C151" s="172">
        <f>Data!LV15</f>
        <v>0</v>
      </c>
      <c r="D151" s="172">
        <f>Data!MP15</f>
        <v>0</v>
      </c>
      <c r="E151" s="172">
        <f>Data!NJ15</f>
        <v>0</v>
      </c>
      <c r="F151" s="172">
        <f>Data!OD15</f>
        <v>0</v>
      </c>
      <c r="G151" s="172">
        <f>Data!OX15</f>
        <v>0</v>
      </c>
      <c r="H151" s="174">
        <f>Data!PR15</f>
        <v>36269</v>
      </c>
      <c r="I151" s="76">
        <f t="shared" si="6"/>
        <v>36269</v>
      </c>
    </row>
    <row r="152" spans="2:9" x14ac:dyDescent="0.2">
      <c r="B152" s="9" t="str">
        <f>$B$41</f>
        <v>Library Science</v>
      </c>
      <c r="C152" s="172">
        <f>Data!LW15</f>
        <v>0</v>
      </c>
      <c r="D152" s="172">
        <f>Data!MQ15</f>
        <v>0</v>
      </c>
      <c r="E152" s="172">
        <f>Data!NK15</f>
        <v>0</v>
      </c>
      <c r="F152" s="172">
        <f>Data!OE15</f>
        <v>0</v>
      </c>
      <c r="G152" s="172">
        <f>Data!OY15</f>
        <v>0</v>
      </c>
      <c r="H152" s="174">
        <f>Data!PS15</f>
        <v>0</v>
      </c>
      <c r="I152" s="76">
        <f t="shared" si="6"/>
        <v>0</v>
      </c>
    </row>
    <row r="153" spans="2:9" x14ac:dyDescent="0.2">
      <c r="B153" s="9" t="str">
        <f>$B$42</f>
        <v>Veterinary Science</v>
      </c>
      <c r="C153" s="172">
        <f>Data!LX15</f>
        <v>0</v>
      </c>
      <c r="D153" s="172">
        <f>Data!MR15</f>
        <v>0</v>
      </c>
      <c r="E153" s="172">
        <f>Data!NL15</f>
        <v>0</v>
      </c>
      <c r="F153" s="172">
        <f>Data!OF15</f>
        <v>0</v>
      </c>
      <c r="G153" s="172">
        <f>Data!OZ15</f>
        <v>0</v>
      </c>
      <c r="H153" s="174">
        <f>Data!PT15</f>
        <v>0</v>
      </c>
      <c r="I153" s="76">
        <f t="shared" si="6"/>
        <v>0</v>
      </c>
    </row>
    <row r="154" spans="2:9" x14ac:dyDescent="0.2">
      <c r="B154" s="9" t="str">
        <f>$B$43</f>
        <v>Vocational Training</v>
      </c>
      <c r="C154" s="172">
        <f>Data!LY15</f>
        <v>0</v>
      </c>
      <c r="D154" s="172">
        <f>Data!MS15</f>
        <v>0</v>
      </c>
      <c r="E154" s="172">
        <f>Data!NM15</f>
        <v>0</v>
      </c>
      <c r="F154" s="172">
        <f>Data!OG15</f>
        <v>0</v>
      </c>
      <c r="G154" s="172">
        <f>Data!PA15</f>
        <v>0</v>
      </c>
      <c r="H154" s="174">
        <f>Data!PU15</f>
        <v>0</v>
      </c>
      <c r="I154" s="76">
        <f t="shared" si="6"/>
        <v>0</v>
      </c>
    </row>
    <row r="155" spans="2:9" x14ac:dyDescent="0.2">
      <c r="B155" s="9" t="str">
        <f>$B$44</f>
        <v>Physical Training</v>
      </c>
      <c r="C155" s="172">
        <f>Data!LZ15</f>
        <v>0</v>
      </c>
      <c r="D155" s="172">
        <f>Data!MT15</f>
        <v>0</v>
      </c>
      <c r="E155" s="172">
        <f>Data!NN15</f>
        <v>0</v>
      </c>
      <c r="F155" s="172">
        <f>Data!OH15</f>
        <v>0</v>
      </c>
      <c r="G155" s="172">
        <f>Data!PB15</f>
        <v>0</v>
      </c>
      <c r="H155" s="174">
        <f>Data!PV15</f>
        <v>26192</v>
      </c>
      <c r="I155" s="76">
        <f t="shared" si="6"/>
        <v>26192</v>
      </c>
    </row>
    <row r="156" spans="2:9" x14ac:dyDescent="0.2">
      <c r="B156" s="9" t="str">
        <f>$B$45</f>
        <v>Health Services</v>
      </c>
      <c r="C156" s="172">
        <f>Data!MA15</f>
        <v>0</v>
      </c>
      <c r="D156" s="172">
        <f>Data!MU15</f>
        <v>0</v>
      </c>
      <c r="E156" s="172">
        <f>Data!NO15</f>
        <v>0</v>
      </c>
      <c r="F156" s="172">
        <f>Data!OI15</f>
        <v>0</v>
      </c>
      <c r="G156" s="172">
        <f>Data!PC15</f>
        <v>0</v>
      </c>
      <c r="H156" s="174">
        <f>Data!PW15</f>
        <v>404491</v>
      </c>
      <c r="I156" s="76">
        <f t="shared" si="6"/>
        <v>404491</v>
      </c>
    </row>
    <row r="157" spans="2:9" x14ac:dyDescent="0.2">
      <c r="B157" s="9" t="str">
        <f>$B$46</f>
        <v>Pharmacy</v>
      </c>
      <c r="C157" s="172">
        <f>Data!MB15</f>
        <v>0</v>
      </c>
      <c r="D157" s="172">
        <f>Data!MV15</f>
        <v>0</v>
      </c>
      <c r="E157" s="172">
        <f>Data!NP15</f>
        <v>0</v>
      </c>
      <c r="F157" s="172">
        <f>Data!OJ15</f>
        <v>0</v>
      </c>
      <c r="G157" s="172">
        <f>Data!PD15</f>
        <v>0</v>
      </c>
      <c r="H157" s="174">
        <f>Data!PX15</f>
        <v>0</v>
      </c>
      <c r="I157" s="76">
        <f t="shared" si="6"/>
        <v>0</v>
      </c>
    </row>
    <row r="158" spans="2:9" x14ac:dyDescent="0.2">
      <c r="B158" s="9" t="str">
        <f>$B$47</f>
        <v>Business Administration</v>
      </c>
      <c r="C158" s="172">
        <f>Data!MC15</f>
        <v>0</v>
      </c>
      <c r="D158" s="172">
        <f>Data!MW15</f>
        <v>0</v>
      </c>
      <c r="E158" s="172">
        <f>Data!NQ15</f>
        <v>0</v>
      </c>
      <c r="F158" s="172">
        <f>Data!OK15</f>
        <v>0</v>
      </c>
      <c r="G158" s="172">
        <f>Data!PE15</f>
        <v>0</v>
      </c>
      <c r="H158" s="174">
        <f>Data!PY15</f>
        <v>3392579</v>
      </c>
      <c r="I158" s="76">
        <f t="shared" si="6"/>
        <v>3392579</v>
      </c>
    </row>
    <row r="159" spans="2:9" x14ac:dyDescent="0.2">
      <c r="B159" s="9" t="str">
        <f>$B$48</f>
        <v>Optometry</v>
      </c>
      <c r="C159" s="172">
        <f>Data!MD15</f>
        <v>0</v>
      </c>
      <c r="D159" s="172">
        <f>Data!MX15</f>
        <v>0</v>
      </c>
      <c r="E159" s="172">
        <f>Data!NR15</f>
        <v>0</v>
      </c>
      <c r="F159" s="172">
        <f>Data!OL15</f>
        <v>0</v>
      </c>
      <c r="G159" s="172">
        <f>Data!PF15</f>
        <v>0</v>
      </c>
      <c r="H159" s="174">
        <f>Data!PZ15</f>
        <v>0</v>
      </c>
      <c r="I159" s="76">
        <f t="shared" si="6"/>
        <v>0</v>
      </c>
    </row>
    <row r="160" spans="2:9" x14ac:dyDescent="0.2">
      <c r="B160" s="9" t="str">
        <f>$B$49</f>
        <v>Teacher Ed-Practice Teaching</v>
      </c>
      <c r="C160" s="172">
        <f>Data!ME15</f>
        <v>0</v>
      </c>
      <c r="D160" s="172">
        <f>Data!MY15</f>
        <v>0</v>
      </c>
      <c r="E160" s="172">
        <f>Data!NS15</f>
        <v>0</v>
      </c>
      <c r="F160" s="172">
        <f>Data!OM15</f>
        <v>0</v>
      </c>
      <c r="G160" s="172">
        <f>Data!PG15</f>
        <v>0</v>
      </c>
      <c r="H160" s="174">
        <f>Data!QA15</f>
        <v>30347</v>
      </c>
      <c r="I160" s="76">
        <f t="shared" si="6"/>
        <v>30347</v>
      </c>
    </row>
    <row r="161" spans="2:10" x14ac:dyDescent="0.2">
      <c r="B161" s="9" t="str">
        <f>$B$50</f>
        <v>Technology</v>
      </c>
      <c r="C161" s="172">
        <f>Data!MF15</f>
        <v>0</v>
      </c>
      <c r="D161" s="172">
        <f>Data!MZ15</f>
        <v>0</v>
      </c>
      <c r="E161" s="172">
        <f>Data!NT15</f>
        <v>0</v>
      </c>
      <c r="F161" s="172">
        <f>Data!ON15</f>
        <v>0</v>
      </c>
      <c r="G161" s="172">
        <f>Data!PH15</f>
        <v>0</v>
      </c>
      <c r="H161" s="174">
        <f>Data!QB15</f>
        <v>72788</v>
      </c>
      <c r="I161" s="76">
        <f t="shared" si="6"/>
        <v>72788</v>
      </c>
    </row>
    <row r="162" spans="2:10" x14ac:dyDescent="0.2">
      <c r="B162" s="9" t="str">
        <f>$B$51</f>
        <v>Nursing</v>
      </c>
      <c r="C162" s="172">
        <f>Data!MG15</f>
        <v>0</v>
      </c>
      <c r="D162" s="172">
        <f>Data!NA15</f>
        <v>0</v>
      </c>
      <c r="E162" s="172">
        <f>Data!NU15</f>
        <v>0</v>
      </c>
      <c r="F162" s="172">
        <f>Data!OO15</f>
        <v>0</v>
      </c>
      <c r="G162" s="172">
        <f>Data!PI15</f>
        <v>0</v>
      </c>
      <c r="H162" s="174">
        <f>Data!QC15</f>
        <v>2910658</v>
      </c>
      <c r="I162" s="76">
        <f t="shared" si="6"/>
        <v>2910658</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44510339</v>
      </c>
      <c r="I163" s="76">
        <f>SUM(I143:I162)</f>
        <v>44510339</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5560948.4998720521</v>
      </c>
      <c r="D168" s="21">
        <f t="shared" si="8"/>
        <v>2325477.6352218711</v>
      </c>
      <c r="E168" s="21">
        <f t="shared" si="8"/>
        <v>1465756.0452889029</v>
      </c>
      <c r="F168" s="21">
        <f t="shared" si="8"/>
        <v>147559.81961717372</v>
      </c>
      <c r="G168" s="21">
        <f t="shared" si="8"/>
        <v>0</v>
      </c>
      <c r="H168" s="40">
        <f t="shared" ref="H168:H188" si="9">SUM(C168:G168)</f>
        <v>9499742.0000000019</v>
      </c>
      <c r="I168" s="56"/>
      <c r="J168" s="57"/>
    </row>
    <row r="169" spans="2:10" x14ac:dyDescent="0.2">
      <c r="B169" s="9" t="str">
        <f>$B$33</f>
        <v>Science</v>
      </c>
      <c r="C169" s="22">
        <f t="shared" si="8"/>
        <v>8143095.0926081743</v>
      </c>
      <c r="D169" s="22">
        <f t="shared" si="8"/>
        <v>8661070.8388154916</v>
      </c>
      <c r="E169" s="22">
        <f t="shared" si="8"/>
        <v>3674905.8955339594</v>
      </c>
      <c r="F169" s="22">
        <f t="shared" si="8"/>
        <v>1961583.1730423709</v>
      </c>
      <c r="G169" s="22">
        <f t="shared" si="8"/>
        <v>0</v>
      </c>
      <c r="H169" s="75">
        <f t="shared" si="9"/>
        <v>22440654.999999996</v>
      </c>
      <c r="I169" s="56"/>
      <c r="J169" s="57"/>
    </row>
    <row r="170" spans="2:10" x14ac:dyDescent="0.2">
      <c r="B170" s="9" t="str">
        <f>$B$34</f>
        <v>Fine Arts</v>
      </c>
      <c r="C170" s="22">
        <f t="shared" si="8"/>
        <v>757107.9133414505</v>
      </c>
      <c r="D170" s="22">
        <f t="shared" si="8"/>
        <v>393312.20154263527</v>
      </c>
      <c r="E170" s="22">
        <f t="shared" si="8"/>
        <v>75974.88511591412</v>
      </c>
      <c r="F170" s="22">
        <f t="shared" si="8"/>
        <v>0</v>
      </c>
      <c r="G170" s="22">
        <f t="shared" si="8"/>
        <v>0</v>
      </c>
      <c r="H170" s="75">
        <f t="shared" si="9"/>
        <v>1226394.9999999998</v>
      </c>
      <c r="I170" s="56"/>
      <c r="J170" s="57"/>
    </row>
    <row r="171" spans="2:10" x14ac:dyDescent="0.2">
      <c r="B171" s="9" t="str">
        <f>$B$35</f>
        <v>Teacher Education</v>
      </c>
      <c r="C171" s="22">
        <f t="shared" si="8"/>
        <v>126471.23763713206</v>
      </c>
      <c r="D171" s="22">
        <f t="shared" si="8"/>
        <v>670636.12231877481</v>
      </c>
      <c r="E171" s="22">
        <f t="shared" si="8"/>
        <v>775424.70269296144</v>
      </c>
      <c r="F171" s="22">
        <f t="shared" si="8"/>
        <v>429106.93735113181</v>
      </c>
      <c r="G171" s="22">
        <f t="shared" si="8"/>
        <v>0</v>
      </c>
      <c r="H171" s="75">
        <f t="shared" si="9"/>
        <v>2001639</v>
      </c>
      <c r="I171" s="56"/>
      <c r="J171" s="57"/>
    </row>
    <row r="172" spans="2:10" x14ac:dyDescent="0.2">
      <c r="B172" s="9" t="str">
        <f>$B$36</f>
        <v>Agriculture</v>
      </c>
      <c r="C172" s="22">
        <f t="shared" si="8"/>
        <v>11.509771010407093</v>
      </c>
      <c r="D172" s="22">
        <f t="shared" si="8"/>
        <v>106.72696253959168</v>
      </c>
      <c r="E172" s="22">
        <f t="shared" si="8"/>
        <v>41178.763266450005</v>
      </c>
      <c r="F172" s="22">
        <f t="shared" si="8"/>
        <v>0</v>
      </c>
      <c r="G172" s="22">
        <f t="shared" si="8"/>
        <v>0</v>
      </c>
      <c r="H172" s="75">
        <f t="shared" si="9"/>
        <v>41297.000000000007</v>
      </c>
      <c r="I172" s="56"/>
      <c r="J172" s="57"/>
    </row>
    <row r="173" spans="2:10" x14ac:dyDescent="0.2">
      <c r="B173" s="9" t="str">
        <f>$B$37</f>
        <v>Engineering</v>
      </c>
      <c r="C173" s="22">
        <f t="shared" si="8"/>
        <v>758897.22772918339</v>
      </c>
      <c r="D173" s="22">
        <f t="shared" si="8"/>
        <v>1005085.3748845396</v>
      </c>
      <c r="E173" s="22">
        <f t="shared" si="8"/>
        <v>566569.98936013819</v>
      </c>
      <c r="F173" s="22">
        <f t="shared" si="8"/>
        <v>96734.408026138582</v>
      </c>
      <c r="G173" s="22">
        <f t="shared" si="8"/>
        <v>0</v>
      </c>
      <c r="H173" s="75">
        <f t="shared" si="9"/>
        <v>2427287</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3451.8020867735513</v>
      </c>
      <c r="D176" s="22">
        <f t="shared" si="8"/>
        <v>32817.197913226446</v>
      </c>
      <c r="E176" s="22">
        <f t="shared" si="8"/>
        <v>0</v>
      </c>
      <c r="F176" s="22">
        <f t="shared" si="8"/>
        <v>0</v>
      </c>
      <c r="G176" s="22">
        <f t="shared" si="8"/>
        <v>0</v>
      </c>
      <c r="H176" s="75">
        <f t="shared" si="9"/>
        <v>36269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26192</v>
      </c>
      <c r="D180" s="22">
        <f t="shared" si="8"/>
        <v>0</v>
      </c>
      <c r="E180" s="22">
        <f t="shared" si="8"/>
        <v>0</v>
      </c>
      <c r="F180" s="22">
        <f t="shared" si="8"/>
        <v>0</v>
      </c>
      <c r="G180" s="22">
        <f t="shared" si="8"/>
        <v>0</v>
      </c>
      <c r="H180" s="75">
        <f t="shared" si="9"/>
        <v>26192</v>
      </c>
      <c r="I180" s="56"/>
      <c r="J180" s="57"/>
    </row>
    <row r="181" spans="2:10" x14ac:dyDescent="0.2">
      <c r="B181" s="9" t="str">
        <f>$B$45</f>
        <v>Health Services</v>
      </c>
      <c r="C181" s="22">
        <f t="shared" si="8"/>
        <v>55278.79570612104</v>
      </c>
      <c r="D181" s="22">
        <f t="shared" si="8"/>
        <v>310192.01865642786</v>
      </c>
      <c r="E181" s="22">
        <f t="shared" si="8"/>
        <v>39020.185637451061</v>
      </c>
      <c r="F181" s="22">
        <f t="shared" si="8"/>
        <v>0</v>
      </c>
      <c r="G181" s="22">
        <f t="shared" si="8"/>
        <v>0</v>
      </c>
      <c r="H181" s="75">
        <f t="shared" si="9"/>
        <v>404490.99999999994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488406.41553690349</v>
      </c>
      <c r="D183" s="22">
        <f t="shared" si="8"/>
        <v>1713080.1173681426</v>
      </c>
      <c r="E183" s="22">
        <f t="shared" si="8"/>
        <v>1191092.4670949539</v>
      </c>
      <c r="F183" s="22">
        <f t="shared" si="8"/>
        <v>0</v>
      </c>
      <c r="G183" s="22">
        <f t="shared" si="8"/>
        <v>0</v>
      </c>
      <c r="H183" s="75">
        <f t="shared" si="9"/>
        <v>3392579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30347</v>
      </c>
      <c r="E185" s="22">
        <f t="shared" si="10"/>
        <v>0</v>
      </c>
      <c r="F185" s="22">
        <f t="shared" si="10"/>
        <v>0</v>
      </c>
      <c r="G185" s="22">
        <f t="shared" si="10"/>
        <v>0</v>
      </c>
      <c r="H185" s="75">
        <f t="shared" si="9"/>
        <v>30347</v>
      </c>
      <c r="I185" s="56"/>
      <c r="J185" s="57"/>
    </row>
    <row r="186" spans="2:10" x14ac:dyDescent="0.2">
      <c r="B186" s="9" t="str">
        <f>$B$50</f>
        <v>Technology</v>
      </c>
      <c r="C186" s="22">
        <f t="shared" si="10"/>
        <v>14899.372550664224</v>
      </c>
      <c r="D186" s="22">
        <f t="shared" si="10"/>
        <v>52649.450052348591</v>
      </c>
      <c r="E186" s="22">
        <f t="shared" si="10"/>
        <v>5239.1773969871892</v>
      </c>
      <c r="F186" s="22">
        <f t="shared" si="10"/>
        <v>0</v>
      </c>
      <c r="G186" s="22">
        <f t="shared" si="10"/>
        <v>0</v>
      </c>
      <c r="H186" s="75">
        <f t="shared" si="9"/>
        <v>72788</v>
      </c>
      <c r="I186" s="56"/>
      <c r="J186" s="57"/>
    </row>
    <row r="187" spans="2:10" x14ac:dyDescent="0.2">
      <c r="B187" s="9" t="str">
        <f>$B$51</f>
        <v>Nursing</v>
      </c>
      <c r="C187" s="22">
        <f t="shared" si="10"/>
        <v>23540.257469881009</v>
      </c>
      <c r="D187" s="22">
        <f t="shared" si="10"/>
        <v>2161839.9710044791</v>
      </c>
      <c r="E187" s="22">
        <f t="shared" si="10"/>
        <v>655252.43742434622</v>
      </c>
      <c r="F187" s="22">
        <f t="shared" si="10"/>
        <v>70025.334101293847</v>
      </c>
      <c r="G187" s="22">
        <f t="shared" si="10"/>
        <v>0</v>
      </c>
      <c r="H187" s="75">
        <f t="shared" si="9"/>
        <v>2910658</v>
      </c>
      <c r="I187" s="56"/>
      <c r="J187" s="57"/>
    </row>
    <row r="188" spans="2:10" x14ac:dyDescent="0.2">
      <c r="B188" s="39" t="str">
        <f>$B$52</f>
        <v>Totals</v>
      </c>
      <c r="C188" s="40">
        <f>SUM(C168:C187)</f>
        <v>15958300.124309348</v>
      </c>
      <c r="D188" s="40">
        <f>SUM(D168:D187)</f>
        <v>17356614.654740475</v>
      </c>
      <c r="E188" s="40">
        <f>SUM(E168:E187)</f>
        <v>8490414.5488120634</v>
      </c>
      <c r="F188" s="40">
        <f>SUM(F168:F187)</f>
        <v>2705009.6721381089</v>
      </c>
      <c r="G188" s="40">
        <f>SUM(G168:G187)</f>
        <v>0</v>
      </c>
      <c r="H188" s="40">
        <f t="shared" si="9"/>
        <v>44510338.999999993</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25718881</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3597657.542536438</v>
      </c>
      <c r="D193" s="42">
        <f t="shared" si="11"/>
        <v>1504468.5550582346</v>
      </c>
      <c r="E193" s="42">
        <f t="shared" si="11"/>
        <v>948271.37708132551</v>
      </c>
      <c r="F193" s="42">
        <f t="shared" si="11"/>
        <v>95463.875997638839</v>
      </c>
      <c r="G193" s="42">
        <f t="shared" si="11"/>
        <v>0</v>
      </c>
      <c r="H193" s="42">
        <f>SUM(C193:G193)</f>
        <v>6145861.3506736374</v>
      </c>
      <c r="I193" s="1"/>
    </row>
    <row r="194" spans="2:9" x14ac:dyDescent="0.2">
      <c r="B194" s="9" t="str">
        <f>$B$33</f>
        <v>Science</v>
      </c>
      <c r="C194" s="43">
        <f t="shared" si="11"/>
        <v>1741265.6044294825</v>
      </c>
      <c r="D194" s="43">
        <f t="shared" si="11"/>
        <v>1852026.112632097</v>
      </c>
      <c r="E194" s="43">
        <f t="shared" si="11"/>
        <v>785817.57459974079</v>
      </c>
      <c r="F194" s="43">
        <f t="shared" si="11"/>
        <v>419451.97380131809</v>
      </c>
      <c r="G194" s="43">
        <f t="shared" si="11"/>
        <v>0</v>
      </c>
      <c r="H194" s="43">
        <f t="shared" ref="H194:H213" si="12">SUM(C194:G194)</f>
        <v>4798561.2654626388</v>
      </c>
      <c r="I194" s="1"/>
    </row>
    <row r="195" spans="2:9" x14ac:dyDescent="0.2">
      <c r="B195" s="9" t="str">
        <f>$B$34</f>
        <v>Fine Arts</v>
      </c>
      <c r="C195" s="43">
        <f t="shared" si="11"/>
        <v>1093740.2600404418</v>
      </c>
      <c r="D195" s="43">
        <f t="shared" si="11"/>
        <v>568190.32268958946</v>
      </c>
      <c r="E195" s="43">
        <f t="shared" si="11"/>
        <v>109755.543613961</v>
      </c>
      <c r="F195" s="43">
        <f t="shared" si="11"/>
        <v>0</v>
      </c>
      <c r="G195" s="43">
        <f t="shared" si="11"/>
        <v>0</v>
      </c>
      <c r="H195" s="43">
        <f t="shared" si="12"/>
        <v>1771686.1263439921</v>
      </c>
      <c r="I195" s="1"/>
    </row>
    <row r="196" spans="2:9" x14ac:dyDescent="0.2">
      <c r="B196" s="9" t="str">
        <f>$B$35</f>
        <v>Teacher Education</v>
      </c>
      <c r="C196" s="43">
        <f t="shared" si="11"/>
        <v>180555.1397033181</v>
      </c>
      <c r="D196" s="43">
        <f t="shared" si="11"/>
        <v>957425.58559264638</v>
      </c>
      <c r="E196" s="43">
        <f t="shared" si="11"/>
        <v>1107025.7407129649</v>
      </c>
      <c r="F196" s="43">
        <f t="shared" si="11"/>
        <v>612609.35267663689</v>
      </c>
      <c r="G196" s="43">
        <f t="shared" si="11"/>
        <v>0</v>
      </c>
      <c r="H196" s="43">
        <f t="shared" si="12"/>
        <v>2857615.8186855665</v>
      </c>
      <c r="I196" s="1"/>
    </row>
    <row r="197" spans="2:9" x14ac:dyDescent="0.2">
      <c r="B197" s="9" t="str">
        <f>$B$36</f>
        <v>Agriculture</v>
      </c>
      <c r="C197" s="43">
        <f t="shared" si="11"/>
        <v>43.766904172160416</v>
      </c>
      <c r="D197" s="43">
        <f t="shared" si="11"/>
        <v>405.83854690353655</v>
      </c>
      <c r="E197" s="43">
        <f t="shared" si="11"/>
        <v>156585.82470330587</v>
      </c>
      <c r="F197" s="43">
        <f t="shared" si="11"/>
        <v>0</v>
      </c>
      <c r="G197" s="43">
        <f t="shared" si="11"/>
        <v>0</v>
      </c>
      <c r="H197" s="43">
        <f t="shared" si="12"/>
        <v>157035.43015438158</v>
      </c>
      <c r="I197" s="1"/>
    </row>
    <row r="198" spans="2:9" x14ac:dyDescent="0.2">
      <c r="B198" s="9" t="str">
        <f>$B$37</f>
        <v>Engineering</v>
      </c>
      <c r="C198" s="43">
        <f t="shared" si="11"/>
        <v>595137.60041204875</v>
      </c>
      <c r="D198" s="43">
        <f t="shared" si="11"/>
        <v>788201.71738917904</v>
      </c>
      <c r="E198" s="43">
        <f t="shared" si="11"/>
        <v>444311.9458246323</v>
      </c>
      <c r="F198" s="43">
        <f t="shared" si="11"/>
        <v>75860.447721256409</v>
      </c>
      <c r="G198" s="43">
        <f t="shared" si="11"/>
        <v>0</v>
      </c>
      <c r="H198" s="43">
        <f t="shared" si="12"/>
        <v>1903511.7113471166</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2654.9352647739943</v>
      </c>
      <c r="D201" s="43">
        <f t="shared" si="11"/>
        <v>25241.173694385183</v>
      </c>
      <c r="E201" s="43">
        <f t="shared" si="11"/>
        <v>0</v>
      </c>
      <c r="F201" s="43">
        <f t="shared" si="11"/>
        <v>0</v>
      </c>
      <c r="G201" s="43">
        <f t="shared" si="11"/>
        <v>0</v>
      </c>
      <c r="H201" s="43">
        <f t="shared" si="12"/>
        <v>27896.108959159177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16477.405658007447</v>
      </c>
      <c r="D205" s="43">
        <f t="shared" si="11"/>
        <v>0</v>
      </c>
      <c r="E205" s="43">
        <f t="shared" si="11"/>
        <v>0</v>
      </c>
      <c r="F205" s="43">
        <f t="shared" si="11"/>
        <v>0</v>
      </c>
      <c r="G205" s="43">
        <f t="shared" si="11"/>
        <v>0</v>
      </c>
      <c r="H205" s="43">
        <f t="shared" si="12"/>
        <v>16477.405658007447</v>
      </c>
      <c r="I205" s="1"/>
    </row>
    <row r="206" spans="2:9" x14ac:dyDescent="0.2">
      <c r="B206" s="9" t="str">
        <f>$B$45</f>
        <v>Health Services</v>
      </c>
      <c r="C206" s="43">
        <f t="shared" si="11"/>
        <v>48929.780534390105</v>
      </c>
      <c r="D206" s="43">
        <f t="shared" si="11"/>
        <v>274565.08779726969</v>
      </c>
      <c r="E206" s="43">
        <f t="shared" si="11"/>
        <v>34538.544034168051</v>
      </c>
      <c r="F206" s="43">
        <f t="shared" si="11"/>
        <v>0</v>
      </c>
      <c r="G206" s="43">
        <f t="shared" si="11"/>
        <v>0</v>
      </c>
      <c r="H206" s="43">
        <f t="shared" si="12"/>
        <v>358033.41236582788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554473.46070208435</v>
      </c>
      <c r="D208" s="43">
        <f t="shared" si="11"/>
        <v>1944809.5498354007</v>
      </c>
      <c r="E208" s="43">
        <f t="shared" si="11"/>
        <v>1352212.2995053518</v>
      </c>
      <c r="F208" s="43">
        <f t="shared" si="11"/>
        <v>0</v>
      </c>
      <c r="G208" s="43">
        <f t="shared" si="11"/>
        <v>0</v>
      </c>
      <c r="H208" s="43">
        <f t="shared" si="12"/>
        <v>3851495.3100428367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42304.26381098845</v>
      </c>
      <c r="E210" s="43">
        <f t="shared" si="13"/>
        <v>0</v>
      </c>
      <c r="F210" s="43">
        <f t="shared" si="13"/>
        <v>0</v>
      </c>
      <c r="G210" s="43">
        <f t="shared" si="13"/>
        <v>0</v>
      </c>
      <c r="H210" s="43">
        <f t="shared" si="12"/>
        <v>42304.26381098845</v>
      </c>
      <c r="I210" s="1"/>
    </row>
    <row r="211" spans="2:9" x14ac:dyDescent="0.2">
      <c r="B211" s="9" t="str">
        <f>$B$50</f>
        <v>Technology</v>
      </c>
      <c r="C211" s="43">
        <f t="shared" si="13"/>
        <v>31996.489729689354</v>
      </c>
      <c r="D211" s="43">
        <f t="shared" si="13"/>
        <v>113065.00204256344</v>
      </c>
      <c r="E211" s="43">
        <f t="shared" si="13"/>
        <v>11251.164114776626</v>
      </c>
      <c r="F211" s="43">
        <f t="shared" si="13"/>
        <v>0</v>
      </c>
      <c r="G211" s="43">
        <f t="shared" si="13"/>
        <v>0</v>
      </c>
      <c r="H211" s="43">
        <f t="shared" si="12"/>
        <v>156312.65588702942</v>
      </c>
      <c r="I211" s="1"/>
    </row>
    <row r="212" spans="2:9" x14ac:dyDescent="0.2">
      <c r="B212" s="9" t="str">
        <f>$B$51</f>
        <v>Nursing</v>
      </c>
      <c r="C212" s="43">
        <f t="shared" si="13"/>
        <v>29374.916965080713</v>
      </c>
      <c r="D212" s="43">
        <f t="shared" si="13"/>
        <v>2697670.9885735195</v>
      </c>
      <c r="E212" s="43">
        <f t="shared" si="13"/>
        <v>817662.50709594355</v>
      </c>
      <c r="F212" s="43">
        <f t="shared" si="13"/>
        <v>87381.727974275185</v>
      </c>
      <c r="G212" s="43">
        <f t="shared" si="13"/>
        <v>0</v>
      </c>
      <c r="H212" s="43">
        <f t="shared" si="12"/>
        <v>3632090.1406088192</v>
      </c>
      <c r="I212" s="1"/>
    </row>
    <row r="213" spans="2:9" x14ac:dyDescent="0.2">
      <c r="B213" s="39" t="str">
        <f>$B$52</f>
        <v>Totals</v>
      </c>
      <c r="C213" s="42">
        <f>SUM(C193:C212)</f>
        <v>7892306.9028799273</v>
      </c>
      <c r="D213" s="42">
        <f>SUM(D193:D212)</f>
        <v>10768374.197662778</v>
      </c>
      <c r="E213" s="42">
        <f>SUM(E193:E212)</f>
        <v>5767432.5212861709</v>
      </c>
      <c r="F213" s="42">
        <f>SUM(F193:F212)</f>
        <v>1290767.3781711254</v>
      </c>
      <c r="G213" s="42">
        <f>SUM(G193:G212)</f>
        <v>0</v>
      </c>
      <c r="H213" s="42">
        <f t="shared" si="12"/>
        <v>25718881</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15715609</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3793157.154017352</v>
      </c>
      <c r="D218" s="42">
        <f t="shared" si="14"/>
        <v>1443427.5309102028</v>
      </c>
      <c r="E218" s="42">
        <f t="shared" si="14"/>
        <v>469642.29342960822</v>
      </c>
      <c r="F218" s="42">
        <f t="shared" si="14"/>
        <v>26387.086855200549</v>
      </c>
      <c r="G218" s="42">
        <f t="shared" si="14"/>
        <v>0</v>
      </c>
      <c r="H218" s="42">
        <f>SUM(C218:G218)</f>
        <v>5732614.0652123634</v>
      </c>
      <c r="I218" s="1"/>
    </row>
    <row r="219" spans="2:9" x14ac:dyDescent="0.2">
      <c r="B219" s="9" t="str">
        <f>$B$33</f>
        <v>Science</v>
      </c>
      <c r="C219" s="43">
        <f t="shared" si="14"/>
        <v>1643628.3345267309</v>
      </c>
      <c r="D219" s="43">
        <f t="shared" si="14"/>
        <v>1511637.1694435291</v>
      </c>
      <c r="E219" s="43">
        <f t="shared" si="14"/>
        <v>203216.73314791336</v>
      </c>
      <c r="F219" s="43">
        <f t="shared" si="14"/>
        <v>114509.99956030426</v>
      </c>
      <c r="G219" s="43">
        <f t="shared" si="14"/>
        <v>0</v>
      </c>
      <c r="H219" s="43">
        <f t="shared" ref="H219:H238" si="15">SUM(C219:G219)</f>
        <v>3472992.2366784778</v>
      </c>
      <c r="I219" s="1"/>
    </row>
    <row r="220" spans="2:9" x14ac:dyDescent="0.2">
      <c r="B220" s="9" t="str">
        <f>$B$34</f>
        <v>Fine Arts</v>
      </c>
      <c r="C220" s="43">
        <f t="shared" si="14"/>
        <v>536391.1527388898</v>
      </c>
      <c r="D220" s="43">
        <f t="shared" si="14"/>
        <v>239763.18900224692</v>
      </c>
      <c r="E220" s="43">
        <f t="shared" si="14"/>
        <v>11466.774911167526</v>
      </c>
      <c r="F220" s="43">
        <f t="shared" si="14"/>
        <v>0</v>
      </c>
      <c r="G220" s="43">
        <f t="shared" si="14"/>
        <v>0</v>
      </c>
      <c r="H220" s="43">
        <f t="shared" si="15"/>
        <v>787621.11665230431</v>
      </c>
      <c r="I220" s="1"/>
    </row>
    <row r="221" spans="2:9" x14ac:dyDescent="0.2">
      <c r="B221" s="9" t="str">
        <f>$B$35</f>
        <v>Teacher Education</v>
      </c>
      <c r="C221" s="43">
        <f t="shared" si="14"/>
        <v>44534.087372613227</v>
      </c>
      <c r="D221" s="43">
        <f t="shared" si="14"/>
        <v>413574.89692991454</v>
      </c>
      <c r="E221" s="43">
        <f t="shared" si="14"/>
        <v>277113.72701988183</v>
      </c>
      <c r="F221" s="43">
        <f t="shared" si="14"/>
        <v>119488.69519336097</v>
      </c>
      <c r="G221" s="43">
        <f t="shared" si="14"/>
        <v>0</v>
      </c>
      <c r="H221" s="43">
        <f t="shared" si="15"/>
        <v>854711.40651577059</v>
      </c>
      <c r="I221" s="1"/>
    </row>
    <row r="222" spans="2:9" x14ac:dyDescent="0.2">
      <c r="B222" s="9" t="str">
        <f>$B$36</f>
        <v>Agriculture</v>
      </c>
      <c r="C222" s="43">
        <f t="shared" si="14"/>
        <v>1391.6902303941633</v>
      </c>
      <c r="D222" s="43">
        <f t="shared" si="14"/>
        <v>20323.417128722314</v>
      </c>
      <c r="E222" s="43">
        <f t="shared" si="14"/>
        <v>13944.16455246915</v>
      </c>
      <c r="F222" s="43">
        <f t="shared" si="14"/>
        <v>0</v>
      </c>
      <c r="G222" s="43">
        <f t="shared" si="14"/>
        <v>0</v>
      </c>
      <c r="H222" s="43">
        <f t="shared" si="15"/>
        <v>35659.271911585631</v>
      </c>
      <c r="I222" s="1"/>
    </row>
    <row r="223" spans="2:9" x14ac:dyDescent="0.2">
      <c r="B223" s="9" t="str">
        <f>$B$37</f>
        <v>Engineering</v>
      </c>
      <c r="C223" s="43">
        <f t="shared" si="14"/>
        <v>276904.18341721443</v>
      </c>
      <c r="D223" s="43">
        <f t="shared" si="14"/>
        <v>489090.33900624554</v>
      </c>
      <c r="E223" s="43">
        <f t="shared" si="14"/>
        <v>187078.30919886276</v>
      </c>
      <c r="F223" s="43">
        <f t="shared" si="14"/>
        <v>19416.912968921159</v>
      </c>
      <c r="G223" s="43">
        <f t="shared" si="14"/>
        <v>0</v>
      </c>
      <c r="H223" s="43">
        <f t="shared" si="15"/>
        <v>972489.7445912438</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3289.4496354771131</v>
      </c>
      <c r="D226" s="43">
        <f t="shared" si="14"/>
        <v>27496.387880036073</v>
      </c>
      <c r="E226" s="43">
        <f t="shared" si="14"/>
        <v>0</v>
      </c>
      <c r="F226" s="43">
        <f t="shared" si="14"/>
        <v>0</v>
      </c>
      <c r="G226" s="43">
        <f t="shared" si="14"/>
        <v>0</v>
      </c>
      <c r="H226" s="43">
        <f t="shared" si="15"/>
        <v>30785.837515513187</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15013.385515767337</v>
      </c>
      <c r="D230" s="43">
        <f t="shared" si="14"/>
        <v>0</v>
      </c>
      <c r="E230" s="43">
        <f t="shared" si="14"/>
        <v>0</v>
      </c>
      <c r="F230" s="43">
        <f t="shared" si="14"/>
        <v>0</v>
      </c>
      <c r="G230" s="43">
        <f t="shared" si="14"/>
        <v>0</v>
      </c>
      <c r="H230" s="43">
        <f t="shared" si="15"/>
        <v>15013.385515767337</v>
      </c>
      <c r="I230" s="1"/>
    </row>
    <row r="231" spans="2:10" x14ac:dyDescent="0.2">
      <c r="B231" s="9" t="str">
        <f>$B$45</f>
        <v>Health Services</v>
      </c>
      <c r="C231" s="43">
        <f t="shared" si="14"/>
        <v>45040.156547302009</v>
      </c>
      <c r="D231" s="43">
        <f t="shared" si="14"/>
        <v>230332.06079218624</v>
      </c>
      <c r="E231" s="43">
        <f t="shared" si="14"/>
        <v>66677.172631603753</v>
      </c>
      <c r="F231" s="43">
        <f t="shared" si="14"/>
        <v>0</v>
      </c>
      <c r="G231" s="43">
        <f t="shared" si="14"/>
        <v>0</v>
      </c>
      <c r="H231" s="43">
        <f t="shared" si="15"/>
        <v>342049.38997109199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290104.15439034696</v>
      </c>
      <c r="D233" s="43">
        <f t="shared" si="14"/>
        <v>997441.43280768546</v>
      </c>
      <c r="E233" s="43">
        <f t="shared" si="14"/>
        <v>833960.13582330721</v>
      </c>
      <c r="F233" s="43">
        <f t="shared" si="14"/>
        <v>0</v>
      </c>
      <c r="G233" s="43">
        <f t="shared" si="14"/>
        <v>0</v>
      </c>
      <c r="H233" s="43">
        <f t="shared" si="15"/>
        <v>2121505.7230213396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27097.889504963088</v>
      </c>
      <c r="E235" s="43">
        <f t="shared" si="16"/>
        <v>0</v>
      </c>
      <c r="F235" s="43">
        <f t="shared" si="16"/>
        <v>0</v>
      </c>
      <c r="G235" s="43">
        <f t="shared" si="16"/>
        <v>0</v>
      </c>
      <c r="H235" s="43">
        <f t="shared" si="15"/>
        <v>27097.889504963088</v>
      </c>
      <c r="I235" s="1"/>
    </row>
    <row r="236" spans="2:10" x14ac:dyDescent="0.2">
      <c r="B236" s="9" t="str">
        <f>$B$50</f>
        <v>Technology</v>
      </c>
      <c r="C236" s="43">
        <f t="shared" si="16"/>
        <v>11302.21156804957</v>
      </c>
      <c r="D236" s="43">
        <f t="shared" si="16"/>
        <v>44897.483591556484</v>
      </c>
      <c r="E236" s="43">
        <f t="shared" si="16"/>
        <v>1698.7814683211147</v>
      </c>
      <c r="F236" s="43">
        <f t="shared" si="16"/>
        <v>0</v>
      </c>
      <c r="G236" s="43">
        <f t="shared" si="16"/>
        <v>0</v>
      </c>
      <c r="H236" s="43">
        <f t="shared" si="15"/>
        <v>57898.476627927172</v>
      </c>
      <c r="I236" s="1"/>
    </row>
    <row r="237" spans="2:10" x14ac:dyDescent="0.2">
      <c r="B237" s="9" t="str">
        <f>$B$51</f>
        <v>Nursing</v>
      </c>
      <c r="C237" s="43">
        <f t="shared" si="16"/>
        <v>7717.5549140039966</v>
      </c>
      <c r="D237" s="43">
        <f t="shared" si="16"/>
        <v>953673.02794550231</v>
      </c>
      <c r="E237" s="43">
        <f t="shared" si="16"/>
        <v>285607.63436148741</v>
      </c>
      <c r="F237" s="43">
        <f t="shared" si="16"/>
        <v>18172.239060656982</v>
      </c>
      <c r="G237" s="43">
        <f t="shared" si="16"/>
        <v>0</v>
      </c>
      <c r="H237" s="43">
        <f t="shared" si="15"/>
        <v>1265170.4562816508</v>
      </c>
      <c r="I237" s="1"/>
    </row>
    <row r="238" spans="2:10" x14ac:dyDescent="0.2">
      <c r="B238" s="39" t="str">
        <f>$B$52</f>
        <v>Totals</v>
      </c>
      <c r="C238" s="42">
        <f>SUM(C218:C237)</f>
        <v>6668473.5148741407</v>
      </c>
      <c r="D238" s="42">
        <f>SUM(D218:D237)</f>
        <v>6398754.8249427918</v>
      </c>
      <c r="E238" s="42">
        <f>SUM(E218:E237)</f>
        <v>2350405.7265446223</v>
      </c>
      <c r="F238" s="42">
        <f>SUM(F218:F237)</f>
        <v>297974.93363844394</v>
      </c>
      <c r="G238" s="42">
        <f>SUM(G218:G237)</f>
        <v>0</v>
      </c>
      <c r="H238" s="42">
        <f t="shared" si="15"/>
        <v>15715608.999999998</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9528674</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2299863.6547523635</v>
      </c>
      <c r="D243" s="42">
        <f t="shared" si="17"/>
        <v>875177.69019757665</v>
      </c>
      <c r="E243" s="42">
        <f t="shared" si="17"/>
        <v>284753.09551816154</v>
      </c>
      <c r="F243" s="42">
        <f t="shared" si="17"/>
        <v>15998.994913457775</v>
      </c>
      <c r="G243" s="42">
        <f t="shared" si="17"/>
        <v>0</v>
      </c>
      <c r="H243" s="42">
        <f>SUM(C243:G243)</f>
        <v>3475793.4353815597</v>
      </c>
      <c r="I243" s="1"/>
    </row>
    <row r="244" spans="2:9" x14ac:dyDescent="0.2">
      <c r="B244" s="9" t="str">
        <f>$B$33</f>
        <v>Science</v>
      </c>
      <c r="C244" s="43">
        <f t="shared" si="17"/>
        <v>996563.26247797091</v>
      </c>
      <c r="D244" s="43">
        <f t="shared" si="17"/>
        <v>916534.49725748145</v>
      </c>
      <c r="E244" s="43">
        <f t="shared" si="17"/>
        <v>123214.18797779077</v>
      </c>
      <c r="F244" s="43">
        <f t="shared" si="17"/>
        <v>69429.60056783563</v>
      </c>
      <c r="G244" s="43">
        <f t="shared" si="17"/>
        <v>0</v>
      </c>
      <c r="H244" s="43">
        <f t="shared" ref="H244:H263" si="18">SUM(C244:G244)</f>
        <v>2105741.5482810792</v>
      </c>
      <c r="I244" s="1"/>
    </row>
    <row r="245" spans="2:9" x14ac:dyDescent="0.2">
      <c r="B245" s="9" t="str">
        <f>$B$34</f>
        <v>Fine Arts</v>
      </c>
      <c r="C245" s="43">
        <f t="shared" si="17"/>
        <v>325224.20422479894</v>
      </c>
      <c r="D245" s="43">
        <f t="shared" si="17"/>
        <v>145373.00242089227</v>
      </c>
      <c r="E245" s="43">
        <f t="shared" si="17"/>
        <v>6952.5247134803567</v>
      </c>
      <c r="F245" s="43">
        <f t="shared" si="17"/>
        <v>0</v>
      </c>
      <c r="G245" s="43">
        <f t="shared" si="17"/>
        <v>0</v>
      </c>
      <c r="H245" s="43">
        <f t="shared" si="18"/>
        <v>477549.73135917156</v>
      </c>
      <c r="I245" s="1"/>
    </row>
    <row r="246" spans="2:9" x14ac:dyDescent="0.2">
      <c r="B246" s="9" t="str">
        <f>$B$35</f>
        <v>Teacher Education</v>
      </c>
      <c r="C246" s="43">
        <f t="shared" si="17"/>
        <v>27001.868044766699</v>
      </c>
      <c r="D246" s="43">
        <f t="shared" si="17"/>
        <v>250758.36179360005</v>
      </c>
      <c r="E246" s="43">
        <f t="shared" si="17"/>
        <v>168019.34724244196</v>
      </c>
      <c r="F246" s="43">
        <f t="shared" si="17"/>
        <v>72448.278853393698</v>
      </c>
      <c r="G246" s="43">
        <f t="shared" si="17"/>
        <v>0</v>
      </c>
      <c r="H246" s="43">
        <f t="shared" si="18"/>
        <v>518227.85593420238</v>
      </c>
      <c r="I246" s="1"/>
    </row>
    <row r="247" spans="2:9" x14ac:dyDescent="0.2">
      <c r="B247" s="9" t="str">
        <f>$B$36</f>
        <v>Agriculture</v>
      </c>
      <c r="C247" s="43">
        <f t="shared" si="17"/>
        <v>843.80837639895935</v>
      </c>
      <c r="D247" s="43">
        <f t="shared" si="17"/>
        <v>12322.476105482836</v>
      </c>
      <c r="E247" s="43">
        <f t="shared" si="17"/>
        <v>8454.6133861458657</v>
      </c>
      <c r="F247" s="43">
        <f t="shared" si="17"/>
        <v>0</v>
      </c>
      <c r="G247" s="43">
        <f t="shared" si="17"/>
        <v>0</v>
      </c>
      <c r="H247" s="43">
        <f t="shared" si="18"/>
        <v>21620.897868027663</v>
      </c>
      <c r="I247" s="1"/>
    </row>
    <row r="248" spans="2:9" x14ac:dyDescent="0.2">
      <c r="B248" s="9" t="str">
        <f>$B$37</f>
        <v>Engineering</v>
      </c>
      <c r="C248" s="43">
        <f t="shared" si="17"/>
        <v>167892.29695259294</v>
      </c>
      <c r="D248" s="43">
        <f t="shared" si="17"/>
        <v>296544.81712671765</v>
      </c>
      <c r="E248" s="43">
        <f t="shared" si="17"/>
        <v>113429.15319585546</v>
      </c>
      <c r="F248" s="43">
        <f t="shared" si="17"/>
        <v>11772.845313676477</v>
      </c>
      <c r="G248" s="43">
        <f t="shared" si="17"/>
        <v>0</v>
      </c>
      <c r="H248" s="43">
        <f t="shared" si="18"/>
        <v>589639.11258884252</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1994.4561623975401</v>
      </c>
      <c r="D251" s="43">
        <f t="shared" si="17"/>
        <v>16671.585319182657</v>
      </c>
      <c r="E251" s="43">
        <f t="shared" si="17"/>
        <v>0</v>
      </c>
      <c r="F251" s="43">
        <f t="shared" si="17"/>
        <v>0</v>
      </c>
      <c r="G251" s="43">
        <f t="shared" si="17"/>
        <v>0</v>
      </c>
      <c r="H251" s="43">
        <f t="shared" si="18"/>
        <v>18666.041481580196</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9102.902484788774</v>
      </c>
      <c r="D255" s="43">
        <f t="shared" si="17"/>
        <v>0</v>
      </c>
      <c r="E255" s="43">
        <f t="shared" si="17"/>
        <v>0</v>
      </c>
      <c r="F255" s="43">
        <f t="shared" si="17"/>
        <v>0</v>
      </c>
      <c r="G255" s="43">
        <f t="shared" si="17"/>
        <v>0</v>
      </c>
      <c r="H255" s="43">
        <f t="shared" si="18"/>
        <v>9102.902484788774</v>
      </c>
      <c r="I255" s="1"/>
    </row>
    <row r="256" spans="2:9" x14ac:dyDescent="0.2">
      <c r="B256" s="9" t="str">
        <f>$B$45</f>
        <v>Health Services</v>
      </c>
      <c r="C256" s="43">
        <f t="shared" si="17"/>
        <v>27308.707454366318</v>
      </c>
      <c r="D256" s="43">
        <f t="shared" si="17"/>
        <v>139654.72919547214</v>
      </c>
      <c r="E256" s="43">
        <f t="shared" si="17"/>
        <v>40427.643704311704</v>
      </c>
      <c r="F256" s="43">
        <f t="shared" si="17"/>
        <v>0</v>
      </c>
      <c r="G256" s="43">
        <f t="shared" si="17"/>
        <v>0</v>
      </c>
      <c r="H256" s="43">
        <f t="shared" si="18"/>
        <v>207391.08035415015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175895.69155298307</v>
      </c>
      <c r="D258" s="43">
        <f t="shared" si="17"/>
        <v>604767.79788281454</v>
      </c>
      <c r="E258" s="43">
        <f t="shared" si="17"/>
        <v>505645.96403842943</v>
      </c>
      <c r="F258" s="43">
        <f t="shared" si="17"/>
        <v>0</v>
      </c>
      <c r="G258" s="43">
        <f t="shared" si="17"/>
        <v>0</v>
      </c>
      <c r="H258" s="43">
        <f t="shared" si="18"/>
        <v>1286309.4534742269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16429.968140643781</v>
      </c>
      <c r="E260" s="43">
        <f t="shared" si="19"/>
        <v>0</v>
      </c>
      <c r="F260" s="43">
        <f t="shared" si="19"/>
        <v>0</v>
      </c>
      <c r="G260" s="43">
        <f t="shared" si="19"/>
        <v>0</v>
      </c>
      <c r="H260" s="43">
        <f t="shared" si="18"/>
        <v>16429.968140643781</v>
      </c>
      <c r="I260" s="1"/>
    </row>
    <row r="261" spans="2:10" x14ac:dyDescent="0.2">
      <c r="B261" s="9" t="str">
        <f>$B$50</f>
        <v>Technology</v>
      </c>
      <c r="C261" s="43">
        <f t="shared" si="19"/>
        <v>6852.7468143915494</v>
      </c>
      <c r="D261" s="43">
        <f t="shared" si="19"/>
        <v>27222.20211538038</v>
      </c>
      <c r="E261" s="43">
        <f t="shared" si="19"/>
        <v>1030.0036612563492</v>
      </c>
      <c r="F261" s="43">
        <f t="shared" si="19"/>
        <v>0</v>
      </c>
      <c r="G261" s="43">
        <f t="shared" si="19"/>
        <v>0</v>
      </c>
      <c r="H261" s="43">
        <f t="shared" si="18"/>
        <v>35104.952591028275</v>
      </c>
      <c r="I261" s="1"/>
    </row>
    <row r="262" spans="2:10" x14ac:dyDescent="0.2">
      <c r="B262" s="9" t="str">
        <f>$B$51</f>
        <v>Nursing</v>
      </c>
      <c r="C262" s="43">
        <f t="shared" si="19"/>
        <v>4679.3009963942295</v>
      </c>
      <c r="D262" s="43">
        <f t="shared" si="19"/>
        <v>578230.17777329416</v>
      </c>
      <c r="E262" s="43">
        <f t="shared" si="19"/>
        <v>173169.3655487237</v>
      </c>
      <c r="F262" s="43">
        <f t="shared" si="19"/>
        <v>11018.175742286958</v>
      </c>
      <c r="G262" s="43">
        <f t="shared" si="19"/>
        <v>0</v>
      </c>
      <c r="H262" s="43">
        <f t="shared" si="18"/>
        <v>767097.02006069908</v>
      </c>
      <c r="I262" s="1"/>
    </row>
    <row r="263" spans="2:10" x14ac:dyDescent="0.2">
      <c r="B263" s="39" t="str">
        <f>$B$52</f>
        <v>Totals</v>
      </c>
      <c r="C263" s="42">
        <f>SUM(C243:C262)</f>
        <v>4043222.9002942131</v>
      </c>
      <c r="D263" s="42">
        <f>SUM(D243:D262)</f>
        <v>3879687.3053285382</v>
      </c>
      <c r="E263" s="42">
        <f>SUM(E243:E262)</f>
        <v>1425095.8989865971</v>
      </c>
      <c r="F263" s="42">
        <f>SUM(F243:F262)</f>
        <v>180667.89539065055</v>
      </c>
      <c r="G263" s="42">
        <f>SUM(G243:G262)</f>
        <v>0</v>
      </c>
      <c r="H263" s="42">
        <f t="shared" si="18"/>
        <v>9528673.9999999981</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20743671.451178208</v>
      </c>
      <c r="D268" s="42">
        <f t="shared" si="20"/>
        <v>8445214.8113878854</v>
      </c>
      <c r="E268" s="42">
        <f t="shared" si="20"/>
        <v>4616017.1513179978</v>
      </c>
      <c r="F268" s="42">
        <f t="shared" si="20"/>
        <v>431141.23138347093</v>
      </c>
      <c r="G268" s="42">
        <f t="shared" si="20"/>
        <v>0</v>
      </c>
      <c r="H268" s="42">
        <f>SUM(C268:G268)</f>
        <v>34236044.645267561</v>
      </c>
      <c r="I268" s="1"/>
    </row>
    <row r="269" spans="2:10" x14ac:dyDescent="0.2">
      <c r="B269" s="9" t="str">
        <f>$B$33</f>
        <v>Science</v>
      </c>
      <c r="C269" s="43">
        <f t="shared" si="20"/>
        <v>15182700.894042358</v>
      </c>
      <c r="D269" s="43">
        <f t="shared" si="20"/>
        <v>15768499.9181486</v>
      </c>
      <c r="E269" s="43">
        <f t="shared" si="20"/>
        <v>5986753.051259404</v>
      </c>
      <c r="F269" s="43">
        <f t="shared" si="20"/>
        <v>3205293.8769718288</v>
      </c>
      <c r="G269" s="43">
        <f t="shared" si="20"/>
        <v>0</v>
      </c>
      <c r="H269" s="43">
        <f t="shared" ref="H269:H288" si="21">SUM(C269:G269)</f>
        <v>40143247.740422189</v>
      </c>
      <c r="I269" s="1"/>
    </row>
    <row r="270" spans="2:10" x14ac:dyDescent="0.2">
      <c r="B270" s="9" t="str">
        <f>$B$34</f>
        <v>Fine Arts</v>
      </c>
      <c r="C270" s="43">
        <f t="shared" si="20"/>
        <v>4382125.0303455815</v>
      </c>
      <c r="D270" s="43">
        <f t="shared" si="20"/>
        <v>2214016.0456553637</v>
      </c>
      <c r="E270" s="43">
        <f t="shared" si="20"/>
        <v>371698.28835452301</v>
      </c>
      <c r="F270" s="43">
        <f t="shared" si="20"/>
        <v>0</v>
      </c>
      <c r="G270" s="43">
        <f t="shared" si="20"/>
        <v>0</v>
      </c>
      <c r="H270" s="43">
        <f t="shared" si="21"/>
        <v>6967839.3643554691</v>
      </c>
      <c r="I270" s="1"/>
    </row>
    <row r="271" spans="2:10" x14ac:dyDescent="0.2">
      <c r="B271" s="9" t="str">
        <f>$B$35</f>
        <v>Teacher Education</v>
      </c>
      <c r="C271" s="43">
        <f t="shared" si="20"/>
        <v>654190.81275783014</v>
      </c>
      <c r="D271" s="43">
        <f t="shared" si="20"/>
        <v>3753963.7666349355</v>
      </c>
      <c r="E271" s="43">
        <f t="shared" si="20"/>
        <v>4017526.1176682501</v>
      </c>
      <c r="F271" s="43">
        <f t="shared" si="20"/>
        <v>2168838.9640745232</v>
      </c>
      <c r="G271" s="43">
        <f t="shared" si="20"/>
        <v>0</v>
      </c>
      <c r="H271" s="43">
        <f t="shared" si="21"/>
        <v>10594519.661135539</v>
      </c>
      <c r="I271" s="1"/>
    </row>
    <row r="272" spans="2:10" x14ac:dyDescent="0.2">
      <c r="B272" s="9" t="str">
        <f>$B$36</f>
        <v>Agriculture</v>
      </c>
      <c r="C272" s="43">
        <f t="shared" si="20"/>
        <v>2357.5881419756902</v>
      </c>
      <c r="D272" s="43">
        <f t="shared" si="20"/>
        <v>33777.996143648277</v>
      </c>
      <c r="E272" s="43">
        <f t="shared" si="20"/>
        <v>459201.21840837086</v>
      </c>
      <c r="F272" s="43">
        <f t="shared" si="20"/>
        <v>0</v>
      </c>
      <c r="G272" s="43">
        <f t="shared" si="20"/>
        <v>0</v>
      </c>
      <c r="H272" s="43">
        <f t="shared" si="21"/>
        <v>495336.80269399483</v>
      </c>
      <c r="I272" s="1"/>
    </row>
    <row r="273" spans="2:10" x14ac:dyDescent="0.2">
      <c r="B273" s="9" t="str">
        <f>$B$37</f>
        <v>Engineering</v>
      </c>
      <c r="C273" s="43">
        <f t="shared" si="20"/>
        <v>2707345.3085110392</v>
      </c>
      <c r="D273" s="43">
        <f t="shared" si="20"/>
        <v>3782160.4484066823</v>
      </c>
      <c r="E273" s="43">
        <f t="shared" si="20"/>
        <v>1989658.7975794887</v>
      </c>
      <c r="F273" s="43">
        <f t="shared" si="20"/>
        <v>319590.2340299926</v>
      </c>
      <c r="G273" s="43">
        <f t="shared" si="20"/>
        <v>0</v>
      </c>
      <c r="H273" s="43">
        <f t="shared" si="21"/>
        <v>8798754.7885272037</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15443.564449422198</v>
      </c>
      <c r="D276" s="43">
        <f t="shared" si="20"/>
        <v>140758.54250683036</v>
      </c>
      <c r="E276" s="43">
        <f t="shared" si="20"/>
        <v>0</v>
      </c>
      <c r="F276" s="43">
        <f t="shared" si="20"/>
        <v>0</v>
      </c>
      <c r="G276" s="43">
        <f t="shared" si="20"/>
        <v>0</v>
      </c>
      <c r="H276" s="43">
        <f t="shared" si="21"/>
        <v>156202.10695625257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91939.462658563556</v>
      </c>
      <c r="D280" s="43">
        <f t="shared" si="20"/>
        <v>0</v>
      </c>
      <c r="E280" s="43">
        <f t="shared" si="20"/>
        <v>0</v>
      </c>
      <c r="F280" s="43">
        <f t="shared" si="20"/>
        <v>0</v>
      </c>
      <c r="G280" s="43">
        <f t="shared" si="20"/>
        <v>0</v>
      </c>
      <c r="H280" s="43">
        <f t="shared" si="21"/>
        <v>91939.462658563556</v>
      </c>
      <c r="I280" s="1"/>
    </row>
    <row r="281" spans="2:10" x14ac:dyDescent="0.2">
      <c r="B281" s="9" t="str">
        <f>$B$45</f>
        <v>Health Services</v>
      </c>
      <c r="C281" s="43">
        <f t="shared" si="20"/>
        <v>251251.74724217947</v>
      </c>
      <c r="D281" s="43">
        <f t="shared" si="20"/>
        <v>1373884.3204413559</v>
      </c>
      <c r="E281" s="43">
        <f t="shared" si="20"/>
        <v>233388.74900753458</v>
      </c>
      <c r="F281" s="43">
        <f t="shared" si="20"/>
        <v>0</v>
      </c>
      <c r="G281" s="43">
        <f t="shared" si="20"/>
        <v>0</v>
      </c>
      <c r="H281" s="43">
        <f t="shared" si="21"/>
        <v>1858524.8166910699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2355317.4221823178</v>
      </c>
      <c r="D283" s="43">
        <f t="shared" si="20"/>
        <v>8228969.7978940438</v>
      </c>
      <c r="E283" s="43">
        <f t="shared" si="20"/>
        <v>5947145.7664620429</v>
      </c>
      <c r="F283" s="43">
        <f t="shared" si="20"/>
        <v>0</v>
      </c>
      <c r="G283" s="43">
        <f t="shared" si="20"/>
        <v>0</v>
      </c>
      <c r="H283" s="43">
        <f t="shared" si="21"/>
        <v>16531432.986538405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180759.1713565953</v>
      </c>
      <c r="E285" s="43">
        <f t="shared" si="22"/>
        <v>0</v>
      </c>
      <c r="F285" s="43">
        <f t="shared" si="22"/>
        <v>0</v>
      </c>
      <c r="G285" s="43">
        <f t="shared" si="22"/>
        <v>0</v>
      </c>
      <c r="H285" s="43">
        <f t="shared" si="21"/>
        <v>180759.1713565953</v>
      </c>
      <c r="I285" s="1"/>
    </row>
    <row r="286" spans="2:10" x14ac:dyDescent="0.2">
      <c r="B286" s="9" t="str">
        <f>$B$50</f>
        <v>Technology</v>
      </c>
      <c r="C286" s="43">
        <f t="shared" si="22"/>
        <v>113895.42206279469</v>
      </c>
      <c r="D286" s="43">
        <f t="shared" si="22"/>
        <v>410434.78880184895</v>
      </c>
      <c r="E286" s="43">
        <f t="shared" si="22"/>
        <v>36394.717811341281</v>
      </c>
      <c r="F286" s="43">
        <f t="shared" si="22"/>
        <v>0</v>
      </c>
      <c r="G286" s="43">
        <f t="shared" si="22"/>
        <v>0</v>
      </c>
      <c r="H286" s="43">
        <f t="shared" si="21"/>
        <v>560724.92867598496</v>
      </c>
      <c r="I286" s="1"/>
    </row>
    <row r="287" spans="2:10" x14ac:dyDescent="0.2">
      <c r="B287" s="9" t="str">
        <f>$B$51</f>
        <v>Nursing</v>
      </c>
      <c r="C287" s="43">
        <f t="shared" si="22"/>
        <v>110154.64034535995</v>
      </c>
      <c r="D287" s="43">
        <f t="shared" si="22"/>
        <v>10509574.165296795</v>
      </c>
      <c r="E287" s="43">
        <f t="shared" si="22"/>
        <v>3179903.8444305006</v>
      </c>
      <c r="F287" s="43">
        <f t="shared" si="22"/>
        <v>319991.03687851294</v>
      </c>
      <c r="G287" s="43">
        <f t="shared" si="22"/>
        <v>0</v>
      </c>
      <c r="H287" s="43">
        <f t="shared" si="21"/>
        <v>14119623.686951168</v>
      </c>
      <c r="I287" s="1"/>
    </row>
    <row r="288" spans="2:10" x14ac:dyDescent="0.2">
      <c r="B288" s="39" t="str">
        <f>$B$52</f>
        <v>Totals</v>
      </c>
      <c r="C288" s="42">
        <f>SUM(C268:C287)</f>
        <v>46610393.343917623</v>
      </c>
      <c r="D288" s="42">
        <f>SUM(D268:D287)</f>
        <v>54842013.772674583</v>
      </c>
      <c r="E288" s="42">
        <f>SUM(E268:E287)</f>
        <v>26837687.702299453</v>
      </c>
      <c r="F288" s="42">
        <f>SUM(F268:F287)</f>
        <v>6444855.3433383284</v>
      </c>
      <c r="G288" s="42">
        <f>SUM(G268:G287)</f>
        <v>0</v>
      </c>
      <c r="H288" s="42">
        <f t="shared" si="21"/>
        <v>134734950.16222998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230.62874067395501</v>
      </c>
      <c r="D293" s="40">
        <f t="shared" si="23"/>
        <v>388.58946355256455</v>
      </c>
      <c r="E293" s="40">
        <f t="shared" si="23"/>
        <v>695.70718181130337</v>
      </c>
      <c r="F293" s="40">
        <f t="shared" si="23"/>
        <v>1355.7900357970784</v>
      </c>
      <c r="G293" s="41">
        <f t="shared" si="23"/>
        <v>0</v>
      </c>
      <c r="H293" s="42">
        <f t="shared" si="23"/>
        <v>288.5951668656121</v>
      </c>
      <c r="I293" s="1"/>
    </row>
    <row r="294" spans="2:10" x14ac:dyDescent="0.2">
      <c r="B294" s="9" t="str">
        <f>$B$33</f>
        <v>Science</v>
      </c>
      <c r="C294" s="75">
        <f t="shared" si="23"/>
        <v>389.55972941043666</v>
      </c>
      <c r="D294" s="75">
        <f t="shared" si="23"/>
        <v>692.81634086768895</v>
      </c>
      <c r="E294" s="75">
        <f t="shared" si="23"/>
        <v>2085.2501049318716</v>
      </c>
      <c r="F294" s="75">
        <f t="shared" si="23"/>
        <v>2322.6767224433543</v>
      </c>
      <c r="G294" s="96">
        <f t="shared" si="23"/>
        <v>0</v>
      </c>
      <c r="H294" s="43">
        <f t="shared" si="23"/>
        <v>608.3692921182419</v>
      </c>
      <c r="I294" s="1"/>
    </row>
    <row r="295" spans="2:10" x14ac:dyDescent="0.2">
      <c r="B295" s="9" t="str">
        <f>$B$34</f>
        <v>Fine Arts</v>
      </c>
      <c r="C295" s="75">
        <f t="shared" si="23"/>
        <v>344.53377076386363</v>
      </c>
      <c r="D295" s="75">
        <f t="shared" si="23"/>
        <v>613.30084367184588</v>
      </c>
      <c r="E295" s="75">
        <f t="shared" si="23"/>
        <v>2294.4338787316237</v>
      </c>
      <c r="F295" s="75">
        <f t="shared" si="23"/>
        <v>0</v>
      </c>
      <c r="G295" s="96">
        <f t="shared" si="23"/>
        <v>0</v>
      </c>
      <c r="H295" s="43">
        <f t="shared" si="23"/>
        <v>422.52376231614028</v>
      </c>
      <c r="I295" s="1"/>
    </row>
    <row r="296" spans="2:10" x14ac:dyDescent="0.2">
      <c r="B296" s="9" t="str">
        <f>$B$35</f>
        <v>Teacher Education</v>
      </c>
      <c r="C296" s="75">
        <f t="shared" si="23"/>
        <v>619.49887571764214</v>
      </c>
      <c r="D296" s="75">
        <f t="shared" si="23"/>
        <v>602.85270059979689</v>
      </c>
      <c r="E296" s="75">
        <f t="shared" si="23"/>
        <v>1026.1880249471903</v>
      </c>
      <c r="F296" s="75">
        <f t="shared" si="23"/>
        <v>1506.1381694961967</v>
      </c>
      <c r="G296" s="96">
        <f t="shared" si="23"/>
        <v>0</v>
      </c>
      <c r="H296" s="43">
        <f t="shared" si="23"/>
        <v>838.30666728402753</v>
      </c>
      <c r="I296" s="1"/>
    </row>
    <row r="297" spans="2:10" x14ac:dyDescent="0.2">
      <c r="B297" s="9" t="str">
        <f>$B$36</f>
        <v>Agriculture</v>
      </c>
      <c r="C297" s="75">
        <f t="shared" si="23"/>
        <v>71.442064908354254</v>
      </c>
      <c r="D297" s="75">
        <f t="shared" si="23"/>
        <v>110.38560831257607</v>
      </c>
      <c r="E297" s="75">
        <f t="shared" si="23"/>
        <v>2330.9706518191415</v>
      </c>
      <c r="F297" s="75">
        <f t="shared" si="23"/>
        <v>0</v>
      </c>
      <c r="G297" s="96">
        <f t="shared" si="23"/>
        <v>0</v>
      </c>
      <c r="H297" s="43">
        <f t="shared" si="23"/>
        <v>924.1358259216322</v>
      </c>
      <c r="I297" s="1"/>
    </row>
    <row r="298" spans="2:10" x14ac:dyDescent="0.2">
      <c r="B298" s="9" t="str">
        <f>$B$37</f>
        <v>Engineering</v>
      </c>
      <c r="C298" s="75">
        <f t="shared" si="23"/>
        <v>412.32794829592433</v>
      </c>
      <c r="D298" s="75">
        <f t="shared" si="23"/>
        <v>513.60136453105406</v>
      </c>
      <c r="E298" s="75">
        <f t="shared" si="23"/>
        <v>752.80317729076376</v>
      </c>
      <c r="F298" s="75">
        <f t="shared" si="23"/>
        <v>1365.7702308974042</v>
      </c>
      <c r="G298" s="96">
        <f t="shared" si="23"/>
        <v>0</v>
      </c>
      <c r="H298" s="43">
        <f t="shared" si="23"/>
        <v>523.5172718823826</v>
      </c>
      <c r="I298" s="1"/>
    </row>
    <row r="299" spans="2:10"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197.9944160182333</v>
      </c>
      <c r="D301" s="75">
        <f t="shared" si="23"/>
        <v>339.9964794850975</v>
      </c>
      <c r="E301" s="75">
        <f t="shared" si="23"/>
        <v>0</v>
      </c>
      <c r="F301" s="75">
        <f t="shared" si="23"/>
        <v>0</v>
      </c>
      <c r="G301" s="96">
        <f t="shared" si="23"/>
        <v>0</v>
      </c>
      <c r="H301" s="43">
        <f t="shared" si="23"/>
        <v>317.48395722815565</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258.2569175802347</v>
      </c>
      <c r="D305" s="75">
        <f t="shared" si="23"/>
        <v>0</v>
      </c>
      <c r="E305" s="75">
        <f t="shared" si="23"/>
        <v>0</v>
      </c>
      <c r="F305" s="75">
        <f t="shared" si="23"/>
        <v>0</v>
      </c>
      <c r="G305" s="96">
        <f t="shared" si="23"/>
        <v>0</v>
      </c>
      <c r="H305" s="43">
        <f t="shared" si="23"/>
        <v>258.2569175802347</v>
      </c>
      <c r="I305" s="1"/>
    </row>
    <row r="306" spans="2:10" x14ac:dyDescent="0.2">
      <c r="B306" s="9" t="str">
        <f>$B$45</f>
        <v>Health Services</v>
      </c>
      <c r="C306" s="75">
        <f t="shared" si="23"/>
        <v>235.2544449833141</v>
      </c>
      <c r="D306" s="75">
        <f t="shared" si="23"/>
        <v>396.16041535217875</v>
      </c>
      <c r="E306" s="75">
        <f t="shared" si="23"/>
        <v>247.75875690821081</v>
      </c>
      <c r="F306" s="75">
        <f t="shared" si="23"/>
        <v>0</v>
      </c>
      <c r="G306" s="96">
        <f t="shared" si="23"/>
        <v>0</v>
      </c>
      <c r="H306" s="43">
        <f t="shared" si="23"/>
        <v>339.27068577785138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342.39241491238812</v>
      </c>
      <c r="D308" s="75">
        <f t="shared" si="23"/>
        <v>547.94045797669753</v>
      </c>
      <c r="E308" s="75">
        <f t="shared" si="23"/>
        <v>504.76538503327475</v>
      </c>
      <c r="F308" s="75">
        <f t="shared" si="23"/>
        <v>0</v>
      </c>
      <c r="G308" s="96">
        <f t="shared" si="23"/>
        <v>0</v>
      </c>
      <c r="H308" s="43">
        <f t="shared" si="23"/>
        <v>490.85284558741068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443.0371846975375</v>
      </c>
      <c r="E310" s="75">
        <f t="shared" si="24"/>
        <v>0</v>
      </c>
      <c r="F310" s="75">
        <f t="shared" si="24"/>
        <v>0</v>
      </c>
      <c r="G310" s="96">
        <f t="shared" si="24"/>
        <v>0</v>
      </c>
      <c r="H310" s="43">
        <f t="shared" si="24"/>
        <v>443.0371846975375</v>
      </c>
      <c r="I310" s="1"/>
    </row>
    <row r="311" spans="2:10" x14ac:dyDescent="0.2">
      <c r="B311" s="9" t="str">
        <f>$B$50</f>
        <v>Technology</v>
      </c>
      <c r="C311" s="75">
        <f t="shared" si="24"/>
        <v>424.9829181447563</v>
      </c>
      <c r="D311" s="75">
        <f t="shared" si="24"/>
        <v>607.15205444060496</v>
      </c>
      <c r="E311" s="75">
        <f t="shared" si="24"/>
        <v>1516.4465754725534</v>
      </c>
      <c r="F311" s="75">
        <f t="shared" si="24"/>
        <v>0</v>
      </c>
      <c r="G311" s="96">
        <f t="shared" si="24"/>
        <v>0</v>
      </c>
      <c r="H311" s="43">
        <f t="shared" si="24"/>
        <v>579.26128995452996</v>
      </c>
      <c r="I311" s="1"/>
    </row>
    <row r="312" spans="2:10" x14ac:dyDescent="0.2">
      <c r="B312" s="9" t="str">
        <f>$B$51</f>
        <v>Nursing</v>
      </c>
      <c r="C312" s="75">
        <f t="shared" si="24"/>
        <v>601.93792538448065</v>
      </c>
      <c r="D312" s="75">
        <f t="shared" si="24"/>
        <v>731.91546523412455</v>
      </c>
      <c r="E312" s="75">
        <f t="shared" si="24"/>
        <v>788.08025884275105</v>
      </c>
      <c r="F312" s="75">
        <f t="shared" si="24"/>
        <v>1461.1462871164974</v>
      </c>
      <c r="G312" s="96">
        <f t="shared" si="24"/>
        <v>0</v>
      </c>
      <c r="H312" s="43">
        <f t="shared" si="24"/>
        <v>751.20364369818935</v>
      </c>
      <c r="I312" s="1"/>
    </row>
    <row r="313" spans="2:10" x14ac:dyDescent="0.2">
      <c r="B313" s="39" t="str">
        <f>$B$52</f>
        <v>Totals</v>
      </c>
      <c r="C313" s="42">
        <f t="shared" si="24"/>
        <v>294.77115013481585</v>
      </c>
      <c r="D313" s="42">
        <f t="shared" si="24"/>
        <v>569.23713993413719</v>
      </c>
      <c r="E313" s="42">
        <f t="shared" si="24"/>
        <v>808.21802392035943</v>
      </c>
      <c r="F313" s="42">
        <f t="shared" si="24"/>
        <v>1794.7244063877272</v>
      </c>
      <c r="G313" s="42">
        <f t="shared" si="24"/>
        <v>0</v>
      </c>
      <c r="H313" s="42">
        <f t="shared" si="24"/>
        <v>462.58703499996562</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1.6849134345398959</v>
      </c>
      <c r="E318" s="59">
        <f t="shared" si="25"/>
        <v>3.0165675786039179</v>
      </c>
      <c r="F318" s="59">
        <f t="shared" si="25"/>
        <v>5.878669032468026</v>
      </c>
      <c r="G318" s="59">
        <f t="shared" si="25"/>
        <v>0</v>
      </c>
      <c r="H318" s="59">
        <f t="shared" si="25"/>
        <v>1.251340860736891</v>
      </c>
      <c r="I318" s="1"/>
    </row>
    <row r="319" spans="2:10" x14ac:dyDescent="0.2">
      <c r="B319" s="9" t="str">
        <f>$B$33</f>
        <v>Science</v>
      </c>
      <c r="C319" s="59">
        <f t="shared" ref="C319:H334" si="26">IF($C$293=0,"",C294/$C$293)</f>
        <v>1.6891204811336413</v>
      </c>
      <c r="D319" s="59">
        <f t="shared" si="26"/>
        <v>3.0040329702321831</v>
      </c>
      <c r="E319" s="59">
        <f t="shared" si="26"/>
        <v>9.0415882202636499</v>
      </c>
      <c r="F319" s="59">
        <f t="shared" si="26"/>
        <v>10.071063630907018</v>
      </c>
      <c r="G319" s="59">
        <f t="shared" si="26"/>
        <v>0</v>
      </c>
      <c r="H319" s="59">
        <f t="shared" si="26"/>
        <v>2.637872844210285</v>
      </c>
      <c r="I319" s="1"/>
    </row>
    <row r="320" spans="2:10" x14ac:dyDescent="0.2">
      <c r="B320" s="9" t="str">
        <f>$B$34</f>
        <v>Fine Arts</v>
      </c>
      <c r="C320" s="59">
        <f t="shared" si="26"/>
        <v>1.4938891386955917</v>
      </c>
      <c r="D320" s="59">
        <f t="shared" si="26"/>
        <v>2.659255918753348</v>
      </c>
      <c r="E320" s="59">
        <f t="shared" si="26"/>
        <v>9.9486034222218471</v>
      </c>
      <c r="F320" s="59">
        <f t="shared" si="26"/>
        <v>0</v>
      </c>
      <c r="G320" s="59">
        <f t="shared" si="26"/>
        <v>0</v>
      </c>
      <c r="H320" s="59">
        <f t="shared" si="26"/>
        <v>1.8320516388435366</v>
      </c>
      <c r="I320" s="1"/>
    </row>
    <row r="321" spans="2:9" x14ac:dyDescent="0.2">
      <c r="B321" s="9" t="str">
        <f>$B$35</f>
        <v>Teacher Education</v>
      </c>
      <c r="C321" s="59">
        <f t="shared" si="26"/>
        <v>2.6861304185562958</v>
      </c>
      <c r="D321" s="59">
        <f t="shared" si="26"/>
        <v>2.6139530521569436</v>
      </c>
      <c r="E321" s="59">
        <f t="shared" si="26"/>
        <v>4.4495236020819071</v>
      </c>
      <c r="F321" s="59">
        <f t="shared" si="26"/>
        <v>6.5305744856208436</v>
      </c>
      <c r="G321" s="59">
        <f t="shared" si="26"/>
        <v>0</v>
      </c>
      <c r="H321" s="59">
        <f t="shared" si="26"/>
        <v>3.6348751020115069</v>
      </c>
      <c r="I321" s="1"/>
    </row>
    <row r="322" spans="2:9" x14ac:dyDescent="0.2">
      <c r="B322" s="9" t="str">
        <f>$B$36</f>
        <v>Agriculture</v>
      </c>
      <c r="C322" s="59">
        <f t="shared" si="26"/>
        <v>0.30977086680342886</v>
      </c>
      <c r="D322" s="59">
        <f t="shared" si="26"/>
        <v>0.47862902078033137</v>
      </c>
      <c r="E322" s="59">
        <f t="shared" si="26"/>
        <v>10.107025885010952</v>
      </c>
      <c r="F322" s="59">
        <f t="shared" si="26"/>
        <v>0</v>
      </c>
      <c r="G322" s="59">
        <f t="shared" si="26"/>
        <v>0</v>
      </c>
      <c r="H322" s="59">
        <f t="shared" si="26"/>
        <v>4.0070280192359187</v>
      </c>
      <c r="I322" s="1"/>
    </row>
    <row r="323" spans="2:9" x14ac:dyDescent="0.2">
      <c r="B323" s="9" t="str">
        <f>$B$37</f>
        <v>Engineering</v>
      </c>
      <c r="C323" s="59">
        <f t="shared" si="26"/>
        <v>1.7878428642111068</v>
      </c>
      <c r="D323" s="59">
        <f t="shared" si="26"/>
        <v>2.226961665879899</v>
      </c>
      <c r="E323" s="59">
        <f t="shared" si="26"/>
        <v>3.2641342752463727</v>
      </c>
      <c r="F323" s="59">
        <f t="shared" si="26"/>
        <v>5.9219428892785917</v>
      </c>
      <c r="G323" s="59">
        <f t="shared" si="26"/>
        <v>0</v>
      </c>
      <c r="H323" s="59">
        <f t="shared" si="26"/>
        <v>2.2699567727445151</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0.85849844837050215</v>
      </c>
      <c r="D326" s="59">
        <f t="shared" si="26"/>
        <v>1.4742155660718717</v>
      </c>
      <c r="E326" s="59">
        <f t="shared" si="26"/>
        <v>0</v>
      </c>
      <c r="F326" s="59">
        <f t="shared" si="26"/>
        <v>0</v>
      </c>
      <c r="G326" s="59">
        <f t="shared" si="26"/>
        <v>0</v>
      </c>
      <c r="H326" s="59">
        <f t="shared" si="26"/>
        <v>1.3766018766801913</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1.1197950299929802</v>
      </c>
      <c r="D330" s="59">
        <f t="shared" si="26"/>
        <v>0</v>
      </c>
      <c r="E330" s="59">
        <f t="shared" si="26"/>
        <v>0</v>
      </c>
      <c r="F330" s="59">
        <f t="shared" si="26"/>
        <v>0</v>
      </c>
      <c r="G330" s="59">
        <f t="shared" si="26"/>
        <v>0</v>
      </c>
      <c r="H330" s="59">
        <f t="shared" si="26"/>
        <v>1.1197950299929802</v>
      </c>
      <c r="I330" s="1"/>
    </row>
    <row r="331" spans="2:9" x14ac:dyDescent="0.2">
      <c r="B331" s="9" t="str">
        <f>$B$45</f>
        <v>Health Services</v>
      </c>
      <c r="C331" s="59">
        <f t="shared" si="26"/>
        <v>1.0200569291400614</v>
      </c>
      <c r="D331" s="59">
        <f t="shared" si="26"/>
        <v>1.7177408773706984</v>
      </c>
      <c r="E331" s="59">
        <f t="shared" si="26"/>
        <v>1.0742752884319517</v>
      </c>
      <c r="F331" s="59">
        <f t="shared" si="26"/>
        <v>0</v>
      </c>
      <c r="G331" s="59">
        <f t="shared" si="26"/>
        <v>0</v>
      </c>
      <c r="H331" s="59">
        <f t="shared" si="26"/>
        <v>1.4710685441303515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1.4846042774713664</v>
      </c>
      <c r="D333" s="59">
        <f t="shared" si="26"/>
        <v>2.3758550490085413</v>
      </c>
      <c r="E333" s="59">
        <f t="shared" si="26"/>
        <v>2.1886490970649355</v>
      </c>
      <c r="F333" s="59">
        <f t="shared" si="26"/>
        <v>0</v>
      </c>
      <c r="G333" s="59">
        <f t="shared" si="26"/>
        <v>0</v>
      </c>
      <c r="H333" s="59">
        <f t="shared" si="26"/>
        <v>2.1283247012190052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1.9209972850862895</v>
      </c>
      <c r="E335" s="59">
        <f t="shared" si="27"/>
        <v>0</v>
      </c>
      <c r="F335" s="59">
        <f t="shared" si="27"/>
        <v>0</v>
      </c>
      <c r="G335" s="59">
        <f t="shared" si="27"/>
        <v>0</v>
      </c>
      <c r="H335" s="59">
        <f t="shared" si="27"/>
        <v>1.9209972850862895</v>
      </c>
      <c r="I335" s="1"/>
    </row>
    <row r="336" spans="2:9" x14ac:dyDescent="0.2">
      <c r="B336" s="9" t="str">
        <f>$B$50</f>
        <v>Technology</v>
      </c>
      <c r="C336" s="59">
        <f t="shared" si="27"/>
        <v>1.8427144721982596</v>
      </c>
      <c r="D336" s="59">
        <f t="shared" si="27"/>
        <v>2.6325949344663395</v>
      </c>
      <c r="E336" s="59">
        <f t="shared" si="27"/>
        <v>6.5752714559387364</v>
      </c>
      <c r="F336" s="59">
        <f t="shared" si="27"/>
        <v>0</v>
      </c>
      <c r="G336" s="59">
        <f t="shared" si="27"/>
        <v>0</v>
      </c>
      <c r="H336" s="59">
        <f t="shared" si="27"/>
        <v>2.5116613318087904</v>
      </c>
      <c r="I336" s="1"/>
    </row>
    <row r="337" spans="2:10" x14ac:dyDescent="0.2">
      <c r="B337" s="9" t="str">
        <f>$B$51</f>
        <v>Nursing</v>
      </c>
      <c r="C337" s="59">
        <f t="shared" si="27"/>
        <v>2.6099866114928569</v>
      </c>
      <c r="D337" s="59">
        <f t="shared" si="27"/>
        <v>3.17356571906556</v>
      </c>
      <c r="E337" s="59">
        <f t="shared" si="27"/>
        <v>3.4170947495085953</v>
      </c>
      <c r="F337" s="59">
        <f t="shared" si="27"/>
        <v>6.335490896956995</v>
      </c>
      <c r="G337" s="59">
        <f t="shared" si="27"/>
        <v>0</v>
      </c>
      <c r="H337" s="59">
        <f t="shared" si="27"/>
        <v>3.257198740724959</v>
      </c>
      <c r="I337" s="1"/>
    </row>
    <row r="338" spans="2:10" x14ac:dyDescent="0.2">
      <c r="B338" s="39" t="str">
        <f>$B$52</f>
        <v>Totals</v>
      </c>
      <c r="C338" s="59">
        <f t="shared" si="27"/>
        <v>1.2781197576391419</v>
      </c>
      <c r="D338" s="59">
        <f t="shared" si="27"/>
        <v>2.4681968876501843</v>
      </c>
      <c r="E338" s="59">
        <f t="shared" si="27"/>
        <v>3.5044115558127911</v>
      </c>
      <c r="F338" s="59">
        <f t="shared" si="27"/>
        <v>7.7818766262309396</v>
      </c>
      <c r="G338" s="59">
        <f t="shared" si="27"/>
        <v>0</v>
      </c>
      <c r="H338" s="59">
        <f t="shared" si="27"/>
        <v>2.0057649087801042</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6918.8622202186507</v>
      </c>
      <c r="D343" s="42">
        <f t="shared" si="28"/>
        <v>11657.683906576936</v>
      </c>
      <c r="E343" s="42">
        <f>E293*24</f>
        <v>16696.972363471279</v>
      </c>
      <c r="F343" s="42">
        <f>F293*18</f>
        <v>24404.220644347413</v>
      </c>
      <c r="G343" s="42">
        <f>G293*24</f>
        <v>0</v>
      </c>
      <c r="H343" s="42">
        <f>IF((C32/30+D32/30+E32/24+F32/18+G32/24)=0,0,H268/(C32/30+D32/30+E32/24+F32/18+G32/24))</f>
        <v>8523.4435417043205</v>
      </c>
      <c r="I343" s="1"/>
    </row>
    <row r="344" spans="2:10" x14ac:dyDescent="0.2">
      <c r="B344" s="9" t="str">
        <f>$B$33</f>
        <v>Science</v>
      </c>
      <c r="C344" s="43">
        <f t="shared" si="28"/>
        <v>11686.7918823131</v>
      </c>
      <c r="D344" s="43">
        <f t="shared" si="28"/>
        <v>20784.49022603067</v>
      </c>
      <c r="E344" s="43">
        <f>E294*24</f>
        <v>50046.00251836492</v>
      </c>
      <c r="F344" s="43">
        <f>F294*18</f>
        <v>41808.181003980375</v>
      </c>
      <c r="G344" s="43">
        <f>G294*24</f>
        <v>0</v>
      </c>
      <c r="H344" s="43">
        <f t="shared" ref="H344:H363" si="29">IF((C33/30+D33/30+E33/24+F33/18+G33/24)=0,0,H269/(C33/30+D33/30+E33/24+F33/18+G33/24))</f>
        <v>17809.057339618186</v>
      </c>
      <c r="I344" s="1"/>
    </row>
    <row r="345" spans="2:10" x14ac:dyDescent="0.2">
      <c r="B345" s="9" t="str">
        <f>$B$34</f>
        <v>Fine Arts</v>
      </c>
      <c r="C345" s="43">
        <f t="shared" si="28"/>
        <v>10336.013122915909</v>
      </c>
      <c r="D345" s="43">
        <f t="shared" si="28"/>
        <v>18399.025310155375</v>
      </c>
      <c r="E345" s="43">
        <f t="shared" ref="E345:E363" si="30">E295*24</f>
        <v>55066.41308955897</v>
      </c>
      <c r="F345" s="43">
        <f t="shared" ref="F345:F363" si="31">F295*18</f>
        <v>0</v>
      </c>
      <c r="G345" s="43">
        <f t="shared" ref="G345:G363" si="32">G295*24</f>
        <v>0</v>
      </c>
      <c r="H345" s="43">
        <f t="shared" si="29"/>
        <v>12644.659040659595</v>
      </c>
      <c r="I345" s="1"/>
    </row>
    <row r="346" spans="2:10" x14ac:dyDescent="0.2">
      <c r="B346" s="9" t="str">
        <f>$B$35</f>
        <v>Teacher Education</v>
      </c>
      <c r="C346" s="43">
        <f t="shared" si="28"/>
        <v>18584.966271529265</v>
      </c>
      <c r="D346" s="43">
        <f t="shared" si="28"/>
        <v>18085.581017993907</v>
      </c>
      <c r="E346" s="43">
        <f t="shared" si="30"/>
        <v>24628.512598732566</v>
      </c>
      <c r="F346" s="43">
        <f t="shared" si="31"/>
        <v>27110.487050931541</v>
      </c>
      <c r="G346" s="43">
        <f t="shared" si="32"/>
        <v>0</v>
      </c>
      <c r="H346" s="43">
        <f t="shared" si="29"/>
        <v>21804.283522326044</v>
      </c>
      <c r="I346" s="1"/>
    </row>
    <row r="347" spans="2:10" x14ac:dyDescent="0.2">
      <c r="B347" s="9" t="str">
        <f>$B$36</f>
        <v>Agriculture</v>
      </c>
      <c r="C347" s="43">
        <f t="shared" si="28"/>
        <v>2143.2619472506276</v>
      </c>
      <c r="D347" s="43">
        <f t="shared" si="28"/>
        <v>3311.568249377282</v>
      </c>
      <c r="E347" s="43">
        <f t="shared" si="30"/>
        <v>55943.295643659396</v>
      </c>
      <c r="F347" s="43">
        <f t="shared" si="31"/>
        <v>0</v>
      </c>
      <c r="G347" s="43">
        <f t="shared" si="32"/>
        <v>0</v>
      </c>
      <c r="H347" s="43">
        <f t="shared" si="29"/>
        <v>25391.036447364109</v>
      </c>
      <c r="I347" s="1"/>
    </row>
    <row r="348" spans="2:10" x14ac:dyDescent="0.2">
      <c r="B348" s="9" t="str">
        <f>$B$37</f>
        <v>Engineering</v>
      </c>
      <c r="C348" s="43">
        <f t="shared" si="28"/>
        <v>12369.83844887773</v>
      </c>
      <c r="D348" s="43">
        <f t="shared" si="28"/>
        <v>15408.040935931622</v>
      </c>
      <c r="E348" s="43">
        <f t="shared" si="30"/>
        <v>18067.276254978329</v>
      </c>
      <c r="F348" s="43">
        <f t="shared" si="31"/>
        <v>24583.864156153275</v>
      </c>
      <c r="G348" s="43">
        <f t="shared" si="32"/>
        <v>0</v>
      </c>
      <c r="H348" s="43">
        <f t="shared" si="29"/>
        <v>14977.666141191068</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5939.8324805469992</v>
      </c>
      <c r="D351" s="43">
        <f t="shared" si="28"/>
        <v>10199.894384552925</v>
      </c>
      <c r="E351" s="43">
        <f t="shared" si="30"/>
        <v>0</v>
      </c>
      <c r="F351" s="43">
        <f t="shared" si="31"/>
        <v>0</v>
      </c>
      <c r="G351" s="43">
        <f t="shared" si="32"/>
        <v>0</v>
      </c>
      <c r="H351" s="43">
        <f t="shared" si="29"/>
        <v>9524.5187168446682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7747.7075274070412</v>
      </c>
      <c r="D355" s="43">
        <f t="shared" si="28"/>
        <v>0</v>
      </c>
      <c r="E355" s="43">
        <f t="shared" si="30"/>
        <v>0</v>
      </c>
      <c r="F355" s="43">
        <f t="shared" si="31"/>
        <v>0</v>
      </c>
      <c r="G355" s="43">
        <f t="shared" si="32"/>
        <v>0</v>
      </c>
      <c r="H355" s="43">
        <f t="shared" si="29"/>
        <v>7747.7075274070412</v>
      </c>
      <c r="I355" s="1"/>
    </row>
    <row r="356" spans="2:9" x14ac:dyDescent="0.2">
      <c r="B356" s="9" t="str">
        <f>$B$45</f>
        <v>Health Services</v>
      </c>
      <c r="C356" s="43">
        <f t="shared" si="28"/>
        <v>7057.6333494994233</v>
      </c>
      <c r="D356" s="43">
        <f t="shared" si="28"/>
        <v>11884.812460565363</v>
      </c>
      <c r="E356" s="43">
        <f t="shared" si="30"/>
        <v>5946.2101657970597</v>
      </c>
      <c r="F356" s="43">
        <f t="shared" si="31"/>
        <v>0</v>
      </c>
      <c r="G356" s="43">
        <f t="shared" si="32"/>
        <v>0</v>
      </c>
      <c r="H356" s="43">
        <f t="shared" si="29"/>
        <v>9758.5970947286423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10271.772447371644</v>
      </c>
      <c r="D358" s="43">
        <f t="shared" si="28"/>
        <v>16438.213739300925</v>
      </c>
      <c r="E358" s="43">
        <f t="shared" si="30"/>
        <v>12114.369240798595</v>
      </c>
      <c r="F358" s="43">
        <f t="shared" si="31"/>
        <v>0</v>
      </c>
      <c r="G358" s="43">
        <f t="shared" si="32"/>
        <v>0</v>
      </c>
      <c r="H358" s="43">
        <f t="shared" si="29"/>
        <v>13541.290382016194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13291.115540926125</v>
      </c>
      <c r="E360" s="43">
        <f t="shared" si="30"/>
        <v>0</v>
      </c>
      <c r="F360" s="43">
        <f t="shared" si="31"/>
        <v>0</v>
      </c>
      <c r="G360" s="43">
        <f t="shared" si="32"/>
        <v>0</v>
      </c>
      <c r="H360" s="43">
        <f t="shared" si="29"/>
        <v>13291.115540926125</v>
      </c>
      <c r="I360" s="1"/>
    </row>
    <row r="361" spans="2:9" x14ac:dyDescent="0.2">
      <c r="B361" s="9" t="str">
        <f>$B$50</f>
        <v>Technology</v>
      </c>
      <c r="C361" s="43">
        <f t="shared" si="33"/>
        <v>12749.487544342688</v>
      </c>
      <c r="D361" s="43">
        <f t="shared" si="33"/>
        <v>18214.561633218149</v>
      </c>
      <c r="E361" s="43">
        <f t="shared" si="30"/>
        <v>36394.717811341281</v>
      </c>
      <c r="F361" s="43">
        <f t="shared" si="31"/>
        <v>0</v>
      </c>
      <c r="G361" s="43">
        <f t="shared" si="32"/>
        <v>0</v>
      </c>
      <c r="H361" s="43">
        <f t="shared" si="29"/>
        <v>17270.788357576537</v>
      </c>
      <c r="I361" s="1"/>
    </row>
    <row r="362" spans="2:9" x14ac:dyDescent="0.2">
      <c r="B362" s="9" t="str">
        <f>$B$51</f>
        <v>Nursing</v>
      </c>
      <c r="C362" s="43">
        <f t="shared" si="33"/>
        <v>18058.137761534421</v>
      </c>
      <c r="D362" s="43">
        <f t="shared" si="33"/>
        <v>21957.463957023738</v>
      </c>
      <c r="E362" s="43">
        <f t="shared" si="30"/>
        <v>18913.926212226026</v>
      </c>
      <c r="F362" s="43">
        <f t="shared" si="31"/>
        <v>26300.633168096952</v>
      </c>
      <c r="G362" s="43">
        <f t="shared" si="32"/>
        <v>0</v>
      </c>
      <c r="H362" s="43">
        <f t="shared" si="29"/>
        <v>21231.718637571772</v>
      </c>
      <c r="I362" s="1"/>
    </row>
    <row r="363" spans="2:9" x14ac:dyDescent="0.2">
      <c r="B363" s="39" t="str">
        <f>$B$52</f>
        <v>Totals</v>
      </c>
      <c r="C363" s="42">
        <f t="shared" si="33"/>
        <v>8843.1345040444758</v>
      </c>
      <c r="D363" s="42">
        <f t="shared" si="33"/>
        <v>17077.114198024115</v>
      </c>
      <c r="E363" s="42">
        <f t="shared" si="30"/>
        <v>19397.232574088626</v>
      </c>
      <c r="F363" s="42">
        <f t="shared" si="31"/>
        <v>32305.039314979091</v>
      </c>
      <c r="G363" s="42">
        <f t="shared" si="32"/>
        <v>0</v>
      </c>
      <c r="H363" s="42">
        <f t="shared" si="29"/>
        <v>13386.061723068487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pageSetUpPr fitToPage="1"/>
  </sheetPr>
  <dimension ref="B1:W363"/>
  <sheetViews>
    <sheetView showGridLines="0" showZeros="0" zoomScale="70" zoomScaleNormal="70" workbookViewId="0">
      <selection activeCell="F15" sqref="F1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112</v>
      </c>
      <c r="C3" s="6"/>
      <c r="D3" s="6"/>
      <c r="E3" s="6"/>
      <c r="F3" s="6"/>
      <c r="G3" s="6"/>
      <c r="H3" s="6"/>
    </row>
    <row r="4" spans="2:8" x14ac:dyDescent="0.2">
      <c r="B4" s="90" t="s">
        <v>150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Data!G16</f>
        <v>45066600</v>
      </c>
      <c r="G13" s="33"/>
      <c r="H13" s="60">
        <f>F13</f>
        <v>45066600</v>
      </c>
    </row>
    <row r="14" spans="2:8" x14ac:dyDescent="0.2">
      <c r="B14" s="351" t="s">
        <v>15</v>
      </c>
      <c r="C14" s="351"/>
      <c r="D14" s="351"/>
      <c r="E14" s="351"/>
      <c r="F14" s="82">
        <f>Data!H16</f>
        <v>18076416</v>
      </c>
      <c r="G14" s="33"/>
      <c r="H14" s="30">
        <f>F14</f>
        <v>18076416</v>
      </c>
    </row>
    <row r="15" spans="2:8" x14ac:dyDescent="0.2">
      <c r="B15" s="351" t="s">
        <v>16</v>
      </c>
      <c r="C15" s="351"/>
      <c r="D15" s="351"/>
      <c r="E15" s="351"/>
      <c r="F15" s="82">
        <f>Data!I16</f>
        <v>15023871</v>
      </c>
      <c r="G15" s="33"/>
      <c r="H15" s="30">
        <f>F15</f>
        <v>15023871</v>
      </c>
    </row>
    <row r="16" spans="2:8" x14ac:dyDescent="0.2">
      <c r="B16" s="351" t="s">
        <v>20</v>
      </c>
      <c r="C16" s="351"/>
      <c r="D16" s="351"/>
      <c r="E16" s="351"/>
      <c r="F16" s="82">
        <f>Data!J16</f>
        <v>14543675</v>
      </c>
      <c r="G16" s="33"/>
      <c r="H16" s="30">
        <f>F16-G16</f>
        <v>14543675</v>
      </c>
    </row>
    <row r="17" spans="2:23" x14ac:dyDescent="0.2">
      <c r="B17" s="351" t="s">
        <v>17</v>
      </c>
      <c r="C17" s="351"/>
      <c r="D17" s="351"/>
      <c r="E17" s="351"/>
      <c r="F17" s="82">
        <f>Data!K16</f>
        <v>11351142</v>
      </c>
      <c r="G17" s="33"/>
      <c r="H17" s="30">
        <f>F17</f>
        <v>11351142</v>
      </c>
    </row>
    <row r="18" spans="2:23" x14ac:dyDescent="0.2">
      <c r="B18" s="351" t="s">
        <v>1</v>
      </c>
      <c r="C18" s="351"/>
      <c r="D18" s="351"/>
      <c r="E18" s="351"/>
      <c r="F18" s="83">
        <f>SUM(F13:F17)</f>
        <v>104061704</v>
      </c>
      <c r="G18" s="34"/>
      <c r="H18" s="29">
        <f>SUM(H13:H17)</f>
        <v>104061704</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Data!L16</f>
        <v>Monica Poehl</v>
      </c>
      <c r="E21" s="350"/>
      <c r="F21" s="350"/>
      <c r="G21" s="94" t="str">
        <f>Data!M16</f>
        <v>979-458-6090</v>
      </c>
      <c r="H21" s="84" t="str">
        <f>Data!N16</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Data!O16</f>
        <v>3683</v>
      </c>
      <c r="D25" s="86">
        <f>Data!P16</f>
        <v>3092</v>
      </c>
      <c r="E25" s="86">
        <f>Data!Q16</f>
        <v>1720</v>
      </c>
      <c r="F25" s="86">
        <f>Data!R16</f>
        <v>179</v>
      </c>
      <c r="G25" s="86">
        <f>Data!S16</f>
        <v>0</v>
      </c>
      <c r="H25" s="74">
        <f>SUM(C25:G25)</f>
        <v>8674</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Data!T16</f>
        <v>Weir, George W.</v>
      </c>
      <c r="E28" s="350"/>
      <c r="F28" s="350"/>
      <c r="G28" s="94" t="str">
        <f>Data!U16</f>
        <v>(361) 593-2315</v>
      </c>
      <c r="H28" s="84" t="str">
        <f>Data!V16</f>
        <v>kagww00@tamuk.edu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Data!W16</f>
        <v>57658</v>
      </c>
      <c r="D32" s="87">
        <f>Data!AQ16</f>
        <v>12493</v>
      </c>
      <c r="E32" s="87">
        <f>Data!BK16</f>
        <v>2433</v>
      </c>
      <c r="F32" s="87">
        <f>Data!CE16</f>
        <v>126</v>
      </c>
      <c r="G32" s="87">
        <f>Data!CY16</f>
        <v>0</v>
      </c>
      <c r="H32" s="22">
        <f>SUM(C32:G32)</f>
        <v>72710</v>
      </c>
      <c r="I32" s="1"/>
      <c r="W32" s="18"/>
    </row>
    <row r="33" spans="2:23" x14ac:dyDescent="0.2">
      <c r="B33" s="7" t="s">
        <v>47</v>
      </c>
      <c r="C33" s="87">
        <f>Data!X16</f>
        <v>19929</v>
      </c>
      <c r="D33" s="87">
        <f>Data!AR16</f>
        <v>10557</v>
      </c>
      <c r="E33" s="87">
        <f>Data!BL16</f>
        <v>1036</v>
      </c>
      <c r="F33" s="87">
        <f>Data!CF16</f>
        <v>0</v>
      </c>
      <c r="G33" s="87">
        <f>Data!CZ16</f>
        <v>0</v>
      </c>
      <c r="H33" s="22">
        <f t="shared" ref="H33:H52" si="0">SUM(C33:G33)</f>
        <v>31522</v>
      </c>
      <c r="I33" s="1"/>
      <c r="W33" s="18"/>
    </row>
    <row r="34" spans="2:23" x14ac:dyDescent="0.2">
      <c r="B34" s="7" t="s">
        <v>48</v>
      </c>
      <c r="C34" s="87">
        <f>Data!Y16</f>
        <v>8055</v>
      </c>
      <c r="D34" s="87">
        <f>Data!AS16</f>
        <v>1770</v>
      </c>
      <c r="E34" s="87">
        <f>Data!BM16</f>
        <v>233</v>
      </c>
      <c r="F34" s="87">
        <f>Data!CG16</f>
        <v>0</v>
      </c>
      <c r="G34" s="87">
        <f>Data!DA16</f>
        <v>0</v>
      </c>
      <c r="H34" s="22">
        <f t="shared" si="0"/>
        <v>10058</v>
      </c>
      <c r="I34" s="1"/>
      <c r="W34" s="18"/>
    </row>
    <row r="35" spans="2:23" x14ac:dyDescent="0.2">
      <c r="B35" s="7" t="s">
        <v>49</v>
      </c>
      <c r="C35" s="87">
        <f>Data!Z16</f>
        <v>663</v>
      </c>
      <c r="D35" s="87">
        <f>Data!AT16</f>
        <v>5755</v>
      </c>
      <c r="E35" s="87">
        <f>Data!BN16</f>
        <v>5013</v>
      </c>
      <c r="F35" s="87">
        <f>Data!CH16</f>
        <v>1596</v>
      </c>
      <c r="G35" s="87">
        <f>Data!DB16</f>
        <v>0</v>
      </c>
      <c r="H35" s="22">
        <f t="shared" si="0"/>
        <v>13027</v>
      </c>
      <c r="I35" s="1"/>
      <c r="W35" s="18"/>
    </row>
    <row r="36" spans="2:23" x14ac:dyDescent="0.2">
      <c r="B36" s="7" t="s">
        <v>50</v>
      </c>
      <c r="C36" s="87">
        <f>Data!AA16</f>
        <v>3040</v>
      </c>
      <c r="D36" s="87">
        <f>Data!AU16</f>
        <v>3647</v>
      </c>
      <c r="E36" s="87">
        <f>Data!BO16</f>
        <v>1942</v>
      </c>
      <c r="F36" s="87">
        <f>Data!CI16</f>
        <v>292</v>
      </c>
      <c r="G36" s="87">
        <f>Data!DC16</f>
        <v>0</v>
      </c>
      <c r="H36" s="22">
        <f t="shared" si="0"/>
        <v>8921</v>
      </c>
      <c r="I36" s="1"/>
      <c r="W36" s="18"/>
    </row>
    <row r="37" spans="2:23" x14ac:dyDescent="0.2">
      <c r="B37" s="7" t="s">
        <v>51</v>
      </c>
      <c r="C37" s="87">
        <f>Data!AB16</f>
        <v>5444</v>
      </c>
      <c r="D37" s="87">
        <f>Data!AV16</f>
        <v>13531</v>
      </c>
      <c r="E37" s="87">
        <f>Data!BP16</f>
        <v>14390</v>
      </c>
      <c r="F37" s="87">
        <f>Data!CJ16</f>
        <v>643</v>
      </c>
      <c r="G37" s="87">
        <f>Data!DD16</f>
        <v>0</v>
      </c>
      <c r="H37" s="22">
        <f t="shared" si="0"/>
        <v>34008</v>
      </c>
      <c r="I37" s="1"/>
      <c r="W37" s="18"/>
    </row>
    <row r="38" spans="2:23" x14ac:dyDescent="0.2">
      <c r="B38" s="7" t="s">
        <v>52</v>
      </c>
      <c r="C38" s="87">
        <f>Data!AC16</f>
        <v>475</v>
      </c>
      <c r="D38" s="87">
        <f>Data!AW16</f>
        <v>1131</v>
      </c>
      <c r="E38" s="87">
        <f>Data!BQ16</f>
        <v>243</v>
      </c>
      <c r="F38" s="87">
        <f>Data!CK16</f>
        <v>0</v>
      </c>
      <c r="G38" s="87">
        <f>Data!DE16</f>
        <v>0</v>
      </c>
      <c r="H38" s="22">
        <f t="shared" si="0"/>
        <v>1849</v>
      </c>
      <c r="I38" s="1"/>
      <c r="W38" s="18"/>
    </row>
    <row r="39" spans="2:23" x14ac:dyDescent="0.2">
      <c r="B39" s="7" t="s">
        <v>53</v>
      </c>
      <c r="C39" s="87">
        <f>Data!AD16</f>
        <v>0</v>
      </c>
      <c r="D39" s="87">
        <f>Data!AX16</f>
        <v>0</v>
      </c>
      <c r="E39" s="87">
        <f>Data!BR16</f>
        <v>0</v>
      </c>
      <c r="F39" s="87">
        <f>Data!CL16</f>
        <v>0</v>
      </c>
      <c r="G39" s="87">
        <f>Data!DF16</f>
        <v>0</v>
      </c>
      <c r="H39" s="22">
        <f t="shared" si="0"/>
        <v>0</v>
      </c>
      <c r="I39" s="1"/>
      <c r="W39" s="18"/>
    </row>
    <row r="40" spans="2:23" x14ac:dyDescent="0.2">
      <c r="B40" s="7" t="s">
        <v>54</v>
      </c>
      <c r="C40" s="87">
        <f>Data!AE16</f>
        <v>189</v>
      </c>
      <c r="D40" s="87">
        <f>Data!AY16</f>
        <v>525</v>
      </c>
      <c r="E40" s="87">
        <f>Data!BS16</f>
        <v>627</v>
      </c>
      <c r="F40" s="87">
        <f>Data!CM16</f>
        <v>0</v>
      </c>
      <c r="G40" s="87">
        <f>Data!DG16</f>
        <v>0</v>
      </c>
      <c r="H40" s="22">
        <f t="shared" si="0"/>
        <v>1341</v>
      </c>
      <c r="I40" s="1"/>
      <c r="W40" s="18"/>
    </row>
    <row r="41" spans="2:23" x14ac:dyDescent="0.2">
      <c r="B41" s="7" t="s">
        <v>55</v>
      </c>
      <c r="C41" s="87">
        <f>Data!AF16</f>
        <v>47</v>
      </c>
      <c r="D41" s="87">
        <f>Data!AZ16</f>
        <v>0</v>
      </c>
      <c r="E41" s="87">
        <f>Data!BT16</f>
        <v>0</v>
      </c>
      <c r="F41" s="87">
        <f>Data!CN16</f>
        <v>0</v>
      </c>
      <c r="G41" s="87">
        <f>Data!DH16</f>
        <v>0</v>
      </c>
      <c r="H41" s="22">
        <f t="shared" si="0"/>
        <v>47</v>
      </c>
      <c r="I41" s="1"/>
      <c r="W41" s="18"/>
    </row>
    <row r="42" spans="2:23" x14ac:dyDescent="0.2">
      <c r="B42" s="7" t="s">
        <v>56</v>
      </c>
      <c r="C42" s="87">
        <f>Data!AG16</f>
        <v>0</v>
      </c>
      <c r="D42" s="87">
        <f>Data!BA16</f>
        <v>0</v>
      </c>
      <c r="E42" s="87">
        <f>Data!BU16</f>
        <v>0</v>
      </c>
      <c r="F42" s="87">
        <f>Data!CO16</f>
        <v>0</v>
      </c>
      <c r="G42" s="87">
        <f>Data!DI16</f>
        <v>0</v>
      </c>
      <c r="H42" s="22">
        <f t="shared" si="0"/>
        <v>0</v>
      </c>
      <c r="I42" s="1"/>
      <c r="W42" s="18"/>
    </row>
    <row r="43" spans="2:23" x14ac:dyDescent="0.2">
      <c r="B43" s="7" t="s">
        <v>57</v>
      </c>
      <c r="C43" s="87">
        <f>Data!AH16</f>
        <v>108</v>
      </c>
      <c r="D43" s="87">
        <f>Data!BB16</f>
        <v>123</v>
      </c>
      <c r="E43" s="87">
        <f>Data!BV16</f>
        <v>0</v>
      </c>
      <c r="F43" s="87">
        <f>Data!CP16</f>
        <v>0</v>
      </c>
      <c r="G43" s="87">
        <f>Data!DJ16</f>
        <v>0</v>
      </c>
      <c r="H43" s="22">
        <f t="shared" si="0"/>
        <v>231</v>
      </c>
      <c r="I43" s="1"/>
      <c r="W43" s="18"/>
    </row>
    <row r="44" spans="2:23" x14ac:dyDescent="0.2">
      <c r="B44" s="7" t="s">
        <v>58</v>
      </c>
      <c r="C44" s="87">
        <f>Data!AI16</f>
        <v>582</v>
      </c>
      <c r="D44" s="87">
        <f>Data!BC16</f>
        <v>0</v>
      </c>
      <c r="E44" s="87">
        <f>Data!BW16</f>
        <v>0</v>
      </c>
      <c r="F44" s="87">
        <f>Data!CQ16</f>
        <v>0</v>
      </c>
      <c r="G44" s="87">
        <f>Data!DK16</f>
        <v>0</v>
      </c>
      <c r="H44" s="22">
        <f t="shared" si="0"/>
        <v>582</v>
      </c>
      <c r="I44" s="1"/>
      <c r="W44" s="18"/>
    </row>
    <row r="45" spans="2:23" x14ac:dyDescent="0.2">
      <c r="B45" s="7" t="s">
        <v>59</v>
      </c>
      <c r="C45" s="87">
        <f>Data!AJ16</f>
        <v>1861</v>
      </c>
      <c r="D45" s="87">
        <f>Data!BD16</f>
        <v>1695</v>
      </c>
      <c r="E45" s="87">
        <f>Data!BX16</f>
        <v>1830</v>
      </c>
      <c r="F45" s="87">
        <f>Data!CR16</f>
        <v>0</v>
      </c>
      <c r="G45" s="87">
        <f>Data!DL16</f>
        <v>0</v>
      </c>
      <c r="H45" s="22">
        <f t="shared" si="0"/>
        <v>5386</v>
      </c>
      <c r="I45" s="1"/>
      <c r="W45" s="18"/>
    </row>
    <row r="46" spans="2:23" x14ac:dyDescent="0.2">
      <c r="B46" s="7" t="s">
        <v>60</v>
      </c>
      <c r="C46" s="87">
        <f>Data!AK16</f>
        <v>0</v>
      </c>
      <c r="D46" s="87">
        <f>Data!BE16</f>
        <v>0</v>
      </c>
      <c r="E46" s="87">
        <f>Data!BY16</f>
        <v>0</v>
      </c>
      <c r="F46" s="87">
        <f>Data!CS16</f>
        <v>0</v>
      </c>
      <c r="G46" s="87">
        <f>Data!DM16</f>
        <v>0</v>
      </c>
      <c r="H46" s="22">
        <f t="shared" si="0"/>
        <v>0</v>
      </c>
      <c r="I46" s="1"/>
      <c r="W46" s="18"/>
    </row>
    <row r="47" spans="2:23" x14ac:dyDescent="0.2">
      <c r="B47" s="7" t="s">
        <v>61</v>
      </c>
      <c r="C47" s="87">
        <f>Data!AL16</f>
        <v>3463</v>
      </c>
      <c r="D47" s="87">
        <f>Data!BF16</f>
        <v>6498</v>
      </c>
      <c r="E47" s="87">
        <f>Data!BZ16</f>
        <v>1677</v>
      </c>
      <c r="F47" s="87">
        <f>Data!CT16</f>
        <v>0</v>
      </c>
      <c r="G47" s="87">
        <f>Data!DN16</f>
        <v>0</v>
      </c>
      <c r="H47" s="22">
        <f t="shared" si="0"/>
        <v>11638</v>
      </c>
      <c r="I47" s="1"/>
      <c r="W47" s="18"/>
    </row>
    <row r="48" spans="2:23" x14ac:dyDescent="0.2">
      <c r="B48" s="7" t="s">
        <v>62</v>
      </c>
      <c r="C48" s="87">
        <f>Data!AM16</f>
        <v>0</v>
      </c>
      <c r="D48" s="87">
        <f>Data!BG16</f>
        <v>0</v>
      </c>
      <c r="E48" s="87">
        <f>Data!CA16</f>
        <v>0</v>
      </c>
      <c r="F48" s="87">
        <f>Data!CU16</f>
        <v>0</v>
      </c>
      <c r="G48" s="87">
        <f>Data!DO16</f>
        <v>0</v>
      </c>
      <c r="H48" s="22">
        <f t="shared" si="0"/>
        <v>0</v>
      </c>
      <c r="I48" s="1"/>
      <c r="W48" s="18"/>
    </row>
    <row r="49" spans="2:23" x14ac:dyDescent="0.2">
      <c r="B49" s="7" t="s">
        <v>63</v>
      </c>
      <c r="C49" s="87">
        <f>Data!AN16</f>
        <v>3</v>
      </c>
      <c r="D49" s="87">
        <f>Data!BH16</f>
        <v>975</v>
      </c>
      <c r="E49" s="87">
        <f>Data!CB16</f>
        <v>0</v>
      </c>
      <c r="F49" s="87">
        <f>Data!CV16</f>
        <v>0</v>
      </c>
      <c r="G49" s="87">
        <f>Data!DP16</f>
        <v>0</v>
      </c>
      <c r="H49" s="22">
        <f t="shared" si="0"/>
        <v>978</v>
      </c>
      <c r="I49" s="1"/>
      <c r="W49" s="18"/>
    </row>
    <row r="50" spans="2:23" x14ac:dyDescent="0.2">
      <c r="B50" s="7" t="s">
        <v>64</v>
      </c>
      <c r="C50" s="87">
        <f>Data!AO16</f>
        <v>963</v>
      </c>
      <c r="D50" s="87">
        <f>Data!BI16</f>
        <v>1866</v>
      </c>
      <c r="E50" s="87">
        <f>Data!CC16</f>
        <v>186</v>
      </c>
      <c r="F50" s="87">
        <f>Data!CW16</f>
        <v>0</v>
      </c>
      <c r="G50" s="87">
        <f>Data!DQ16</f>
        <v>0</v>
      </c>
      <c r="H50" s="22">
        <f t="shared" si="0"/>
        <v>3015</v>
      </c>
      <c r="I50" s="1"/>
      <c r="W50" s="18"/>
    </row>
    <row r="51" spans="2:23" x14ac:dyDescent="0.2">
      <c r="B51" s="7" t="s">
        <v>0</v>
      </c>
      <c r="C51" s="87">
        <f>Data!AP16</f>
        <v>0</v>
      </c>
      <c r="D51" s="87">
        <f>Data!BJ16</f>
        <v>0</v>
      </c>
      <c r="E51" s="87">
        <f>Data!CD16</f>
        <v>0</v>
      </c>
      <c r="F51" s="87">
        <f>Data!CX16</f>
        <v>0</v>
      </c>
      <c r="G51" s="87">
        <f>Data!DR16</f>
        <v>0</v>
      </c>
      <c r="H51" s="22">
        <f t="shared" si="0"/>
        <v>0</v>
      </c>
      <c r="I51" s="1"/>
      <c r="W51" s="18"/>
    </row>
    <row r="52" spans="2:23" x14ac:dyDescent="0.2">
      <c r="B52" s="8" t="s">
        <v>35</v>
      </c>
      <c r="C52" s="22">
        <f>SUM(C32:C51)</f>
        <v>102480</v>
      </c>
      <c r="D52" s="22">
        <f>SUM(D32:D51)</f>
        <v>60566</v>
      </c>
      <c r="E52" s="22">
        <f>SUM(E32:E51)</f>
        <v>29610</v>
      </c>
      <c r="F52" s="22">
        <f>SUM(F32:F51)</f>
        <v>2657</v>
      </c>
      <c r="G52" s="22">
        <f>SUM(G32:G51)</f>
        <v>0</v>
      </c>
      <c r="H52" s="22">
        <f t="shared" si="0"/>
        <v>195313</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Data!T16</f>
        <v>Weir, George W.</v>
      </c>
      <c r="E55" s="350"/>
      <c r="F55" s="350"/>
      <c r="G55" s="94" t="str">
        <f>Data!U16</f>
        <v>(361) 593-2315</v>
      </c>
      <c r="H55" s="84" t="str">
        <f>Data!V16</f>
        <v>kagww00@tamuk.edu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Data!DS16</f>
        <v>4730826</v>
      </c>
      <c r="D61" s="88">
        <f>Data!EM16</f>
        <v>1394343</v>
      </c>
      <c r="E61" s="88">
        <f>Data!FG16</f>
        <v>704137</v>
      </c>
      <c r="F61" s="88">
        <f>Data!GA16</f>
        <v>59782</v>
      </c>
      <c r="G61" s="88">
        <f>Data!GU16</f>
        <v>0</v>
      </c>
      <c r="H61" s="21">
        <f>SUM(C61:G61)</f>
        <v>6889088</v>
      </c>
      <c r="I61" s="1"/>
    </row>
    <row r="62" spans="2:23" x14ac:dyDescent="0.2">
      <c r="B62" s="9" t="str">
        <f>$B$33</f>
        <v>Science</v>
      </c>
      <c r="C62" s="87">
        <f>Data!DT16</f>
        <v>1615820</v>
      </c>
      <c r="D62" s="87">
        <f>Data!EN16</f>
        <v>1616905</v>
      </c>
      <c r="E62" s="87">
        <f>Data!FH16</f>
        <v>364173</v>
      </c>
      <c r="F62" s="87">
        <f>Data!GB16</f>
        <v>0</v>
      </c>
      <c r="G62" s="87">
        <f>Data!GV16</f>
        <v>0</v>
      </c>
      <c r="H62" s="22">
        <f t="shared" ref="H62:H81" si="1">SUM(C62:G62)</f>
        <v>3596898</v>
      </c>
      <c r="I62" s="1"/>
    </row>
    <row r="63" spans="2:23" x14ac:dyDescent="0.2">
      <c r="B63" s="9" t="str">
        <f>$B$34</f>
        <v>Fine Arts</v>
      </c>
      <c r="C63" s="87">
        <f>Data!DU16</f>
        <v>1432518</v>
      </c>
      <c r="D63" s="87">
        <f>Data!EO16</f>
        <v>597538</v>
      </c>
      <c r="E63" s="87">
        <f>Data!FI16</f>
        <v>79665</v>
      </c>
      <c r="F63" s="87">
        <f>Data!GC16</f>
        <v>0</v>
      </c>
      <c r="G63" s="87">
        <f>Data!GW16</f>
        <v>0</v>
      </c>
      <c r="H63" s="22">
        <f t="shared" si="1"/>
        <v>2109721</v>
      </c>
      <c r="I63" s="1"/>
    </row>
    <row r="64" spans="2:23" x14ac:dyDescent="0.2">
      <c r="B64" s="9" t="str">
        <f>$B$35</f>
        <v>Teacher Education</v>
      </c>
      <c r="C64" s="87">
        <f>Data!DV16</f>
        <v>63510</v>
      </c>
      <c r="D64" s="87">
        <f>Data!EP16</f>
        <v>849610</v>
      </c>
      <c r="E64" s="87">
        <f>Data!FJ16</f>
        <v>915508</v>
      </c>
      <c r="F64" s="87">
        <f>Data!GD16</f>
        <v>525890</v>
      </c>
      <c r="G64" s="87">
        <f>Data!GX16</f>
        <v>0</v>
      </c>
      <c r="H64" s="22">
        <f t="shared" si="1"/>
        <v>2354518</v>
      </c>
      <c r="I64" s="1"/>
    </row>
    <row r="65" spans="2:9" x14ac:dyDescent="0.2">
      <c r="B65" s="9" t="str">
        <f>$B$36</f>
        <v>Agriculture</v>
      </c>
      <c r="C65" s="87">
        <f>Data!DW16</f>
        <v>245496</v>
      </c>
      <c r="D65" s="87">
        <f>Data!EQ16</f>
        <v>429676</v>
      </c>
      <c r="E65" s="87">
        <f>Data!FK16</f>
        <v>662079</v>
      </c>
      <c r="F65" s="87">
        <f>Data!GE16</f>
        <v>39722</v>
      </c>
      <c r="G65" s="87">
        <f>Data!GY16</f>
        <v>0</v>
      </c>
      <c r="H65" s="22">
        <f t="shared" si="1"/>
        <v>1376973</v>
      </c>
      <c r="I65" s="1"/>
    </row>
    <row r="66" spans="2:9" x14ac:dyDescent="0.2">
      <c r="B66" s="9" t="str">
        <f>$B$37</f>
        <v>Engineering</v>
      </c>
      <c r="C66" s="87">
        <f>Data!DX16</f>
        <v>920527</v>
      </c>
      <c r="D66" s="87">
        <f>Data!ER16</f>
        <v>2734345</v>
      </c>
      <c r="E66" s="87">
        <f>Data!FL16</f>
        <v>3151706</v>
      </c>
      <c r="F66" s="87">
        <f>Data!GF16</f>
        <v>245155</v>
      </c>
      <c r="G66" s="87">
        <f>Data!GZ16</f>
        <v>0</v>
      </c>
      <c r="H66" s="22">
        <f t="shared" si="1"/>
        <v>7051733</v>
      </c>
      <c r="I66" s="1"/>
    </row>
    <row r="67" spans="2:9" x14ac:dyDescent="0.2">
      <c r="B67" s="9" t="str">
        <f>$B$38</f>
        <v>Home Economics</v>
      </c>
      <c r="C67" s="87">
        <f>Data!DY16</f>
        <v>81573</v>
      </c>
      <c r="D67" s="87">
        <f>Data!ES16</f>
        <v>163633</v>
      </c>
      <c r="E67" s="87">
        <f>Data!FM16</f>
        <v>99167</v>
      </c>
      <c r="F67" s="87">
        <f>Data!GG16</f>
        <v>0</v>
      </c>
      <c r="G67" s="87">
        <f>Data!HA16</f>
        <v>0</v>
      </c>
      <c r="H67" s="22">
        <f t="shared" si="1"/>
        <v>344373</v>
      </c>
      <c r="I67" s="1"/>
    </row>
    <row r="68" spans="2:9" x14ac:dyDescent="0.2">
      <c r="B68" s="9" t="str">
        <f>$B$39</f>
        <v>Law</v>
      </c>
      <c r="C68" s="87">
        <f>Data!DZ16</f>
        <v>0</v>
      </c>
      <c r="D68" s="87">
        <f>Data!ET16</f>
        <v>0</v>
      </c>
      <c r="E68" s="87">
        <f>Data!FN16</f>
        <v>0</v>
      </c>
      <c r="F68" s="87">
        <f>Data!GH16</f>
        <v>0</v>
      </c>
      <c r="G68" s="87">
        <f>Data!HB16</f>
        <v>0</v>
      </c>
      <c r="H68" s="22">
        <f t="shared" si="1"/>
        <v>0</v>
      </c>
      <c r="I68" s="1"/>
    </row>
    <row r="69" spans="2:9" x14ac:dyDescent="0.2">
      <c r="B69" s="9" t="str">
        <f>$B$40</f>
        <v>Social Service</v>
      </c>
      <c r="C69" s="87">
        <f>Data!EA16</f>
        <v>9868</v>
      </c>
      <c r="D69" s="87">
        <f>Data!EU16</f>
        <v>165312</v>
      </c>
      <c r="E69" s="87">
        <f>Data!FO16</f>
        <v>0</v>
      </c>
      <c r="F69" s="87">
        <f>Data!GI16</f>
        <v>0</v>
      </c>
      <c r="G69" s="87">
        <f>Data!HC16</f>
        <v>0</v>
      </c>
      <c r="H69" s="22">
        <f t="shared" si="1"/>
        <v>175180</v>
      </c>
      <c r="I69" s="1"/>
    </row>
    <row r="70" spans="2:9" x14ac:dyDescent="0.2">
      <c r="B70" s="9" t="str">
        <f>$B$41</f>
        <v>Library Science</v>
      </c>
      <c r="C70" s="87">
        <f>Data!EB16</f>
        <v>11686</v>
      </c>
      <c r="D70" s="87">
        <f>Data!EV16</f>
        <v>0</v>
      </c>
      <c r="E70" s="87">
        <f>Data!FP16</f>
        <v>0</v>
      </c>
      <c r="F70" s="87">
        <f>Data!GJ16</f>
        <v>0</v>
      </c>
      <c r="G70" s="87">
        <f>Data!HD16</f>
        <v>0</v>
      </c>
      <c r="H70" s="22">
        <f t="shared" si="1"/>
        <v>11686</v>
      </c>
      <c r="I70" s="1"/>
    </row>
    <row r="71" spans="2:9" x14ac:dyDescent="0.2">
      <c r="B71" s="9" t="str">
        <f>$B$42</f>
        <v>Veterinary Science</v>
      </c>
      <c r="C71" s="87">
        <f>Data!EC16</f>
        <v>0</v>
      </c>
      <c r="D71" s="87">
        <f>Data!EW16</f>
        <v>0</v>
      </c>
      <c r="E71" s="87">
        <f>Data!FQ16</f>
        <v>0</v>
      </c>
      <c r="F71" s="87">
        <f>Data!GK16</f>
        <v>0</v>
      </c>
      <c r="G71" s="87">
        <f>Data!HE16</f>
        <v>0</v>
      </c>
      <c r="H71" s="22">
        <f t="shared" si="1"/>
        <v>0</v>
      </c>
      <c r="I71" s="1"/>
    </row>
    <row r="72" spans="2:9" x14ac:dyDescent="0.2">
      <c r="B72" s="9" t="str">
        <f>$B$43</f>
        <v>Vocational Training</v>
      </c>
      <c r="C72" s="87">
        <f>Data!ED16</f>
        <v>38264</v>
      </c>
      <c r="D72" s="87">
        <f>Data!EX16</f>
        <v>22077</v>
      </c>
      <c r="E72" s="87">
        <f>Data!FR16</f>
        <v>0</v>
      </c>
      <c r="F72" s="87">
        <f>Data!GL16</f>
        <v>0</v>
      </c>
      <c r="G72" s="87">
        <f>Data!HF16</f>
        <v>0</v>
      </c>
      <c r="H72" s="22">
        <f t="shared" si="1"/>
        <v>60341</v>
      </c>
      <c r="I72" s="1"/>
    </row>
    <row r="73" spans="2:9" x14ac:dyDescent="0.2">
      <c r="B73" s="9" t="str">
        <f>$B$44</f>
        <v>Physical Training</v>
      </c>
      <c r="C73" s="87">
        <f>Data!EE16</f>
        <v>79921</v>
      </c>
      <c r="D73" s="87">
        <f>Data!EY16</f>
        <v>0</v>
      </c>
      <c r="E73" s="87">
        <f>Data!FS16</f>
        <v>0</v>
      </c>
      <c r="F73" s="87">
        <f>Data!GM16</f>
        <v>0</v>
      </c>
      <c r="G73" s="87">
        <f>Data!HG16</f>
        <v>0</v>
      </c>
      <c r="H73" s="22">
        <f t="shared" si="1"/>
        <v>79921</v>
      </c>
      <c r="I73" s="1"/>
    </row>
    <row r="74" spans="2:9" x14ac:dyDescent="0.2">
      <c r="B74" s="9" t="str">
        <f>$B$45</f>
        <v>Health Services</v>
      </c>
      <c r="C74" s="87">
        <f>Data!EF16</f>
        <v>192481</v>
      </c>
      <c r="D74" s="87">
        <f>Data!EZ16</f>
        <v>274237</v>
      </c>
      <c r="E74" s="87">
        <f>Data!FT16</f>
        <v>422099</v>
      </c>
      <c r="F74" s="87">
        <f>Data!GN16</f>
        <v>0</v>
      </c>
      <c r="G74" s="87">
        <f>Data!HH16</f>
        <v>0</v>
      </c>
      <c r="H74" s="22">
        <f t="shared" si="1"/>
        <v>888817</v>
      </c>
      <c r="I74" s="1"/>
    </row>
    <row r="75" spans="2:9" x14ac:dyDescent="0.2">
      <c r="B75" s="9" t="str">
        <f>$B$46</f>
        <v>Pharmacy</v>
      </c>
      <c r="C75" s="87">
        <f>Data!EG16</f>
        <v>0</v>
      </c>
      <c r="D75" s="87">
        <f>Data!FA16</f>
        <v>0</v>
      </c>
      <c r="E75" s="87">
        <f>Data!FU16</f>
        <v>0</v>
      </c>
      <c r="F75" s="87">
        <f>Data!GO16</f>
        <v>0</v>
      </c>
      <c r="G75" s="87">
        <f>Data!HI16</f>
        <v>0</v>
      </c>
      <c r="H75" s="22">
        <f t="shared" si="1"/>
        <v>0</v>
      </c>
      <c r="I75" s="1"/>
    </row>
    <row r="76" spans="2:9" x14ac:dyDescent="0.2">
      <c r="B76" s="9" t="str">
        <f>$B$47</f>
        <v>Business Administration</v>
      </c>
      <c r="C76" s="87">
        <f>Data!EH16</f>
        <v>417297</v>
      </c>
      <c r="D76" s="87">
        <f>Data!FB16</f>
        <v>1231082</v>
      </c>
      <c r="E76" s="87">
        <f>Data!FV16</f>
        <v>190921</v>
      </c>
      <c r="F76" s="87">
        <f>Data!GP16</f>
        <v>0</v>
      </c>
      <c r="G76" s="87">
        <f>Data!HJ16</f>
        <v>0</v>
      </c>
      <c r="H76" s="22">
        <f t="shared" si="1"/>
        <v>1839300</v>
      </c>
      <c r="I76" s="1"/>
    </row>
    <row r="77" spans="2:9" x14ac:dyDescent="0.2">
      <c r="B77" s="9" t="str">
        <f>$B$48</f>
        <v>Optometry</v>
      </c>
      <c r="C77" s="87">
        <f>Data!EI16</f>
        <v>0</v>
      </c>
      <c r="D77" s="87">
        <f>Data!FC16</f>
        <v>0</v>
      </c>
      <c r="E77" s="87">
        <f>Data!FW16</f>
        <v>0</v>
      </c>
      <c r="F77" s="87">
        <f>Data!GQ16</f>
        <v>0</v>
      </c>
      <c r="G77" s="87">
        <f>Data!HK16</f>
        <v>0</v>
      </c>
      <c r="H77" s="22">
        <f t="shared" si="1"/>
        <v>0</v>
      </c>
      <c r="I77" s="1"/>
    </row>
    <row r="78" spans="2:9" x14ac:dyDescent="0.2">
      <c r="B78" s="9" t="str">
        <f>$B$49</f>
        <v>Teacher Ed-Practice Teaching</v>
      </c>
      <c r="C78" s="87">
        <f>Data!EJ16</f>
        <v>91</v>
      </c>
      <c r="D78" s="87">
        <f>Data!FD16</f>
        <v>125907</v>
      </c>
      <c r="E78" s="87">
        <f>Data!FX16</f>
        <v>0</v>
      </c>
      <c r="F78" s="87">
        <f>Data!GR16</f>
        <v>0</v>
      </c>
      <c r="G78" s="87">
        <f>Data!HL16</f>
        <v>0</v>
      </c>
      <c r="H78" s="22">
        <f t="shared" si="1"/>
        <v>125998</v>
      </c>
      <c r="I78" s="1"/>
    </row>
    <row r="79" spans="2:9" x14ac:dyDescent="0.2">
      <c r="B79" s="9" t="str">
        <f>$B$50</f>
        <v>Technology</v>
      </c>
      <c r="C79" s="87">
        <f>Data!EK16</f>
        <v>140131</v>
      </c>
      <c r="D79" s="87">
        <f>Data!FE16</f>
        <v>255932</v>
      </c>
      <c r="E79" s="87">
        <f>Data!FY16</f>
        <v>0</v>
      </c>
      <c r="F79" s="87">
        <f>Data!GS16</f>
        <v>0</v>
      </c>
      <c r="G79" s="87">
        <f>Data!HM16</f>
        <v>0</v>
      </c>
      <c r="H79" s="22">
        <f t="shared" si="1"/>
        <v>396063</v>
      </c>
      <c r="I79" s="1"/>
    </row>
    <row r="80" spans="2:9" x14ac:dyDescent="0.2">
      <c r="B80" s="9" t="str">
        <f>$B$51</f>
        <v>Nursing</v>
      </c>
      <c r="C80" s="87">
        <f>Data!EL16</f>
        <v>0</v>
      </c>
      <c r="D80" s="87">
        <f>Data!FF16</f>
        <v>0</v>
      </c>
      <c r="E80" s="87">
        <f>Data!FZ16</f>
        <v>0</v>
      </c>
      <c r="F80" s="87">
        <f>Data!GT16</f>
        <v>0</v>
      </c>
      <c r="G80" s="87">
        <f>Data!HN16</f>
        <v>0</v>
      </c>
      <c r="H80" s="22">
        <f t="shared" si="1"/>
        <v>0</v>
      </c>
      <c r="I80" s="1"/>
    </row>
    <row r="81" spans="2:9" x14ac:dyDescent="0.2">
      <c r="B81" s="39" t="str">
        <f>$B$52</f>
        <v>Totals</v>
      </c>
      <c r="C81" s="21">
        <f>SUM(C61:C80)</f>
        <v>9980009</v>
      </c>
      <c r="D81" s="21">
        <f>SUM(D61:D80)</f>
        <v>9860597</v>
      </c>
      <c r="E81" s="21">
        <f>SUM(E61:E80)</f>
        <v>6589455</v>
      </c>
      <c r="F81" s="21">
        <f>SUM(F61:F80)</f>
        <v>870549</v>
      </c>
      <c r="G81" s="21">
        <f>SUM(G61:G80)</f>
        <v>0</v>
      </c>
      <c r="H81" s="21">
        <f t="shared" si="1"/>
        <v>27300610</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Data!T16</f>
        <v>Weir, George W.</v>
      </c>
      <c r="E84" s="350"/>
      <c r="F84" s="350"/>
      <c r="G84" s="94" t="str">
        <f>Data!U16</f>
        <v>(361) 593-2315</v>
      </c>
      <c r="H84" s="84" t="str">
        <f>Data!V16</f>
        <v>kagww00@tamuk.edu</v>
      </c>
    </row>
    <row r="85" spans="2:9" ht="13.5" customHeight="1" x14ac:dyDescent="0.2">
      <c r="B85" s="27"/>
      <c r="C85" s="27"/>
      <c r="D85" s="27"/>
      <c r="E85" s="27"/>
      <c r="F85" s="27"/>
      <c r="G85" s="27"/>
      <c r="H85" s="5"/>
    </row>
    <row r="86" spans="2:9" x14ac:dyDescent="0.2">
      <c r="B86" s="28" t="s">
        <v>34</v>
      </c>
      <c r="C86" s="13"/>
      <c r="D86" s="13"/>
      <c r="E86" s="13"/>
      <c r="F86" s="13"/>
      <c r="G86" s="13"/>
      <c r="H86" s="17">
        <f>H13+H14</f>
        <v>63143016</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Data!HR16</f>
        <v>267938.8</v>
      </c>
      <c r="D91" s="172">
        <f>Data!IL16</f>
        <v>58055.48</v>
      </c>
      <c r="E91" s="172">
        <f>Data!JF16</f>
        <v>11306.25</v>
      </c>
      <c r="F91" s="172">
        <f>Data!JZ16</f>
        <v>585.52719999999999</v>
      </c>
      <c r="G91" s="172">
        <f>Data!KT16</f>
        <v>0</v>
      </c>
      <c r="H91" s="40">
        <f t="shared" ref="H91:H111" si="2">SUM(C91:G91)</f>
        <v>337886.05719999998</v>
      </c>
    </row>
    <row r="92" spans="2:9" x14ac:dyDescent="0.2">
      <c r="B92" s="9" t="str">
        <f>$B$33</f>
        <v>Science</v>
      </c>
      <c r="C92" s="172">
        <f>Data!HS16</f>
        <v>92610.880000000005</v>
      </c>
      <c r="D92" s="172">
        <f>Data!IM16</f>
        <v>49058.81</v>
      </c>
      <c r="E92" s="172">
        <f>Data!JG16</f>
        <v>4814.3339999999998</v>
      </c>
      <c r="F92" s="172">
        <f>Data!KA16</f>
        <v>0</v>
      </c>
      <c r="G92" s="172">
        <f>Data!KU16</f>
        <v>0</v>
      </c>
      <c r="H92" s="75">
        <f t="shared" si="2"/>
        <v>146484.024</v>
      </c>
    </row>
    <row r="93" spans="2:9" x14ac:dyDescent="0.2">
      <c r="B93" s="9" t="str">
        <f>$B$34</f>
        <v>Fine Arts</v>
      </c>
      <c r="C93" s="172">
        <f>Data!HT16</f>
        <v>37431.910000000003</v>
      </c>
      <c r="D93" s="172">
        <f>Data!IN16</f>
        <v>8225.2620000000006</v>
      </c>
      <c r="E93" s="172">
        <f>Data!JH16</f>
        <v>1082.761</v>
      </c>
      <c r="F93" s="172">
        <f>Data!KB16</f>
        <v>0</v>
      </c>
      <c r="G93" s="172">
        <f>Data!KV16</f>
        <v>0</v>
      </c>
      <c r="H93" s="75">
        <f t="shared" si="2"/>
        <v>46739.933000000005</v>
      </c>
    </row>
    <row r="94" spans="2:9" x14ac:dyDescent="0.2">
      <c r="B94" s="9" t="str">
        <f>$B$35</f>
        <v>Teacher Education</v>
      </c>
      <c r="C94" s="172">
        <f>Data!HU16</f>
        <v>3080.9879999999998</v>
      </c>
      <c r="D94" s="172">
        <f>Data!IO16</f>
        <v>26743.72</v>
      </c>
      <c r="E94" s="172">
        <f>Data!JI16</f>
        <v>23295.62</v>
      </c>
      <c r="F94" s="172">
        <f>Data!KC16</f>
        <v>7416.6769999999997</v>
      </c>
      <c r="G94" s="172">
        <f>Data!KW16</f>
        <v>0</v>
      </c>
      <c r="H94" s="75">
        <f t="shared" si="2"/>
        <v>60537.005000000005</v>
      </c>
    </row>
    <row r="95" spans="2:9" x14ac:dyDescent="0.2">
      <c r="B95" s="9" t="str">
        <f>$B$36</f>
        <v>Agriculture</v>
      </c>
      <c r="C95" s="172">
        <f>Data!HV16</f>
        <v>14127</v>
      </c>
      <c r="D95" s="172">
        <f>Data!IP16</f>
        <v>16947.759999999998</v>
      </c>
      <c r="E95" s="172">
        <f>Data!JJ16</f>
        <v>9024.5529999999999</v>
      </c>
      <c r="F95" s="172">
        <f>Data!KD16</f>
        <v>1356.9359999999999</v>
      </c>
      <c r="G95" s="172">
        <f>Data!KX16</f>
        <v>0</v>
      </c>
      <c r="H95" s="75">
        <f t="shared" si="2"/>
        <v>41456.248999999996</v>
      </c>
    </row>
    <row r="96" spans="2:9" x14ac:dyDescent="0.2">
      <c r="B96" s="9" t="str">
        <f>$B$37</f>
        <v>Engineering</v>
      </c>
      <c r="C96" s="172">
        <f>Data!HW16</f>
        <v>25298.49</v>
      </c>
      <c r="D96" s="172">
        <f>Data!IQ16</f>
        <v>62879.11</v>
      </c>
      <c r="E96" s="172">
        <f>Data!JK16</f>
        <v>66870.92</v>
      </c>
      <c r="F96" s="172">
        <f>Data!KE16</f>
        <v>2988.047</v>
      </c>
      <c r="G96" s="172">
        <f>Data!KY16</f>
        <v>0</v>
      </c>
      <c r="H96" s="75">
        <f t="shared" si="2"/>
        <v>158036.56700000001</v>
      </c>
    </row>
    <row r="97" spans="2:8" x14ac:dyDescent="0.2">
      <c r="B97" s="9" t="str">
        <f>$B$38</f>
        <v>Home Economics</v>
      </c>
      <c r="C97" s="172">
        <f>Data!HX16</f>
        <v>2207.3440000000001</v>
      </c>
      <c r="D97" s="172">
        <f>Data!IR16</f>
        <v>5255.8029999999999</v>
      </c>
      <c r="E97" s="172">
        <f>Data!JL16</f>
        <v>1129.231</v>
      </c>
      <c r="F97" s="172">
        <f>Data!KF16</f>
        <v>0</v>
      </c>
      <c r="G97" s="172">
        <f>Data!KZ16</f>
        <v>0</v>
      </c>
      <c r="H97" s="75">
        <f t="shared" si="2"/>
        <v>8592.3780000000006</v>
      </c>
    </row>
    <row r="98" spans="2:8" x14ac:dyDescent="0.2">
      <c r="B98" s="9" t="str">
        <f>$B$39</f>
        <v>Law</v>
      </c>
      <c r="C98" s="172">
        <f>Data!HY16</f>
        <v>0</v>
      </c>
      <c r="D98" s="172">
        <f>Data!IS16</f>
        <v>0</v>
      </c>
      <c r="E98" s="172">
        <f>Data!JM16</f>
        <v>0</v>
      </c>
      <c r="F98" s="172">
        <f>Data!KG16</f>
        <v>0</v>
      </c>
      <c r="G98" s="172">
        <f>Data!LA16</f>
        <v>0</v>
      </c>
      <c r="H98" s="75">
        <f t="shared" si="2"/>
        <v>0</v>
      </c>
    </row>
    <row r="99" spans="2:8" x14ac:dyDescent="0.2">
      <c r="B99" s="9" t="str">
        <f>$B$40</f>
        <v>Social Service</v>
      </c>
      <c r="C99" s="172">
        <f>Data!HZ16</f>
        <v>878.29070000000002</v>
      </c>
      <c r="D99" s="172">
        <f>Data!IT16</f>
        <v>2439.6959999999999</v>
      </c>
      <c r="E99" s="172">
        <f>Data!JN16</f>
        <v>2913.6950000000002</v>
      </c>
      <c r="F99" s="172">
        <f>Data!KH16</f>
        <v>0</v>
      </c>
      <c r="G99" s="172">
        <f>Data!LB16</f>
        <v>0</v>
      </c>
      <c r="H99" s="75">
        <f t="shared" si="2"/>
        <v>6231.6817000000001</v>
      </c>
    </row>
    <row r="100" spans="2:8" x14ac:dyDescent="0.2">
      <c r="B100" s="9" t="str">
        <f>$B$41</f>
        <v>Library Science</v>
      </c>
      <c r="C100" s="172">
        <f>Data!IA16</f>
        <v>218.4109</v>
      </c>
      <c r="D100" s="172">
        <f>Data!IU16</f>
        <v>0</v>
      </c>
      <c r="E100" s="172">
        <f>Data!JO16</f>
        <v>0</v>
      </c>
      <c r="F100" s="172">
        <f>Data!KI16</f>
        <v>0</v>
      </c>
      <c r="G100" s="172">
        <f>Data!LC16</f>
        <v>0</v>
      </c>
      <c r="H100" s="75">
        <f t="shared" si="2"/>
        <v>218.4109</v>
      </c>
    </row>
    <row r="101" spans="2:8" x14ac:dyDescent="0.2">
      <c r="B101" s="9" t="str">
        <f>$B$42</f>
        <v>Veterinary Science</v>
      </c>
      <c r="C101" s="172">
        <f>Data!IB16</f>
        <v>0</v>
      </c>
      <c r="D101" s="172">
        <f>Data!IV16</f>
        <v>0</v>
      </c>
      <c r="E101" s="172">
        <f>Data!JP16</f>
        <v>0</v>
      </c>
      <c r="F101" s="172">
        <f>Data!KJ16</f>
        <v>0</v>
      </c>
      <c r="G101" s="172">
        <f>Data!LD16</f>
        <v>0</v>
      </c>
      <c r="H101" s="75">
        <f t="shared" si="2"/>
        <v>0</v>
      </c>
    </row>
    <row r="102" spans="2:8" x14ac:dyDescent="0.2">
      <c r="B102" s="9" t="str">
        <f>$B$43</f>
        <v>Vocational Training</v>
      </c>
      <c r="C102" s="172">
        <f>Data!IC16</f>
        <v>501.88040000000001</v>
      </c>
      <c r="D102" s="172">
        <f>Data!IW16</f>
        <v>571.58600000000001</v>
      </c>
      <c r="E102" s="172">
        <f>Data!JQ16</f>
        <v>0</v>
      </c>
      <c r="F102" s="172">
        <f>Data!KK16</f>
        <v>0</v>
      </c>
      <c r="G102" s="172">
        <f>Data!LE16</f>
        <v>0</v>
      </c>
      <c r="H102" s="75">
        <f t="shared" si="2"/>
        <v>1073.4664</v>
      </c>
    </row>
    <row r="103" spans="2:8" x14ac:dyDescent="0.2">
      <c r="B103" s="9" t="str">
        <f>$B$44</f>
        <v>Physical Training</v>
      </c>
      <c r="C103" s="172">
        <f>Data!ID16</f>
        <v>2704.578</v>
      </c>
      <c r="D103" s="172">
        <f>Data!IX16</f>
        <v>0</v>
      </c>
      <c r="E103" s="172">
        <f>Data!JR16</f>
        <v>0</v>
      </c>
      <c r="F103" s="172">
        <f>Data!KL16</f>
        <v>0</v>
      </c>
      <c r="G103" s="172">
        <f>Data!LF16</f>
        <v>0</v>
      </c>
      <c r="H103" s="75">
        <f t="shared" si="2"/>
        <v>2704.578</v>
      </c>
    </row>
    <row r="104" spans="2:8" x14ac:dyDescent="0.2">
      <c r="B104" s="9" t="str">
        <f>$B$45</f>
        <v>Health Services</v>
      </c>
      <c r="C104" s="172">
        <f>Data!IE16</f>
        <v>8648.143</v>
      </c>
      <c r="D104" s="172">
        <f>Data!IY16</f>
        <v>7876.7340000000004</v>
      </c>
      <c r="E104" s="172">
        <f>Data!JS16</f>
        <v>8504.0849999999991</v>
      </c>
      <c r="F104" s="172">
        <f>Data!KM16</f>
        <v>0</v>
      </c>
      <c r="G104" s="172">
        <f>Data!LG16</f>
        <v>0</v>
      </c>
      <c r="H104" s="75">
        <f t="shared" si="2"/>
        <v>25028.962</v>
      </c>
    </row>
    <row r="105" spans="2:8" x14ac:dyDescent="0.2">
      <c r="B105" s="9" t="str">
        <f>$B$46</f>
        <v>Pharmacy</v>
      </c>
      <c r="C105" s="172">
        <f>Data!IF16</f>
        <v>0</v>
      </c>
      <c r="D105" s="172">
        <f>Data!IZ16</f>
        <v>0</v>
      </c>
      <c r="E105" s="172">
        <f>Data!JT16</f>
        <v>0</v>
      </c>
      <c r="F105" s="172">
        <f>Data!KN16</f>
        <v>0</v>
      </c>
      <c r="G105" s="172">
        <f>Data!LH16</f>
        <v>0</v>
      </c>
      <c r="H105" s="75">
        <f t="shared" si="2"/>
        <v>0</v>
      </c>
    </row>
    <row r="106" spans="2:8" x14ac:dyDescent="0.2">
      <c r="B106" s="9" t="str">
        <f>$B$47</f>
        <v>Business Administration</v>
      </c>
      <c r="C106" s="172">
        <f>Data!IG16</f>
        <v>16092.7</v>
      </c>
      <c r="D106" s="172">
        <f>Data!JA16</f>
        <v>30196.47</v>
      </c>
      <c r="E106" s="172">
        <f>Data!JU16</f>
        <v>7793.0879999999997</v>
      </c>
      <c r="F106" s="172">
        <f>Data!KO16</f>
        <v>0</v>
      </c>
      <c r="G106" s="172">
        <f>Data!LI16</f>
        <v>0</v>
      </c>
      <c r="H106" s="75">
        <f t="shared" si="2"/>
        <v>54082.258000000002</v>
      </c>
    </row>
    <row r="107" spans="2:8" x14ac:dyDescent="0.2">
      <c r="B107" s="9" t="str">
        <f>$B$48</f>
        <v>Optometry</v>
      </c>
      <c r="C107" s="172">
        <f>Data!IH16</f>
        <v>0</v>
      </c>
      <c r="D107" s="172">
        <f>Data!JB16</f>
        <v>0</v>
      </c>
      <c r="E107" s="172">
        <f>Data!JV16</f>
        <v>0</v>
      </c>
      <c r="F107" s="172">
        <f>Data!KP16</f>
        <v>0</v>
      </c>
      <c r="G107" s="172">
        <f>Data!LJ16</f>
        <v>0</v>
      </c>
      <c r="H107" s="75">
        <f t="shared" si="2"/>
        <v>0</v>
      </c>
    </row>
    <row r="108" spans="2:8" x14ac:dyDescent="0.2">
      <c r="B108" s="9" t="str">
        <f>$B$49</f>
        <v>Teacher Ed-Practice Teaching</v>
      </c>
      <c r="C108" s="172">
        <f>Data!II16</f>
        <v>13.94112</v>
      </c>
      <c r="D108" s="172">
        <f>Data!JC16</f>
        <v>4530.8649999999998</v>
      </c>
      <c r="E108" s="172">
        <f>Data!JW16</f>
        <v>0</v>
      </c>
      <c r="F108" s="172">
        <f>Data!KQ16</f>
        <v>0</v>
      </c>
      <c r="G108" s="172">
        <f>Data!LK16</f>
        <v>0</v>
      </c>
      <c r="H108" s="75">
        <f t="shared" si="2"/>
        <v>4544.8061200000002</v>
      </c>
    </row>
    <row r="109" spans="2:8" x14ac:dyDescent="0.2">
      <c r="B109" s="9" t="str">
        <f>$B$50</f>
        <v>Technology</v>
      </c>
      <c r="C109" s="172">
        <f>Data!IJ16</f>
        <v>4475.1000000000004</v>
      </c>
      <c r="D109" s="172">
        <f>Data!JD16</f>
        <v>8671.3780000000006</v>
      </c>
      <c r="E109" s="172">
        <f>Data!JX16</f>
        <v>864.34960000000001</v>
      </c>
      <c r="F109" s="172">
        <f>Data!KR16</f>
        <v>0</v>
      </c>
      <c r="G109" s="172">
        <f>Data!LL16</f>
        <v>0</v>
      </c>
      <c r="H109" s="75">
        <f t="shared" si="2"/>
        <v>14010.827600000001</v>
      </c>
    </row>
    <row r="110" spans="2:8" x14ac:dyDescent="0.2">
      <c r="B110" s="9" t="str">
        <f>$B$51</f>
        <v>Nursing</v>
      </c>
      <c r="C110" s="172">
        <f>Data!IK16</f>
        <v>0</v>
      </c>
      <c r="D110" s="172">
        <f>Data!JE16</f>
        <v>0</v>
      </c>
      <c r="E110" s="172">
        <f>Data!JY16</f>
        <v>0</v>
      </c>
      <c r="F110" s="172">
        <f>Data!KS16</f>
        <v>0</v>
      </c>
      <c r="G110" s="172">
        <f>Data!HPM16</f>
        <v>0</v>
      </c>
      <c r="H110" s="75">
        <f t="shared" si="2"/>
        <v>0</v>
      </c>
    </row>
    <row r="111" spans="2:8" x14ac:dyDescent="0.2">
      <c r="B111" s="39" t="str">
        <f>$B$52</f>
        <v>Totals</v>
      </c>
      <c r="C111" s="40">
        <f>SUM(C91:C110)</f>
        <v>476228.45611999993</v>
      </c>
      <c r="D111" s="40">
        <f>SUM(D91:D110)</f>
        <v>281452.674</v>
      </c>
      <c r="E111" s="40">
        <f>SUM(E91:E110)</f>
        <v>137598.88659999997</v>
      </c>
      <c r="F111" s="40">
        <f>SUM(F91:F110)</f>
        <v>12347.1872</v>
      </c>
      <c r="G111" s="40">
        <f>SUM(G91:G110)</f>
        <v>0</v>
      </c>
      <c r="H111" s="40">
        <f t="shared" si="2"/>
        <v>907627.20391999988</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4998764.8</v>
      </c>
      <c r="D116" s="21">
        <f t="shared" si="3"/>
        <v>1452398.48</v>
      </c>
      <c r="E116" s="21">
        <f t="shared" si="3"/>
        <v>715443.25</v>
      </c>
      <c r="F116" s="21">
        <f t="shared" si="3"/>
        <v>60367.527199999997</v>
      </c>
      <c r="G116" s="21">
        <f t="shared" si="3"/>
        <v>0</v>
      </c>
      <c r="H116" s="40">
        <f t="shared" ref="H116:H136" si="4">SUM(C116:G116)</f>
        <v>7226974.0571999997</v>
      </c>
      <c r="I116" s="1"/>
    </row>
    <row r="117" spans="2:9" x14ac:dyDescent="0.2">
      <c r="B117" s="9" t="str">
        <f>$B$33</f>
        <v>Science</v>
      </c>
      <c r="C117" s="22">
        <f t="shared" si="3"/>
        <v>1708430.88</v>
      </c>
      <c r="D117" s="22">
        <f t="shared" si="3"/>
        <v>1665963.81</v>
      </c>
      <c r="E117" s="22">
        <f t="shared" si="3"/>
        <v>368987.33399999997</v>
      </c>
      <c r="F117" s="22">
        <f t="shared" si="3"/>
        <v>0</v>
      </c>
      <c r="G117" s="22">
        <f t="shared" si="3"/>
        <v>0</v>
      </c>
      <c r="H117" s="75">
        <f t="shared" si="4"/>
        <v>3743382.0239999997</v>
      </c>
      <c r="I117" s="1"/>
    </row>
    <row r="118" spans="2:9" x14ac:dyDescent="0.2">
      <c r="B118" s="9" t="str">
        <f>$B$34</f>
        <v>Fine Arts</v>
      </c>
      <c r="C118" s="22">
        <f t="shared" si="3"/>
        <v>1469949.91</v>
      </c>
      <c r="D118" s="22">
        <f t="shared" si="3"/>
        <v>605763.26199999999</v>
      </c>
      <c r="E118" s="22">
        <f t="shared" si="3"/>
        <v>80747.760999999999</v>
      </c>
      <c r="F118" s="22">
        <f t="shared" si="3"/>
        <v>0</v>
      </c>
      <c r="G118" s="22">
        <f t="shared" si="3"/>
        <v>0</v>
      </c>
      <c r="H118" s="75">
        <f t="shared" si="4"/>
        <v>2156460.9329999997</v>
      </c>
      <c r="I118" s="1"/>
    </row>
    <row r="119" spans="2:9" x14ac:dyDescent="0.2">
      <c r="B119" s="9" t="str">
        <f>$B$35</f>
        <v>Teacher Education</v>
      </c>
      <c r="C119" s="22">
        <f t="shared" si="3"/>
        <v>66590.987999999998</v>
      </c>
      <c r="D119" s="22">
        <f t="shared" si="3"/>
        <v>876353.72</v>
      </c>
      <c r="E119" s="22">
        <f t="shared" si="3"/>
        <v>938803.62</v>
      </c>
      <c r="F119" s="22">
        <f t="shared" si="3"/>
        <v>533306.67700000003</v>
      </c>
      <c r="G119" s="22">
        <f t="shared" si="3"/>
        <v>0</v>
      </c>
      <c r="H119" s="75">
        <f t="shared" si="4"/>
        <v>2415055.0049999999</v>
      </c>
      <c r="I119" s="1"/>
    </row>
    <row r="120" spans="2:9" x14ac:dyDescent="0.2">
      <c r="B120" s="9" t="str">
        <f>$B$36</f>
        <v>Agriculture</v>
      </c>
      <c r="C120" s="22">
        <f t="shared" si="3"/>
        <v>259623</v>
      </c>
      <c r="D120" s="22">
        <f t="shared" si="3"/>
        <v>446623.76</v>
      </c>
      <c r="E120" s="22">
        <f t="shared" si="3"/>
        <v>671103.55299999996</v>
      </c>
      <c r="F120" s="22">
        <f t="shared" si="3"/>
        <v>41078.936000000002</v>
      </c>
      <c r="G120" s="22">
        <f t="shared" si="3"/>
        <v>0</v>
      </c>
      <c r="H120" s="75">
        <f t="shared" si="4"/>
        <v>1418429.2490000001</v>
      </c>
      <c r="I120" s="1"/>
    </row>
    <row r="121" spans="2:9" x14ac:dyDescent="0.2">
      <c r="B121" s="9" t="str">
        <f>$B$37</f>
        <v>Engineering</v>
      </c>
      <c r="C121" s="22">
        <f t="shared" si="3"/>
        <v>945825.49</v>
      </c>
      <c r="D121" s="22">
        <f t="shared" si="3"/>
        <v>2797224.11</v>
      </c>
      <c r="E121" s="22">
        <f t="shared" si="3"/>
        <v>3218576.92</v>
      </c>
      <c r="F121" s="22">
        <f t="shared" si="3"/>
        <v>248143.04699999999</v>
      </c>
      <c r="G121" s="22">
        <f t="shared" si="3"/>
        <v>0</v>
      </c>
      <c r="H121" s="75">
        <f t="shared" si="4"/>
        <v>7209769.5669999998</v>
      </c>
      <c r="I121" s="1"/>
    </row>
    <row r="122" spans="2:9" x14ac:dyDescent="0.2">
      <c r="B122" s="9" t="str">
        <f>$B$38</f>
        <v>Home Economics</v>
      </c>
      <c r="C122" s="22">
        <f t="shared" si="3"/>
        <v>83780.343999999997</v>
      </c>
      <c r="D122" s="22">
        <f t="shared" si="3"/>
        <v>168888.80300000001</v>
      </c>
      <c r="E122" s="22">
        <f t="shared" si="3"/>
        <v>100296.231</v>
      </c>
      <c r="F122" s="22">
        <f t="shared" si="3"/>
        <v>0</v>
      </c>
      <c r="G122" s="22">
        <f t="shared" si="3"/>
        <v>0</v>
      </c>
      <c r="H122" s="75">
        <f t="shared" si="4"/>
        <v>352965.37800000003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10746.2907</v>
      </c>
      <c r="D124" s="22">
        <f t="shared" si="3"/>
        <v>167751.696</v>
      </c>
      <c r="E124" s="22">
        <f t="shared" si="3"/>
        <v>2913.6950000000002</v>
      </c>
      <c r="F124" s="22">
        <f t="shared" si="3"/>
        <v>0</v>
      </c>
      <c r="G124" s="22">
        <f t="shared" si="3"/>
        <v>0</v>
      </c>
      <c r="H124" s="75">
        <f t="shared" si="4"/>
        <v>181411.68170000002</v>
      </c>
      <c r="I124" s="1"/>
    </row>
    <row r="125" spans="2:9" x14ac:dyDescent="0.2">
      <c r="B125" s="9" t="str">
        <f>$B$41</f>
        <v>Library Science</v>
      </c>
      <c r="C125" s="22">
        <f t="shared" si="3"/>
        <v>11904.410900000001</v>
      </c>
      <c r="D125" s="22">
        <f t="shared" si="3"/>
        <v>0</v>
      </c>
      <c r="E125" s="22">
        <f t="shared" si="3"/>
        <v>0</v>
      </c>
      <c r="F125" s="22">
        <f t="shared" si="3"/>
        <v>0</v>
      </c>
      <c r="G125" s="22">
        <f t="shared" si="3"/>
        <v>0</v>
      </c>
      <c r="H125" s="75">
        <f t="shared" si="4"/>
        <v>11904.410900000001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38765.880400000002</v>
      </c>
      <c r="D127" s="22">
        <f t="shared" si="3"/>
        <v>22648.585999999999</v>
      </c>
      <c r="E127" s="22">
        <f t="shared" si="3"/>
        <v>0</v>
      </c>
      <c r="F127" s="22">
        <f t="shared" si="3"/>
        <v>0</v>
      </c>
      <c r="G127" s="22">
        <f t="shared" si="3"/>
        <v>0</v>
      </c>
      <c r="H127" s="75">
        <f t="shared" si="4"/>
        <v>61414.466400000005</v>
      </c>
      <c r="I127" s="1"/>
    </row>
    <row r="128" spans="2:9" x14ac:dyDescent="0.2">
      <c r="B128" s="9" t="str">
        <f>$B$44</f>
        <v>Physical Training</v>
      </c>
      <c r="C128" s="22">
        <f t="shared" si="3"/>
        <v>82625.577999999994</v>
      </c>
      <c r="D128" s="22">
        <f t="shared" si="3"/>
        <v>0</v>
      </c>
      <c r="E128" s="22">
        <f t="shared" si="3"/>
        <v>0</v>
      </c>
      <c r="F128" s="22">
        <f t="shared" si="3"/>
        <v>0</v>
      </c>
      <c r="G128" s="22">
        <f t="shared" si="3"/>
        <v>0</v>
      </c>
      <c r="H128" s="75">
        <f t="shared" si="4"/>
        <v>82625.577999999994</v>
      </c>
      <c r="I128" s="1"/>
    </row>
    <row r="129" spans="2:12" x14ac:dyDescent="0.2">
      <c r="B129" s="9" t="str">
        <f>$B$45</f>
        <v>Health Services</v>
      </c>
      <c r="C129" s="22">
        <f t="shared" si="3"/>
        <v>201129.14300000001</v>
      </c>
      <c r="D129" s="22">
        <f t="shared" si="3"/>
        <v>282113.734</v>
      </c>
      <c r="E129" s="22">
        <f t="shared" si="3"/>
        <v>430603.08500000002</v>
      </c>
      <c r="F129" s="22">
        <f t="shared" si="3"/>
        <v>0</v>
      </c>
      <c r="G129" s="22">
        <f t="shared" si="3"/>
        <v>0</v>
      </c>
      <c r="H129" s="75">
        <f t="shared" si="4"/>
        <v>913845.96200000006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433389.7</v>
      </c>
      <c r="D131" s="22">
        <f t="shared" si="3"/>
        <v>1261278.47</v>
      </c>
      <c r="E131" s="22">
        <f t="shared" si="3"/>
        <v>198714.08799999999</v>
      </c>
      <c r="F131" s="22">
        <f t="shared" si="3"/>
        <v>0</v>
      </c>
      <c r="G131" s="22">
        <f t="shared" si="3"/>
        <v>0</v>
      </c>
      <c r="H131" s="75">
        <f t="shared" si="4"/>
        <v>1893382.2579999999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104.94112</v>
      </c>
      <c r="D133" s="22">
        <f t="shared" si="5"/>
        <v>130437.86500000001</v>
      </c>
      <c r="E133" s="22">
        <f t="shared" si="5"/>
        <v>0</v>
      </c>
      <c r="F133" s="22">
        <f t="shared" si="5"/>
        <v>0</v>
      </c>
      <c r="G133" s="22">
        <f t="shared" si="5"/>
        <v>0</v>
      </c>
      <c r="H133" s="75">
        <f t="shared" si="4"/>
        <v>130542.80612000001</v>
      </c>
      <c r="I133" s="1"/>
    </row>
    <row r="134" spans="2:12" x14ac:dyDescent="0.2">
      <c r="B134" s="9" t="str">
        <f>$B$50</f>
        <v>Technology</v>
      </c>
      <c r="C134" s="22">
        <f t="shared" si="5"/>
        <v>144606.1</v>
      </c>
      <c r="D134" s="22">
        <f t="shared" si="5"/>
        <v>264603.37800000003</v>
      </c>
      <c r="E134" s="22">
        <f t="shared" si="5"/>
        <v>864.34960000000001</v>
      </c>
      <c r="F134" s="22">
        <f t="shared" si="5"/>
        <v>0</v>
      </c>
      <c r="G134" s="22">
        <f t="shared" si="5"/>
        <v>0</v>
      </c>
      <c r="H134" s="75">
        <f t="shared" si="4"/>
        <v>410073.82760000002</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10456237.456119999</v>
      </c>
      <c r="D136" s="40">
        <f>SUM(D116:D135)</f>
        <v>10142049.674000001</v>
      </c>
      <c r="E136" s="40">
        <f>SUM(E116:E135)</f>
        <v>6727053.8865999989</v>
      </c>
      <c r="F136" s="40">
        <f>SUM(F116:F135)</f>
        <v>882896.18720000004</v>
      </c>
      <c r="G136" s="40">
        <f>SUM(G116:G135)</f>
        <v>0</v>
      </c>
      <c r="H136" s="40">
        <f t="shared" si="4"/>
        <v>28208237.203919999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34934778.796080001</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Data!QD16</f>
        <v>0</v>
      </c>
      <c r="I140" s="368" t="str">
        <f>IF(H140+H141=1,"","Error, the two cells on the left must equal 100%")</f>
        <v/>
      </c>
      <c r="L140" s="57"/>
    </row>
    <row r="141" spans="2:12" ht="25.5" customHeight="1" thickBot="1" x14ac:dyDescent="0.25">
      <c r="B141" s="355"/>
      <c r="C141" s="356"/>
      <c r="D141" s="356"/>
      <c r="E141" s="356"/>
      <c r="F141" s="359" t="s">
        <v>3</v>
      </c>
      <c r="G141" s="360"/>
      <c r="H141" s="95">
        <f>1-H140</f>
        <v>1</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Data!LN16</f>
        <v>5113364</v>
      </c>
      <c r="D143" s="172">
        <f>Data!MH16</f>
        <v>1677038</v>
      </c>
      <c r="E143" s="172">
        <f>Data!NB16</f>
        <v>350084.9</v>
      </c>
      <c r="F143" s="172">
        <f>Data!NV16</f>
        <v>52836.99</v>
      </c>
      <c r="G143" s="172">
        <f>Data!OP16</f>
        <v>0</v>
      </c>
      <c r="H143" s="173">
        <f>Data!PJ16</f>
        <v>0</v>
      </c>
      <c r="I143" s="76">
        <f t="shared" ref="I143:I162" si="6">SUM(C143:H143)</f>
        <v>7193323.8900000006</v>
      </c>
    </row>
    <row r="144" spans="2:12" x14ac:dyDescent="0.2">
      <c r="B144" s="9" t="str">
        <f>$B$33</f>
        <v>Science</v>
      </c>
      <c r="C144" s="172">
        <f>Data!LO16</f>
        <v>2271785</v>
      </c>
      <c r="D144" s="172">
        <f>Data!MI16</f>
        <v>2134884</v>
      </c>
      <c r="E144" s="172">
        <f>Data!NC16</f>
        <v>35161.519999999997</v>
      </c>
      <c r="F144" s="172">
        <f>Data!NW16</f>
        <v>0</v>
      </c>
      <c r="G144" s="172">
        <f>Data!OQ16</f>
        <v>0</v>
      </c>
      <c r="H144" s="174">
        <f>Data!PK16</f>
        <v>0</v>
      </c>
      <c r="I144" s="76">
        <f t="shared" si="6"/>
        <v>4441830.5199999996</v>
      </c>
    </row>
    <row r="145" spans="2:9" x14ac:dyDescent="0.2">
      <c r="B145" s="9" t="str">
        <f>$B$34</f>
        <v>Fine Arts</v>
      </c>
      <c r="C145" s="172">
        <f>Data!LP16</f>
        <v>407594.8</v>
      </c>
      <c r="D145" s="172">
        <f>Data!MJ16</f>
        <v>172989.8</v>
      </c>
      <c r="E145" s="172">
        <f>Data!ND16</f>
        <v>18068.400000000001</v>
      </c>
      <c r="F145" s="172">
        <f>Data!NX16</f>
        <v>0</v>
      </c>
      <c r="G145" s="172">
        <f>Data!OR16</f>
        <v>0</v>
      </c>
      <c r="H145" s="174">
        <f>Data!PL16</f>
        <v>0</v>
      </c>
      <c r="I145" s="76">
        <f t="shared" si="6"/>
        <v>598653</v>
      </c>
    </row>
    <row r="146" spans="2:9" x14ac:dyDescent="0.2">
      <c r="B146" s="9" t="str">
        <f>$B$35</f>
        <v>Teacher Education</v>
      </c>
      <c r="C146" s="172">
        <f>Data!LQ16</f>
        <v>101601</v>
      </c>
      <c r="D146" s="172">
        <f>Data!MK16</f>
        <v>786768.8</v>
      </c>
      <c r="E146" s="172">
        <f>Data!NE16</f>
        <v>604472</v>
      </c>
      <c r="F146" s="172">
        <f>Data!NY16</f>
        <v>104269.5</v>
      </c>
      <c r="G146" s="172">
        <f>Data!OS16</f>
        <v>0</v>
      </c>
      <c r="H146" s="174">
        <f>Data!PN16</f>
        <v>0</v>
      </c>
      <c r="I146" s="76">
        <f t="shared" si="6"/>
        <v>1597111.3</v>
      </c>
    </row>
    <row r="147" spans="2:9" x14ac:dyDescent="0.2">
      <c r="B147" s="9" t="str">
        <f>$B$36</f>
        <v>Agriculture</v>
      </c>
      <c r="C147" s="172">
        <f>Data!LR16</f>
        <v>3130641</v>
      </c>
      <c r="D147" s="172">
        <f>Data!ML16</f>
        <v>3704897</v>
      </c>
      <c r="E147" s="172">
        <f>Data!NF16</f>
        <v>1809849</v>
      </c>
      <c r="F147" s="172">
        <f>Data!NZ16</f>
        <v>294634.59999999998</v>
      </c>
      <c r="G147" s="172">
        <f>Data!OT16</f>
        <v>0</v>
      </c>
      <c r="H147" s="174">
        <f>Data!PM16</f>
        <v>0</v>
      </c>
      <c r="I147" s="76">
        <f t="shared" si="6"/>
        <v>8940021.5999999996</v>
      </c>
    </row>
    <row r="148" spans="2:9" x14ac:dyDescent="0.2">
      <c r="B148" s="9" t="str">
        <f>$B$37</f>
        <v>Engineering</v>
      </c>
      <c r="C148" s="172">
        <f>Data!LS16</f>
        <v>1006215</v>
      </c>
      <c r="D148" s="172">
        <f>Data!MM16</f>
        <v>3122597</v>
      </c>
      <c r="E148" s="172">
        <f>Data!NG16</f>
        <v>2196975</v>
      </c>
      <c r="F148" s="172">
        <f>Data!OA16</f>
        <v>390584.8</v>
      </c>
      <c r="G148" s="172">
        <f>Data!OU16</f>
        <v>0</v>
      </c>
      <c r="H148" s="174">
        <f>Data!PO16</f>
        <v>0</v>
      </c>
      <c r="I148" s="76">
        <f t="shared" si="6"/>
        <v>6716371.7999999998</v>
      </c>
    </row>
    <row r="149" spans="2:9" x14ac:dyDescent="0.2">
      <c r="B149" s="9" t="str">
        <f>$B$38</f>
        <v>Home Economics</v>
      </c>
      <c r="C149" s="172">
        <f>Data!LT16</f>
        <v>451634.6</v>
      </c>
      <c r="D149" s="172">
        <f>Data!MN16</f>
        <v>1011206</v>
      </c>
      <c r="E149" s="172">
        <f>Data!NH16</f>
        <v>220324.5</v>
      </c>
      <c r="F149" s="172">
        <f>Data!OB16</f>
        <v>0</v>
      </c>
      <c r="G149" s="172">
        <f>Data!OV16</f>
        <v>0</v>
      </c>
      <c r="H149" s="174">
        <f>Data!PP16</f>
        <v>0</v>
      </c>
      <c r="I149" s="76">
        <f t="shared" si="6"/>
        <v>1683165.1</v>
      </c>
    </row>
    <row r="150" spans="2:9" x14ac:dyDescent="0.2">
      <c r="B150" s="9" t="str">
        <f>$B$39</f>
        <v>Law</v>
      </c>
      <c r="C150" s="172">
        <f>Data!LU16</f>
        <v>0</v>
      </c>
      <c r="D150" s="172">
        <f>Data!MO16</f>
        <v>0</v>
      </c>
      <c r="E150" s="172">
        <f>Data!NI16</f>
        <v>0</v>
      </c>
      <c r="F150" s="172">
        <f>Data!OC16</f>
        <v>0</v>
      </c>
      <c r="G150" s="172">
        <f>Data!OW16</f>
        <v>0</v>
      </c>
      <c r="H150" s="174">
        <f>Data!PQ16</f>
        <v>0</v>
      </c>
      <c r="I150" s="76">
        <f t="shared" si="6"/>
        <v>0</v>
      </c>
    </row>
    <row r="151" spans="2:9" x14ac:dyDescent="0.2">
      <c r="B151" s="9" t="str">
        <f>$B$40</f>
        <v>Social Service</v>
      </c>
      <c r="C151" s="172">
        <f>Data!LV16</f>
        <v>20384.3</v>
      </c>
      <c r="D151" s="172">
        <f>Data!MP16</f>
        <v>4750.7979999999998</v>
      </c>
      <c r="E151" s="172">
        <f>Data!NJ16</f>
        <v>79938.2</v>
      </c>
      <c r="F151" s="172">
        <f>Data!OD16</f>
        <v>0</v>
      </c>
      <c r="G151" s="172">
        <f>Data!OX16</f>
        <v>0</v>
      </c>
      <c r="H151" s="174">
        <f>Data!PR16</f>
        <v>0</v>
      </c>
      <c r="I151" s="76">
        <f t="shared" si="6"/>
        <v>105073.298</v>
      </c>
    </row>
    <row r="152" spans="2:9" x14ac:dyDescent="0.2">
      <c r="B152" s="9" t="str">
        <f>$B$41</f>
        <v>Library Science</v>
      </c>
      <c r="C152" s="172">
        <f>Data!LW16</f>
        <v>1596.4190000000001</v>
      </c>
      <c r="D152" s="172">
        <f>Data!MQ16</f>
        <v>0</v>
      </c>
      <c r="E152" s="172">
        <f>Data!NK16</f>
        <v>0</v>
      </c>
      <c r="F152" s="172">
        <f>Data!OE16</f>
        <v>0</v>
      </c>
      <c r="G152" s="172">
        <f>Data!OY16</f>
        <v>0</v>
      </c>
      <c r="H152" s="174">
        <f>Data!PS16</f>
        <v>0</v>
      </c>
      <c r="I152" s="76">
        <f t="shared" si="6"/>
        <v>1596.4190000000001</v>
      </c>
    </row>
    <row r="153" spans="2:9" x14ac:dyDescent="0.2">
      <c r="B153" s="9" t="str">
        <f>$B$42</f>
        <v>Veterinary Science</v>
      </c>
      <c r="C153" s="172">
        <f>Data!LX16</f>
        <v>0</v>
      </c>
      <c r="D153" s="172">
        <f>Data!MR16</f>
        <v>0</v>
      </c>
      <c r="E153" s="172">
        <f>Data!NL16</f>
        <v>0</v>
      </c>
      <c r="F153" s="172">
        <f>Data!OF16</f>
        <v>0</v>
      </c>
      <c r="G153" s="172">
        <f>Data!OZ16</f>
        <v>0</v>
      </c>
      <c r="H153" s="174">
        <f>Data!PT16</f>
        <v>0</v>
      </c>
      <c r="I153" s="76">
        <f t="shared" si="6"/>
        <v>0</v>
      </c>
    </row>
    <row r="154" spans="2:9" x14ac:dyDescent="0.2">
      <c r="B154" s="9" t="str">
        <f>$B$43</f>
        <v>Vocational Training</v>
      </c>
      <c r="C154" s="172">
        <f>Data!LY16</f>
        <v>100107.6</v>
      </c>
      <c r="D154" s="172">
        <f>Data!MS16</f>
        <v>122099.3</v>
      </c>
      <c r="E154" s="172">
        <f>Data!NM16</f>
        <v>0</v>
      </c>
      <c r="F154" s="172">
        <f>Data!OG16</f>
        <v>0</v>
      </c>
      <c r="G154" s="172">
        <f>Data!PA16</f>
        <v>0</v>
      </c>
      <c r="H154" s="174">
        <f>Data!PU16</f>
        <v>0</v>
      </c>
      <c r="I154" s="76">
        <f t="shared" si="6"/>
        <v>222206.90000000002</v>
      </c>
    </row>
    <row r="155" spans="2:9" x14ac:dyDescent="0.2">
      <c r="B155" s="9" t="str">
        <f>$B$44</f>
        <v>Physical Training</v>
      </c>
      <c r="C155" s="172">
        <f>Data!LZ16</f>
        <v>80096.479999999996</v>
      </c>
      <c r="D155" s="172">
        <f>Data!MT16</f>
        <v>0</v>
      </c>
      <c r="E155" s="172">
        <f>Data!NN16</f>
        <v>0</v>
      </c>
      <c r="F155" s="172">
        <f>Data!OH16</f>
        <v>0</v>
      </c>
      <c r="G155" s="172">
        <f>Data!PB16</f>
        <v>0</v>
      </c>
      <c r="H155" s="174">
        <f>Data!PV16</f>
        <v>0</v>
      </c>
      <c r="I155" s="76">
        <f t="shared" si="6"/>
        <v>80096.479999999996</v>
      </c>
    </row>
    <row r="156" spans="2:9" x14ac:dyDescent="0.2">
      <c r="B156" s="9" t="str">
        <f>$B$45</f>
        <v>Health Services</v>
      </c>
      <c r="C156" s="172">
        <f>Data!MA16</f>
        <v>253041</v>
      </c>
      <c r="D156" s="172">
        <f>Data!MU16</f>
        <v>162454.6</v>
      </c>
      <c r="E156" s="172">
        <f>Data!NO16</f>
        <v>111662</v>
      </c>
      <c r="F156" s="172">
        <f>Data!OI16</f>
        <v>0</v>
      </c>
      <c r="G156" s="172">
        <f>Data!PC16</f>
        <v>0</v>
      </c>
      <c r="H156" s="174">
        <f>Data!PW16</f>
        <v>0</v>
      </c>
      <c r="I156" s="76">
        <f t="shared" si="6"/>
        <v>527157.6</v>
      </c>
    </row>
    <row r="157" spans="2:9" x14ac:dyDescent="0.2">
      <c r="B157" s="9" t="str">
        <f>$B$46</f>
        <v>Pharmacy</v>
      </c>
      <c r="C157" s="172">
        <f>Data!MB16</f>
        <v>0</v>
      </c>
      <c r="D157" s="172">
        <f>Data!MV16</f>
        <v>0</v>
      </c>
      <c r="E157" s="172">
        <f>Data!NP16</f>
        <v>0</v>
      </c>
      <c r="F157" s="172">
        <f>Data!OJ16</f>
        <v>0</v>
      </c>
      <c r="G157" s="172">
        <f>Data!PD16</f>
        <v>0</v>
      </c>
      <c r="H157" s="174">
        <f>Data!PX16</f>
        <v>0</v>
      </c>
      <c r="I157" s="76">
        <f t="shared" si="6"/>
        <v>0</v>
      </c>
    </row>
    <row r="158" spans="2:9" x14ac:dyDescent="0.2">
      <c r="B158" s="9" t="str">
        <f>$B$47</f>
        <v>Business Administration</v>
      </c>
      <c r="C158" s="172">
        <f>Data!MC16</f>
        <v>469510.40000000002</v>
      </c>
      <c r="D158" s="172">
        <f>Data!MW16</f>
        <v>835184.6</v>
      </c>
      <c r="E158" s="172">
        <f>Data!NQ16</f>
        <v>331347</v>
      </c>
      <c r="F158" s="172">
        <f>Data!OK16</f>
        <v>0</v>
      </c>
      <c r="G158" s="172">
        <f>Data!PE16</f>
        <v>0</v>
      </c>
      <c r="H158" s="174">
        <f>Data!PY16</f>
        <v>0</v>
      </c>
      <c r="I158" s="76">
        <f t="shared" si="6"/>
        <v>1636042</v>
      </c>
    </row>
    <row r="159" spans="2:9" x14ac:dyDescent="0.2">
      <c r="B159" s="9" t="str">
        <f>$B$48</f>
        <v>Optometry</v>
      </c>
      <c r="C159" s="172">
        <f>Data!MD16</f>
        <v>0</v>
      </c>
      <c r="D159" s="172">
        <f>Data!MX16</f>
        <v>0</v>
      </c>
      <c r="E159" s="172">
        <f>Data!NR16</f>
        <v>0</v>
      </c>
      <c r="F159" s="172">
        <f>Data!OL16</f>
        <v>0</v>
      </c>
      <c r="G159" s="172">
        <f>Data!PF16</f>
        <v>0</v>
      </c>
      <c r="H159" s="174">
        <f>Data!PZ16</f>
        <v>0</v>
      </c>
      <c r="I159" s="76">
        <f t="shared" si="6"/>
        <v>0</v>
      </c>
    </row>
    <row r="160" spans="2:9" x14ac:dyDescent="0.2">
      <c r="B160" s="9" t="str">
        <f>$B$49</f>
        <v>Teacher Ed-Practice Teaching</v>
      </c>
      <c r="C160" s="172">
        <f>Data!ME16</f>
        <v>3146.348</v>
      </c>
      <c r="D160" s="172">
        <f>Data!MY16</f>
        <v>241694.3</v>
      </c>
      <c r="E160" s="172">
        <f>Data!NS16</f>
        <v>0</v>
      </c>
      <c r="F160" s="172">
        <f>Data!OM16</f>
        <v>0</v>
      </c>
      <c r="G160" s="172">
        <f>Data!PG16</f>
        <v>0</v>
      </c>
      <c r="H160" s="174">
        <f>Data!QA16</f>
        <v>0</v>
      </c>
      <c r="I160" s="76">
        <f t="shared" si="6"/>
        <v>244840.64799999999</v>
      </c>
    </row>
    <row r="161" spans="2:10" x14ac:dyDescent="0.2">
      <c r="B161" s="9" t="str">
        <f>$B$50</f>
        <v>Technology</v>
      </c>
      <c r="C161" s="172">
        <f>Data!MF16</f>
        <v>373687.7</v>
      </c>
      <c r="D161" s="172">
        <f>Data!MZ16</f>
        <v>538254.4</v>
      </c>
      <c r="E161" s="172">
        <f>Data!NT16</f>
        <v>35346.559999999998</v>
      </c>
      <c r="F161" s="172">
        <f>Data!ON16</f>
        <v>0</v>
      </c>
      <c r="G161" s="172">
        <f>Data!PH16</f>
        <v>0</v>
      </c>
      <c r="H161" s="174">
        <f>Data!QB16</f>
        <v>0</v>
      </c>
      <c r="I161" s="76">
        <f t="shared" si="6"/>
        <v>947288.66000000015</v>
      </c>
    </row>
    <row r="162" spans="2:10" x14ac:dyDescent="0.2">
      <c r="B162" s="9" t="str">
        <f>$B$51</f>
        <v>Nursing</v>
      </c>
      <c r="C162" s="172">
        <f>Data!MG16</f>
        <v>0</v>
      </c>
      <c r="D162" s="172">
        <f>Data!NA16</f>
        <v>0</v>
      </c>
      <c r="E162" s="172">
        <f>Data!NU16</f>
        <v>0</v>
      </c>
      <c r="F162" s="172">
        <f>Data!OO16</f>
        <v>0</v>
      </c>
      <c r="G162" s="172">
        <f>Data!PI16</f>
        <v>0</v>
      </c>
      <c r="H162" s="174">
        <f>Data!QC16</f>
        <v>0</v>
      </c>
      <c r="I162" s="76">
        <f t="shared" si="6"/>
        <v>0</v>
      </c>
    </row>
    <row r="163" spans="2:10" ht="15" thickBot="1" x14ac:dyDescent="0.25">
      <c r="B163" s="39" t="str">
        <f>$B$52</f>
        <v>Totals</v>
      </c>
      <c r="C163" s="40">
        <f t="shared" ref="C163:H163" si="7">SUM(C143:C162)</f>
        <v>13784405.647</v>
      </c>
      <c r="D163" s="40">
        <f t="shared" si="7"/>
        <v>14514818.598000001</v>
      </c>
      <c r="E163" s="40">
        <f t="shared" si="7"/>
        <v>5793229.0800000001</v>
      </c>
      <c r="F163" s="40">
        <f t="shared" si="7"/>
        <v>842325.8899999999</v>
      </c>
      <c r="G163" s="41">
        <f t="shared" si="7"/>
        <v>0</v>
      </c>
      <c r="H163" s="77">
        <f t="shared" si="7"/>
        <v>0</v>
      </c>
      <c r="I163" s="76">
        <f>SUM(I143:I162)</f>
        <v>34934779.215000004</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5113364</v>
      </c>
      <c r="D168" s="21">
        <f t="shared" si="8"/>
        <v>1677038</v>
      </c>
      <c r="E168" s="21">
        <f t="shared" si="8"/>
        <v>350084.9</v>
      </c>
      <c r="F168" s="21">
        <f t="shared" si="8"/>
        <v>52836.99</v>
      </c>
      <c r="G168" s="21">
        <f t="shared" si="8"/>
        <v>0</v>
      </c>
      <c r="H168" s="40">
        <f t="shared" ref="H168:H188" si="9">SUM(C168:G168)</f>
        <v>7193323.8900000006</v>
      </c>
      <c r="I168" s="56"/>
      <c r="J168" s="57"/>
    </row>
    <row r="169" spans="2:10" x14ac:dyDescent="0.2">
      <c r="B169" s="9" t="str">
        <f>$B$33</f>
        <v>Science</v>
      </c>
      <c r="C169" s="22">
        <f t="shared" si="8"/>
        <v>2271785</v>
      </c>
      <c r="D169" s="22">
        <f t="shared" si="8"/>
        <v>2134884</v>
      </c>
      <c r="E169" s="22">
        <f t="shared" si="8"/>
        <v>35161.519999999997</v>
      </c>
      <c r="F169" s="22">
        <f t="shared" si="8"/>
        <v>0</v>
      </c>
      <c r="G169" s="22">
        <f t="shared" si="8"/>
        <v>0</v>
      </c>
      <c r="H169" s="75">
        <f t="shared" si="9"/>
        <v>4441830.5199999996</v>
      </c>
      <c r="I169" s="56"/>
      <c r="J169" s="57"/>
    </row>
    <row r="170" spans="2:10" x14ac:dyDescent="0.2">
      <c r="B170" s="9" t="str">
        <f>$B$34</f>
        <v>Fine Arts</v>
      </c>
      <c r="C170" s="22">
        <f t="shared" si="8"/>
        <v>407594.8</v>
      </c>
      <c r="D170" s="22">
        <f t="shared" si="8"/>
        <v>172989.8</v>
      </c>
      <c r="E170" s="22">
        <f t="shared" si="8"/>
        <v>18068.400000000001</v>
      </c>
      <c r="F170" s="22">
        <f t="shared" si="8"/>
        <v>0</v>
      </c>
      <c r="G170" s="22">
        <f t="shared" si="8"/>
        <v>0</v>
      </c>
      <c r="H170" s="75">
        <f t="shared" si="9"/>
        <v>598653</v>
      </c>
      <c r="I170" s="56"/>
      <c r="J170" s="57"/>
    </row>
    <row r="171" spans="2:10" x14ac:dyDescent="0.2">
      <c r="B171" s="9" t="str">
        <f>$B$35</f>
        <v>Teacher Education</v>
      </c>
      <c r="C171" s="22">
        <f t="shared" si="8"/>
        <v>101601</v>
      </c>
      <c r="D171" s="22">
        <f t="shared" si="8"/>
        <v>786768.8</v>
      </c>
      <c r="E171" s="22">
        <f t="shared" si="8"/>
        <v>604472</v>
      </c>
      <c r="F171" s="22">
        <f t="shared" si="8"/>
        <v>104269.5</v>
      </c>
      <c r="G171" s="22">
        <f t="shared" si="8"/>
        <v>0</v>
      </c>
      <c r="H171" s="75">
        <f t="shared" si="9"/>
        <v>1597111.3</v>
      </c>
      <c r="I171" s="56"/>
      <c r="J171" s="57"/>
    </row>
    <row r="172" spans="2:10" x14ac:dyDescent="0.2">
      <c r="B172" s="9" t="str">
        <f>$B$36</f>
        <v>Agriculture</v>
      </c>
      <c r="C172" s="22">
        <f t="shared" si="8"/>
        <v>3130641</v>
      </c>
      <c r="D172" s="22">
        <f t="shared" si="8"/>
        <v>3704897</v>
      </c>
      <c r="E172" s="22">
        <f t="shared" si="8"/>
        <v>1809849</v>
      </c>
      <c r="F172" s="22">
        <f t="shared" si="8"/>
        <v>294634.59999999998</v>
      </c>
      <c r="G172" s="22">
        <f t="shared" si="8"/>
        <v>0</v>
      </c>
      <c r="H172" s="75">
        <f t="shared" si="9"/>
        <v>8940021.5999999996</v>
      </c>
      <c r="I172" s="56"/>
      <c r="J172" s="57"/>
    </row>
    <row r="173" spans="2:10" x14ac:dyDescent="0.2">
      <c r="B173" s="9" t="str">
        <f>$B$37</f>
        <v>Engineering</v>
      </c>
      <c r="C173" s="22">
        <f t="shared" si="8"/>
        <v>1006215</v>
      </c>
      <c r="D173" s="22">
        <f t="shared" si="8"/>
        <v>3122597</v>
      </c>
      <c r="E173" s="22">
        <f t="shared" si="8"/>
        <v>2196975</v>
      </c>
      <c r="F173" s="22">
        <f t="shared" si="8"/>
        <v>390584.8</v>
      </c>
      <c r="G173" s="22">
        <f t="shared" si="8"/>
        <v>0</v>
      </c>
      <c r="H173" s="75">
        <f t="shared" si="9"/>
        <v>6716371.7999999998</v>
      </c>
      <c r="I173" s="56"/>
      <c r="J173" s="57"/>
    </row>
    <row r="174" spans="2:10" x14ac:dyDescent="0.2">
      <c r="B174" s="9" t="str">
        <f>$B$38</f>
        <v>Home Economics</v>
      </c>
      <c r="C174" s="22">
        <f t="shared" si="8"/>
        <v>451634.6</v>
      </c>
      <c r="D174" s="22">
        <f t="shared" si="8"/>
        <v>1011206</v>
      </c>
      <c r="E174" s="22">
        <f t="shared" si="8"/>
        <v>220324.5</v>
      </c>
      <c r="F174" s="22">
        <f t="shared" si="8"/>
        <v>0</v>
      </c>
      <c r="G174" s="22">
        <f t="shared" si="8"/>
        <v>0</v>
      </c>
      <c r="H174" s="75">
        <f t="shared" si="9"/>
        <v>1683165.1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20384.3</v>
      </c>
      <c r="D176" s="22">
        <f t="shared" si="8"/>
        <v>4750.7979999999998</v>
      </c>
      <c r="E176" s="22">
        <f t="shared" si="8"/>
        <v>79938.2</v>
      </c>
      <c r="F176" s="22">
        <f t="shared" si="8"/>
        <v>0</v>
      </c>
      <c r="G176" s="22">
        <f t="shared" si="8"/>
        <v>0</v>
      </c>
      <c r="H176" s="75">
        <f t="shared" si="9"/>
        <v>105073.298</v>
      </c>
      <c r="I176" s="56"/>
      <c r="J176" s="57"/>
    </row>
    <row r="177" spans="2:10" x14ac:dyDescent="0.2">
      <c r="B177" s="9" t="str">
        <f>$B$41</f>
        <v>Library Science</v>
      </c>
      <c r="C177" s="22">
        <f t="shared" si="8"/>
        <v>1596.4190000000001</v>
      </c>
      <c r="D177" s="22">
        <f t="shared" si="8"/>
        <v>0</v>
      </c>
      <c r="E177" s="22">
        <f t="shared" si="8"/>
        <v>0</v>
      </c>
      <c r="F177" s="22">
        <f t="shared" si="8"/>
        <v>0</v>
      </c>
      <c r="G177" s="22">
        <f t="shared" si="8"/>
        <v>0</v>
      </c>
      <c r="H177" s="75">
        <f t="shared" si="9"/>
        <v>1596.4190000000001</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100107.6</v>
      </c>
      <c r="D179" s="22">
        <f t="shared" si="8"/>
        <v>122099.3</v>
      </c>
      <c r="E179" s="22">
        <f t="shared" si="8"/>
        <v>0</v>
      </c>
      <c r="F179" s="22">
        <f t="shared" si="8"/>
        <v>0</v>
      </c>
      <c r="G179" s="22">
        <f t="shared" si="8"/>
        <v>0</v>
      </c>
      <c r="H179" s="75">
        <f t="shared" si="9"/>
        <v>222206.90000000002</v>
      </c>
      <c r="I179" s="56"/>
      <c r="J179" s="57"/>
    </row>
    <row r="180" spans="2:10" x14ac:dyDescent="0.2">
      <c r="B180" s="9" t="str">
        <f>$B$44</f>
        <v>Physical Training</v>
      </c>
      <c r="C180" s="22">
        <f t="shared" si="8"/>
        <v>80096.479999999996</v>
      </c>
      <c r="D180" s="22">
        <f t="shared" si="8"/>
        <v>0</v>
      </c>
      <c r="E180" s="22">
        <f t="shared" si="8"/>
        <v>0</v>
      </c>
      <c r="F180" s="22">
        <f t="shared" si="8"/>
        <v>0</v>
      </c>
      <c r="G180" s="22">
        <f t="shared" si="8"/>
        <v>0</v>
      </c>
      <c r="H180" s="75">
        <f t="shared" si="9"/>
        <v>80096.479999999996</v>
      </c>
      <c r="I180" s="56"/>
      <c r="J180" s="57"/>
    </row>
    <row r="181" spans="2:10" x14ac:dyDescent="0.2">
      <c r="B181" s="9" t="str">
        <f>$B$45</f>
        <v>Health Services</v>
      </c>
      <c r="C181" s="22">
        <f t="shared" si="8"/>
        <v>253041</v>
      </c>
      <c r="D181" s="22">
        <f t="shared" si="8"/>
        <v>162454.6</v>
      </c>
      <c r="E181" s="22">
        <f t="shared" si="8"/>
        <v>111662</v>
      </c>
      <c r="F181" s="22">
        <f t="shared" si="8"/>
        <v>0</v>
      </c>
      <c r="G181" s="22">
        <f t="shared" si="8"/>
        <v>0</v>
      </c>
      <c r="H181" s="75">
        <f t="shared" si="9"/>
        <v>527157.6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469510.40000000002</v>
      </c>
      <c r="D183" s="22">
        <f t="shared" si="8"/>
        <v>835184.6</v>
      </c>
      <c r="E183" s="22">
        <f t="shared" si="8"/>
        <v>331347</v>
      </c>
      <c r="F183" s="22">
        <f t="shared" si="8"/>
        <v>0</v>
      </c>
      <c r="G183" s="22">
        <f t="shared" si="8"/>
        <v>0</v>
      </c>
      <c r="H183" s="75">
        <f t="shared" si="9"/>
        <v>1636042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3146.348</v>
      </c>
      <c r="D185" s="22">
        <f t="shared" si="10"/>
        <v>241694.3</v>
      </c>
      <c r="E185" s="22">
        <f t="shared" si="10"/>
        <v>0</v>
      </c>
      <c r="F185" s="22">
        <f t="shared" si="10"/>
        <v>0</v>
      </c>
      <c r="G185" s="22">
        <f t="shared" si="10"/>
        <v>0</v>
      </c>
      <c r="H185" s="75">
        <f t="shared" si="9"/>
        <v>244840.64799999999</v>
      </c>
      <c r="I185" s="56"/>
      <c r="J185" s="57"/>
    </row>
    <row r="186" spans="2:10" x14ac:dyDescent="0.2">
      <c r="B186" s="9" t="str">
        <f>$B$50</f>
        <v>Technology</v>
      </c>
      <c r="C186" s="22">
        <f t="shared" si="10"/>
        <v>373687.7</v>
      </c>
      <c r="D186" s="22">
        <f t="shared" si="10"/>
        <v>538254.4</v>
      </c>
      <c r="E186" s="22">
        <f t="shared" si="10"/>
        <v>35346.559999999998</v>
      </c>
      <c r="F186" s="22">
        <f t="shared" si="10"/>
        <v>0</v>
      </c>
      <c r="G186" s="22">
        <f t="shared" si="10"/>
        <v>0</v>
      </c>
      <c r="H186" s="75">
        <f t="shared" si="9"/>
        <v>947288.66000000015</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13784405.647</v>
      </c>
      <c r="D188" s="40">
        <f>SUM(D168:D187)</f>
        <v>14514818.598000001</v>
      </c>
      <c r="E188" s="40">
        <f>SUM(E168:E187)</f>
        <v>5793229.0800000001</v>
      </c>
      <c r="F188" s="40">
        <f>SUM(F168:F187)</f>
        <v>842325.8899999999</v>
      </c>
      <c r="G188" s="40">
        <f>SUM(G168:G187)</f>
        <v>0</v>
      </c>
      <c r="H188" s="40">
        <f t="shared" si="9"/>
        <v>34934779.215000004</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15023871</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2662371.1709324503</v>
      </c>
      <c r="D193" s="42">
        <f t="shared" si="11"/>
        <v>773555.86761315737</v>
      </c>
      <c r="E193" s="42">
        <f t="shared" si="11"/>
        <v>381049.23104968213</v>
      </c>
      <c r="F193" s="42">
        <f t="shared" si="11"/>
        <v>32152.095669266244</v>
      </c>
      <c r="G193" s="42">
        <f t="shared" si="11"/>
        <v>0</v>
      </c>
      <c r="H193" s="42">
        <f>SUM(C193:G193)</f>
        <v>3849128.3652645559</v>
      </c>
      <c r="I193" s="1"/>
    </row>
    <row r="194" spans="2:9" x14ac:dyDescent="0.2">
      <c r="B194" s="9" t="str">
        <f>$B$33</f>
        <v>Science</v>
      </c>
      <c r="C194" s="43">
        <f t="shared" si="11"/>
        <v>909920.21117752057</v>
      </c>
      <c r="D194" s="43">
        <f t="shared" si="11"/>
        <v>887302.00299897813</v>
      </c>
      <c r="E194" s="43">
        <f t="shared" si="11"/>
        <v>196524.79758215934</v>
      </c>
      <c r="F194" s="43">
        <f t="shared" si="11"/>
        <v>0</v>
      </c>
      <c r="G194" s="43">
        <f t="shared" si="11"/>
        <v>0</v>
      </c>
      <c r="H194" s="43">
        <f t="shared" ref="H194:H213" si="12">SUM(C194:G194)</f>
        <v>1993747.0117586581</v>
      </c>
      <c r="I194" s="1"/>
    </row>
    <row r="195" spans="2:9" x14ac:dyDescent="0.2">
      <c r="B195" s="9" t="str">
        <f>$B$34</f>
        <v>Fine Arts</v>
      </c>
      <c r="C195" s="43">
        <f t="shared" si="11"/>
        <v>782903.86118961824</v>
      </c>
      <c r="D195" s="43">
        <f t="shared" si="11"/>
        <v>322633.03229605861</v>
      </c>
      <c r="E195" s="43">
        <f t="shared" si="11"/>
        <v>43006.726582483665</v>
      </c>
      <c r="F195" s="43">
        <f t="shared" si="11"/>
        <v>0</v>
      </c>
      <c r="G195" s="43">
        <f t="shared" si="11"/>
        <v>0</v>
      </c>
      <c r="H195" s="43">
        <f t="shared" si="12"/>
        <v>1148543.6200681606</v>
      </c>
      <c r="I195" s="1"/>
    </row>
    <row r="196" spans="2:9" x14ac:dyDescent="0.2">
      <c r="B196" s="9" t="str">
        <f>$B$35</f>
        <v>Teacher Education</v>
      </c>
      <c r="C196" s="43">
        <f t="shared" si="11"/>
        <v>35466.747044211552</v>
      </c>
      <c r="D196" s="43">
        <f t="shared" si="11"/>
        <v>466751.08212080889</v>
      </c>
      <c r="E196" s="43">
        <f t="shared" si="11"/>
        <v>500012.26164012018</v>
      </c>
      <c r="F196" s="43">
        <f t="shared" si="11"/>
        <v>284042.23421565746</v>
      </c>
      <c r="G196" s="43">
        <f t="shared" si="11"/>
        <v>0</v>
      </c>
      <c r="H196" s="43">
        <f t="shared" si="12"/>
        <v>1286272.325020798</v>
      </c>
      <c r="I196" s="1"/>
    </row>
    <row r="197" spans="2:9" x14ac:dyDescent="0.2">
      <c r="B197" s="9" t="str">
        <f>$B$36</f>
        <v>Agriculture</v>
      </c>
      <c r="C197" s="43">
        <f t="shared" si="11"/>
        <v>138276.71798260955</v>
      </c>
      <c r="D197" s="43">
        <f t="shared" si="11"/>
        <v>237874.4090695073</v>
      </c>
      <c r="E197" s="43">
        <f t="shared" si="11"/>
        <v>357433.6508526142</v>
      </c>
      <c r="F197" s="43">
        <f t="shared" si="11"/>
        <v>21878.879946297773</v>
      </c>
      <c r="G197" s="43">
        <f t="shared" si="11"/>
        <v>0</v>
      </c>
      <c r="H197" s="43">
        <f t="shared" si="12"/>
        <v>755463.65785102872</v>
      </c>
      <c r="I197" s="1"/>
    </row>
    <row r="198" spans="2:9" x14ac:dyDescent="0.2">
      <c r="B198" s="9" t="str">
        <f>$B$37</f>
        <v>Engineering</v>
      </c>
      <c r="C198" s="43">
        <f t="shared" si="11"/>
        <v>503752.15039304481</v>
      </c>
      <c r="D198" s="43">
        <f t="shared" si="11"/>
        <v>1489817.8104121205</v>
      </c>
      <c r="E198" s="43">
        <f t="shared" si="11"/>
        <v>1714232.7647095057</v>
      </c>
      <c r="F198" s="43">
        <f t="shared" si="11"/>
        <v>132162.42832632095</v>
      </c>
      <c r="G198" s="43">
        <f t="shared" si="11"/>
        <v>0</v>
      </c>
      <c r="H198" s="43">
        <f t="shared" si="12"/>
        <v>3839965.1538409917</v>
      </c>
      <c r="I198" s="1"/>
    </row>
    <row r="199" spans="2:9" x14ac:dyDescent="0.2">
      <c r="B199" s="9" t="str">
        <f>$B$38</f>
        <v>Home Economics</v>
      </c>
      <c r="C199" s="43">
        <f t="shared" si="11"/>
        <v>44621.897904939135</v>
      </c>
      <c r="D199" s="43">
        <f t="shared" si="11"/>
        <v>89951.157574065088</v>
      </c>
      <c r="E199" s="43">
        <f t="shared" si="11"/>
        <v>53418.355264000726</v>
      </c>
      <c r="F199" s="43">
        <f t="shared" si="11"/>
        <v>0</v>
      </c>
      <c r="G199" s="43">
        <f t="shared" si="11"/>
        <v>0</v>
      </c>
      <c r="H199" s="43">
        <f t="shared" si="12"/>
        <v>187991.41074300493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5723.5368533721567</v>
      </c>
      <c r="D201" s="43">
        <f t="shared" si="11"/>
        <v>89345.527780267716</v>
      </c>
      <c r="E201" s="43">
        <f t="shared" si="11"/>
        <v>1551.8508830201465</v>
      </c>
      <c r="F201" s="43">
        <f t="shared" si="11"/>
        <v>0</v>
      </c>
      <c r="G201" s="43">
        <f t="shared" si="11"/>
        <v>0</v>
      </c>
      <c r="H201" s="43">
        <f t="shared" si="12"/>
        <v>96620.915516660025</v>
      </c>
      <c r="I201" s="1"/>
    </row>
    <row r="202" spans="2:9" x14ac:dyDescent="0.2">
      <c r="B202" s="9" t="str">
        <f>$B$41</f>
        <v>Library Science</v>
      </c>
      <c r="C202" s="43">
        <f t="shared" si="11"/>
        <v>6340.3583995578329</v>
      </c>
      <c r="D202" s="43">
        <f t="shared" si="11"/>
        <v>0</v>
      </c>
      <c r="E202" s="43">
        <f t="shared" si="11"/>
        <v>0</v>
      </c>
      <c r="F202" s="43">
        <f t="shared" si="11"/>
        <v>0</v>
      </c>
      <c r="G202" s="43">
        <f t="shared" si="11"/>
        <v>0</v>
      </c>
      <c r="H202" s="43">
        <f t="shared" si="12"/>
        <v>6340.3583995578329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20646.933096907327</v>
      </c>
      <c r="D204" s="43">
        <f t="shared" si="11"/>
        <v>12062.768472080204</v>
      </c>
      <c r="E204" s="43">
        <f t="shared" si="11"/>
        <v>0</v>
      </c>
      <c r="F204" s="43">
        <f t="shared" si="11"/>
        <v>0</v>
      </c>
      <c r="G204" s="43">
        <f t="shared" si="11"/>
        <v>0</v>
      </c>
      <c r="H204" s="43">
        <f t="shared" si="12"/>
        <v>32709.701568987533</v>
      </c>
      <c r="I204" s="1"/>
    </row>
    <row r="205" spans="2:9" x14ac:dyDescent="0.2">
      <c r="B205" s="9" t="str">
        <f>$B$44</f>
        <v>Physical Training</v>
      </c>
      <c r="C205" s="43">
        <f t="shared" si="11"/>
        <v>44006.86282515843</v>
      </c>
      <c r="D205" s="43">
        <f t="shared" si="11"/>
        <v>0</v>
      </c>
      <c r="E205" s="43">
        <f t="shared" si="11"/>
        <v>0</v>
      </c>
      <c r="F205" s="43">
        <f t="shared" si="11"/>
        <v>0</v>
      </c>
      <c r="G205" s="43">
        <f t="shared" si="11"/>
        <v>0</v>
      </c>
      <c r="H205" s="43">
        <f t="shared" si="12"/>
        <v>44006.86282515843</v>
      </c>
      <c r="I205" s="1"/>
    </row>
    <row r="206" spans="2:9" x14ac:dyDescent="0.2">
      <c r="B206" s="9" t="str">
        <f>$B$45</f>
        <v>Health Services</v>
      </c>
      <c r="C206" s="43">
        <f t="shared" si="11"/>
        <v>107122.54994624878</v>
      </c>
      <c r="D206" s="43">
        <f t="shared" si="11"/>
        <v>150255.41356250763</v>
      </c>
      <c r="E206" s="43">
        <f t="shared" si="11"/>
        <v>229341.70449839439</v>
      </c>
      <c r="F206" s="43">
        <f t="shared" si="11"/>
        <v>0</v>
      </c>
      <c r="G206" s="43">
        <f t="shared" si="11"/>
        <v>0</v>
      </c>
      <c r="H206" s="43">
        <f t="shared" si="12"/>
        <v>486719.66800715082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230825.87183519086</v>
      </c>
      <c r="D208" s="43">
        <f t="shared" si="11"/>
        <v>671764.24004701909</v>
      </c>
      <c r="E208" s="43">
        <f t="shared" si="11"/>
        <v>105836.277623891</v>
      </c>
      <c r="F208" s="43">
        <f t="shared" si="11"/>
        <v>0</v>
      </c>
      <c r="G208" s="43">
        <f t="shared" si="11"/>
        <v>0</v>
      </c>
      <c r="H208" s="43">
        <f t="shared" si="12"/>
        <v>1008426.389506101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55.892250128144212</v>
      </c>
      <c r="D210" s="43">
        <f t="shared" si="13"/>
        <v>69471.964628937712</v>
      </c>
      <c r="E210" s="43">
        <f t="shared" si="13"/>
        <v>0</v>
      </c>
      <c r="F210" s="43">
        <f t="shared" si="13"/>
        <v>0</v>
      </c>
      <c r="G210" s="43">
        <f t="shared" si="13"/>
        <v>0</v>
      </c>
      <c r="H210" s="43">
        <f t="shared" si="12"/>
        <v>69527.856879065861</v>
      </c>
      <c r="I210" s="1"/>
    </row>
    <row r="211" spans="2:9" x14ac:dyDescent="0.2">
      <c r="B211" s="9" t="str">
        <f>$B$50</f>
        <v>Technology</v>
      </c>
      <c r="C211" s="43">
        <f t="shared" si="13"/>
        <v>77018.048894994034</v>
      </c>
      <c r="D211" s="43">
        <f t="shared" si="13"/>
        <v>140929.29623705079</v>
      </c>
      <c r="E211" s="43">
        <f t="shared" si="13"/>
        <v>460.35761807536841</v>
      </c>
      <c r="F211" s="43">
        <f t="shared" si="13"/>
        <v>0</v>
      </c>
      <c r="G211" s="43">
        <f t="shared" si="13"/>
        <v>0</v>
      </c>
      <c r="H211" s="43">
        <f t="shared" si="12"/>
        <v>218407.70275012017</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5569052.8107259497</v>
      </c>
      <c r="D213" s="42">
        <f>SUM(D193:D212)</f>
        <v>5401714.5728125582</v>
      </c>
      <c r="E213" s="42">
        <f>SUM(E193:E212)</f>
        <v>3582867.9783039466</v>
      </c>
      <c r="F213" s="42">
        <f>SUM(F193:F212)</f>
        <v>470235.63815754245</v>
      </c>
      <c r="G213" s="42">
        <f>SUM(G193:G212)</f>
        <v>0</v>
      </c>
      <c r="H213" s="42">
        <f t="shared" si="12"/>
        <v>15023870.999999996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11351142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2711704.2061067987</v>
      </c>
      <c r="D218" s="42">
        <f t="shared" si="14"/>
        <v>834636.68954998336</v>
      </c>
      <c r="E218" s="42">
        <f t="shared" si="14"/>
        <v>184949.12766868531</v>
      </c>
      <c r="F218" s="42">
        <f t="shared" si="14"/>
        <v>11108.416644241299</v>
      </c>
      <c r="G218" s="42">
        <f t="shared" si="14"/>
        <v>0</v>
      </c>
      <c r="H218" s="42">
        <f>SUM(C218:G218)</f>
        <v>3742398.4399697087</v>
      </c>
      <c r="I218" s="1"/>
    </row>
    <row r="219" spans="2:9" x14ac:dyDescent="0.2">
      <c r="B219" s="9" t="str">
        <f>$B$33</f>
        <v>Science</v>
      </c>
      <c r="C219" s="43">
        <f t="shared" si="14"/>
        <v>937277.62189986464</v>
      </c>
      <c r="D219" s="43">
        <f t="shared" si="14"/>
        <v>705295.72813408915</v>
      </c>
      <c r="E219" s="43">
        <f t="shared" si="14"/>
        <v>78753.51264478339</v>
      </c>
      <c r="F219" s="43">
        <f t="shared" si="14"/>
        <v>0</v>
      </c>
      <c r="G219" s="43">
        <f t="shared" si="14"/>
        <v>0</v>
      </c>
      <c r="H219" s="43">
        <f t="shared" ref="H219:H238" si="15">SUM(C219:G219)</f>
        <v>1721326.8626787371</v>
      </c>
      <c r="I219" s="1"/>
    </row>
    <row r="220" spans="2:9" x14ac:dyDescent="0.2">
      <c r="B220" s="9" t="str">
        <f>$B$34</f>
        <v>Fine Arts</v>
      </c>
      <c r="C220" s="43">
        <f t="shared" si="14"/>
        <v>378833.42086423852</v>
      </c>
      <c r="D220" s="43">
        <f t="shared" si="14"/>
        <v>118250.77567465545</v>
      </c>
      <c r="E220" s="43">
        <f t="shared" si="14"/>
        <v>17711.938654666534</v>
      </c>
      <c r="F220" s="43">
        <f t="shared" si="14"/>
        <v>0</v>
      </c>
      <c r="G220" s="43">
        <f t="shared" si="14"/>
        <v>0</v>
      </c>
      <c r="H220" s="43">
        <f t="shared" si="15"/>
        <v>514796.13519356051</v>
      </c>
      <c r="I220" s="1"/>
    </row>
    <row r="221" spans="2:9" x14ac:dyDescent="0.2">
      <c r="B221" s="9" t="str">
        <f>$B$35</f>
        <v>Teacher Education</v>
      </c>
      <c r="C221" s="43">
        <f t="shared" si="14"/>
        <v>31181.44730390939</v>
      </c>
      <c r="D221" s="43">
        <f t="shared" si="14"/>
        <v>384482.04181222722</v>
      </c>
      <c r="E221" s="43">
        <f t="shared" si="14"/>
        <v>381072.74023967097</v>
      </c>
      <c r="F221" s="43">
        <f t="shared" si="14"/>
        <v>140706.61082705646</v>
      </c>
      <c r="G221" s="43">
        <f t="shared" si="14"/>
        <v>0</v>
      </c>
      <c r="H221" s="43">
        <f t="shared" si="15"/>
        <v>937442.84018286411</v>
      </c>
      <c r="I221" s="1"/>
    </row>
    <row r="222" spans="2:9" x14ac:dyDescent="0.2">
      <c r="B222" s="9" t="str">
        <f>$B$36</f>
        <v>Agriculture</v>
      </c>
      <c r="C222" s="43">
        <f t="shared" si="14"/>
        <v>142973.75536030851</v>
      </c>
      <c r="D222" s="43">
        <f t="shared" si="14"/>
        <v>243650.04456806128</v>
      </c>
      <c r="E222" s="43">
        <f t="shared" si="14"/>
        <v>147624.82775692019</v>
      </c>
      <c r="F222" s="43">
        <f t="shared" si="14"/>
        <v>25743.314762844919</v>
      </c>
      <c r="G222" s="43">
        <f t="shared" si="14"/>
        <v>0</v>
      </c>
      <c r="H222" s="43">
        <f t="shared" si="15"/>
        <v>559991.942448135</v>
      </c>
      <c r="I222" s="1"/>
    </row>
    <row r="223" spans="2:9" x14ac:dyDescent="0.2">
      <c r="B223" s="9" t="str">
        <f>$B$37</f>
        <v>Engineering</v>
      </c>
      <c r="C223" s="43">
        <f t="shared" si="14"/>
        <v>256035.89611234196</v>
      </c>
      <c r="D223" s="43">
        <f t="shared" si="14"/>
        <v>903983.75460664579</v>
      </c>
      <c r="E223" s="43">
        <f t="shared" si="14"/>
        <v>1093883.2499598775</v>
      </c>
      <c r="F223" s="43">
        <f t="shared" si="14"/>
        <v>56688.189700374256</v>
      </c>
      <c r="G223" s="43">
        <f t="shared" si="14"/>
        <v>0</v>
      </c>
      <c r="H223" s="43">
        <f t="shared" si="15"/>
        <v>2310591.0903792395</v>
      </c>
      <c r="I223" s="1"/>
    </row>
    <row r="224" spans="2:9" x14ac:dyDescent="0.2">
      <c r="B224" s="9" t="str">
        <f>$B$38</f>
        <v>Home Economics</v>
      </c>
      <c r="C224" s="43">
        <f t="shared" si="14"/>
        <v>22339.649275048207</v>
      </c>
      <c r="D224" s="43">
        <f t="shared" si="14"/>
        <v>75560.241405669673</v>
      </c>
      <c r="E224" s="43">
        <f t="shared" si="14"/>
        <v>18472.107695639348</v>
      </c>
      <c r="F224" s="43">
        <f t="shared" si="14"/>
        <v>0</v>
      </c>
      <c r="G224" s="43">
        <f t="shared" si="14"/>
        <v>0</v>
      </c>
      <c r="H224" s="43">
        <f t="shared" si="15"/>
        <v>116371.99837635724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8888.8288694402327</v>
      </c>
      <c r="D226" s="43">
        <f t="shared" si="14"/>
        <v>35074.382615363902</v>
      </c>
      <c r="E226" s="43">
        <f t="shared" si="14"/>
        <v>47662.598868995352</v>
      </c>
      <c r="F226" s="43">
        <f t="shared" si="14"/>
        <v>0</v>
      </c>
      <c r="G226" s="43">
        <f t="shared" si="14"/>
        <v>0</v>
      </c>
      <c r="H226" s="43">
        <f t="shared" si="15"/>
        <v>91625.81035379949</v>
      </c>
      <c r="I226" s="1"/>
    </row>
    <row r="227" spans="2:10" x14ac:dyDescent="0.2">
      <c r="B227" s="9" t="str">
        <f>$B$41</f>
        <v>Library Science</v>
      </c>
      <c r="C227" s="43">
        <f t="shared" si="14"/>
        <v>2210.4495072152963</v>
      </c>
      <c r="D227" s="43">
        <f t="shared" si="14"/>
        <v>0</v>
      </c>
      <c r="E227" s="43">
        <f t="shared" si="14"/>
        <v>0</v>
      </c>
      <c r="F227" s="43">
        <f t="shared" si="14"/>
        <v>0</v>
      </c>
      <c r="G227" s="43">
        <f t="shared" si="14"/>
        <v>0</v>
      </c>
      <c r="H227" s="43">
        <f t="shared" si="15"/>
        <v>2210.4495072152963</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5079.3307825372758</v>
      </c>
      <c r="D229" s="43">
        <f t="shared" si="14"/>
        <v>8217.4267841709734</v>
      </c>
      <c r="E229" s="43">
        <f t="shared" si="14"/>
        <v>0</v>
      </c>
      <c r="F229" s="43">
        <f t="shared" si="14"/>
        <v>0</v>
      </c>
      <c r="G229" s="43">
        <f t="shared" si="14"/>
        <v>0</v>
      </c>
      <c r="H229" s="43">
        <f t="shared" si="15"/>
        <v>13296.757566708249</v>
      </c>
      <c r="I229" s="1"/>
    </row>
    <row r="230" spans="2:10" x14ac:dyDescent="0.2">
      <c r="B230" s="9" t="str">
        <f>$B$44</f>
        <v>Physical Training</v>
      </c>
      <c r="C230" s="43">
        <f t="shared" si="14"/>
        <v>27371.949217006433</v>
      </c>
      <c r="D230" s="43">
        <f t="shared" si="14"/>
        <v>0</v>
      </c>
      <c r="E230" s="43">
        <f t="shared" si="14"/>
        <v>0</v>
      </c>
      <c r="F230" s="43">
        <f t="shared" si="14"/>
        <v>0</v>
      </c>
      <c r="G230" s="43">
        <f t="shared" si="14"/>
        <v>0</v>
      </c>
      <c r="H230" s="43">
        <f t="shared" si="15"/>
        <v>27371.949217006433</v>
      </c>
      <c r="I230" s="1"/>
    </row>
    <row r="231" spans="2:10" x14ac:dyDescent="0.2">
      <c r="B231" s="9" t="str">
        <f>$B$45</f>
        <v>Health Services</v>
      </c>
      <c r="C231" s="43">
        <f t="shared" si="14"/>
        <v>87524.394317609913</v>
      </c>
      <c r="D231" s="43">
        <f t="shared" si="14"/>
        <v>113240.14958674634</v>
      </c>
      <c r="E231" s="43">
        <f t="shared" si="14"/>
        <v>139110.9344980247</v>
      </c>
      <c r="F231" s="43">
        <f t="shared" si="14"/>
        <v>0</v>
      </c>
      <c r="G231" s="43">
        <f t="shared" si="14"/>
        <v>0</v>
      </c>
      <c r="H231" s="43">
        <f t="shared" si="15"/>
        <v>339875.47840238095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162867.80092524618</v>
      </c>
      <c r="D233" s="43">
        <f t="shared" si="14"/>
        <v>434120.64425644703</v>
      </c>
      <c r="E233" s="43">
        <f t="shared" si="14"/>
        <v>127480.34817114068</v>
      </c>
      <c r="F233" s="43">
        <f t="shared" si="14"/>
        <v>0</v>
      </c>
      <c r="G233" s="43">
        <f t="shared" si="14"/>
        <v>0</v>
      </c>
      <c r="H233" s="43">
        <f t="shared" si="15"/>
        <v>724468.79335283383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141.09252173714657</v>
      </c>
      <c r="D235" s="43">
        <f t="shared" si="16"/>
        <v>65138.139142818691</v>
      </c>
      <c r="E235" s="43">
        <f t="shared" si="16"/>
        <v>0</v>
      </c>
      <c r="F235" s="43">
        <f t="shared" si="16"/>
        <v>0</v>
      </c>
      <c r="G235" s="43">
        <f t="shared" si="16"/>
        <v>0</v>
      </c>
      <c r="H235" s="43">
        <f t="shared" si="15"/>
        <v>65279.231664555839</v>
      </c>
      <c r="I235" s="1"/>
    </row>
    <row r="236" spans="2:10" x14ac:dyDescent="0.2">
      <c r="B236" s="9" t="str">
        <f>$B$50</f>
        <v>Technology</v>
      </c>
      <c r="C236" s="43">
        <f t="shared" si="16"/>
        <v>45290.699477624046</v>
      </c>
      <c r="D236" s="43">
        <f t="shared" si="16"/>
        <v>124664.37706717914</v>
      </c>
      <c r="E236" s="43">
        <f t="shared" si="16"/>
        <v>14139.144162094313</v>
      </c>
      <c r="F236" s="43">
        <f t="shared" si="16"/>
        <v>0</v>
      </c>
      <c r="G236" s="43">
        <f t="shared" si="16"/>
        <v>0</v>
      </c>
      <c r="H236" s="43">
        <f t="shared" si="15"/>
        <v>184094.2207068975</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4819720.5425409283</v>
      </c>
      <c r="D238" s="42">
        <f>SUM(D218:D237)</f>
        <v>4046314.3952040575</v>
      </c>
      <c r="E238" s="42">
        <f>SUM(E218:E237)</f>
        <v>2250860.5303204982</v>
      </c>
      <c r="F238" s="42">
        <f>SUM(F218:F237)</f>
        <v>234246.53193451694</v>
      </c>
      <c r="G238" s="42">
        <f>SUM(G218:G237)</f>
        <v>0</v>
      </c>
      <c r="H238" s="42">
        <f t="shared" si="15"/>
        <v>11351142.000000002</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14543675</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3474376.8221514896</v>
      </c>
      <c r="D243" s="42">
        <f t="shared" si="17"/>
        <v>1069380.0461566646</v>
      </c>
      <c r="E243" s="42">
        <f t="shared" si="17"/>
        <v>236966.46595971283</v>
      </c>
      <c r="F243" s="42">
        <f t="shared" si="17"/>
        <v>14232.682618051653</v>
      </c>
      <c r="G243" s="42">
        <f t="shared" si="17"/>
        <v>0</v>
      </c>
      <c r="H243" s="42">
        <f>SUM(C243:G243)</f>
        <v>4794956.0168859186</v>
      </c>
      <c r="I243" s="1"/>
    </row>
    <row r="244" spans="2:9" x14ac:dyDescent="0.2">
      <c r="B244" s="9" t="str">
        <f>$B$33</f>
        <v>Science</v>
      </c>
      <c r="C244" s="43">
        <f t="shared" si="17"/>
        <v>1200888.9605719419</v>
      </c>
      <c r="D244" s="43">
        <f t="shared" si="17"/>
        <v>903661.66231296805</v>
      </c>
      <c r="E244" s="43">
        <f t="shared" si="17"/>
        <v>100903.10675473182</v>
      </c>
      <c r="F244" s="43">
        <f t="shared" si="17"/>
        <v>0</v>
      </c>
      <c r="G244" s="43">
        <f t="shared" si="17"/>
        <v>0</v>
      </c>
      <c r="H244" s="43">
        <f t="shared" ref="H244:H263" si="18">SUM(C244:G244)</f>
        <v>2205453.7296396419</v>
      </c>
      <c r="I244" s="1"/>
    </row>
    <row r="245" spans="2:9" x14ac:dyDescent="0.2">
      <c r="B245" s="9" t="str">
        <f>$B$34</f>
        <v>Fine Arts</v>
      </c>
      <c r="C245" s="43">
        <f t="shared" si="17"/>
        <v>485381.13188855402</v>
      </c>
      <c r="D245" s="43">
        <f t="shared" si="17"/>
        <v>151509.05960916483</v>
      </c>
      <c r="E245" s="43">
        <f t="shared" si="17"/>
        <v>22693.459337695476</v>
      </c>
      <c r="F245" s="43">
        <f t="shared" si="17"/>
        <v>0</v>
      </c>
      <c r="G245" s="43">
        <f t="shared" si="17"/>
        <v>0</v>
      </c>
      <c r="H245" s="43">
        <f t="shared" si="18"/>
        <v>659583.65083541442</v>
      </c>
      <c r="I245" s="1"/>
    </row>
    <row r="246" spans="2:9" x14ac:dyDescent="0.2">
      <c r="B246" s="9" t="str">
        <f>$B$35</f>
        <v>Teacher Education</v>
      </c>
      <c r="C246" s="43">
        <f t="shared" si="17"/>
        <v>39951.296144272041</v>
      </c>
      <c r="D246" s="43">
        <f t="shared" si="17"/>
        <v>492618.43957669131</v>
      </c>
      <c r="E246" s="43">
        <f t="shared" si="17"/>
        <v>488250.26463462412</v>
      </c>
      <c r="F246" s="43">
        <f t="shared" si="17"/>
        <v>180280.64649532095</v>
      </c>
      <c r="G246" s="43">
        <f t="shared" si="17"/>
        <v>0</v>
      </c>
      <c r="H246" s="43">
        <f t="shared" si="18"/>
        <v>1201100.6468509084</v>
      </c>
      <c r="I246" s="1"/>
    </row>
    <row r="247" spans="2:9" x14ac:dyDescent="0.2">
      <c r="B247" s="9" t="str">
        <f>$B$36</f>
        <v>Agriculture</v>
      </c>
      <c r="C247" s="43">
        <f t="shared" si="17"/>
        <v>183185.43028444497</v>
      </c>
      <c r="D247" s="43">
        <f t="shared" si="17"/>
        <v>312177.14146588941</v>
      </c>
      <c r="E247" s="43">
        <f t="shared" si="17"/>
        <v>189144.62675452622</v>
      </c>
      <c r="F247" s="43">
        <f t="shared" si="17"/>
        <v>32983.677178341924</v>
      </c>
      <c r="G247" s="43">
        <f t="shared" si="17"/>
        <v>0</v>
      </c>
      <c r="H247" s="43">
        <f t="shared" si="18"/>
        <v>717490.87568320241</v>
      </c>
      <c r="I247" s="1"/>
    </row>
    <row r="248" spans="2:9" x14ac:dyDescent="0.2">
      <c r="B248" s="9" t="str">
        <f>$B$37</f>
        <v>Engineering</v>
      </c>
      <c r="C248" s="43">
        <f t="shared" si="17"/>
        <v>328046.5402856968</v>
      </c>
      <c r="D248" s="43">
        <f t="shared" si="17"/>
        <v>1158231.1217918699</v>
      </c>
      <c r="E248" s="43">
        <f t="shared" si="17"/>
        <v>1401540.2569503773</v>
      </c>
      <c r="F248" s="43">
        <f t="shared" si="17"/>
        <v>72631.864471485809</v>
      </c>
      <c r="G248" s="43">
        <f t="shared" si="17"/>
        <v>0</v>
      </c>
      <c r="H248" s="43">
        <f t="shared" si="18"/>
        <v>2960449.7834994299</v>
      </c>
      <c r="I248" s="1"/>
    </row>
    <row r="249" spans="2:9" x14ac:dyDescent="0.2">
      <c r="B249" s="9" t="str">
        <f>$B$38</f>
        <v>Home Economics</v>
      </c>
      <c r="C249" s="43">
        <f t="shared" si="17"/>
        <v>28622.723481944526</v>
      </c>
      <c r="D249" s="43">
        <f t="shared" si="17"/>
        <v>96811.721140093461</v>
      </c>
      <c r="E249" s="43">
        <f t="shared" si="17"/>
        <v>23667.427549613738</v>
      </c>
      <c r="F249" s="43">
        <f t="shared" si="17"/>
        <v>0</v>
      </c>
      <c r="G249" s="43">
        <f t="shared" si="17"/>
        <v>0</v>
      </c>
      <c r="H249" s="43">
        <f t="shared" si="18"/>
        <v>149101.87217165172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11388.831027552664</v>
      </c>
      <c r="D251" s="43">
        <f t="shared" si="17"/>
        <v>44939.12785017601</v>
      </c>
      <c r="E251" s="43">
        <f t="shared" si="17"/>
        <v>61067.806887274957</v>
      </c>
      <c r="F251" s="43">
        <f t="shared" si="17"/>
        <v>0</v>
      </c>
      <c r="G251" s="43">
        <f t="shared" si="17"/>
        <v>0</v>
      </c>
      <c r="H251" s="43">
        <f t="shared" si="18"/>
        <v>117395.76576500363</v>
      </c>
      <c r="I251" s="1"/>
    </row>
    <row r="252" spans="2:9" x14ac:dyDescent="0.2">
      <c r="B252" s="9" t="str">
        <f>$B$41</f>
        <v>Library Science</v>
      </c>
      <c r="C252" s="43">
        <f t="shared" si="17"/>
        <v>2832.1431655818792</v>
      </c>
      <c r="D252" s="43">
        <f t="shared" si="17"/>
        <v>0</v>
      </c>
      <c r="E252" s="43">
        <f t="shared" si="17"/>
        <v>0</v>
      </c>
      <c r="F252" s="43">
        <f t="shared" si="17"/>
        <v>0</v>
      </c>
      <c r="G252" s="43">
        <f t="shared" si="17"/>
        <v>0</v>
      </c>
      <c r="H252" s="43">
        <f t="shared" si="18"/>
        <v>2832.1431655818792</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6507.903444315808</v>
      </c>
      <c r="D254" s="43">
        <f t="shared" si="17"/>
        <v>10528.595667755524</v>
      </c>
      <c r="E254" s="43">
        <f t="shared" si="17"/>
        <v>0</v>
      </c>
      <c r="F254" s="43">
        <f t="shared" si="17"/>
        <v>0</v>
      </c>
      <c r="G254" s="43">
        <f t="shared" si="17"/>
        <v>0</v>
      </c>
      <c r="H254" s="43">
        <f t="shared" si="18"/>
        <v>17036.499112071331</v>
      </c>
      <c r="I254" s="1"/>
    </row>
    <row r="255" spans="2:9" x14ac:dyDescent="0.2">
      <c r="B255" s="9" t="str">
        <f>$B$44</f>
        <v>Physical Training</v>
      </c>
      <c r="C255" s="43">
        <f t="shared" si="17"/>
        <v>35070.368561035182</v>
      </c>
      <c r="D255" s="43">
        <f t="shared" si="17"/>
        <v>0</v>
      </c>
      <c r="E255" s="43">
        <f t="shared" si="17"/>
        <v>0</v>
      </c>
      <c r="F255" s="43">
        <f t="shared" si="17"/>
        <v>0</v>
      </c>
      <c r="G255" s="43">
        <f t="shared" si="17"/>
        <v>0</v>
      </c>
      <c r="H255" s="43">
        <f t="shared" si="18"/>
        <v>35070.368561035182</v>
      </c>
      <c r="I255" s="1"/>
    </row>
    <row r="256" spans="2:9" x14ac:dyDescent="0.2">
      <c r="B256" s="9" t="str">
        <f>$B$45</f>
        <v>Health Services</v>
      </c>
      <c r="C256" s="43">
        <f t="shared" si="17"/>
        <v>112140.81768399739</v>
      </c>
      <c r="D256" s="43">
        <f t="shared" si="17"/>
        <v>145089.18420199686</v>
      </c>
      <c r="E256" s="43">
        <f t="shared" si="17"/>
        <v>178236.18278104172</v>
      </c>
      <c r="F256" s="43">
        <f t="shared" si="17"/>
        <v>0</v>
      </c>
      <c r="G256" s="43">
        <f t="shared" si="17"/>
        <v>0</v>
      </c>
      <c r="H256" s="43">
        <f t="shared" si="18"/>
        <v>435466.18466703594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208674.71877468188</v>
      </c>
      <c r="D258" s="43">
        <f t="shared" si="17"/>
        <v>556218.00527703576</v>
      </c>
      <c r="E258" s="43">
        <f t="shared" si="17"/>
        <v>163334.46913869234</v>
      </c>
      <c r="F258" s="43">
        <f t="shared" si="17"/>
        <v>0</v>
      </c>
      <c r="G258" s="43">
        <f t="shared" si="17"/>
        <v>0</v>
      </c>
      <c r="H258" s="43">
        <f t="shared" si="18"/>
        <v>928227.19319041003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180.7750956754391</v>
      </c>
      <c r="D260" s="43">
        <f t="shared" si="19"/>
        <v>83458.380293184033</v>
      </c>
      <c r="E260" s="43">
        <f t="shared" si="19"/>
        <v>0</v>
      </c>
      <c r="F260" s="43">
        <f t="shared" si="19"/>
        <v>0</v>
      </c>
      <c r="G260" s="43">
        <f t="shared" si="19"/>
        <v>0</v>
      </c>
      <c r="H260" s="43">
        <f t="shared" si="18"/>
        <v>83639.155388859479</v>
      </c>
      <c r="I260" s="1"/>
    </row>
    <row r="261" spans="2:10" x14ac:dyDescent="0.2">
      <c r="B261" s="9" t="str">
        <f>$B$50</f>
        <v>Technology</v>
      </c>
      <c r="C261" s="43">
        <f t="shared" si="19"/>
        <v>58028.805711815956</v>
      </c>
      <c r="D261" s="43">
        <f t="shared" si="19"/>
        <v>159726.50013033987</v>
      </c>
      <c r="E261" s="43">
        <f t="shared" si="19"/>
        <v>18115.808741679652</v>
      </c>
      <c r="F261" s="43">
        <f t="shared" si="19"/>
        <v>0</v>
      </c>
      <c r="G261" s="43">
        <f t="shared" si="19"/>
        <v>0</v>
      </c>
      <c r="H261" s="43">
        <f t="shared" si="18"/>
        <v>235871.11458383547</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6175277.2682730015</v>
      </c>
      <c r="D263" s="42">
        <f>SUM(D243:D262)</f>
        <v>5184348.9854738293</v>
      </c>
      <c r="E263" s="42">
        <f>SUM(E243:E262)</f>
        <v>2883919.8754899702</v>
      </c>
      <c r="F263" s="42">
        <f>SUM(F243:F262)</f>
        <v>300128.87076320034</v>
      </c>
      <c r="G263" s="42">
        <f>SUM(G243:G262)</f>
        <v>0</v>
      </c>
      <c r="H263" s="42">
        <f t="shared" si="18"/>
        <v>14543675</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18960580.99919074</v>
      </c>
      <c r="D268" s="42">
        <f t="shared" si="20"/>
        <v>5807009.0833198056</v>
      </c>
      <c r="E268" s="42">
        <f t="shared" si="20"/>
        <v>1868492.9746780803</v>
      </c>
      <c r="F268" s="42">
        <f t="shared" si="20"/>
        <v>170697.71213155921</v>
      </c>
      <c r="G268" s="42">
        <f t="shared" si="20"/>
        <v>0</v>
      </c>
      <c r="H268" s="42">
        <f>SUM(C268:G268)</f>
        <v>26806780.769320186</v>
      </c>
      <c r="I268" s="1"/>
    </row>
    <row r="269" spans="2:10" x14ac:dyDescent="0.2">
      <c r="B269" s="9" t="str">
        <f>$B$33</f>
        <v>Science</v>
      </c>
      <c r="C269" s="43">
        <f t="shared" si="20"/>
        <v>7028302.6736493269</v>
      </c>
      <c r="D269" s="43">
        <f t="shared" si="20"/>
        <v>6297107.2034460362</v>
      </c>
      <c r="E269" s="43">
        <f t="shared" si="20"/>
        <v>780330.27098167455</v>
      </c>
      <c r="F269" s="43">
        <f t="shared" si="20"/>
        <v>0</v>
      </c>
      <c r="G269" s="43">
        <f t="shared" si="20"/>
        <v>0</v>
      </c>
      <c r="H269" s="43">
        <f t="shared" ref="H269:H288" si="21">SUM(C269:G269)</f>
        <v>14105740.148077039</v>
      </c>
      <c r="I269" s="1"/>
    </row>
    <row r="270" spans="2:10" x14ac:dyDescent="0.2">
      <c r="B270" s="9" t="str">
        <f>$B$34</f>
        <v>Fine Arts</v>
      </c>
      <c r="C270" s="43">
        <f t="shared" si="20"/>
        <v>3524663.1239424106</v>
      </c>
      <c r="D270" s="43">
        <f t="shared" si="20"/>
        <v>1371145.9295798787</v>
      </c>
      <c r="E270" s="43">
        <f t="shared" si="20"/>
        <v>182228.28557484568</v>
      </c>
      <c r="F270" s="43">
        <f t="shared" si="20"/>
        <v>0</v>
      </c>
      <c r="G270" s="43">
        <f t="shared" si="20"/>
        <v>0</v>
      </c>
      <c r="H270" s="43">
        <f t="shared" si="21"/>
        <v>5078037.3390971348</v>
      </c>
      <c r="I270" s="1"/>
    </row>
    <row r="271" spans="2:10" x14ac:dyDescent="0.2">
      <c r="B271" s="9" t="str">
        <f>$B$35</f>
        <v>Teacher Education</v>
      </c>
      <c r="C271" s="43">
        <f t="shared" si="20"/>
        <v>274791.47849239298</v>
      </c>
      <c r="D271" s="43">
        <f t="shared" si="20"/>
        <v>3006974.0835097274</v>
      </c>
      <c r="E271" s="43">
        <f t="shared" si="20"/>
        <v>2912610.8865144155</v>
      </c>
      <c r="F271" s="43">
        <f t="shared" si="20"/>
        <v>1242605.6685380349</v>
      </c>
      <c r="G271" s="43">
        <f t="shared" si="20"/>
        <v>0</v>
      </c>
      <c r="H271" s="43">
        <f t="shared" si="21"/>
        <v>7436982.1170545714</v>
      </c>
      <c r="I271" s="1"/>
    </row>
    <row r="272" spans="2:10" x14ac:dyDescent="0.2">
      <c r="B272" s="9" t="str">
        <f>$B$36</f>
        <v>Agriculture</v>
      </c>
      <c r="C272" s="43">
        <f t="shared" si="20"/>
        <v>3854699.903627363</v>
      </c>
      <c r="D272" s="43">
        <f t="shared" si="20"/>
        <v>4945222.3551034573</v>
      </c>
      <c r="E272" s="43">
        <f t="shared" si="20"/>
        <v>3175155.6583640603</v>
      </c>
      <c r="F272" s="43">
        <f t="shared" si="20"/>
        <v>416319.40788748459</v>
      </c>
      <c r="G272" s="43">
        <f t="shared" si="20"/>
        <v>0</v>
      </c>
      <c r="H272" s="43">
        <f t="shared" si="21"/>
        <v>12391397.324982367</v>
      </c>
      <c r="I272" s="1"/>
    </row>
    <row r="273" spans="2:10" x14ac:dyDescent="0.2">
      <c r="B273" s="9" t="str">
        <f>$B$37</f>
        <v>Engineering</v>
      </c>
      <c r="C273" s="43">
        <f t="shared" si="20"/>
        <v>3039875.0767910834</v>
      </c>
      <c r="D273" s="43">
        <f t="shared" si="20"/>
        <v>9471853.7968106363</v>
      </c>
      <c r="E273" s="43">
        <f t="shared" si="20"/>
        <v>9625208.1916197613</v>
      </c>
      <c r="F273" s="43">
        <f t="shared" si="20"/>
        <v>900210.329498181</v>
      </c>
      <c r="G273" s="43">
        <f t="shared" si="20"/>
        <v>0</v>
      </c>
      <c r="H273" s="43">
        <f t="shared" si="21"/>
        <v>23037147.39471966</v>
      </c>
      <c r="I273" s="1"/>
    </row>
    <row r="274" spans="2:10" x14ac:dyDescent="0.2">
      <c r="B274" s="9" t="str">
        <f>$B$38</f>
        <v>Home Economics</v>
      </c>
      <c r="C274" s="43">
        <f t="shared" si="20"/>
        <v>630999.21466193185</v>
      </c>
      <c r="D274" s="43">
        <f t="shared" si="20"/>
        <v>1442417.9231198283</v>
      </c>
      <c r="E274" s="43">
        <f t="shared" si="20"/>
        <v>416178.62150925386</v>
      </c>
      <c r="F274" s="43">
        <f t="shared" si="20"/>
        <v>0</v>
      </c>
      <c r="G274" s="43">
        <f t="shared" si="20"/>
        <v>0</v>
      </c>
      <c r="H274" s="43">
        <f t="shared" si="21"/>
        <v>2489595.7592910142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57131.787450365053</v>
      </c>
      <c r="D276" s="43">
        <f t="shared" si="20"/>
        <v>341861.53224580764</v>
      </c>
      <c r="E276" s="43">
        <f t="shared" si="20"/>
        <v>193134.15163929045</v>
      </c>
      <c r="F276" s="43">
        <f t="shared" si="20"/>
        <v>0</v>
      </c>
      <c r="G276" s="43">
        <f t="shared" si="20"/>
        <v>0</v>
      </c>
      <c r="H276" s="43">
        <f t="shared" si="21"/>
        <v>592127.47133546323</v>
      </c>
      <c r="I276" s="1"/>
    </row>
    <row r="277" spans="2:10" x14ac:dyDescent="0.2">
      <c r="B277" s="9" t="str">
        <f>$B$41</f>
        <v>Library Science</v>
      </c>
      <c r="C277" s="43">
        <f>C252+C227+C202+C177+C125</f>
        <v>24883.780972355009</v>
      </c>
      <c r="D277" s="43">
        <f t="shared" si="20"/>
        <v>0</v>
      </c>
      <c r="E277" s="43">
        <f t="shared" si="20"/>
        <v>0</v>
      </c>
      <c r="F277" s="43">
        <f t="shared" si="20"/>
        <v>0</v>
      </c>
      <c r="G277" s="43">
        <f t="shared" si="20"/>
        <v>0</v>
      </c>
      <c r="H277" s="43">
        <f t="shared" si="21"/>
        <v>24883.780972355009</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171107.64772376043</v>
      </c>
      <c r="D279" s="43">
        <f t="shared" si="20"/>
        <v>175556.67692400672</v>
      </c>
      <c r="E279" s="43">
        <f t="shared" si="20"/>
        <v>0</v>
      </c>
      <c r="F279" s="43">
        <f t="shared" si="20"/>
        <v>0</v>
      </c>
      <c r="G279" s="43">
        <f t="shared" si="20"/>
        <v>0</v>
      </c>
      <c r="H279" s="43">
        <f t="shared" si="21"/>
        <v>346664.32464776712</v>
      </c>
      <c r="I279" s="1"/>
    </row>
    <row r="280" spans="2:10" x14ac:dyDescent="0.2">
      <c r="B280" s="9" t="str">
        <f>$B$44</f>
        <v>Physical Training</v>
      </c>
      <c r="C280" s="43">
        <f t="shared" si="20"/>
        <v>269171.23860320001</v>
      </c>
      <c r="D280" s="43">
        <f t="shared" si="20"/>
        <v>0</v>
      </c>
      <c r="E280" s="43">
        <f t="shared" si="20"/>
        <v>0</v>
      </c>
      <c r="F280" s="43">
        <f t="shared" si="20"/>
        <v>0</v>
      </c>
      <c r="G280" s="43">
        <f t="shared" si="20"/>
        <v>0</v>
      </c>
      <c r="H280" s="43">
        <f t="shared" si="21"/>
        <v>269171.23860320001</v>
      </c>
      <c r="I280" s="1"/>
    </row>
    <row r="281" spans="2:10" x14ac:dyDescent="0.2">
      <c r="B281" s="9" t="str">
        <f>$B$45</f>
        <v>Health Services</v>
      </c>
      <c r="C281" s="43">
        <f t="shared" si="20"/>
        <v>760957.90494785609</v>
      </c>
      <c r="D281" s="43">
        <f t="shared" si="20"/>
        <v>853153.08135125088</v>
      </c>
      <c r="E281" s="43">
        <f t="shared" si="20"/>
        <v>1088953.9067774608</v>
      </c>
      <c r="F281" s="43">
        <f t="shared" si="20"/>
        <v>0</v>
      </c>
      <c r="G281" s="43">
        <f t="shared" si="20"/>
        <v>0</v>
      </c>
      <c r="H281" s="43">
        <f t="shared" si="21"/>
        <v>2703064.8930765679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1505268.491535119</v>
      </c>
      <c r="D283" s="43">
        <f t="shared" si="20"/>
        <v>3758565.9595805015</v>
      </c>
      <c r="E283" s="43">
        <f t="shared" si="20"/>
        <v>926712.18293372402</v>
      </c>
      <c r="F283" s="43">
        <f t="shared" si="20"/>
        <v>0</v>
      </c>
      <c r="G283" s="43">
        <f t="shared" si="20"/>
        <v>0</v>
      </c>
      <c r="H283" s="43">
        <f t="shared" si="21"/>
        <v>6190546.6340493448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3629.0489875407297</v>
      </c>
      <c r="D285" s="43">
        <f t="shared" si="22"/>
        <v>590200.6490649404</v>
      </c>
      <c r="E285" s="43">
        <f t="shared" si="22"/>
        <v>0</v>
      </c>
      <c r="F285" s="43">
        <f t="shared" si="22"/>
        <v>0</v>
      </c>
      <c r="G285" s="43">
        <f t="shared" si="22"/>
        <v>0</v>
      </c>
      <c r="H285" s="43">
        <f t="shared" si="21"/>
        <v>593829.69805248117</v>
      </c>
      <c r="I285" s="1"/>
    </row>
    <row r="286" spans="2:10" x14ac:dyDescent="0.2">
      <c r="B286" s="9" t="str">
        <f>$B$50</f>
        <v>Technology</v>
      </c>
      <c r="C286" s="43">
        <f t="shared" si="22"/>
        <v>698631.3540844341</v>
      </c>
      <c r="D286" s="43">
        <f t="shared" si="22"/>
        <v>1228177.9514345699</v>
      </c>
      <c r="E286" s="43">
        <f t="shared" si="22"/>
        <v>68926.220121849328</v>
      </c>
      <c r="F286" s="43">
        <f t="shared" si="22"/>
        <v>0</v>
      </c>
      <c r="G286" s="43">
        <f t="shared" si="22"/>
        <v>0</v>
      </c>
      <c r="H286" s="43">
        <f t="shared" si="21"/>
        <v>1995735.5256408532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40804693.724659875</v>
      </c>
      <c r="D288" s="42">
        <f>SUM(D268:D287)</f>
        <v>39289246.225490443</v>
      </c>
      <c r="E288" s="42">
        <f>SUM(E268:E287)</f>
        <v>21237931.350714415</v>
      </c>
      <c r="F288" s="42">
        <f>SUM(F268:F287)</f>
        <v>2729833.1180552598</v>
      </c>
      <c r="G288" s="42">
        <f>SUM(G268:G287)</f>
        <v>0</v>
      </c>
      <c r="H288" s="42">
        <f t="shared" si="21"/>
        <v>104061704.41891998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328.8456241838208</v>
      </c>
      <c r="D293" s="40">
        <f t="shared" si="23"/>
        <v>464.82102644039105</v>
      </c>
      <c r="E293" s="40">
        <f t="shared" si="23"/>
        <v>767.97902781672019</v>
      </c>
      <c r="F293" s="40">
        <f t="shared" si="23"/>
        <v>1354.7437470758666</v>
      </c>
      <c r="G293" s="41">
        <f t="shared" si="23"/>
        <v>0</v>
      </c>
      <c r="H293" s="42">
        <f t="shared" si="23"/>
        <v>368.68079726750358</v>
      </c>
      <c r="I293" s="1"/>
    </row>
    <row r="294" spans="2:10" x14ac:dyDescent="0.2">
      <c r="B294" s="9" t="str">
        <f>$B$33</f>
        <v>Science</v>
      </c>
      <c r="C294" s="75">
        <f t="shared" si="23"/>
        <v>352.66710189419069</v>
      </c>
      <c r="D294" s="75">
        <f t="shared" si="23"/>
        <v>596.48642639443369</v>
      </c>
      <c r="E294" s="75">
        <f t="shared" si="23"/>
        <v>753.21454727960861</v>
      </c>
      <c r="F294" s="75">
        <f t="shared" si="23"/>
        <v>0</v>
      </c>
      <c r="G294" s="96">
        <f t="shared" si="23"/>
        <v>0</v>
      </c>
      <c r="H294" s="43">
        <f t="shared" si="23"/>
        <v>447.48874272181456</v>
      </c>
      <c r="I294" s="1"/>
    </row>
    <row r="295" spans="2:10" x14ac:dyDescent="0.2">
      <c r="B295" s="9" t="str">
        <f>$B$34</f>
        <v>Fine Arts</v>
      </c>
      <c r="C295" s="75">
        <f t="shared" si="23"/>
        <v>437.57456535597896</v>
      </c>
      <c r="D295" s="75">
        <f t="shared" si="23"/>
        <v>774.65871727676767</v>
      </c>
      <c r="E295" s="75">
        <f t="shared" si="23"/>
        <v>782.09564624397285</v>
      </c>
      <c r="F295" s="75">
        <f t="shared" si="23"/>
        <v>0</v>
      </c>
      <c r="G295" s="96">
        <f t="shared" si="23"/>
        <v>0</v>
      </c>
      <c r="H295" s="43">
        <f t="shared" si="23"/>
        <v>504.87545626338584</v>
      </c>
      <c r="I295" s="1"/>
    </row>
    <row r="296" spans="2:10" x14ac:dyDescent="0.2">
      <c r="B296" s="9" t="str">
        <f>$B$35</f>
        <v>Teacher Education</v>
      </c>
      <c r="C296" s="75">
        <f t="shared" si="23"/>
        <v>414.46678505639966</v>
      </c>
      <c r="D296" s="75">
        <f t="shared" si="23"/>
        <v>522.49766872453995</v>
      </c>
      <c r="E296" s="75">
        <f t="shared" si="23"/>
        <v>581.01154727995527</v>
      </c>
      <c r="F296" s="75">
        <f t="shared" si="23"/>
        <v>778.57498028698933</v>
      </c>
      <c r="G296" s="96">
        <f t="shared" si="23"/>
        <v>0</v>
      </c>
      <c r="H296" s="43">
        <f t="shared" si="23"/>
        <v>570.88985315533671</v>
      </c>
      <c r="I296" s="1"/>
    </row>
    <row r="297" spans="2:10" x14ac:dyDescent="0.2">
      <c r="B297" s="9" t="str">
        <f>$B$36</f>
        <v>Agriculture</v>
      </c>
      <c r="C297" s="75">
        <f t="shared" si="23"/>
        <v>1267.9933893511063</v>
      </c>
      <c r="D297" s="75">
        <f t="shared" si="23"/>
        <v>1355.9699355918447</v>
      </c>
      <c r="E297" s="75">
        <f t="shared" si="23"/>
        <v>1634.9926150175388</v>
      </c>
      <c r="F297" s="75">
        <f t="shared" si="23"/>
        <v>1425.7513968749472</v>
      </c>
      <c r="G297" s="96">
        <f t="shared" si="23"/>
        <v>0</v>
      </c>
      <c r="H297" s="43">
        <f t="shared" si="23"/>
        <v>1389.0143845961627</v>
      </c>
      <c r="I297" s="1"/>
    </row>
    <row r="298" spans="2:10" x14ac:dyDescent="0.2">
      <c r="B298" s="9" t="str">
        <f>$B$37</f>
        <v>Engineering</v>
      </c>
      <c r="C298" s="75">
        <f t="shared" si="23"/>
        <v>558.38998471548189</v>
      </c>
      <c r="D298" s="75">
        <f t="shared" si="23"/>
        <v>700.0113662560517</v>
      </c>
      <c r="E298" s="75">
        <f t="shared" si="23"/>
        <v>668.88173673521624</v>
      </c>
      <c r="F298" s="75">
        <f t="shared" si="23"/>
        <v>1400.0160645383842</v>
      </c>
      <c r="G298" s="96">
        <f t="shared" si="23"/>
        <v>0</v>
      </c>
      <c r="H298" s="43">
        <f t="shared" si="23"/>
        <v>677.40376954597923</v>
      </c>
      <c r="I298" s="1"/>
    </row>
    <row r="299" spans="2:10" x14ac:dyDescent="0.2">
      <c r="B299" s="9" t="str">
        <f>$B$38</f>
        <v>Home Economics</v>
      </c>
      <c r="C299" s="75">
        <f t="shared" si="23"/>
        <v>1328.4193992882776</v>
      </c>
      <c r="D299" s="75">
        <f t="shared" si="23"/>
        <v>1275.3474121307058</v>
      </c>
      <c r="E299" s="75">
        <f t="shared" si="23"/>
        <v>1712.669224317917</v>
      </c>
      <c r="F299" s="75">
        <f t="shared" si="23"/>
        <v>0</v>
      </c>
      <c r="G299" s="96">
        <f t="shared" si="23"/>
        <v>0</v>
      </c>
      <c r="H299" s="43">
        <f t="shared" si="23"/>
        <v>1346.4552511038476</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302.2845896844712</v>
      </c>
      <c r="D301" s="75">
        <f t="shared" si="23"/>
        <v>651.16482332534792</v>
      </c>
      <c r="E301" s="75">
        <f t="shared" si="23"/>
        <v>308.02894998291936</v>
      </c>
      <c r="F301" s="75">
        <f t="shared" si="23"/>
        <v>0</v>
      </c>
      <c r="G301" s="96">
        <f t="shared" si="23"/>
        <v>0</v>
      </c>
      <c r="H301" s="43">
        <f t="shared" si="23"/>
        <v>441.55665274829471</v>
      </c>
      <c r="I301" s="1"/>
    </row>
    <row r="302" spans="2:10" x14ac:dyDescent="0.2">
      <c r="B302" s="9" t="str">
        <f>$B$41</f>
        <v>Library Science</v>
      </c>
      <c r="C302" s="75">
        <f t="shared" si="23"/>
        <v>529.4421483479789</v>
      </c>
      <c r="D302" s="75">
        <f t="shared" si="23"/>
        <v>0</v>
      </c>
      <c r="E302" s="75">
        <f t="shared" si="23"/>
        <v>0</v>
      </c>
      <c r="F302" s="75">
        <f t="shared" si="23"/>
        <v>0</v>
      </c>
      <c r="G302" s="96">
        <f t="shared" si="23"/>
        <v>0</v>
      </c>
      <c r="H302" s="43">
        <f t="shared" si="23"/>
        <v>529.4421483479789</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1584.3300715163002</v>
      </c>
      <c r="D304" s="75">
        <f t="shared" si="23"/>
        <v>1427.2900562927375</v>
      </c>
      <c r="E304" s="75">
        <f t="shared" si="23"/>
        <v>0</v>
      </c>
      <c r="F304" s="75">
        <f t="shared" si="23"/>
        <v>0</v>
      </c>
      <c r="G304" s="96">
        <f t="shared" si="23"/>
        <v>0</v>
      </c>
      <c r="H304" s="43">
        <f t="shared" si="23"/>
        <v>1500.7113621115459</v>
      </c>
      <c r="I304" s="1"/>
    </row>
    <row r="305" spans="2:10" x14ac:dyDescent="0.2">
      <c r="B305" s="9" t="str">
        <f>$B$44</f>
        <v>Physical Training</v>
      </c>
      <c r="C305" s="75">
        <f t="shared" si="23"/>
        <v>462.49353711890035</v>
      </c>
      <c r="D305" s="75">
        <f t="shared" si="23"/>
        <v>0</v>
      </c>
      <c r="E305" s="75">
        <f t="shared" si="23"/>
        <v>0</v>
      </c>
      <c r="F305" s="75">
        <f t="shared" si="23"/>
        <v>0</v>
      </c>
      <c r="G305" s="96">
        <f t="shared" si="23"/>
        <v>0</v>
      </c>
      <c r="H305" s="43">
        <f t="shared" si="23"/>
        <v>462.49353711890035</v>
      </c>
      <c r="I305" s="1"/>
    </row>
    <row r="306" spans="2:10" x14ac:dyDescent="0.2">
      <c r="B306" s="9" t="str">
        <f>$B$45</f>
        <v>Health Services</v>
      </c>
      <c r="C306" s="75">
        <f t="shared" si="23"/>
        <v>408.89731593114243</v>
      </c>
      <c r="D306" s="75">
        <f t="shared" si="23"/>
        <v>503.33515123967601</v>
      </c>
      <c r="E306" s="75">
        <f t="shared" si="23"/>
        <v>595.05677965981465</v>
      </c>
      <c r="F306" s="75">
        <f t="shared" si="23"/>
        <v>0</v>
      </c>
      <c r="G306" s="96">
        <f t="shared" si="23"/>
        <v>0</v>
      </c>
      <c r="H306" s="43">
        <f t="shared" si="23"/>
        <v>501.86871390207352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434.67181389983222</v>
      </c>
      <c r="D308" s="75">
        <f t="shared" si="23"/>
        <v>578.41889190220093</v>
      </c>
      <c r="E308" s="75">
        <f t="shared" si="23"/>
        <v>552.60118242917349</v>
      </c>
      <c r="F308" s="75">
        <f t="shared" si="23"/>
        <v>0</v>
      </c>
      <c r="G308" s="96">
        <f t="shared" si="23"/>
        <v>0</v>
      </c>
      <c r="H308" s="43">
        <f t="shared" si="23"/>
        <v>531.92529936839185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1209.68299584691</v>
      </c>
      <c r="D310" s="75">
        <f t="shared" si="24"/>
        <v>605.3339990409645</v>
      </c>
      <c r="E310" s="75">
        <f t="shared" si="24"/>
        <v>0</v>
      </c>
      <c r="F310" s="75">
        <f t="shared" si="24"/>
        <v>0</v>
      </c>
      <c r="G310" s="96">
        <f t="shared" si="24"/>
        <v>0</v>
      </c>
      <c r="H310" s="43">
        <f t="shared" si="24"/>
        <v>607.18783031951034</v>
      </c>
      <c r="I310" s="1"/>
    </row>
    <row r="311" spans="2:10" x14ac:dyDescent="0.2">
      <c r="B311" s="9" t="str">
        <f>$B$50</f>
        <v>Technology</v>
      </c>
      <c r="C311" s="75">
        <f t="shared" si="24"/>
        <v>725.47388793814548</v>
      </c>
      <c r="D311" s="75">
        <f t="shared" si="24"/>
        <v>658.18754096172017</v>
      </c>
      <c r="E311" s="75">
        <f t="shared" si="24"/>
        <v>370.57107592392111</v>
      </c>
      <c r="F311" s="75">
        <f t="shared" si="24"/>
        <v>0</v>
      </c>
      <c r="G311" s="96">
        <f t="shared" si="24"/>
        <v>0</v>
      </c>
      <c r="H311" s="43">
        <f t="shared" si="24"/>
        <v>661.93549772499273</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398.17226507279349</v>
      </c>
      <c r="D313" s="42">
        <f t="shared" si="24"/>
        <v>648.70135431579502</v>
      </c>
      <c r="E313" s="42">
        <f t="shared" si="24"/>
        <v>717.25536476576883</v>
      </c>
      <c r="F313" s="42">
        <f t="shared" si="24"/>
        <v>1027.4117869985923</v>
      </c>
      <c r="G313" s="42">
        <f t="shared" si="24"/>
        <v>0</v>
      </c>
      <c r="H313" s="42">
        <f t="shared" si="24"/>
        <v>532.7945626707899</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1.4134931173071095</v>
      </c>
      <c r="E318" s="59">
        <f t="shared" si="25"/>
        <v>2.3353785829530427</v>
      </c>
      <c r="F318" s="59">
        <f t="shared" si="25"/>
        <v>4.1196952230648538</v>
      </c>
      <c r="G318" s="59">
        <f t="shared" si="25"/>
        <v>0</v>
      </c>
      <c r="H318" s="59">
        <f t="shared" si="25"/>
        <v>1.1211363939616097</v>
      </c>
      <c r="I318" s="1"/>
    </row>
    <row r="319" spans="2:10" x14ac:dyDescent="0.2">
      <c r="B319" s="9" t="str">
        <f>$B$33</f>
        <v>Science</v>
      </c>
      <c r="C319" s="59">
        <f t="shared" ref="C319:H334" si="26">IF($C$293=0,"",C294/$C$293)</f>
        <v>1.0724396980178577</v>
      </c>
      <c r="D319" s="59">
        <f t="shared" si="26"/>
        <v>1.8138797737536714</v>
      </c>
      <c r="E319" s="59">
        <f t="shared" si="26"/>
        <v>2.2904806750859201</v>
      </c>
      <c r="F319" s="59">
        <f t="shared" si="26"/>
        <v>0</v>
      </c>
      <c r="G319" s="59">
        <f t="shared" si="26"/>
        <v>0</v>
      </c>
      <c r="H319" s="59">
        <f t="shared" si="26"/>
        <v>1.3607866725685049</v>
      </c>
      <c r="I319" s="1"/>
    </row>
    <row r="320" spans="2:10" x14ac:dyDescent="0.2">
      <c r="B320" s="9" t="str">
        <f>$B$34</f>
        <v>Fine Arts</v>
      </c>
      <c r="C320" s="59">
        <f t="shared" si="26"/>
        <v>1.3306382483939636</v>
      </c>
      <c r="D320" s="59">
        <f t="shared" si="26"/>
        <v>2.355691121630199</v>
      </c>
      <c r="E320" s="59">
        <f t="shared" si="26"/>
        <v>2.378306380646229</v>
      </c>
      <c r="F320" s="59">
        <f t="shared" si="26"/>
        <v>0</v>
      </c>
      <c r="G320" s="59">
        <f t="shared" si="26"/>
        <v>0</v>
      </c>
      <c r="H320" s="59">
        <f t="shared" si="26"/>
        <v>1.5352962579826406</v>
      </c>
      <c r="I320" s="1"/>
    </row>
    <row r="321" spans="2:9" x14ac:dyDescent="0.2">
      <c r="B321" s="9" t="str">
        <f>$B$35</f>
        <v>Teacher Education</v>
      </c>
      <c r="C321" s="59">
        <f t="shared" si="26"/>
        <v>1.2603688617876139</v>
      </c>
      <c r="D321" s="59">
        <f t="shared" si="26"/>
        <v>1.5888843587970931</v>
      </c>
      <c r="E321" s="59">
        <f t="shared" si="26"/>
        <v>1.7668215860314342</v>
      </c>
      <c r="F321" s="59">
        <f t="shared" si="26"/>
        <v>2.3676002447025879</v>
      </c>
      <c r="G321" s="59">
        <f t="shared" si="26"/>
        <v>0</v>
      </c>
      <c r="H321" s="59">
        <f t="shared" si="26"/>
        <v>1.7360421157260588</v>
      </c>
      <c r="I321" s="1"/>
    </row>
    <row r="322" spans="2:9" x14ac:dyDescent="0.2">
      <c r="B322" s="9" t="str">
        <f>$B$36</f>
        <v>Agriculture</v>
      </c>
      <c r="C322" s="59">
        <f t="shared" si="26"/>
        <v>3.8558925407574014</v>
      </c>
      <c r="D322" s="59">
        <f t="shared" si="26"/>
        <v>4.1234239894701279</v>
      </c>
      <c r="E322" s="59">
        <f t="shared" si="26"/>
        <v>4.9719153754151746</v>
      </c>
      <c r="F322" s="59">
        <f t="shared" si="26"/>
        <v>4.3356252661521477</v>
      </c>
      <c r="G322" s="59">
        <f t="shared" si="26"/>
        <v>0</v>
      </c>
      <c r="H322" s="59">
        <f t="shared" si="26"/>
        <v>4.2239101950759732</v>
      </c>
      <c r="I322" s="1"/>
    </row>
    <row r="323" spans="2:9" x14ac:dyDescent="0.2">
      <c r="B323" s="9" t="str">
        <f>$B$37</f>
        <v>Engineering</v>
      </c>
      <c r="C323" s="59">
        <f t="shared" si="26"/>
        <v>1.6980307586618471</v>
      </c>
      <c r="D323" s="59">
        <f t="shared" si="26"/>
        <v>2.1286929634336675</v>
      </c>
      <c r="E323" s="59">
        <f t="shared" si="26"/>
        <v>2.0340296100802586</v>
      </c>
      <c r="F323" s="59">
        <f t="shared" si="26"/>
        <v>4.2573656499555295</v>
      </c>
      <c r="G323" s="59">
        <f t="shared" si="26"/>
        <v>0</v>
      </c>
      <c r="H323" s="59">
        <f t="shared" si="26"/>
        <v>2.0599446053973294</v>
      </c>
      <c r="I323" s="1"/>
    </row>
    <row r="324" spans="2:9" x14ac:dyDescent="0.2">
      <c r="B324" s="9" t="str">
        <f>$B$38</f>
        <v>Home Economics</v>
      </c>
      <c r="C324" s="59">
        <f t="shared" si="26"/>
        <v>4.039644445886581</v>
      </c>
      <c r="D324" s="59">
        <f t="shared" si="26"/>
        <v>3.8782556869839988</v>
      </c>
      <c r="E324" s="59">
        <f t="shared" si="26"/>
        <v>5.2081253280127431</v>
      </c>
      <c r="F324" s="59">
        <f t="shared" si="26"/>
        <v>0</v>
      </c>
      <c r="G324" s="59">
        <f t="shared" si="26"/>
        <v>0</v>
      </c>
      <c r="H324" s="59">
        <f t="shared" si="26"/>
        <v>4.0944903993954167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0.91922947259744503</v>
      </c>
      <c r="D326" s="59">
        <f t="shared" si="26"/>
        <v>1.9801535293087997</v>
      </c>
      <c r="E326" s="59">
        <f t="shared" si="26"/>
        <v>0.93669773088035624</v>
      </c>
      <c r="F326" s="59">
        <f t="shared" si="26"/>
        <v>0</v>
      </c>
      <c r="G326" s="59">
        <f t="shared" si="26"/>
        <v>0</v>
      </c>
      <c r="H326" s="59">
        <f t="shared" si="26"/>
        <v>1.3427475395003881</v>
      </c>
      <c r="I326" s="1"/>
    </row>
    <row r="327" spans="2:9" x14ac:dyDescent="0.2">
      <c r="B327" s="9" t="str">
        <f>$B$41</f>
        <v>Library Science</v>
      </c>
      <c r="C327" s="59">
        <f t="shared" si="26"/>
        <v>1.6100021086247662</v>
      </c>
      <c r="D327" s="59">
        <f t="shared" si="26"/>
        <v>0</v>
      </c>
      <c r="E327" s="59">
        <f t="shared" si="26"/>
        <v>0</v>
      </c>
      <c r="F327" s="59">
        <f t="shared" si="26"/>
        <v>0</v>
      </c>
      <c r="G327" s="59">
        <f t="shared" si="26"/>
        <v>0</v>
      </c>
      <c r="H327" s="59">
        <f t="shared" si="26"/>
        <v>1.6100021086247662</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4.8178535914793823</v>
      </c>
      <c r="D329" s="59">
        <f t="shared" si="26"/>
        <v>4.340304237999832</v>
      </c>
      <c r="E329" s="59">
        <f t="shared" si="26"/>
        <v>0</v>
      </c>
      <c r="F329" s="59">
        <f t="shared" si="26"/>
        <v>0</v>
      </c>
      <c r="G329" s="59">
        <f t="shared" si="26"/>
        <v>0</v>
      </c>
      <c r="H329" s="59">
        <f t="shared" si="26"/>
        <v>4.56357406560066</v>
      </c>
      <c r="I329" s="1"/>
    </row>
    <row r="330" spans="2:9" x14ac:dyDescent="0.2">
      <c r="B330" s="9" t="str">
        <f>$B$44</f>
        <v>Physical Training</v>
      </c>
      <c r="C330" s="59">
        <f t="shared" si="26"/>
        <v>1.4064153606020677</v>
      </c>
      <c r="D330" s="59">
        <f t="shared" si="26"/>
        <v>0</v>
      </c>
      <c r="E330" s="59">
        <f t="shared" si="26"/>
        <v>0</v>
      </c>
      <c r="F330" s="59">
        <f t="shared" si="26"/>
        <v>0</v>
      </c>
      <c r="G330" s="59">
        <f t="shared" si="26"/>
        <v>0</v>
      </c>
      <c r="H330" s="59">
        <f t="shared" si="26"/>
        <v>1.4064153606020677</v>
      </c>
      <c r="I330" s="1"/>
    </row>
    <row r="331" spans="2:9" x14ac:dyDescent="0.2">
      <c r="B331" s="9" t="str">
        <f>$B$45</f>
        <v>Health Services</v>
      </c>
      <c r="C331" s="59">
        <f t="shared" si="26"/>
        <v>1.2434324371686749</v>
      </c>
      <c r="D331" s="59">
        <f t="shared" si="26"/>
        <v>1.5306122819451526</v>
      </c>
      <c r="E331" s="59">
        <f t="shared" si="26"/>
        <v>1.8095323029969375</v>
      </c>
      <c r="F331" s="59">
        <f t="shared" si="26"/>
        <v>0</v>
      </c>
      <c r="G331" s="59">
        <f t="shared" si="26"/>
        <v>0</v>
      </c>
      <c r="H331" s="59">
        <f t="shared" si="26"/>
        <v>1.5261529331511945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1.3218111537249948</v>
      </c>
      <c r="D333" s="59">
        <f t="shared" si="26"/>
        <v>1.7589374751079905</v>
      </c>
      <c r="E333" s="59">
        <f t="shared" si="26"/>
        <v>1.6804273549350195</v>
      </c>
      <c r="F333" s="59">
        <f t="shared" si="26"/>
        <v>0</v>
      </c>
      <c r="G333" s="59">
        <f t="shared" si="26"/>
        <v>0</v>
      </c>
      <c r="H333" s="59">
        <f t="shared" si="26"/>
        <v>1.617553223305328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3.6785740994707945</v>
      </c>
      <c r="D335" s="59">
        <f t="shared" si="27"/>
        <v>1.8407847163646307</v>
      </c>
      <c r="E335" s="59">
        <f t="shared" si="27"/>
        <v>0</v>
      </c>
      <c r="F335" s="59">
        <f t="shared" si="27"/>
        <v>0</v>
      </c>
      <c r="G335" s="59">
        <f t="shared" si="27"/>
        <v>0</v>
      </c>
      <c r="H335" s="59">
        <f t="shared" si="27"/>
        <v>1.846422107110355</v>
      </c>
      <c r="I335" s="1"/>
    </row>
    <row r="336" spans="2:9" x14ac:dyDescent="0.2">
      <c r="B336" s="9" t="str">
        <f>$B$50</f>
        <v>Technology</v>
      </c>
      <c r="C336" s="59">
        <f t="shared" si="27"/>
        <v>2.2061229786430552</v>
      </c>
      <c r="D336" s="59">
        <f t="shared" si="27"/>
        <v>2.0015091962841542</v>
      </c>
      <c r="E336" s="59">
        <f t="shared" si="27"/>
        <v>1.1268846190173911</v>
      </c>
      <c r="F336" s="59">
        <f t="shared" si="27"/>
        <v>0</v>
      </c>
      <c r="G336" s="59">
        <f t="shared" si="27"/>
        <v>0</v>
      </c>
      <c r="H336" s="59">
        <f t="shared" si="27"/>
        <v>2.0129065100619332</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1.2108181948932364</v>
      </c>
      <c r="D338" s="59">
        <f t="shared" si="27"/>
        <v>1.9726622664535705</v>
      </c>
      <c r="E338" s="59">
        <f t="shared" si="27"/>
        <v>2.1811309380988799</v>
      </c>
      <c r="F338" s="59">
        <f t="shared" si="27"/>
        <v>3.1242981856565053</v>
      </c>
      <c r="G338" s="59">
        <f t="shared" si="27"/>
        <v>0</v>
      </c>
      <c r="H338" s="59">
        <f t="shared" si="27"/>
        <v>1.6201966013480054</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9865.3687255146233</v>
      </c>
      <c r="D343" s="42">
        <f t="shared" si="28"/>
        <v>13944.630793211731</v>
      </c>
      <c r="E343" s="42">
        <f>E293*24</f>
        <v>18431.496667601285</v>
      </c>
      <c r="F343" s="42">
        <f>F293*18</f>
        <v>24385.3874473656</v>
      </c>
      <c r="G343" s="42">
        <f>G293*24</f>
        <v>0</v>
      </c>
      <c r="H343" s="42">
        <f>IF((C32/30+D32/30+E32/24+F32/18+G32/24)=0,0,H268/(C32/30+D32/30+E32/24+F32/18+G32/24))</f>
        <v>10956.114057533734</v>
      </c>
      <c r="I343" s="1"/>
    </row>
    <row r="344" spans="2:10" x14ac:dyDescent="0.2">
      <c r="B344" s="9" t="str">
        <f>$B$33</f>
        <v>Science</v>
      </c>
      <c r="C344" s="43">
        <f t="shared" si="28"/>
        <v>10580.013056825721</v>
      </c>
      <c r="D344" s="43">
        <f t="shared" si="28"/>
        <v>17894.592791833013</v>
      </c>
      <c r="E344" s="43">
        <f>E294*24</f>
        <v>18077.149134710606</v>
      </c>
      <c r="F344" s="43">
        <f>F294*18</f>
        <v>0</v>
      </c>
      <c r="G344" s="43">
        <f>G294*24</f>
        <v>0</v>
      </c>
      <c r="H344" s="43">
        <f t="shared" ref="H344:H363" si="29">IF((C33/30+D33/30+E33/24+F33/18+G33/24)=0,0,H269/(C33/30+D33/30+E33/24+F33/18+G33/24))</f>
        <v>13315.257683594324</v>
      </c>
      <c r="I344" s="1"/>
    </row>
    <row r="345" spans="2:10" x14ac:dyDescent="0.2">
      <c r="B345" s="9" t="str">
        <f>$B$34</f>
        <v>Fine Arts</v>
      </c>
      <c r="C345" s="43">
        <f t="shared" si="28"/>
        <v>13127.236960679369</v>
      </c>
      <c r="D345" s="43">
        <f t="shared" si="28"/>
        <v>23239.761518303028</v>
      </c>
      <c r="E345" s="43">
        <f t="shared" ref="E345:E363" si="30">E295*24</f>
        <v>18770.29550985535</v>
      </c>
      <c r="F345" s="43">
        <f t="shared" ref="F345:F363" si="31">F295*18</f>
        <v>0</v>
      </c>
      <c r="G345" s="43">
        <f t="shared" ref="G345:G363" si="32">G295*24</f>
        <v>0</v>
      </c>
      <c r="H345" s="43">
        <f t="shared" si="29"/>
        <v>15059.050554594247</v>
      </c>
      <c r="I345" s="1"/>
    </row>
    <row r="346" spans="2:10" x14ac:dyDescent="0.2">
      <c r="B346" s="9" t="str">
        <f>$B$35</f>
        <v>Teacher Education</v>
      </c>
      <c r="C346" s="43">
        <f t="shared" si="28"/>
        <v>12434.003551691989</v>
      </c>
      <c r="D346" s="43">
        <f t="shared" si="28"/>
        <v>15674.930061736199</v>
      </c>
      <c r="E346" s="43">
        <f t="shared" si="30"/>
        <v>13944.277134718926</v>
      </c>
      <c r="F346" s="43">
        <f t="shared" si="31"/>
        <v>14014.349645165808</v>
      </c>
      <c r="G346" s="43">
        <f t="shared" si="32"/>
        <v>0</v>
      </c>
      <c r="H346" s="43">
        <f t="shared" si="29"/>
        <v>14540.265148940947</v>
      </c>
      <c r="I346" s="1"/>
    </row>
    <row r="347" spans="2:10" x14ac:dyDescent="0.2">
      <c r="B347" s="9" t="str">
        <f>$B$36</f>
        <v>Agriculture</v>
      </c>
      <c r="C347" s="43">
        <f t="shared" si="28"/>
        <v>38039.801680533186</v>
      </c>
      <c r="D347" s="43">
        <f t="shared" si="28"/>
        <v>40679.098067755338</v>
      </c>
      <c r="E347" s="43">
        <f t="shared" si="30"/>
        <v>39239.822760420931</v>
      </c>
      <c r="F347" s="43">
        <f t="shared" si="31"/>
        <v>25663.525143749051</v>
      </c>
      <c r="G347" s="43">
        <f t="shared" si="32"/>
        <v>0</v>
      </c>
      <c r="H347" s="43">
        <f t="shared" si="29"/>
        <v>38718.411278088184</v>
      </c>
      <c r="I347" s="1"/>
    </row>
    <row r="348" spans="2:10" x14ac:dyDescent="0.2">
      <c r="B348" s="9" t="str">
        <f>$B$37</f>
        <v>Engineering</v>
      </c>
      <c r="C348" s="43">
        <f t="shared" si="28"/>
        <v>16751.699541464455</v>
      </c>
      <c r="D348" s="43">
        <f t="shared" si="28"/>
        <v>21000.340987681549</v>
      </c>
      <c r="E348" s="43">
        <f t="shared" si="30"/>
        <v>16053.16168164519</v>
      </c>
      <c r="F348" s="43">
        <f t="shared" si="31"/>
        <v>25200.289161690915</v>
      </c>
      <c r="G348" s="43">
        <f t="shared" si="32"/>
        <v>0</v>
      </c>
      <c r="H348" s="43">
        <f t="shared" si="29"/>
        <v>18170.883771387736</v>
      </c>
      <c r="I348" s="1"/>
    </row>
    <row r="349" spans="2:10" x14ac:dyDescent="0.2">
      <c r="B349" s="9" t="str">
        <f>$B$38</f>
        <v>Home Economics</v>
      </c>
      <c r="C349" s="43">
        <f t="shared" si="28"/>
        <v>39852.581978648326</v>
      </c>
      <c r="D349" s="43">
        <f t="shared" si="28"/>
        <v>38260.422363921178</v>
      </c>
      <c r="E349" s="43">
        <f t="shared" si="30"/>
        <v>41104.061383630011</v>
      </c>
      <c r="F349" s="43">
        <f t="shared" si="31"/>
        <v>0</v>
      </c>
      <c r="G349" s="43">
        <f t="shared" si="32"/>
        <v>0</v>
      </c>
      <c r="H349" s="43">
        <f t="shared" si="29"/>
        <v>39108.717255520576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9068.5376905341363</v>
      </c>
      <c r="D351" s="43">
        <f t="shared" si="28"/>
        <v>19534.944699760439</v>
      </c>
      <c r="E351" s="43">
        <f t="shared" si="30"/>
        <v>7392.6947995900646</v>
      </c>
      <c r="F351" s="43">
        <f t="shared" si="31"/>
        <v>0</v>
      </c>
      <c r="G351" s="43">
        <f t="shared" si="32"/>
        <v>0</v>
      </c>
      <c r="H351" s="43">
        <f t="shared" si="29"/>
        <v>11860.339936614186</v>
      </c>
      <c r="I351" s="1"/>
    </row>
    <row r="352" spans="2:10" x14ac:dyDescent="0.2">
      <c r="B352" s="9" t="str">
        <f>$B$41</f>
        <v>Library Science</v>
      </c>
      <c r="C352" s="43">
        <f t="shared" si="28"/>
        <v>15883.264450439367</v>
      </c>
      <c r="D352" s="43">
        <f t="shared" si="28"/>
        <v>0</v>
      </c>
      <c r="E352" s="43">
        <f t="shared" si="30"/>
        <v>0</v>
      </c>
      <c r="F352" s="43">
        <f t="shared" si="31"/>
        <v>0</v>
      </c>
      <c r="G352" s="43">
        <f t="shared" si="32"/>
        <v>0</v>
      </c>
      <c r="H352" s="43">
        <f t="shared" si="29"/>
        <v>15883.264450439368</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47529.90214548901</v>
      </c>
      <c r="D354" s="43">
        <f t="shared" si="28"/>
        <v>42818.701688782123</v>
      </c>
      <c r="E354" s="43">
        <f t="shared" si="30"/>
        <v>0</v>
      </c>
      <c r="F354" s="43">
        <f t="shared" si="31"/>
        <v>0</v>
      </c>
      <c r="G354" s="43">
        <f t="shared" si="32"/>
        <v>0</v>
      </c>
      <c r="H354" s="43">
        <f t="shared" si="29"/>
        <v>45021.340863346384</v>
      </c>
      <c r="I354" s="1"/>
    </row>
    <row r="355" spans="2:9" x14ac:dyDescent="0.2">
      <c r="B355" s="9" t="str">
        <f>$B$44</f>
        <v>Physical Training</v>
      </c>
      <c r="C355" s="43">
        <f t="shared" si="28"/>
        <v>13874.80611356701</v>
      </c>
      <c r="D355" s="43">
        <f t="shared" si="28"/>
        <v>0</v>
      </c>
      <c r="E355" s="43">
        <f t="shared" si="30"/>
        <v>0</v>
      </c>
      <c r="F355" s="43">
        <f t="shared" si="31"/>
        <v>0</v>
      </c>
      <c r="G355" s="43">
        <f t="shared" si="32"/>
        <v>0</v>
      </c>
      <c r="H355" s="43">
        <f t="shared" si="29"/>
        <v>13874.806113567012</v>
      </c>
      <c r="I355" s="1"/>
    </row>
    <row r="356" spans="2:9" x14ac:dyDescent="0.2">
      <c r="B356" s="9" t="str">
        <f>$B$45</f>
        <v>Health Services</v>
      </c>
      <c r="C356" s="43">
        <f t="shared" si="28"/>
        <v>12266.919477934272</v>
      </c>
      <c r="D356" s="43">
        <f t="shared" si="28"/>
        <v>15100.054537190281</v>
      </c>
      <c r="E356" s="43">
        <f t="shared" si="30"/>
        <v>14281.362711835551</v>
      </c>
      <c r="F356" s="43">
        <f t="shared" si="31"/>
        <v>0</v>
      </c>
      <c r="G356" s="43">
        <f t="shared" si="32"/>
        <v>0</v>
      </c>
      <c r="H356" s="43">
        <f t="shared" si="29"/>
        <v>13877.290458166688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13040.154416994967</v>
      </c>
      <c r="D358" s="43">
        <f t="shared" si="28"/>
        <v>17352.566757066026</v>
      </c>
      <c r="E358" s="43">
        <f t="shared" si="30"/>
        <v>13262.428378300163</v>
      </c>
      <c r="F358" s="43">
        <f t="shared" si="31"/>
        <v>0</v>
      </c>
      <c r="G358" s="43">
        <f t="shared" si="32"/>
        <v>0</v>
      </c>
      <c r="H358" s="43">
        <f t="shared" si="29"/>
        <v>15402.882002237688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36290.4898754073</v>
      </c>
      <c r="D360" s="43">
        <f t="shared" si="33"/>
        <v>18160.019971228936</v>
      </c>
      <c r="E360" s="43">
        <f t="shared" si="30"/>
        <v>0</v>
      </c>
      <c r="F360" s="43">
        <f t="shared" si="31"/>
        <v>0</v>
      </c>
      <c r="G360" s="43">
        <f t="shared" si="32"/>
        <v>0</v>
      </c>
      <c r="H360" s="43">
        <f t="shared" si="29"/>
        <v>18215.634909585311</v>
      </c>
      <c r="I360" s="1"/>
    </row>
    <row r="361" spans="2:9" x14ac:dyDescent="0.2">
      <c r="B361" s="9" t="str">
        <f>$B$50</f>
        <v>Technology</v>
      </c>
      <c r="C361" s="43">
        <f t="shared" si="33"/>
        <v>21764.216638144364</v>
      </c>
      <c r="D361" s="43">
        <f t="shared" si="33"/>
        <v>19745.626228851605</v>
      </c>
      <c r="E361" s="43">
        <f t="shared" si="30"/>
        <v>8893.7058221741063</v>
      </c>
      <c r="F361" s="43">
        <f t="shared" si="31"/>
        <v>0</v>
      </c>
      <c r="G361" s="43">
        <f t="shared" si="32"/>
        <v>0</v>
      </c>
      <c r="H361" s="43">
        <f t="shared" si="29"/>
        <v>19556.448070953975</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11945.167952183805</v>
      </c>
      <c r="D363" s="42">
        <f t="shared" si="33"/>
        <v>19461.04062947385</v>
      </c>
      <c r="E363" s="42">
        <f t="shared" si="30"/>
        <v>17214.128754378453</v>
      </c>
      <c r="F363" s="42">
        <f t="shared" si="31"/>
        <v>18493.412165974663</v>
      </c>
      <c r="G363" s="42">
        <f t="shared" si="32"/>
        <v>0</v>
      </c>
      <c r="H363" s="42">
        <f t="shared" si="29"/>
        <v>15266.758654718271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W363"/>
  <sheetViews>
    <sheetView showGridLines="0" showZeros="0" zoomScale="70" zoomScaleNormal="70" workbookViewId="0">
      <selection activeCell="K28" sqref="K2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887</v>
      </c>
      <c r="C3" s="6"/>
      <c r="D3" s="6"/>
      <c r="E3" s="6"/>
      <c r="F3" s="6"/>
      <c r="G3" s="6"/>
      <c r="H3" s="6"/>
    </row>
    <row r="4" spans="2:8" x14ac:dyDescent="0.2">
      <c r="B4" s="90" t="s">
        <v>868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292" t="s">
        <v>19</v>
      </c>
      <c r="G12" s="292"/>
      <c r="H12" s="64" t="s">
        <v>21</v>
      </c>
    </row>
    <row r="13" spans="2:8" x14ac:dyDescent="0.2">
      <c r="B13" s="371" t="s">
        <v>14</v>
      </c>
      <c r="C13" s="371"/>
      <c r="D13" s="371"/>
      <c r="E13" s="371"/>
      <c r="F13" s="81">
        <f>Data!G17</f>
        <v>23802426</v>
      </c>
      <c r="G13" s="33"/>
      <c r="H13" s="60">
        <f>F13</f>
        <v>23802426</v>
      </c>
    </row>
    <row r="14" spans="2:8" x14ac:dyDescent="0.2">
      <c r="B14" s="351" t="s">
        <v>15</v>
      </c>
      <c r="C14" s="351"/>
      <c r="D14" s="351"/>
      <c r="E14" s="351"/>
      <c r="F14" s="82">
        <f>Data!H17</f>
        <v>345043</v>
      </c>
      <c r="G14" s="33"/>
      <c r="H14" s="30">
        <f>F14</f>
        <v>345043</v>
      </c>
    </row>
    <row r="15" spans="2:8" x14ac:dyDescent="0.2">
      <c r="B15" s="351" t="s">
        <v>16</v>
      </c>
      <c r="C15" s="351"/>
      <c r="D15" s="351"/>
      <c r="E15" s="351"/>
      <c r="F15" s="82">
        <f>Data!I17</f>
        <v>8372685</v>
      </c>
      <c r="G15" s="33"/>
      <c r="H15" s="30">
        <f>F15</f>
        <v>8372685</v>
      </c>
    </row>
    <row r="16" spans="2:8" x14ac:dyDescent="0.2">
      <c r="B16" s="351" t="s">
        <v>20</v>
      </c>
      <c r="C16" s="351"/>
      <c r="D16" s="351"/>
      <c r="E16" s="351"/>
      <c r="F16" s="82">
        <f>Data!J17</f>
        <v>11474042</v>
      </c>
      <c r="G16" s="33"/>
      <c r="H16" s="30">
        <f>F16-G16</f>
        <v>11474042</v>
      </c>
    </row>
    <row r="17" spans="2:23" x14ac:dyDescent="0.2">
      <c r="B17" s="351" t="s">
        <v>17</v>
      </c>
      <c r="C17" s="351"/>
      <c r="D17" s="351"/>
      <c r="E17" s="351"/>
      <c r="F17" s="82">
        <f>Data!K17</f>
        <v>8249936</v>
      </c>
      <c r="G17" s="33"/>
      <c r="H17" s="30">
        <f>F17</f>
        <v>8249936</v>
      </c>
    </row>
    <row r="18" spans="2:23" x14ac:dyDescent="0.2">
      <c r="B18" s="351" t="s">
        <v>1</v>
      </c>
      <c r="C18" s="351"/>
      <c r="D18" s="351"/>
      <c r="E18" s="351"/>
      <c r="F18" s="83">
        <f>SUM(F13:F17)</f>
        <v>52244132</v>
      </c>
      <c r="G18" s="34"/>
      <c r="H18" s="29">
        <f>SUM(H13:H17)</f>
        <v>52244132</v>
      </c>
    </row>
    <row r="19" spans="2:23" ht="13.5" customHeight="1" x14ac:dyDescent="0.2">
      <c r="B19" s="27"/>
      <c r="D19" s="27"/>
      <c r="E19" s="27"/>
      <c r="F19" s="27"/>
      <c r="G19" s="27"/>
      <c r="H19" s="5"/>
    </row>
    <row r="20" spans="2:23" ht="13.5" customHeight="1" x14ac:dyDescent="0.2">
      <c r="B20" s="27"/>
      <c r="D20" s="363" t="s">
        <v>24</v>
      </c>
      <c r="E20" s="363"/>
      <c r="F20" s="363"/>
      <c r="G20" s="293" t="s">
        <v>25</v>
      </c>
      <c r="H20" s="293" t="s">
        <v>26</v>
      </c>
    </row>
    <row r="21" spans="2:23" x14ac:dyDescent="0.2">
      <c r="B21" s="361" t="s">
        <v>23</v>
      </c>
      <c r="C21" s="362"/>
      <c r="D21" s="350" t="str">
        <f>Data!L17</f>
        <v>Monica Poehl</v>
      </c>
      <c r="E21" s="350"/>
      <c r="F21" s="350"/>
      <c r="G21" s="295" t="str">
        <f>Data!M17</f>
        <v>979-458-6090</v>
      </c>
      <c r="H21" s="84" t="str">
        <f>Data!N17</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Data!O17</f>
        <v>1554</v>
      </c>
      <c r="D25" s="86">
        <f>Data!P17</f>
        <v>3945</v>
      </c>
      <c r="E25" s="86">
        <f>Data!Q17</f>
        <v>961</v>
      </c>
      <c r="F25" s="86">
        <f>Data!R17</f>
        <v>0</v>
      </c>
      <c r="G25" s="86">
        <f>Data!S17</f>
        <v>0</v>
      </c>
      <c r="H25" s="74">
        <f>SUM(C25:G25)</f>
        <v>6460</v>
      </c>
    </row>
    <row r="26" spans="2:23" x14ac:dyDescent="0.2">
      <c r="C26" s="2"/>
      <c r="D26" s="2"/>
      <c r="E26" s="2"/>
      <c r="F26" s="2"/>
      <c r="G26" s="2"/>
      <c r="H26" s="2"/>
      <c r="I26" s="2"/>
    </row>
    <row r="27" spans="2:23" ht="13.5" customHeight="1" x14ac:dyDescent="0.2">
      <c r="B27" s="27"/>
      <c r="D27" s="363" t="s">
        <v>24</v>
      </c>
      <c r="E27" s="363"/>
      <c r="F27" s="363"/>
      <c r="G27" s="293" t="s">
        <v>25</v>
      </c>
      <c r="H27" s="293" t="s">
        <v>26</v>
      </c>
    </row>
    <row r="28" spans="2:23" ht="28.5" x14ac:dyDescent="0.2">
      <c r="B28" s="361" t="s">
        <v>40</v>
      </c>
      <c r="C28" s="362"/>
      <c r="D28" s="350" t="str">
        <f>Data!T17</f>
        <v>Jane Mims</v>
      </c>
      <c r="E28" s="350"/>
      <c r="F28" s="350"/>
      <c r="G28" s="295" t="str">
        <f>Data!U17</f>
        <v>(210) 784-1205</v>
      </c>
      <c r="H28" s="84" t="str">
        <f>Data!V17</f>
        <v>Jane.Mims@tamusa.edu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Data!W17</f>
        <v>30086</v>
      </c>
      <c r="D32" s="87">
        <f>Data!AQ17</f>
        <v>22752</v>
      </c>
      <c r="E32" s="87">
        <f>Data!BK17</f>
        <v>1578</v>
      </c>
      <c r="F32" s="87">
        <f>Data!CE17</f>
        <v>0</v>
      </c>
      <c r="G32" s="87">
        <f>Data!CY17</f>
        <v>0</v>
      </c>
      <c r="H32" s="22">
        <f>SUM(C32:G32)</f>
        <v>54416</v>
      </c>
      <c r="I32" s="1"/>
      <c r="W32" s="18"/>
    </row>
    <row r="33" spans="2:23" x14ac:dyDescent="0.2">
      <c r="B33" s="7" t="s">
        <v>47</v>
      </c>
      <c r="C33" s="87">
        <f>Data!X17</f>
        <v>7152</v>
      </c>
      <c r="D33" s="87">
        <f>Data!AR17</f>
        <v>3494</v>
      </c>
      <c r="E33" s="87">
        <f>Data!BL17</f>
        <v>813</v>
      </c>
      <c r="F33" s="87">
        <f>Data!CF17</f>
        <v>0</v>
      </c>
      <c r="G33" s="87">
        <f>Data!CZ17</f>
        <v>0</v>
      </c>
      <c r="H33" s="22">
        <f t="shared" ref="H33:H52" si="0">SUM(C33:G33)</f>
        <v>11459</v>
      </c>
      <c r="I33" s="1"/>
      <c r="W33" s="18"/>
    </row>
    <row r="34" spans="2:23" x14ac:dyDescent="0.2">
      <c r="B34" s="7" t="s">
        <v>48</v>
      </c>
      <c r="C34" s="87">
        <f>Data!Y17</f>
        <v>2190</v>
      </c>
      <c r="D34" s="87">
        <f>Data!AS17</f>
        <v>111</v>
      </c>
      <c r="E34" s="87">
        <f>Data!BM17</f>
        <v>0</v>
      </c>
      <c r="F34" s="87">
        <f>Data!CG17</f>
        <v>0</v>
      </c>
      <c r="G34" s="87">
        <f>Data!DA17</f>
        <v>0</v>
      </c>
      <c r="H34" s="22">
        <f t="shared" si="0"/>
        <v>2301</v>
      </c>
      <c r="I34" s="1"/>
      <c r="W34" s="18"/>
    </row>
    <row r="35" spans="2:23" x14ac:dyDescent="0.2">
      <c r="B35" s="7" t="s">
        <v>49</v>
      </c>
      <c r="C35" s="87">
        <f>Data!Z17</f>
        <v>1827</v>
      </c>
      <c r="D35" s="87">
        <f>Data!AT17</f>
        <v>18165</v>
      </c>
      <c r="E35" s="87">
        <f>Data!BN17</f>
        <v>5241</v>
      </c>
      <c r="F35" s="87">
        <f>Data!CH17</f>
        <v>0</v>
      </c>
      <c r="G35" s="87">
        <f>Data!DB17</f>
        <v>0</v>
      </c>
      <c r="H35" s="22">
        <f t="shared" si="0"/>
        <v>25233</v>
      </c>
      <c r="I35" s="1"/>
      <c r="W35" s="18"/>
    </row>
    <row r="36" spans="2:23" x14ac:dyDescent="0.2">
      <c r="B36" s="7" t="s">
        <v>50</v>
      </c>
      <c r="C36" s="87">
        <f>Data!AA17</f>
        <v>0</v>
      </c>
      <c r="D36" s="87">
        <f>Data!AU17</f>
        <v>0</v>
      </c>
      <c r="E36" s="87">
        <f>Data!BO17</f>
        <v>0</v>
      </c>
      <c r="F36" s="87">
        <f>Data!CI17</f>
        <v>0</v>
      </c>
      <c r="G36" s="87">
        <f>Data!DC17</f>
        <v>0</v>
      </c>
      <c r="H36" s="22">
        <f t="shared" si="0"/>
        <v>0</v>
      </c>
      <c r="I36" s="1"/>
      <c r="W36" s="18"/>
    </row>
    <row r="37" spans="2:23" x14ac:dyDescent="0.2">
      <c r="B37" s="7" t="s">
        <v>51</v>
      </c>
      <c r="C37" s="87">
        <f>Data!AB17</f>
        <v>1827</v>
      </c>
      <c r="D37" s="87">
        <f>Data!AV17</f>
        <v>3093</v>
      </c>
      <c r="E37" s="87">
        <f>Data!BP17</f>
        <v>192</v>
      </c>
      <c r="F37" s="87">
        <f>Data!CJ17</f>
        <v>0</v>
      </c>
      <c r="G37" s="87">
        <f>Data!DD17</f>
        <v>0</v>
      </c>
      <c r="H37" s="22">
        <f t="shared" si="0"/>
        <v>5112</v>
      </c>
      <c r="I37" s="1"/>
      <c r="W37" s="18"/>
    </row>
    <row r="38" spans="2:23" x14ac:dyDescent="0.2">
      <c r="B38" s="7" t="s">
        <v>52</v>
      </c>
      <c r="C38" s="87">
        <f>Data!AC17</f>
        <v>0</v>
      </c>
      <c r="D38" s="87">
        <f>Data!AW17</f>
        <v>60</v>
      </c>
      <c r="E38" s="87">
        <f>Data!BQ17</f>
        <v>216</v>
      </c>
      <c r="F38" s="87">
        <f>Data!CK17</f>
        <v>0</v>
      </c>
      <c r="G38" s="87">
        <f>Data!DE17</f>
        <v>0</v>
      </c>
      <c r="H38" s="22">
        <f t="shared" si="0"/>
        <v>276</v>
      </c>
      <c r="I38" s="1"/>
      <c r="W38" s="18"/>
    </row>
    <row r="39" spans="2:23" x14ac:dyDescent="0.2">
      <c r="B39" s="7" t="s">
        <v>53</v>
      </c>
      <c r="C39" s="87">
        <f>Data!AD17</f>
        <v>0</v>
      </c>
      <c r="D39" s="87">
        <f>Data!AX17</f>
        <v>0</v>
      </c>
      <c r="E39" s="87">
        <f>Data!BR17</f>
        <v>0</v>
      </c>
      <c r="F39" s="87">
        <f>Data!CL17</f>
        <v>0</v>
      </c>
      <c r="G39" s="87">
        <f>Data!DF17</f>
        <v>0</v>
      </c>
      <c r="H39" s="22">
        <f t="shared" si="0"/>
        <v>0</v>
      </c>
      <c r="I39" s="1"/>
      <c r="W39" s="18"/>
    </row>
    <row r="40" spans="2:23" x14ac:dyDescent="0.2">
      <c r="B40" s="7" t="s">
        <v>54</v>
      </c>
      <c r="C40" s="87">
        <f>Data!AE17</f>
        <v>0</v>
      </c>
      <c r="D40" s="87">
        <f>Data!AY17</f>
        <v>0</v>
      </c>
      <c r="E40" s="87">
        <f>Data!BS17</f>
        <v>0</v>
      </c>
      <c r="F40" s="87">
        <f>Data!CM17</f>
        <v>0</v>
      </c>
      <c r="G40" s="87">
        <f>Data!DG17</f>
        <v>0</v>
      </c>
      <c r="H40" s="22">
        <f t="shared" si="0"/>
        <v>0</v>
      </c>
      <c r="I40" s="1"/>
      <c r="W40" s="18"/>
    </row>
    <row r="41" spans="2:23" x14ac:dyDescent="0.2">
      <c r="B41" s="7" t="s">
        <v>55</v>
      </c>
      <c r="C41" s="87">
        <f>Data!AF17</f>
        <v>0</v>
      </c>
      <c r="D41" s="87">
        <f>Data!AZ17</f>
        <v>0</v>
      </c>
      <c r="E41" s="87">
        <f>Data!BT17</f>
        <v>0</v>
      </c>
      <c r="F41" s="87">
        <f>Data!CN17</f>
        <v>0</v>
      </c>
      <c r="G41" s="87">
        <f>Data!DH17</f>
        <v>0</v>
      </c>
      <c r="H41" s="22">
        <f t="shared" si="0"/>
        <v>0</v>
      </c>
      <c r="I41" s="1"/>
      <c r="W41" s="18"/>
    </row>
    <row r="42" spans="2:23" x14ac:dyDescent="0.2">
      <c r="B42" s="7" t="s">
        <v>56</v>
      </c>
      <c r="C42" s="87">
        <f>Data!AG17</f>
        <v>0</v>
      </c>
      <c r="D42" s="87">
        <f>Data!BA17</f>
        <v>0</v>
      </c>
      <c r="E42" s="87">
        <f>Data!BU17</f>
        <v>0</v>
      </c>
      <c r="F42" s="87">
        <f>Data!CO17</f>
        <v>0</v>
      </c>
      <c r="G42" s="87">
        <f>Data!DI17</f>
        <v>0</v>
      </c>
      <c r="H42" s="22">
        <f t="shared" si="0"/>
        <v>0</v>
      </c>
      <c r="I42" s="1"/>
      <c r="W42" s="18"/>
    </row>
    <row r="43" spans="2:23" x14ac:dyDescent="0.2">
      <c r="B43" s="7" t="s">
        <v>57</v>
      </c>
      <c r="C43" s="87">
        <f>Data!AH17</f>
        <v>0</v>
      </c>
      <c r="D43" s="87">
        <f>Data!BB17</f>
        <v>0</v>
      </c>
      <c r="E43" s="87">
        <f>Data!BV17</f>
        <v>0</v>
      </c>
      <c r="F43" s="87">
        <f>Data!CP17</f>
        <v>0</v>
      </c>
      <c r="G43" s="87">
        <f>Data!DJ17</f>
        <v>0</v>
      </c>
      <c r="H43" s="22">
        <f t="shared" si="0"/>
        <v>0</v>
      </c>
      <c r="I43" s="1"/>
      <c r="W43" s="18"/>
    </row>
    <row r="44" spans="2:23" x14ac:dyDescent="0.2">
      <c r="B44" s="7" t="s">
        <v>58</v>
      </c>
      <c r="C44" s="87">
        <f>Data!AI17</f>
        <v>75</v>
      </c>
      <c r="D44" s="87">
        <f>Data!BC17</f>
        <v>0</v>
      </c>
      <c r="E44" s="87">
        <f>Data!BW17</f>
        <v>0</v>
      </c>
      <c r="F44" s="87">
        <f>Data!CQ17</f>
        <v>0</v>
      </c>
      <c r="G44" s="87">
        <f>Data!DK17</f>
        <v>0</v>
      </c>
      <c r="H44" s="22">
        <f t="shared" si="0"/>
        <v>75</v>
      </c>
      <c r="I44" s="1"/>
      <c r="W44" s="18"/>
    </row>
    <row r="45" spans="2:23" x14ac:dyDescent="0.2">
      <c r="B45" s="7" t="s">
        <v>59</v>
      </c>
      <c r="C45" s="87">
        <f>Data!AJ17</f>
        <v>330</v>
      </c>
      <c r="D45" s="87">
        <f>Data!BD17</f>
        <v>216</v>
      </c>
      <c r="E45" s="87">
        <f>Data!BX17</f>
        <v>54</v>
      </c>
      <c r="F45" s="87">
        <f>Data!CR17</f>
        <v>0</v>
      </c>
      <c r="G45" s="87">
        <f>Data!DL17</f>
        <v>0</v>
      </c>
      <c r="H45" s="22">
        <f t="shared" si="0"/>
        <v>600</v>
      </c>
      <c r="I45" s="1"/>
      <c r="W45" s="18"/>
    </row>
    <row r="46" spans="2:23" x14ac:dyDescent="0.2">
      <c r="B46" s="7" t="s">
        <v>60</v>
      </c>
      <c r="C46" s="87">
        <f>Data!AK17</f>
        <v>0</v>
      </c>
      <c r="D46" s="87">
        <f>Data!BE17</f>
        <v>0</v>
      </c>
      <c r="E46" s="87">
        <f>Data!BY17</f>
        <v>0</v>
      </c>
      <c r="F46" s="87">
        <f>Data!CS17</f>
        <v>0</v>
      </c>
      <c r="G46" s="87">
        <f>Data!DM17</f>
        <v>0</v>
      </c>
      <c r="H46" s="22">
        <f t="shared" si="0"/>
        <v>0</v>
      </c>
      <c r="I46" s="1"/>
      <c r="W46" s="18"/>
    </row>
    <row r="47" spans="2:23" x14ac:dyDescent="0.2">
      <c r="B47" s="7" t="s">
        <v>61</v>
      </c>
      <c r="C47" s="87">
        <f>Data!AL17</f>
        <v>3649</v>
      </c>
      <c r="D47" s="87">
        <f>Data!BF17</f>
        <v>26677</v>
      </c>
      <c r="E47" s="87">
        <f>Data!BZ17</f>
        <v>7017</v>
      </c>
      <c r="F47" s="87">
        <f>Data!CT17</f>
        <v>0</v>
      </c>
      <c r="G47" s="87">
        <f>Data!DN17</f>
        <v>0</v>
      </c>
      <c r="H47" s="22">
        <f t="shared" si="0"/>
        <v>37343</v>
      </c>
      <c r="I47" s="1"/>
      <c r="W47" s="18"/>
    </row>
    <row r="48" spans="2:23" x14ac:dyDescent="0.2">
      <c r="B48" s="7" t="s">
        <v>62</v>
      </c>
      <c r="C48" s="87">
        <f>Data!AM17</f>
        <v>0</v>
      </c>
      <c r="D48" s="87">
        <f>Data!BG17</f>
        <v>0</v>
      </c>
      <c r="E48" s="87">
        <f>Data!CA17</f>
        <v>0</v>
      </c>
      <c r="F48" s="87">
        <f>Data!CU17</f>
        <v>0</v>
      </c>
      <c r="G48" s="87">
        <f>Data!DO17</f>
        <v>0</v>
      </c>
      <c r="H48" s="22">
        <f t="shared" si="0"/>
        <v>0</v>
      </c>
      <c r="I48" s="1"/>
      <c r="W48" s="18"/>
    </row>
    <row r="49" spans="2:23" x14ac:dyDescent="0.2">
      <c r="B49" s="7" t="s">
        <v>63</v>
      </c>
      <c r="C49" s="87">
        <f>Data!AN17</f>
        <v>0</v>
      </c>
      <c r="D49" s="87">
        <f>Data!BH17</f>
        <v>1541</v>
      </c>
      <c r="E49" s="87">
        <f>Data!CB17</f>
        <v>0</v>
      </c>
      <c r="F49" s="87">
        <f>Data!CV17</f>
        <v>0</v>
      </c>
      <c r="G49" s="87">
        <f>Data!DP17</f>
        <v>0</v>
      </c>
      <c r="H49" s="22">
        <f t="shared" si="0"/>
        <v>1541</v>
      </c>
      <c r="I49" s="1"/>
      <c r="W49" s="18"/>
    </row>
    <row r="50" spans="2:23" x14ac:dyDescent="0.2">
      <c r="B50" s="7" t="s">
        <v>64</v>
      </c>
      <c r="C50" s="87">
        <f>Data!AO17</f>
        <v>867</v>
      </c>
      <c r="D50" s="87">
        <f>Data!BI17</f>
        <v>1281</v>
      </c>
      <c r="E50" s="87">
        <f>Data!CC17</f>
        <v>0</v>
      </c>
      <c r="F50" s="87">
        <f>Data!CW17</f>
        <v>0</v>
      </c>
      <c r="G50" s="87">
        <f>Data!DQ17</f>
        <v>0</v>
      </c>
      <c r="H50" s="22">
        <f t="shared" si="0"/>
        <v>2148</v>
      </c>
      <c r="I50" s="1"/>
      <c r="W50" s="18"/>
    </row>
    <row r="51" spans="2:23" x14ac:dyDescent="0.2">
      <c r="B51" s="7" t="s">
        <v>0</v>
      </c>
      <c r="C51" s="87">
        <f>Data!AP17</f>
        <v>0</v>
      </c>
      <c r="D51" s="87">
        <f>Data!BJ17</f>
        <v>0</v>
      </c>
      <c r="E51" s="87">
        <f>Data!CD17</f>
        <v>0</v>
      </c>
      <c r="F51" s="87">
        <f>Data!CX17</f>
        <v>0</v>
      </c>
      <c r="G51" s="87">
        <f>Data!DR17</f>
        <v>0</v>
      </c>
      <c r="H51" s="22">
        <f t="shared" si="0"/>
        <v>0</v>
      </c>
      <c r="I51" s="1"/>
      <c r="W51" s="18"/>
    </row>
    <row r="52" spans="2:23" x14ac:dyDescent="0.2">
      <c r="B52" s="8" t="s">
        <v>35</v>
      </c>
      <c r="C52" s="22">
        <f>SUM(C32:C51)</f>
        <v>48003</v>
      </c>
      <c r="D52" s="22">
        <f>SUM(D32:D51)</f>
        <v>77390</v>
      </c>
      <c r="E52" s="22">
        <f>SUM(E32:E51)</f>
        <v>15111</v>
      </c>
      <c r="F52" s="22">
        <f>SUM(F32:F51)</f>
        <v>0</v>
      </c>
      <c r="G52" s="22">
        <f>SUM(G32:G51)</f>
        <v>0</v>
      </c>
      <c r="H52" s="22">
        <f t="shared" si="0"/>
        <v>140504</v>
      </c>
      <c r="I52" s="1"/>
    </row>
    <row r="53" spans="2:23" x14ac:dyDescent="0.2">
      <c r="B53" s="14"/>
      <c r="C53" s="18"/>
      <c r="D53" s="18"/>
      <c r="E53" s="18"/>
      <c r="F53" s="18"/>
      <c r="G53" s="18"/>
      <c r="H53" s="18"/>
      <c r="I53" s="1"/>
    </row>
    <row r="54" spans="2:23" ht="13.5" customHeight="1" x14ac:dyDescent="0.2">
      <c r="B54" s="27"/>
      <c r="D54" s="363" t="s">
        <v>24</v>
      </c>
      <c r="E54" s="363"/>
      <c r="F54" s="363"/>
      <c r="G54" s="293" t="s">
        <v>25</v>
      </c>
      <c r="H54" s="293" t="s">
        <v>26</v>
      </c>
    </row>
    <row r="55" spans="2:23" ht="28.5" x14ac:dyDescent="0.2">
      <c r="B55" s="361" t="s">
        <v>41</v>
      </c>
      <c r="C55" s="362"/>
      <c r="D55" s="350" t="str">
        <f>Data!T17</f>
        <v>Jane Mims</v>
      </c>
      <c r="E55" s="350"/>
      <c r="F55" s="350"/>
      <c r="G55" s="295" t="str">
        <f>Data!U17</f>
        <v>(210) 784-1205</v>
      </c>
      <c r="H55" s="84" t="str">
        <f>Data!V17</f>
        <v>Jane.Mims@tamusa.edu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Data!DS17</f>
        <v>1956027</v>
      </c>
      <c r="D61" s="88">
        <f>Data!EM17</f>
        <v>2073848</v>
      </c>
      <c r="E61" s="88">
        <f>Data!FG17</f>
        <v>464194</v>
      </c>
      <c r="F61" s="88">
        <f>Data!GA17</f>
        <v>0</v>
      </c>
      <c r="G61" s="88">
        <f>Data!GU17</f>
        <v>0</v>
      </c>
      <c r="H61" s="21">
        <f>SUM(C61:G61)</f>
        <v>4494069</v>
      </c>
      <c r="I61" s="1"/>
    </row>
    <row r="62" spans="2:23" x14ac:dyDescent="0.2">
      <c r="B62" s="9" t="str">
        <f>$B$33</f>
        <v>Science</v>
      </c>
      <c r="C62" s="87">
        <f>Data!DT17</f>
        <v>615515</v>
      </c>
      <c r="D62" s="87">
        <f>Data!EN17</f>
        <v>421957</v>
      </c>
      <c r="E62" s="87">
        <f>Data!FH17</f>
        <v>60311</v>
      </c>
      <c r="F62" s="87">
        <f>Data!GB17</f>
        <v>0</v>
      </c>
      <c r="G62" s="87">
        <f>Data!GV17</f>
        <v>0</v>
      </c>
      <c r="H62" s="22">
        <f t="shared" ref="H62:H81" si="1">SUM(C62:G62)</f>
        <v>1097783</v>
      </c>
      <c r="I62" s="1"/>
    </row>
    <row r="63" spans="2:23" x14ac:dyDescent="0.2">
      <c r="B63" s="9" t="str">
        <f>$B$34</f>
        <v>Fine Arts</v>
      </c>
      <c r="C63" s="87">
        <f>Data!DU17</f>
        <v>108057</v>
      </c>
      <c r="D63" s="87">
        <f>Data!EO17</f>
        <v>11501</v>
      </c>
      <c r="E63" s="87">
        <f>Data!FI17</f>
        <v>0</v>
      </c>
      <c r="F63" s="87">
        <f>Data!GC17</f>
        <v>0</v>
      </c>
      <c r="G63" s="87">
        <f>Data!GW17</f>
        <v>0</v>
      </c>
      <c r="H63" s="22">
        <f t="shared" si="1"/>
        <v>119558</v>
      </c>
      <c r="I63" s="1"/>
    </row>
    <row r="64" spans="2:23" x14ac:dyDescent="0.2">
      <c r="B64" s="9" t="str">
        <f>$B$35</f>
        <v>Teacher Education</v>
      </c>
      <c r="C64" s="87">
        <f>Data!DV17</f>
        <v>104593</v>
      </c>
      <c r="D64" s="87">
        <f>Data!EP17</f>
        <v>1304919</v>
      </c>
      <c r="E64" s="87">
        <f>Data!FJ17</f>
        <v>1210412</v>
      </c>
      <c r="F64" s="87">
        <f>Data!GD17</f>
        <v>0</v>
      </c>
      <c r="G64" s="87">
        <f>Data!GX17</f>
        <v>0</v>
      </c>
      <c r="H64" s="22">
        <f t="shared" si="1"/>
        <v>2619924</v>
      </c>
      <c r="I64" s="1"/>
    </row>
    <row r="65" spans="2:9" x14ac:dyDescent="0.2">
      <c r="B65" s="9" t="str">
        <f>$B$36</f>
        <v>Agriculture</v>
      </c>
      <c r="C65" s="87">
        <f>Data!DW17</f>
        <v>0</v>
      </c>
      <c r="D65" s="87">
        <f>Data!EQ17</f>
        <v>0</v>
      </c>
      <c r="E65" s="87">
        <f>Data!FK17</f>
        <v>0</v>
      </c>
      <c r="F65" s="87">
        <f>Data!GE17</f>
        <v>0</v>
      </c>
      <c r="G65" s="87">
        <f>Data!GY17</f>
        <v>0</v>
      </c>
      <c r="H65" s="22">
        <f t="shared" si="1"/>
        <v>0</v>
      </c>
      <c r="I65" s="1"/>
    </row>
    <row r="66" spans="2:9" x14ac:dyDescent="0.2">
      <c r="B66" s="9" t="str">
        <f>$B$37</f>
        <v>Engineering</v>
      </c>
      <c r="C66" s="87">
        <f>Data!DX17</f>
        <v>178248</v>
      </c>
      <c r="D66" s="87">
        <f>Data!ER17</f>
        <v>427243</v>
      </c>
      <c r="E66" s="87">
        <f>Data!FL17</f>
        <v>21565</v>
      </c>
      <c r="F66" s="87">
        <f>Data!GF17</f>
        <v>0</v>
      </c>
      <c r="G66" s="87">
        <f>Data!GZ17</f>
        <v>0</v>
      </c>
      <c r="H66" s="22">
        <f t="shared" si="1"/>
        <v>627056</v>
      </c>
      <c r="I66" s="1"/>
    </row>
    <row r="67" spans="2:9" x14ac:dyDescent="0.2">
      <c r="B67" s="9" t="str">
        <f>$B$38</f>
        <v>Home Economics</v>
      </c>
      <c r="C67" s="87">
        <f>Data!DY17</f>
        <v>0</v>
      </c>
      <c r="D67" s="87">
        <f>Data!ES17</f>
        <v>1131</v>
      </c>
      <c r="E67" s="87">
        <f>Data!FM17</f>
        <v>39976</v>
      </c>
      <c r="F67" s="87">
        <f>Data!GG17</f>
        <v>0</v>
      </c>
      <c r="G67" s="87">
        <f>Data!HA17</f>
        <v>0</v>
      </c>
      <c r="H67" s="22">
        <f t="shared" si="1"/>
        <v>41107</v>
      </c>
      <c r="I67" s="1"/>
    </row>
    <row r="68" spans="2:9" x14ac:dyDescent="0.2">
      <c r="B68" s="9" t="str">
        <f>$B$39</f>
        <v>Law</v>
      </c>
      <c r="C68" s="87">
        <f>Data!DZ17</f>
        <v>0</v>
      </c>
      <c r="D68" s="87">
        <f>Data!ET17</f>
        <v>0</v>
      </c>
      <c r="E68" s="87">
        <f>Data!FN17</f>
        <v>0</v>
      </c>
      <c r="F68" s="87">
        <f>Data!GH17</f>
        <v>0</v>
      </c>
      <c r="G68" s="87">
        <f>Data!HB17</f>
        <v>0</v>
      </c>
      <c r="H68" s="22">
        <f t="shared" si="1"/>
        <v>0</v>
      </c>
      <c r="I68" s="1"/>
    </row>
    <row r="69" spans="2:9" x14ac:dyDescent="0.2">
      <c r="B69" s="9" t="str">
        <f>$B$40</f>
        <v>Social Service</v>
      </c>
      <c r="C69" s="87">
        <f>Data!EA17</f>
        <v>0</v>
      </c>
      <c r="D69" s="87">
        <f>Data!EU17</f>
        <v>0</v>
      </c>
      <c r="E69" s="87">
        <f>Data!FO17</f>
        <v>0</v>
      </c>
      <c r="F69" s="87">
        <f>Data!GI17</f>
        <v>0</v>
      </c>
      <c r="G69" s="87">
        <f>Data!HC17</f>
        <v>0</v>
      </c>
      <c r="H69" s="22">
        <f t="shared" si="1"/>
        <v>0</v>
      </c>
      <c r="I69" s="1"/>
    </row>
    <row r="70" spans="2:9" x14ac:dyDescent="0.2">
      <c r="B70" s="9" t="str">
        <f>$B$41</f>
        <v>Library Science</v>
      </c>
      <c r="C70" s="87">
        <f>Data!EB17</f>
        <v>0</v>
      </c>
      <c r="D70" s="87">
        <f>Data!EV17</f>
        <v>0</v>
      </c>
      <c r="E70" s="87">
        <f>Data!FP17</f>
        <v>0</v>
      </c>
      <c r="F70" s="87">
        <f>Data!GJ17</f>
        <v>0</v>
      </c>
      <c r="G70" s="87">
        <f>Data!HD17</f>
        <v>0</v>
      </c>
      <c r="H70" s="22">
        <f t="shared" si="1"/>
        <v>0</v>
      </c>
      <c r="I70" s="1"/>
    </row>
    <row r="71" spans="2:9" x14ac:dyDescent="0.2">
      <c r="B71" s="9" t="str">
        <f>$B$42</f>
        <v>Veterinary Science</v>
      </c>
      <c r="C71" s="87">
        <f>Data!EC17</f>
        <v>0</v>
      </c>
      <c r="D71" s="87">
        <f>Data!EW17</f>
        <v>0</v>
      </c>
      <c r="E71" s="87">
        <f>Data!FQ17</f>
        <v>0</v>
      </c>
      <c r="F71" s="87">
        <f>Data!GK17</f>
        <v>0</v>
      </c>
      <c r="G71" s="87">
        <f>Data!HE17</f>
        <v>0</v>
      </c>
      <c r="H71" s="22">
        <f t="shared" si="1"/>
        <v>0</v>
      </c>
      <c r="I71" s="1"/>
    </row>
    <row r="72" spans="2:9" x14ac:dyDescent="0.2">
      <c r="B72" s="9" t="str">
        <f>$B$43</f>
        <v>Vocational Training</v>
      </c>
      <c r="C72" s="87">
        <f>Data!ED17</f>
        <v>0</v>
      </c>
      <c r="D72" s="87">
        <f>Data!EX17</f>
        <v>0</v>
      </c>
      <c r="E72" s="87">
        <f>Data!FR17</f>
        <v>0</v>
      </c>
      <c r="F72" s="87">
        <f>Data!GL17</f>
        <v>0</v>
      </c>
      <c r="G72" s="87">
        <f>Data!HF17</f>
        <v>0</v>
      </c>
      <c r="H72" s="22">
        <f t="shared" si="1"/>
        <v>0</v>
      </c>
      <c r="I72" s="1"/>
    </row>
    <row r="73" spans="2:9" x14ac:dyDescent="0.2">
      <c r="B73" s="9" t="str">
        <f>$B$44</f>
        <v>Physical Training</v>
      </c>
      <c r="C73" s="87">
        <f>Data!EE17</f>
        <v>3542</v>
      </c>
      <c r="D73" s="87">
        <f>Data!EY17</f>
        <v>0</v>
      </c>
      <c r="E73" s="87">
        <f>Data!FS17</f>
        <v>0</v>
      </c>
      <c r="F73" s="87">
        <f>Data!GM17</f>
        <v>0</v>
      </c>
      <c r="G73" s="87">
        <f>Data!HG17</f>
        <v>0</v>
      </c>
      <c r="H73" s="22">
        <f t="shared" si="1"/>
        <v>3542</v>
      </c>
      <c r="I73" s="1"/>
    </row>
    <row r="74" spans="2:9" x14ac:dyDescent="0.2">
      <c r="B74" s="9" t="str">
        <f>$B$45</f>
        <v>Health Services</v>
      </c>
      <c r="C74" s="87">
        <f>Data!EF17</f>
        <v>19381</v>
      </c>
      <c r="D74" s="87">
        <f>Data!EZ17</f>
        <v>13272</v>
      </c>
      <c r="E74" s="87">
        <f>Data!FT17</f>
        <v>6535</v>
      </c>
      <c r="F74" s="87">
        <f>Data!GN17</f>
        <v>0</v>
      </c>
      <c r="G74" s="87">
        <f>Data!HH17</f>
        <v>0</v>
      </c>
      <c r="H74" s="22">
        <f t="shared" si="1"/>
        <v>39188</v>
      </c>
      <c r="I74" s="1"/>
    </row>
    <row r="75" spans="2:9" x14ac:dyDescent="0.2">
      <c r="B75" s="9" t="str">
        <f>$B$46</f>
        <v>Pharmacy</v>
      </c>
      <c r="C75" s="87">
        <f>Data!EG17</f>
        <v>0</v>
      </c>
      <c r="D75" s="87">
        <f>Data!FA17</f>
        <v>0</v>
      </c>
      <c r="E75" s="87">
        <f>Data!FU17</f>
        <v>0</v>
      </c>
      <c r="F75" s="87">
        <f>Data!GO17</f>
        <v>0</v>
      </c>
      <c r="G75" s="87">
        <f>Data!HI17</f>
        <v>0</v>
      </c>
      <c r="H75" s="22">
        <f t="shared" si="1"/>
        <v>0</v>
      </c>
      <c r="I75" s="1"/>
    </row>
    <row r="76" spans="2:9" x14ac:dyDescent="0.2">
      <c r="B76" s="9" t="str">
        <f>$B$47</f>
        <v>Business Administration</v>
      </c>
      <c r="C76" s="87">
        <f>Data!EH17</f>
        <v>175110</v>
      </c>
      <c r="D76" s="87">
        <f>Data!FB17</f>
        <v>1922465</v>
      </c>
      <c r="E76" s="87">
        <f>Data!FV17</f>
        <v>881282</v>
      </c>
      <c r="F76" s="87">
        <f>Data!GP17</f>
        <v>0</v>
      </c>
      <c r="G76" s="87">
        <f>Data!HJ17</f>
        <v>0</v>
      </c>
      <c r="H76" s="22">
        <f t="shared" si="1"/>
        <v>2978857</v>
      </c>
      <c r="I76" s="1"/>
    </row>
    <row r="77" spans="2:9" x14ac:dyDescent="0.2">
      <c r="B77" s="9" t="str">
        <f>$B$48</f>
        <v>Optometry</v>
      </c>
      <c r="C77" s="87">
        <f>Data!EI17</f>
        <v>0</v>
      </c>
      <c r="D77" s="87">
        <f>Data!FC17</f>
        <v>0</v>
      </c>
      <c r="E77" s="87">
        <f>Data!FW17</f>
        <v>0</v>
      </c>
      <c r="F77" s="87">
        <f>Data!GQ17</f>
        <v>0</v>
      </c>
      <c r="G77" s="87">
        <f>Data!HK17</f>
        <v>0</v>
      </c>
      <c r="H77" s="22">
        <f t="shared" si="1"/>
        <v>0</v>
      </c>
      <c r="I77" s="1"/>
    </row>
    <row r="78" spans="2:9" x14ac:dyDescent="0.2">
      <c r="B78" s="9" t="str">
        <f>$B$49</f>
        <v>Teacher Ed-Practice Teaching</v>
      </c>
      <c r="C78" s="87">
        <f>Data!EJ17</f>
        <v>0</v>
      </c>
      <c r="D78" s="87">
        <f>Data!FD17</f>
        <v>266275</v>
      </c>
      <c r="E78" s="87">
        <f>Data!FX17</f>
        <v>0</v>
      </c>
      <c r="F78" s="87">
        <f>Data!GR17</f>
        <v>0</v>
      </c>
      <c r="G78" s="87">
        <f>Data!HL17</f>
        <v>0</v>
      </c>
      <c r="H78" s="22">
        <f t="shared" si="1"/>
        <v>266275</v>
      </c>
      <c r="I78" s="1"/>
    </row>
    <row r="79" spans="2:9" x14ac:dyDescent="0.2">
      <c r="B79" s="9" t="str">
        <f>$B$50</f>
        <v>Technology</v>
      </c>
      <c r="C79" s="87">
        <f>Data!EK17</f>
        <v>21689</v>
      </c>
      <c r="D79" s="87">
        <f>Data!FE17</f>
        <v>53204</v>
      </c>
      <c r="E79" s="87">
        <f>Data!FY17</f>
        <v>0</v>
      </c>
      <c r="F79" s="87">
        <f>Data!GS17</f>
        <v>0</v>
      </c>
      <c r="G79" s="87">
        <f>Data!HM17</f>
        <v>0</v>
      </c>
      <c r="H79" s="22">
        <f t="shared" si="1"/>
        <v>74893</v>
      </c>
      <c r="I79" s="1"/>
    </row>
    <row r="80" spans="2:9" x14ac:dyDescent="0.2">
      <c r="B80" s="9" t="str">
        <f>$B$51</f>
        <v>Nursing</v>
      </c>
      <c r="C80" s="87">
        <f>Data!EL17</f>
        <v>0</v>
      </c>
      <c r="D80" s="87">
        <f>Data!FF17</f>
        <v>0</v>
      </c>
      <c r="E80" s="87">
        <f>Data!FZ17</f>
        <v>0</v>
      </c>
      <c r="F80" s="87">
        <f>Data!GT17</f>
        <v>0</v>
      </c>
      <c r="G80" s="87">
        <f>Data!HN17</f>
        <v>0</v>
      </c>
      <c r="H80" s="22">
        <f t="shared" si="1"/>
        <v>0</v>
      </c>
      <c r="I80" s="1"/>
    </row>
    <row r="81" spans="2:9" x14ac:dyDescent="0.2">
      <c r="B81" s="39" t="str">
        <f>$B$52</f>
        <v>Totals</v>
      </c>
      <c r="C81" s="21">
        <f>SUM(C61:C80)</f>
        <v>3182162</v>
      </c>
      <c r="D81" s="21">
        <f>SUM(D61:D80)</f>
        <v>6495815</v>
      </c>
      <c r="E81" s="21">
        <f>SUM(E61:E80)</f>
        <v>2684275</v>
      </c>
      <c r="F81" s="21">
        <f>SUM(F61:F80)</f>
        <v>0</v>
      </c>
      <c r="G81" s="21">
        <f>SUM(G61:G80)</f>
        <v>0</v>
      </c>
      <c r="H81" s="21">
        <f t="shared" si="1"/>
        <v>12362252</v>
      </c>
      <c r="I81" s="1"/>
    </row>
    <row r="82" spans="2:9" x14ac:dyDescent="0.2">
      <c r="B82" s="14"/>
      <c r="C82" s="15"/>
      <c r="D82" s="15"/>
      <c r="E82" s="15"/>
      <c r="F82" s="15"/>
      <c r="G82" s="15"/>
      <c r="H82" s="16"/>
      <c r="I82" s="1"/>
    </row>
    <row r="83" spans="2:9" ht="13.5" customHeight="1" x14ac:dyDescent="0.2">
      <c r="B83" s="27"/>
      <c r="D83" s="363" t="s">
        <v>24</v>
      </c>
      <c r="E83" s="363"/>
      <c r="F83" s="363"/>
      <c r="G83" s="293" t="s">
        <v>25</v>
      </c>
      <c r="H83" s="293" t="s">
        <v>26</v>
      </c>
    </row>
    <row r="84" spans="2:9" ht="28.5" x14ac:dyDescent="0.2">
      <c r="B84" s="361" t="s">
        <v>42</v>
      </c>
      <c r="C84" s="362"/>
      <c r="D84" s="350" t="str">
        <f>Data!T17</f>
        <v>Jane Mims</v>
      </c>
      <c r="E84" s="350"/>
      <c r="F84" s="350"/>
      <c r="G84" s="295" t="str">
        <f>Data!U17</f>
        <v>(210) 784-1205</v>
      </c>
      <c r="H84" s="84" t="str">
        <f>Data!V17</f>
        <v>Jane.Mims@tamusa.edu</v>
      </c>
    </row>
    <row r="85" spans="2:9" ht="13.5" customHeight="1" x14ac:dyDescent="0.2">
      <c r="B85" s="27"/>
      <c r="C85" s="27"/>
      <c r="D85" s="27"/>
      <c r="E85" s="27"/>
      <c r="F85" s="27"/>
      <c r="G85" s="27"/>
      <c r="H85" s="5"/>
    </row>
    <row r="86" spans="2:9" x14ac:dyDescent="0.2">
      <c r="B86" s="294" t="s">
        <v>34</v>
      </c>
      <c r="C86" s="13"/>
      <c r="D86" s="13"/>
      <c r="E86" s="13"/>
      <c r="F86" s="13"/>
      <c r="G86" s="13"/>
      <c r="H86" s="17">
        <f>H13+H14</f>
        <v>24147469</v>
      </c>
    </row>
    <row r="87" spans="2:9" ht="42.75" customHeight="1" x14ac:dyDescent="0.2">
      <c r="B87" s="348" t="s">
        <v>9</v>
      </c>
      <c r="C87" s="348"/>
      <c r="D87" s="348"/>
      <c r="E87" s="348"/>
      <c r="F87" s="348"/>
      <c r="G87" s="348"/>
      <c r="H87" s="38"/>
    </row>
    <row r="88" spans="2:9" x14ac:dyDescent="0.2">
      <c r="B88" s="294"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Data!HR17</f>
        <v>0</v>
      </c>
      <c r="D91" s="172">
        <f>Data!IL17</f>
        <v>0</v>
      </c>
      <c r="E91" s="172">
        <f>Data!JF17</f>
        <v>0</v>
      </c>
      <c r="F91" s="172">
        <f>Data!JZ17</f>
        <v>0</v>
      </c>
      <c r="G91" s="172">
        <f>Data!KT17</f>
        <v>0</v>
      </c>
      <c r="H91" s="40">
        <f t="shared" ref="H91:H111" si="2">SUM(C91:G91)</f>
        <v>0</v>
      </c>
    </row>
    <row r="92" spans="2:9" x14ac:dyDescent="0.2">
      <c r="B92" s="9" t="str">
        <f>$B$33</f>
        <v>Science</v>
      </c>
      <c r="C92" s="172">
        <f>Data!HS17</f>
        <v>0</v>
      </c>
      <c r="D92" s="172">
        <f>Data!IM17</f>
        <v>0</v>
      </c>
      <c r="E92" s="172">
        <f>Data!JG17</f>
        <v>0</v>
      </c>
      <c r="F92" s="172">
        <f>Data!KA17</f>
        <v>0</v>
      </c>
      <c r="G92" s="172">
        <f>Data!KU17</f>
        <v>0</v>
      </c>
      <c r="H92" s="75">
        <f t="shared" si="2"/>
        <v>0</v>
      </c>
    </row>
    <row r="93" spans="2:9" x14ac:dyDescent="0.2">
      <c r="B93" s="9" t="str">
        <f>$B$34</f>
        <v>Fine Arts</v>
      </c>
      <c r="C93" s="172">
        <f>Data!HT17</f>
        <v>0</v>
      </c>
      <c r="D93" s="172">
        <f>Data!IN17</f>
        <v>0</v>
      </c>
      <c r="E93" s="172">
        <f>Data!JH17</f>
        <v>0</v>
      </c>
      <c r="F93" s="172">
        <f>Data!KB17</f>
        <v>0</v>
      </c>
      <c r="G93" s="172">
        <f>Data!KV17</f>
        <v>0</v>
      </c>
      <c r="H93" s="75">
        <f t="shared" si="2"/>
        <v>0</v>
      </c>
    </row>
    <row r="94" spans="2:9" x14ac:dyDescent="0.2">
      <c r="B94" s="9" t="str">
        <f>$B$35</f>
        <v>Teacher Education</v>
      </c>
      <c r="C94" s="172">
        <f>Data!HU17</f>
        <v>0</v>
      </c>
      <c r="D94" s="172">
        <f>Data!IO17</f>
        <v>0</v>
      </c>
      <c r="E94" s="172">
        <f>Data!JI17</f>
        <v>0</v>
      </c>
      <c r="F94" s="172">
        <f>Data!KC17</f>
        <v>0</v>
      </c>
      <c r="G94" s="172">
        <f>Data!KW17</f>
        <v>0</v>
      </c>
      <c r="H94" s="75">
        <f t="shared" si="2"/>
        <v>0</v>
      </c>
    </row>
    <row r="95" spans="2:9" x14ac:dyDescent="0.2">
      <c r="B95" s="9" t="str">
        <f>$B$36</f>
        <v>Agriculture</v>
      </c>
      <c r="C95" s="172">
        <f>Data!HV17</f>
        <v>0</v>
      </c>
      <c r="D95" s="172">
        <f>Data!IP17</f>
        <v>0</v>
      </c>
      <c r="E95" s="172">
        <f>Data!JJ17</f>
        <v>0</v>
      </c>
      <c r="F95" s="172">
        <f>Data!KD17</f>
        <v>0</v>
      </c>
      <c r="G95" s="172">
        <f>Data!KX17</f>
        <v>0</v>
      </c>
      <c r="H95" s="75">
        <f t="shared" si="2"/>
        <v>0</v>
      </c>
    </row>
    <row r="96" spans="2:9" x14ac:dyDescent="0.2">
      <c r="B96" s="9" t="str">
        <f>$B$37</f>
        <v>Engineering</v>
      </c>
      <c r="C96" s="172">
        <f>Data!HW17</f>
        <v>0</v>
      </c>
      <c r="D96" s="172">
        <f>Data!IQ17</f>
        <v>0</v>
      </c>
      <c r="E96" s="172">
        <f>Data!JK17</f>
        <v>0</v>
      </c>
      <c r="F96" s="172">
        <f>Data!KE17</f>
        <v>0</v>
      </c>
      <c r="G96" s="172">
        <f>Data!KY17</f>
        <v>0</v>
      </c>
      <c r="H96" s="75">
        <f t="shared" si="2"/>
        <v>0</v>
      </c>
    </row>
    <row r="97" spans="2:8" x14ac:dyDescent="0.2">
      <c r="B97" s="9" t="str">
        <f>$B$38</f>
        <v>Home Economics</v>
      </c>
      <c r="C97" s="172">
        <f>Data!HX17</f>
        <v>0</v>
      </c>
      <c r="D97" s="172">
        <f>Data!IR17</f>
        <v>0</v>
      </c>
      <c r="E97" s="172">
        <f>Data!JL17</f>
        <v>0</v>
      </c>
      <c r="F97" s="172">
        <f>Data!KF17</f>
        <v>0</v>
      </c>
      <c r="G97" s="172">
        <f>Data!KZ17</f>
        <v>0</v>
      </c>
      <c r="H97" s="75">
        <f t="shared" si="2"/>
        <v>0</v>
      </c>
    </row>
    <row r="98" spans="2:8" x14ac:dyDescent="0.2">
      <c r="B98" s="9" t="str">
        <f>$B$39</f>
        <v>Law</v>
      </c>
      <c r="C98" s="172">
        <f>Data!HY17</f>
        <v>0</v>
      </c>
      <c r="D98" s="172">
        <f>Data!IS17</f>
        <v>0</v>
      </c>
      <c r="E98" s="172">
        <f>Data!JM17</f>
        <v>0</v>
      </c>
      <c r="F98" s="172">
        <f>Data!KG17</f>
        <v>0</v>
      </c>
      <c r="G98" s="172">
        <f>Data!LA17</f>
        <v>0</v>
      </c>
      <c r="H98" s="75">
        <f t="shared" si="2"/>
        <v>0</v>
      </c>
    </row>
    <row r="99" spans="2:8" x14ac:dyDescent="0.2">
      <c r="B99" s="9" t="str">
        <f>$B$40</f>
        <v>Social Service</v>
      </c>
      <c r="C99" s="172">
        <f>Data!HZ17</f>
        <v>0</v>
      </c>
      <c r="D99" s="172">
        <f>Data!IT17</f>
        <v>0</v>
      </c>
      <c r="E99" s="172">
        <f>Data!JN17</f>
        <v>0</v>
      </c>
      <c r="F99" s="172">
        <f>Data!KH17</f>
        <v>0</v>
      </c>
      <c r="G99" s="172">
        <f>Data!LB17</f>
        <v>0</v>
      </c>
      <c r="H99" s="75">
        <f t="shared" si="2"/>
        <v>0</v>
      </c>
    </row>
    <row r="100" spans="2:8" x14ac:dyDescent="0.2">
      <c r="B100" s="9" t="str">
        <f>$B$41</f>
        <v>Library Science</v>
      </c>
      <c r="C100" s="172">
        <f>Data!IA17</f>
        <v>0</v>
      </c>
      <c r="D100" s="172">
        <f>Data!IU17</f>
        <v>0</v>
      </c>
      <c r="E100" s="172">
        <f>Data!JO17</f>
        <v>0</v>
      </c>
      <c r="F100" s="172">
        <f>Data!KI17</f>
        <v>0</v>
      </c>
      <c r="G100" s="172">
        <f>Data!LC17</f>
        <v>0</v>
      </c>
      <c r="H100" s="75">
        <f t="shared" si="2"/>
        <v>0</v>
      </c>
    </row>
    <row r="101" spans="2:8" x14ac:dyDescent="0.2">
      <c r="B101" s="9" t="str">
        <f>$B$42</f>
        <v>Veterinary Science</v>
      </c>
      <c r="C101" s="172">
        <f>Data!IB17</f>
        <v>0</v>
      </c>
      <c r="D101" s="172">
        <f>Data!IV17</f>
        <v>0</v>
      </c>
      <c r="E101" s="172">
        <f>Data!JP17</f>
        <v>0</v>
      </c>
      <c r="F101" s="172">
        <f>Data!KJ17</f>
        <v>0</v>
      </c>
      <c r="G101" s="172">
        <f>Data!LD17</f>
        <v>0</v>
      </c>
      <c r="H101" s="75">
        <f t="shared" si="2"/>
        <v>0</v>
      </c>
    </row>
    <row r="102" spans="2:8" x14ac:dyDescent="0.2">
      <c r="B102" s="9" t="str">
        <f>$B$43</f>
        <v>Vocational Training</v>
      </c>
      <c r="C102" s="172">
        <f>Data!IC17</f>
        <v>0</v>
      </c>
      <c r="D102" s="172">
        <f>Data!IW17</f>
        <v>0</v>
      </c>
      <c r="E102" s="172">
        <f>Data!JQ17</f>
        <v>0</v>
      </c>
      <c r="F102" s="172">
        <f>Data!KK17</f>
        <v>0</v>
      </c>
      <c r="G102" s="172">
        <f>Data!LE17</f>
        <v>0</v>
      </c>
      <c r="H102" s="75">
        <f t="shared" si="2"/>
        <v>0</v>
      </c>
    </row>
    <row r="103" spans="2:8" x14ac:dyDescent="0.2">
      <c r="B103" s="9" t="str">
        <f>$B$44</f>
        <v>Physical Training</v>
      </c>
      <c r="C103" s="172">
        <f>Data!ID17</f>
        <v>0</v>
      </c>
      <c r="D103" s="172">
        <f>Data!IX17</f>
        <v>0</v>
      </c>
      <c r="E103" s="172">
        <f>Data!JR17</f>
        <v>0</v>
      </c>
      <c r="F103" s="172">
        <f>Data!KL17</f>
        <v>0</v>
      </c>
      <c r="G103" s="172">
        <f>Data!LF17</f>
        <v>0</v>
      </c>
      <c r="H103" s="75">
        <f t="shared" si="2"/>
        <v>0</v>
      </c>
    </row>
    <row r="104" spans="2:8" x14ac:dyDescent="0.2">
      <c r="B104" s="9" t="str">
        <f>$B$45</f>
        <v>Health Services</v>
      </c>
      <c r="C104" s="172">
        <f>Data!IE17</f>
        <v>0</v>
      </c>
      <c r="D104" s="172">
        <f>Data!IY17</f>
        <v>0</v>
      </c>
      <c r="E104" s="172">
        <f>Data!JS17</f>
        <v>0</v>
      </c>
      <c r="F104" s="172">
        <f>Data!KM17</f>
        <v>0</v>
      </c>
      <c r="G104" s="172">
        <f>Data!LG17</f>
        <v>0</v>
      </c>
      <c r="H104" s="75">
        <f t="shared" si="2"/>
        <v>0</v>
      </c>
    </row>
    <row r="105" spans="2:8" x14ac:dyDescent="0.2">
      <c r="B105" s="9" t="str">
        <f>$B$46</f>
        <v>Pharmacy</v>
      </c>
      <c r="C105" s="172">
        <f>Data!IF17</f>
        <v>0</v>
      </c>
      <c r="D105" s="172">
        <f>Data!IZ17</f>
        <v>0</v>
      </c>
      <c r="E105" s="172">
        <f>Data!JT17</f>
        <v>0</v>
      </c>
      <c r="F105" s="172">
        <f>Data!KN17</f>
        <v>0</v>
      </c>
      <c r="G105" s="172">
        <f>Data!LH17</f>
        <v>0</v>
      </c>
      <c r="H105" s="75">
        <f t="shared" si="2"/>
        <v>0</v>
      </c>
    </row>
    <row r="106" spans="2:8" x14ac:dyDescent="0.2">
      <c r="B106" s="9" t="str">
        <f>$B$47</f>
        <v>Business Administration</v>
      </c>
      <c r="C106" s="172">
        <f>Data!IG17</f>
        <v>0</v>
      </c>
      <c r="D106" s="172">
        <f>Data!JA17</f>
        <v>0</v>
      </c>
      <c r="E106" s="172">
        <f>Data!JU17</f>
        <v>0</v>
      </c>
      <c r="F106" s="172">
        <f>Data!KO17</f>
        <v>0</v>
      </c>
      <c r="G106" s="172">
        <f>Data!LI17</f>
        <v>0</v>
      </c>
      <c r="H106" s="75">
        <f t="shared" si="2"/>
        <v>0</v>
      </c>
    </row>
    <row r="107" spans="2:8" x14ac:dyDescent="0.2">
      <c r="B107" s="9" t="str">
        <f>$B$48</f>
        <v>Optometry</v>
      </c>
      <c r="C107" s="172">
        <f>Data!IH17</f>
        <v>0</v>
      </c>
      <c r="D107" s="172">
        <f>Data!JB17</f>
        <v>0</v>
      </c>
      <c r="E107" s="172">
        <f>Data!JV17</f>
        <v>0</v>
      </c>
      <c r="F107" s="172">
        <f>Data!KP17</f>
        <v>0</v>
      </c>
      <c r="G107" s="172">
        <f>Data!LJ17</f>
        <v>0</v>
      </c>
      <c r="H107" s="75">
        <f t="shared" si="2"/>
        <v>0</v>
      </c>
    </row>
    <row r="108" spans="2:8" x14ac:dyDescent="0.2">
      <c r="B108" s="9" t="str">
        <f>$B$49</f>
        <v>Teacher Ed-Practice Teaching</v>
      </c>
      <c r="C108" s="172">
        <f>Data!II17</f>
        <v>0</v>
      </c>
      <c r="D108" s="172">
        <f>Data!JC17</f>
        <v>0</v>
      </c>
      <c r="E108" s="172">
        <f>Data!JW17</f>
        <v>0</v>
      </c>
      <c r="F108" s="172">
        <f>Data!KQ17</f>
        <v>0</v>
      </c>
      <c r="G108" s="172">
        <f>Data!LK17</f>
        <v>0</v>
      </c>
      <c r="H108" s="75">
        <f t="shared" si="2"/>
        <v>0</v>
      </c>
    </row>
    <row r="109" spans="2:8" x14ac:dyDescent="0.2">
      <c r="B109" s="9" t="str">
        <f>$B$50</f>
        <v>Technology</v>
      </c>
      <c r="C109" s="172">
        <f>Data!IJ17</f>
        <v>0</v>
      </c>
      <c r="D109" s="172">
        <f>Data!JD17</f>
        <v>0</v>
      </c>
      <c r="E109" s="172">
        <f>Data!JX17</f>
        <v>0</v>
      </c>
      <c r="F109" s="172">
        <f>Data!KR17</f>
        <v>0</v>
      </c>
      <c r="G109" s="172">
        <f>Data!LL17</f>
        <v>0</v>
      </c>
      <c r="H109" s="75">
        <f t="shared" si="2"/>
        <v>0</v>
      </c>
    </row>
    <row r="110" spans="2:8" x14ac:dyDescent="0.2">
      <c r="B110" s="9" t="str">
        <f>$B$51</f>
        <v>Nursing</v>
      </c>
      <c r="C110" s="172">
        <f>Data!IK17</f>
        <v>0</v>
      </c>
      <c r="D110" s="172">
        <f>Data!JE17</f>
        <v>0</v>
      </c>
      <c r="E110" s="172">
        <f>Data!JY17</f>
        <v>0</v>
      </c>
      <c r="F110" s="172">
        <f>Data!KS17</f>
        <v>0</v>
      </c>
      <c r="G110" s="172">
        <f>Data!HPM17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1956027</v>
      </c>
      <c r="D116" s="21">
        <f t="shared" si="3"/>
        <v>2073848</v>
      </c>
      <c r="E116" s="21">
        <f t="shared" si="3"/>
        <v>464194</v>
      </c>
      <c r="F116" s="21">
        <f t="shared" si="3"/>
        <v>0</v>
      </c>
      <c r="G116" s="21">
        <f t="shared" si="3"/>
        <v>0</v>
      </c>
      <c r="H116" s="40">
        <f t="shared" ref="H116:H136" si="4">SUM(C116:G116)</f>
        <v>4494069</v>
      </c>
      <c r="I116" s="1"/>
    </row>
    <row r="117" spans="2:9" x14ac:dyDescent="0.2">
      <c r="B117" s="9" t="str">
        <f>$B$33</f>
        <v>Science</v>
      </c>
      <c r="C117" s="22">
        <f t="shared" si="3"/>
        <v>615515</v>
      </c>
      <c r="D117" s="22">
        <f t="shared" si="3"/>
        <v>421957</v>
      </c>
      <c r="E117" s="22">
        <f t="shared" si="3"/>
        <v>60311</v>
      </c>
      <c r="F117" s="22">
        <f t="shared" si="3"/>
        <v>0</v>
      </c>
      <c r="G117" s="22">
        <f t="shared" si="3"/>
        <v>0</v>
      </c>
      <c r="H117" s="75">
        <f t="shared" si="4"/>
        <v>1097783</v>
      </c>
      <c r="I117" s="1"/>
    </row>
    <row r="118" spans="2:9" x14ac:dyDescent="0.2">
      <c r="B118" s="9" t="str">
        <f>$B$34</f>
        <v>Fine Arts</v>
      </c>
      <c r="C118" s="22">
        <f t="shared" si="3"/>
        <v>108057</v>
      </c>
      <c r="D118" s="22">
        <f t="shared" si="3"/>
        <v>11501</v>
      </c>
      <c r="E118" s="22">
        <f t="shared" si="3"/>
        <v>0</v>
      </c>
      <c r="F118" s="22">
        <f t="shared" si="3"/>
        <v>0</v>
      </c>
      <c r="G118" s="22">
        <f t="shared" si="3"/>
        <v>0</v>
      </c>
      <c r="H118" s="75">
        <f t="shared" si="4"/>
        <v>119558</v>
      </c>
      <c r="I118" s="1"/>
    </row>
    <row r="119" spans="2:9" x14ac:dyDescent="0.2">
      <c r="B119" s="9" t="str">
        <f>$B$35</f>
        <v>Teacher Education</v>
      </c>
      <c r="C119" s="22">
        <f t="shared" si="3"/>
        <v>104593</v>
      </c>
      <c r="D119" s="22">
        <f t="shared" si="3"/>
        <v>1304919</v>
      </c>
      <c r="E119" s="22">
        <f t="shared" si="3"/>
        <v>1210412</v>
      </c>
      <c r="F119" s="22">
        <f t="shared" si="3"/>
        <v>0</v>
      </c>
      <c r="G119" s="22">
        <f t="shared" si="3"/>
        <v>0</v>
      </c>
      <c r="H119" s="75">
        <f t="shared" si="4"/>
        <v>2619924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178248</v>
      </c>
      <c r="D121" s="22">
        <f t="shared" si="3"/>
        <v>427243</v>
      </c>
      <c r="E121" s="22">
        <f t="shared" si="3"/>
        <v>21565</v>
      </c>
      <c r="F121" s="22">
        <f t="shared" si="3"/>
        <v>0</v>
      </c>
      <c r="G121" s="22">
        <f t="shared" si="3"/>
        <v>0</v>
      </c>
      <c r="H121" s="75">
        <f t="shared" si="4"/>
        <v>627056</v>
      </c>
      <c r="I121" s="1"/>
    </row>
    <row r="122" spans="2:9" x14ac:dyDescent="0.2">
      <c r="B122" s="9" t="str">
        <f>$B$38</f>
        <v>Home Economics</v>
      </c>
      <c r="C122" s="22">
        <f t="shared" si="3"/>
        <v>0</v>
      </c>
      <c r="D122" s="22">
        <f t="shared" si="3"/>
        <v>1131</v>
      </c>
      <c r="E122" s="22">
        <f t="shared" si="3"/>
        <v>39976</v>
      </c>
      <c r="F122" s="22">
        <f t="shared" si="3"/>
        <v>0</v>
      </c>
      <c r="G122" s="22">
        <f t="shared" si="3"/>
        <v>0</v>
      </c>
      <c r="H122" s="75">
        <f t="shared" si="4"/>
        <v>41107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3542</v>
      </c>
      <c r="D128" s="22">
        <f t="shared" si="3"/>
        <v>0</v>
      </c>
      <c r="E128" s="22">
        <f t="shared" si="3"/>
        <v>0</v>
      </c>
      <c r="F128" s="22">
        <f t="shared" si="3"/>
        <v>0</v>
      </c>
      <c r="G128" s="22">
        <f t="shared" si="3"/>
        <v>0</v>
      </c>
      <c r="H128" s="75">
        <f t="shared" si="4"/>
        <v>3542</v>
      </c>
      <c r="I128" s="1"/>
    </row>
    <row r="129" spans="2:12" x14ac:dyDescent="0.2">
      <c r="B129" s="9" t="str">
        <f>$B$45</f>
        <v>Health Services</v>
      </c>
      <c r="C129" s="22">
        <f t="shared" si="3"/>
        <v>19381</v>
      </c>
      <c r="D129" s="22">
        <f t="shared" si="3"/>
        <v>13272</v>
      </c>
      <c r="E129" s="22">
        <f t="shared" si="3"/>
        <v>6535</v>
      </c>
      <c r="F129" s="22">
        <f t="shared" si="3"/>
        <v>0</v>
      </c>
      <c r="G129" s="22">
        <f t="shared" si="3"/>
        <v>0</v>
      </c>
      <c r="H129" s="75">
        <f t="shared" si="4"/>
        <v>39188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175110</v>
      </c>
      <c r="D131" s="22">
        <f t="shared" si="3"/>
        <v>1922465</v>
      </c>
      <c r="E131" s="22">
        <f t="shared" si="3"/>
        <v>881282</v>
      </c>
      <c r="F131" s="22">
        <f t="shared" si="3"/>
        <v>0</v>
      </c>
      <c r="G131" s="22">
        <f t="shared" si="3"/>
        <v>0</v>
      </c>
      <c r="H131" s="75">
        <f t="shared" si="4"/>
        <v>2978857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266275</v>
      </c>
      <c r="E133" s="22">
        <f t="shared" si="5"/>
        <v>0</v>
      </c>
      <c r="F133" s="22">
        <f t="shared" si="5"/>
        <v>0</v>
      </c>
      <c r="G133" s="22">
        <f t="shared" si="5"/>
        <v>0</v>
      </c>
      <c r="H133" s="75">
        <f t="shared" si="4"/>
        <v>266275</v>
      </c>
      <c r="I133" s="1"/>
    </row>
    <row r="134" spans="2:12" x14ac:dyDescent="0.2">
      <c r="B134" s="9" t="str">
        <f>$B$50</f>
        <v>Technology</v>
      </c>
      <c r="C134" s="22">
        <f t="shared" si="5"/>
        <v>21689</v>
      </c>
      <c r="D134" s="22">
        <f t="shared" si="5"/>
        <v>53204</v>
      </c>
      <c r="E134" s="22">
        <f t="shared" si="5"/>
        <v>0</v>
      </c>
      <c r="F134" s="22">
        <f t="shared" si="5"/>
        <v>0</v>
      </c>
      <c r="G134" s="22">
        <f t="shared" si="5"/>
        <v>0</v>
      </c>
      <c r="H134" s="75">
        <f t="shared" si="4"/>
        <v>74893</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3182162</v>
      </c>
      <c r="D136" s="40">
        <f>SUM(D116:D135)</f>
        <v>6495815</v>
      </c>
      <c r="E136" s="40">
        <f>SUM(E116:E135)</f>
        <v>2684275</v>
      </c>
      <c r="F136" s="40">
        <f>SUM(F116:F135)</f>
        <v>0</v>
      </c>
      <c r="G136" s="40">
        <f>SUM(G116:G135)</f>
        <v>0</v>
      </c>
      <c r="H136" s="40">
        <f t="shared" si="4"/>
        <v>12362252</v>
      </c>
      <c r="I136" s="1"/>
    </row>
    <row r="137" spans="2:12" x14ac:dyDescent="0.2">
      <c r="B137" s="50"/>
      <c r="C137" s="51"/>
      <c r="D137" s="51"/>
      <c r="E137" s="51"/>
      <c r="F137" s="51"/>
      <c r="G137" s="51"/>
      <c r="H137" s="52"/>
      <c r="I137" s="1"/>
    </row>
    <row r="138" spans="2:12" x14ac:dyDescent="0.2">
      <c r="B138" s="294" t="s">
        <v>4</v>
      </c>
      <c r="C138" s="12"/>
      <c r="D138" s="12"/>
      <c r="E138" s="12"/>
      <c r="F138" s="12"/>
      <c r="G138" s="12"/>
      <c r="H138" s="17">
        <f>H86-H81-H111</f>
        <v>11785217</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Data!QD17</f>
        <v>0</v>
      </c>
      <c r="I140" s="368" t="str">
        <f>IF(H140+H141=1,"","Error, the two cells on the left must equal 100%")</f>
        <v/>
      </c>
      <c r="L140" s="57"/>
    </row>
    <row r="141" spans="2:12" ht="25.5" customHeight="1" thickBot="1" x14ac:dyDescent="0.25">
      <c r="B141" s="355"/>
      <c r="C141" s="356"/>
      <c r="D141" s="356"/>
      <c r="E141" s="356"/>
      <c r="F141" s="359" t="s">
        <v>3</v>
      </c>
      <c r="G141" s="360"/>
      <c r="H141" s="95">
        <f>1-H140</f>
        <v>1</v>
      </c>
      <c r="I141" s="368"/>
    </row>
    <row r="142" spans="2:12" ht="43.5" thickBot="1" x14ac:dyDescent="0.25">
      <c r="B142" s="71" t="s">
        <v>33</v>
      </c>
      <c r="C142" s="296" t="s">
        <v>27</v>
      </c>
      <c r="D142" s="296" t="s">
        <v>28</v>
      </c>
      <c r="E142" s="296" t="s">
        <v>29</v>
      </c>
      <c r="F142" s="296" t="s">
        <v>30</v>
      </c>
      <c r="G142" s="296" t="s">
        <v>31</v>
      </c>
      <c r="H142" s="79" t="s">
        <v>6</v>
      </c>
      <c r="I142" s="73" t="s">
        <v>8</v>
      </c>
    </row>
    <row r="143" spans="2:12" x14ac:dyDescent="0.2">
      <c r="B143" s="9" t="str">
        <f>$B$32</f>
        <v>Liberal Arts</v>
      </c>
      <c r="C143" s="172">
        <f>Data!LN17</f>
        <v>0</v>
      </c>
      <c r="D143" s="172">
        <f>Data!MH17</f>
        <v>0</v>
      </c>
      <c r="E143" s="172">
        <f>Data!NB17</f>
        <v>0</v>
      </c>
      <c r="F143" s="172">
        <f>Data!NV17</f>
        <v>0</v>
      </c>
      <c r="G143" s="172">
        <f>Data!OP17</f>
        <v>0</v>
      </c>
      <c r="H143" s="173">
        <f>Data!PJ17</f>
        <v>4284298.554824234</v>
      </c>
      <c r="I143" s="76">
        <f t="shared" ref="I143:I162" si="6">SUM(C143:H143)</f>
        <v>4284298.554824234</v>
      </c>
    </row>
    <row r="144" spans="2:12" x14ac:dyDescent="0.2">
      <c r="B144" s="9" t="str">
        <f>$B$33</f>
        <v>Science</v>
      </c>
      <c r="C144" s="172">
        <f>Data!LO17</f>
        <v>0</v>
      </c>
      <c r="D144" s="172">
        <f>Data!MI17</f>
        <v>0</v>
      </c>
      <c r="E144" s="172">
        <f>Data!NC17</f>
        <v>0</v>
      </c>
      <c r="F144" s="172">
        <f>Data!NW17</f>
        <v>0</v>
      </c>
      <c r="G144" s="172">
        <f>Data!OQ17</f>
        <v>0</v>
      </c>
      <c r="H144" s="174">
        <f>Data!PK17</f>
        <v>1046541.5907968063</v>
      </c>
      <c r="I144" s="76">
        <f t="shared" si="6"/>
        <v>1046541.5907968063</v>
      </c>
    </row>
    <row r="145" spans="2:9" x14ac:dyDescent="0.2">
      <c r="B145" s="9" t="str">
        <f>$B$34</f>
        <v>Fine Arts</v>
      </c>
      <c r="C145" s="172">
        <f>Data!LP17</f>
        <v>0</v>
      </c>
      <c r="D145" s="172">
        <f>Data!MJ17</f>
        <v>0</v>
      </c>
      <c r="E145" s="172">
        <f>Data!ND17</f>
        <v>0</v>
      </c>
      <c r="F145" s="172">
        <f>Data!NX17</f>
        <v>0</v>
      </c>
      <c r="G145" s="172">
        <f>Data!OR17</f>
        <v>0</v>
      </c>
      <c r="H145" s="174">
        <f>Data!PL17</f>
        <v>113977.37031133162</v>
      </c>
      <c r="I145" s="76">
        <f t="shared" si="6"/>
        <v>113977.37031133162</v>
      </c>
    </row>
    <row r="146" spans="2:9" x14ac:dyDescent="0.2">
      <c r="B146" s="9" t="str">
        <f>$B$35</f>
        <v>Teacher Education</v>
      </c>
      <c r="C146" s="172">
        <f>Data!LQ17</f>
        <v>0</v>
      </c>
      <c r="D146" s="172">
        <f>Data!MK17</f>
        <v>0</v>
      </c>
      <c r="E146" s="172">
        <f>Data!NE17</f>
        <v>0</v>
      </c>
      <c r="F146" s="172">
        <f>Data!NY17</f>
        <v>0</v>
      </c>
      <c r="G146" s="172">
        <f>Data!OS17</f>
        <v>0</v>
      </c>
      <c r="H146" s="174">
        <f>Data!PN17</f>
        <v>2497633.3489648975</v>
      </c>
      <c r="I146" s="76">
        <f t="shared" si="6"/>
        <v>2497633.3489648975</v>
      </c>
    </row>
    <row r="147" spans="2:9" x14ac:dyDescent="0.2">
      <c r="B147" s="9" t="str">
        <f>$B$36</f>
        <v>Agriculture</v>
      </c>
      <c r="C147" s="172">
        <f>Data!LR17</f>
        <v>0</v>
      </c>
      <c r="D147" s="172">
        <f>Data!ML17</f>
        <v>0</v>
      </c>
      <c r="E147" s="172">
        <f>Data!NF17</f>
        <v>0</v>
      </c>
      <c r="F147" s="172">
        <f>Data!NZ17</f>
        <v>0</v>
      </c>
      <c r="G147" s="172">
        <f>Data!OT17</f>
        <v>0</v>
      </c>
      <c r="H147" s="174">
        <f>Data!PM17</f>
        <v>0</v>
      </c>
      <c r="I147" s="76">
        <f t="shared" si="6"/>
        <v>0</v>
      </c>
    </row>
    <row r="148" spans="2:9" x14ac:dyDescent="0.2">
      <c r="B148" s="9" t="str">
        <f>$B$37</f>
        <v>Engineering</v>
      </c>
      <c r="C148" s="172">
        <f>Data!LS17</f>
        <v>0</v>
      </c>
      <c r="D148" s="172">
        <f>Data!MM17</f>
        <v>0</v>
      </c>
      <c r="E148" s="172">
        <f>Data!NG17</f>
        <v>0</v>
      </c>
      <c r="F148" s="172">
        <f>Data!OA17</f>
        <v>0</v>
      </c>
      <c r="G148" s="172">
        <f>Data!OU17</f>
        <v>0</v>
      </c>
      <c r="H148" s="174">
        <f>Data!PO17</f>
        <v>597786.79735310364</v>
      </c>
      <c r="I148" s="76">
        <f t="shared" si="6"/>
        <v>597786.79735310364</v>
      </c>
    </row>
    <row r="149" spans="2:9" x14ac:dyDescent="0.2">
      <c r="B149" s="9" t="str">
        <f>$B$38</f>
        <v>Home Economics</v>
      </c>
      <c r="C149" s="172">
        <f>Data!LT17</f>
        <v>0</v>
      </c>
      <c r="D149" s="172">
        <f>Data!MN17</f>
        <v>0</v>
      </c>
      <c r="E149" s="172">
        <f>Data!NH17</f>
        <v>0</v>
      </c>
      <c r="F149" s="172">
        <f>Data!OB17</f>
        <v>0</v>
      </c>
      <c r="G149" s="172">
        <f>Data!OV17</f>
        <v>0</v>
      </c>
      <c r="H149" s="174">
        <f>Data!PP17</f>
        <v>39188.241367268682</v>
      </c>
      <c r="I149" s="76">
        <f t="shared" si="6"/>
        <v>39188.241367268682</v>
      </c>
    </row>
    <row r="150" spans="2:9" x14ac:dyDescent="0.2">
      <c r="B150" s="9" t="str">
        <f>$B$39</f>
        <v>Law</v>
      </c>
      <c r="C150" s="172">
        <f>Data!LU17</f>
        <v>0</v>
      </c>
      <c r="D150" s="172">
        <f>Data!MO17</f>
        <v>0</v>
      </c>
      <c r="E150" s="172">
        <f>Data!NI17</f>
        <v>0</v>
      </c>
      <c r="F150" s="172">
        <f>Data!OC17</f>
        <v>0</v>
      </c>
      <c r="G150" s="172">
        <f>Data!OW17</f>
        <v>0</v>
      </c>
      <c r="H150" s="174">
        <f>Data!PQ17</f>
        <v>0</v>
      </c>
      <c r="I150" s="76">
        <f t="shared" si="6"/>
        <v>0</v>
      </c>
    </row>
    <row r="151" spans="2:9" x14ac:dyDescent="0.2">
      <c r="B151" s="9" t="str">
        <f>$B$40</f>
        <v>Social Service</v>
      </c>
      <c r="C151" s="172">
        <f>Data!LV17</f>
        <v>0</v>
      </c>
      <c r="D151" s="172">
        <f>Data!MP17</f>
        <v>0</v>
      </c>
      <c r="E151" s="172">
        <f>Data!NJ17</f>
        <v>0</v>
      </c>
      <c r="F151" s="172">
        <f>Data!OD17</f>
        <v>0</v>
      </c>
      <c r="G151" s="172">
        <f>Data!OX17</f>
        <v>0</v>
      </c>
      <c r="H151" s="174">
        <f>Data!PR17</f>
        <v>0</v>
      </c>
      <c r="I151" s="76">
        <f t="shared" si="6"/>
        <v>0</v>
      </c>
    </row>
    <row r="152" spans="2:9" x14ac:dyDescent="0.2">
      <c r="B152" s="9" t="str">
        <f>$B$41</f>
        <v>Library Science</v>
      </c>
      <c r="C152" s="172">
        <f>Data!LW17</f>
        <v>0</v>
      </c>
      <c r="D152" s="172">
        <f>Data!MQ17</f>
        <v>0</v>
      </c>
      <c r="E152" s="172">
        <f>Data!NK17</f>
        <v>0</v>
      </c>
      <c r="F152" s="172">
        <f>Data!OE17</f>
        <v>0</v>
      </c>
      <c r="G152" s="172">
        <f>Data!OY17</f>
        <v>0</v>
      </c>
      <c r="H152" s="174">
        <f>Data!PS17</f>
        <v>0</v>
      </c>
      <c r="I152" s="76">
        <f t="shared" si="6"/>
        <v>0</v>
      </c>
    </row>
    <row r="153" spans="2:9" x14ac:dyDescent="0.2">
      <c r="B153" s="9" t="str">
        <f>$B$42</f>
        <v>Veterinary Science</v>
      </c>
      <c r="C153" s="172">
        <f>Data!LX17</f>
        <v>0</v>
      </c>
      <c r="D153" s="172">
        <f>Data!MR17</f>
        <v>0</v>
      </c>
      <c r="E153" s="172">
        <f>Data!NL17</f>
        <v>0</v>
      </c>
      <c r="F153" s="172">
        <f>Data!OF17</f>
        <v>0</v>
      </c>
      <c r="G153" s="172">
        <f>Data!OZ17</f>
        <v>0</v>
      </c>
      <c r="H153" s="174">
        <f>Data!PT17</f>
        <v>0</v>
      </c>
      <c r="I153" s="76">
        <f t="shared" si="6"/>
        <v>0</v>
      </c>
    </row>
    <row r="154" spans="2:9" x14ac:dyDescent="0.2">
      <c r="B154" s="9" t="str">
        <f>$B$43</f>
        <v>Vocational Training</v>
      </c>
      <c r="C154" s="172">
        <f>Data!LY17</f>
        <v>0</v>
      </c>
      <c r="D154" s="172">
        <f>Data!MS17</f>
        <v>0</v>
      </c>
      <c r="E154" s="172">
        <f>Data!NM17</f>
        <v>0</v>
      </c>
      <c r="F154" s="172">
        <f>Data!OG17</f>
        <v>0</v>
      </c>
      <c r="G154" s="172">
        <f>Data!PA17</f>
        <v>0</v>
      </c>
      <c r="H154" s="174">
        <f>Data!PU17</f>
        <v>0</v>
      </c>
      <c r="I154" s="76">
        <f t="shared" si="6"/>
        <v>0</v>
      </c>
    </row>
    <row r="155" spans="2:9" x14ac:dyDescent="0.2">
      <c r="B155" s="9" t="str">
        <f>$B$44</f>
        <v>Physical Training</v>
      </c>
      <c r="C155" s="172">
        <f>Data!LZ17</f>
        <v>0</v>
      </c>
      <c r="D155" s="172">
        <f>Data!MT17</f>
        <v>0</v>
      </c>
      <c r="E155" s="172">
        <f>Data!NN17</f>
        <v>0</v>
      </c>
      <c r="F155" s="172">
        <f>Data!OH17</f>
        <v>0</v>
      </c>
      <c r="G155" s="172">
        <f>Data!PB17</f>
        <v>0</v>
      </c>
      <c r="H155" s="174">
        <f>Data!PV17</f>
        <v>3376.6694461494558</v>
      </c>
      <c r="I155" s="76">
        <f t="shared" si="6"/>
        <v>3376.6694461494558</v>
      </c>
    </row>
    <row r="156" spans="2:9" x14ac:dyDescent="0.2">
      <c r="B156" s="9" t="str">
        <f>$B$45</f>
        <v>Health Services</v>
      </c>
      <c r="C156" s="172">
        <f>Data!MA17</f>
        <v>0</v>
      </c>
      <c r="D156" s="172">
        <f>Data!MU17</f>
        <v>0</v>
      </c>
      <c r="E156" s="172">
        <f>Data!NO17</f>
        <v>0</v>
      </c>
      <c r="F156" s="172">
        <f>Data!OI17</f>
        <v>0</v>
      </c>
      <c r="G156" s="172">
        <f>Data!PC17</f>
        <v>0</v>
      </c>
      <c r="H156" s="174">
        <f>Data!PW17</f>
        <v>37358.814866093977</v>
      </c>
      <c r="I156" s="76">
        <f t="shared" si="6"/>
        <v>37358.814866093977</v>
      </c>
    </row>
    <row r="157" spans="2:9" x14ac:dyDescent="0.2">
      <c r="B157" s="9" t="str">
        <f>$B$46</f>
        <v>Pharmacy</v>
      </c>
      <c r="C157" s="172">
        <f>Data!MB17</f>
        <v>0</v>
      </c>
      <c r="D157" s="172">
        <f>Data!MV17</f>
        <v>0</v>
      </c>
      <c r="E157" s="172">
        <f>Data!NP17</f>
        <v>0</v>
      </c>
      <c r="F157" s="172">
        <f>Data!OJ17</f>
        <v>0</v>
      </c>
      <c r="G157" s="172">
        <f>Data!PD17</f>
        <v>0</v>
      </c>
      <c r="H157" s="174">
        <f>Data!PX17</f>
        <v>0</v>
      </c>
      <c r="I157" s="76">
        <f t="shared" si="6"/>
        <v>0</v>
      </c>
    </row>
    <row r="158" spans="2:9" x14ac:dyDescent="0.2">
      <c r="B158" s="9" t="str">
        <f>$B$47</f>
        <v>Business Administration</v>
      </c>
      <c r="C158" s="172">
        <f>Data!MC17</f>
        <v>0</v>
      </c>
      <c r="D158" s="172">
        <f>Data!MW17</f>
        <v>0</v>
      </c>
      <c r="E158" s="172">
        <f>Data!NQ17</f>
        <v>0</v>
      </c>
      <c r="F158" s="172">
        <f>Data!OK17</f>
        <v>0</v>
      </c>
      <c r="G158" s="172">
        <f>Data!PE17</f>
        <v>0</v>
      </c>
      <c r="H158" s="174">
        <f>Data!PY17</f>
        <v>2839812.3705105674</v>
      </c>
      <c r="I158" s="76">
        <f t="shared" si="6"/>
        <v>2839812.3705105674</v>
      </c>
    </row>
    <row r="159" spans="2:9" x14ac:dyDescent="0.2">
      <c r="B159" s="9" t="str">
        <f>$B$48</f>
        <v>Optometry</v>
      </c>
      <c r="C159" s="172">
        <f>Data!MD17</f>
        <v>0</v>
      </c>
      <c r="D159" s="172">
        <f>Data!MX17</f>
        <v>0</v>
      </c>
      <c r="E159" s="172">
        <f>Data!NR17</f>
        <v>0</v>
      </c>
      <c r="F159" s="172">
        <f>Data!OL17</f>
        <v>0</v>
      </c>
      <c r="G159" s="172">
        <f>Data!PF17</f>
        <v>0</v>
      </c>
      <c r="H159" s="174">
        <f>Data!PZ17</f>
        <v>0</v>
      </c>
      <c r="I159" s="76">
        <f t="shared" si="6"/>
        <v>0</v>
      </c>
    </row>
    <row r="160" spans="2:9" x14ac:dyDescent="0.2">
      <c r="B160" s="9" t="str">
        <f>$B$49</f>
        <v>Teacher Ed-Practice Teaching</v>
      </c>
      <c r="C160" s="172">
        <f>Data!ME17</f>
        <v>0</v>
      </c>
      <c r="D160" s="172">
        <f>Data!MY17</f>
        <v>0</v>
      </c>
      <c r="E160" s="172">
        <f>Data!NS17</f>
        <v>0</v>
      </c>
      <c r="F160" s="172">
        <f>Data!OM17</f>
        <v>0</v>
      </c>
      <c r="G160" s="172">
        <f>Data!PG17</f>
        <v>0</v>
      </c>
      <c r="H160" s="174">
        <f>Data!QA17</f>
        <v>253846.03522683406</v>
      </c>
      <c r="I160" s="76">
        <f t="shared" si="6"/>
        <v>253846.03522683406</v>
      </c>
    </row>
    <row r="161" spans="2:10" x14ac:dyDescent="0.2">
      <c r="B161" s="9" t="str">
        <f>$B$50</f>
        <v>Technology</v>
      </c>
      <c r="C161" s="172">
        <f>Data!MF17</f>
        <v>0</v>
      </c>
      <c r="D161" s="172">
        <f>Data!MZ17</f>
        <v>0</v>
      </c>
      <c r="E161" s="172">
        <f>Data!NT17</f>
        <v>0</v>
      </c>
      <c r="F161" s="172">
        <f>Data!ON17</f>
        <v>0</v>
      </c>
      <c r="G161" s="172">
        <f>Data!PH17</f>
        <v>0</v>
      </c>
      <c r="H161" s="174">
        <f>Data!QB17</f>
        <v>71397.206332713482</v>
      </c>
      <c r="I161" s="76">
        <f t="shared" si="6"/>
        <v>71397.206332713482</v>
      </c>
    </row>
    <row r="162" spans="2:10" x14ac:dyDescent="0.2">
      <c r="B162" s="9" t="str">
        <f>$B$51</f>
        <v>Nursing</v>
      </c>
      <c r="C162" s="172">
        <f>Data!MG17</f>
        <v>0</v>
      </c>
      <c r="D162" s="172">
        <f>Data!NA17</f>
        <v>0</v>
      </c>
      <c r="E162" s="172">
        <f>Data!NU17</f>
        <v>0</v>
      </c>
      <c r="F162" s="172">
        <f>Data!OO17</f>
        <v>0</v>
      </c>
      <c r="G162" s="172">
        <f>Data!PI17</f>
        <v>0</v>
      </c>
      <c r="H162" s="174">
        <f>Data!QC17</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11785217.000000002</v>
      </c>
      <c r="I163" s="76">
        <f>SUM(I143:I162)</f>
        <v>11785217.000000002</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2368740.9276764537</v>
      </c>
      <c r="D168" s="21">
        <f t="shared" si="8"/>
        <v>1791318.0079270983</v>
      </c>
      <c r="E168" s="21">
        <f t="shared" si="8"/>
        <v>124239.61922068217</v>
      </c>
      <c r="F168" s="21">
        <f t="shared" si="8"/>
        <v>0</v>
      </c>
      <c r="G168" s="21">
        <f t="shared" si="8"/>
        <v>0</v>
      </c>
      <c r="H168" s="40">
        <f t="shared" ref="H168:H188" si="9">SUM(C168:G168)</f>
        <v>4284298.554824234</v>
      </c>
      <c r="I168" s="56"/>
      <c r="J168" s="57"/>
    </row>
    <row r="169" spans="2:10" x14ac:dyDescent="0.2">
      <c r="B169" s="9" t="str">
        <f>$B$33</f>
        <v>Science</v>
      </c>
      <c r="C169" s="22">
        <f t="shared" si="8"/>
        <v>653186.61814981746</v>
      </c>
      <c r="D169" s="22">
        <f t="shared" si="8"/>
        <v>319104.31261401874</v>
      </c>
      <c r="E169" s="22">
        <f t="shared" si="8"/>
        <v>74250.66003297003</v>
      </c>
      <c r="F169" s="22">
        <f t="shared" si="8"/>
        <v>0</v>
      </c>
      <c r="G169" s="22">
        <f t="shared" si="8"/>
        <v>0</v>
      </c>
      <c r="H169" s="75">
        <f t="shared" si="9"/>
        <v>1046541.5907968063</v>
      </c>
      <c r="I169" s="56"/>
      <c r="J169" s="57"/>
    </row>
    <row r="170" spans="2:10" x14ac:dyDescent="0.2">
      <c r="B170" s="9" t="str">
        <f>$B$34</f>
        <v>Fine Arts</v>
      </c>
      <c r="C170" s="22">
        <f t="shared" si="8"/>
        <v>108479.11385563505</v>
      </c>
      <c r="D170" s="22">
        <f t="shared" si="8"/>
        <v>5498.2564556965708</v>
      </c>
      <c r="E170" s="22">
        <f t="shared" si="8"/>
        <v>0</v>
      </c>
      <c r="F170" s="22">
        <f t="shared" si="8"/>
        <v>0</v>
      </c>
      <c r="G170" s="22">
        <f t="shared" si="8"/>
        <v>0</v>
      </c>
      <c r="H170" s="75">
        <f t="shared" si="9"/>
        <v>113977.37031133162</v>
      </c>
      <c r="I170" s="56"/>
      <c r="J170" s="57"/>
    </row>
    <row r="171" spans="2:10" x14ac:dyDescent="0.2">
      <c r="B171" s="9" t="str">
        <f>$B$35</f>
        <v>Teacher Education</v>
      </c>
      <c r="C171" s="22">
        <f t="shared" si="8"/>
        <v>180841.60141714689</v>
      </c>
      <c r="D171" s="22">
        <f t="shared" si="8"/>
        <v>1798022.8186877249</v>
      </c>
      <c r="E171" s="22">
        <f t="shared" si="8"/>
        <v>518768.92886002566</v>
      </c>
      <c r="F171" s="22">
        <f t="shared" si="8"/>
        <v>0</v>
      </c>
      <c r="G171" s="22">
        <f t="shared" si="8"/>
        <v>0</v>
      </c>
      <c r="H171" s="75">
        <f t="shared" si="9"/>
        <v>2497633.3489648975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213645.6335610564</v>
      </c>
      <c r="D173" s="22">
        <f t="shared" si="8"/>
        <v>361689.07750648464</v>
      </c>
      <c r="E173" s="22">
        <f t="shared" si="8"/>
        <v>22452.086285562578</v>
      </c>
      <c r="F173" s="22">
        <f t="shared" si="8"/>
        <v>0</v>
      </c>
      <c r="G173" s="22">
        <f t="shared" si="8"/>
        <v>0</v>
      </c>
      <c r="H173" s="75">
        <f t="shared" si="9"/>
        <v>597786.79735310364</v>
      </c>
      <c r="I173" s="56"/>
      <c r="J173" s="57"/>
    </row>
    <row r="174" spans="2:10" x14ac:dyDescent="0.2">
      <c r="B174" s="9" t="str">
        <f>$B$38</f>
        <v>Home Economics</v>
      </c>
      <c r="C174" s="22">
        <f t="shared" si="8"/>
        <v>0</v>
      </c>
      <c r="D174" s="22">
        <f t="shared" si="8"/>
        <v>8519.1829059279735</v>
      </c>
      <c r="E174" s="22">
        <f t="shared" si="8"/>
        <v>30669.058461340705</v>
      </c>
      <c r="F174" s="22">
        <f t="shared" si="8"/>
        <v>0</v>
      </c>
      <c r="G174" s="22">
        <f t="shared" si="8"/>
        <v>0</v>
      </c>
      <c r="H174" s="75">
        <f t="shared" si="9"/>
        <v>39188.241367268682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3376.6694461494558</v>
      </c>
      <c r="D180" s="22">
        <f t="shared" si="8"/>
        <v>0</v>
      </c>
      <c r="E180" s="22">
        <f t="shared" si="8"/>
        <v>0</v>
      </c>
      <c r="F180" s="22">
        <f t="shared" si="8"/>
        <v>0</v>
      </c>
      <c r="G180" s="22">
        <f t="shared" si="8"/>
        <v>0</v>
      </c>
      <c r="H180" s="75">
        <f t="shared" si="9"/>
        <v>3376.6694461494558</v>
      </c>
      <c r="I180" s="56"/>
      <c r="J180" s="57"/>
    </row>
    <row r="181" spans="2:10" x14ac:dyDescent="0.2">
      <c r="B181" s="9" t="str">
        <f>$B$45</f>
        <v>Health Services</v>
      </c>
      <c r="C181" s="22">
        <f t="shared" si="8"/>
        <v>20547.348176351687</v>
      </c>
      <c r="D181" s="22">
        <f t="shared" si="8"/>
        <v>13449.173351793832</v>
      </c>
      <c r="E181" s="22">
        <f t="shared" si="8"/>
        <v>3362.293337948458</v>
      </c>
      <c r="F181" s="22">
        <f t="shared" si="8"/>
        <v>0</v>
      </c>
      <c r="G181" s="22">
        <f t="shared" si="8"/>
        <v>0</v>
      </c>
      <c r="H181" s="75">
        <f t="shared" si="9"/>
        <v>37358.814866093977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277494.45250764699</v>
      </c>
      <c r="D183" s="22">
        <f t="shared" si="8"/>
        <v>2028698.1390919427</v>
      </c>
      <c r="E183" s="22">
        <f t="shared" si="8"/>
        <v>533619.778910978</v>
      </c>
      <c r="F183" s="22">
        <f t="shared" si="8"/>
        <v>0</v>
      </c>
      <c r="G183" s="22">
        <f t="shared" si="8"/>
        <v>0</v>
      </c>
      <c r="H183" s="75">
        <f t="shared" si="9"/>
        <v>2839812.3705105679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253846.03522683409</v>
      </c>
      <c r="E185" s="22">
        <f t="shared" si="10"/>
        <v>0</v>
      </c>
      <c r="F185" s="22">
        <f t="shared" si="10"/>
        <v>0</v>
      </c>
      <c r="G185" s="22">
        <f t="shared" si="10"/>
        <v>0</v>
      </c>
      <c r="H185" s="75">
        <f t="shared" si="9"/>
        <v>253846.03522683409</v>
      </c>
      <c r="I185" s="56"/>
      <c r="J185" s="57"/>
    </row>
    <row r="186" spans="2:10" x14ac:dyDescent="0.2">
      <c r="B186" s="9" t="str">
        <f>$B$50</f>
        <v>Technology</v>
      </c>
      <c r="C186" s="22">
        <f t="shared" si="10"/>
        <v>28818.146131500274</v>
      </c>
      <c r="D186" s="22">
        <f t="shared" si="10"/>
        <v>42579.060201213208</v>
      </c>
      <c r="E186" s="22">
        <f t="shared" si="10"/>
        <v>0</v>
      </c>
      <c r="F186" s="22">
        <f t="shared" si="10"/>
        <v>0</v>
      </c>
      <c r="G186" s="22">
        <f t="shared" si="10"/>
        <v>0</v>
      </c>
      <c r="H186" s="75">
        <f t="shared" si="9"/>
        <v>71397.206332713482</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3855130.5109217581</v>
      </c>
      <c r="D188" s="40">
        <f>SUM(D168:D187)</f>
        <v>6622724.0639687339</v>
      </c>
      <c r="E188" s="40">
        <f>SUM(E168:E187)</f>
        <v>1307362.4251095075</v>
      </c>
      <c r="F188" s="40">
        <f>SUM(F168:F187)</f>
        <v>0</v>
      </c>
      <c r="G188" s="40">
        <f>SUM(G168:G187)</f>
        <v>0</v>
      </c>
      <c r="H188" s="40">
        <f t="shared" si="9"/>
        <v>11785217</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8372685</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1324774.6383502779</v>
      </c>
      <c r="D193" s="42">
        <f t="shared" si="11"/>
        <v>1404572.2447560525</v>
      </c>
      <c r="E193" s="42">
        <f t="shared" si="11"/>
        <v>314388.52248684142</v>
      </c>
      <c r="F193" s="42">
        <f t="shared" si="11"/>
        <v>0</v>
      </c>
      <c r="G193" s="42">
        <f t="shared" si="11"/>
        <v>0</v>
      </c>
      <c r="H193" s="42">
        <f>SUM(C193:G193)</f>
        <v>3043735.4055931717</v>
      </c>
      <c r="I193" s="1"/>
    </row>
    <row r="194" spans="2:9" x14ac:dyDescent="0.2">
      <c r="B194" s="9" t="str">
        <f>$B$33</f>
        <v>Science</v>
      </c>
      <c r="C194" s="43">
        <f t="shared" si="11"/>
        <v>416874.95189185598</v>
      </c>
      <c r="D194" s="43">
        <f t="shared" si="11"/>
        <v>285782.31899373996</v>
      </c>
      <c r="E194" s="43">
        <f t="shared" si="11"/>
        <v>40847.331459915236</v>
      </c>
      <c r="F194" s="43">
        <f t="shared" si="11"/>
        <v>0</v>
      </c>
      <c r="G194" s="43">
        <f t="shared" si="11"/>
        <v>0</v>
      </c>
      <c r="H194" s="43">
        <f t="shared" ref="H194:H213" si="12">SUM(C194:G194)</f>
        <v>743504.6023455112</v>
      </c>
      <c r="I194" s="1"/>
    </row>
    <row r="195" spans="2:9" x14ac:dyDescent="0.2">
      <c r="B195" s="9" t="str">
        <f>$B$34</f>
        <v>Fine Arts</v>
      </c>
      <c r="C195" s="43">
        <f t="shared" si="11"/>
        <v>73184.661099369274</v>
      </c>
      <c r="D195" s="43">
        <f t="shared" si="11"/>
        <v>7789.3777108733912</v>
      </c>
      <c r="E195" s="43">
        <f t="shared" si="11"/>
        <v>0</v>
      </c>
      <c r="F195" s="43">
        <f t="shared" si="11"/>
        <v>0</v>
      </c>
      <c r="G195" s="43">
        <f t="shared" si="11"/>
        <v>0</v>
      </c>
      <c r="H195" s="43">
        <f t="shared" si="12"/>
        <v>80974.038810242666</v>
      </c>
      <c r="I195" s="1"/>
    </row>
    <row r="196" spans="2:9" x14ac:dyDescent="0.2">
      <c r="B196" s="9" t="str">
        <f>$B$35</f>
        <v>Teacher Education</v>
      </c>
      <c r="C196" s="43">
        <f t="shared" si="11"/>
        <v>70838.56907341801</v>
      </c>
      <c r="D196" s="43">
        <f t="shared" si="11"/>
        <v>883793.31998045347</v>
      </c>
      <c r="E196" s="43">
        <f t="shared" si="11"/>
        <v>819785.77982555283</v>
      </c>
      <c r="F196" s="43">
        <f t="shared" si="11"/>
        <v>0</v>
      </c>
      <c r="G196" s="43">
        <f t="shared" si="11"/>
        <v>0</v>
      </c>
      <c r="H196" s="43">
        <f t="shared" si="12"/>
        <v>1774417.6688794242</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120723.50214831407</v>
      </c>
      <c r="D198" s="43">
        <f t="shared" si="11"/>
        <v>289362.41207953048</v>
      </c>
      <c r="E198" s="43">
        <f t="shared" si="11"/>
        <v>14605.50650682416</v>
      </c>
      <c r="F198" s="43">
        <f t="shared" si="11"/>
        <v>0</v>
      </c>
      <c r="G198" s="43">
        <f t="shared" si="11"/>
        <v>0</v>
      </c>
      <c r="H198" s="43">
        <f t="shared" si="12"/>
        <v>424691.42073466873</v>
      </c>
      <c r="I198" s="1"/>
    </row>
    <row r="199" spans="2:9" x14ac:dyDescent="0.2">
      <c r="B199" s="9" t="str">
        <f>$B$38</f>
        <v>Home Economics</v>
      </c>
      <c r="C199" s="43">
        <f t="shared" si="11"/>
        <v>0</v>
      </c>
      <c r="D199" s="43">
        <f t="shared" si="11"/>
        <v>766.00175558627996</v>
      </c>
      <c r="E199" s="43">
        <f t="shared" si="11"/>
        <v>27074.877260227346</v>
      </c>
      <c r="F199" s="43">
        <f t="shared" si="11"/>
        <v>0</v>
      </c>
      <c r="G199" s="43">
        <f t="shared" si="11"/>
        <v>0</v>
      </c>
      <c r="H199" s="43">
        <f t="shared" si="12"/>
        <v>27840.879015813625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2398.9197332330714</v>
      </c>
      <c r="D205" s="43">
        <f t="shared" si="11"/>
        <v>0</v>
      </c>
      <c r="E205" s="43">
        <f t="shared" si="11"/>
        <v>0</v>
      </c>
      <c r="F205" s="43">
        <f t="shared" si="11"/>
        <v>0</v>
      </c>
      <c r="G205" s="43">
        <f t="shared" si="11"/>
        <v>0</v>
      </c>
      <c r="H205" s="43">
        <f t="shared" si="12"/>
        <v>2398.9197332330714</v>
      </c>
      <c r="I205" s="1"/>
    </row>
    <row r="206" spans="2:9" x14ac:dyDescent="0.2">
      <c r="B206" s="9" t="str">
        <f>$B$45</f>
        <v>Health Services</v>
      </c>
      <c r="C206" s="43">
        <f t="shared" si="11"/>
        <v>13126.330702933414</v>
      </c>
      <c r="D206" s="43">
        <f t="shared" si="11"/>
        <v>8988.8375774899268</v>
      </c>
      <c r="E206" s="43">
        <f t="shared" si="11"/>
        <v>4426.013680598001</v>
      </c>
      <c r="F206" s="43">
        <f t="shared" si="11"/>
        <v>0</v>
      </c>
      <c r="G206" s="43">
        <f t="shared" si="11"/>
        <v>0</v>
      </c>
      <c r="H206" s="43">
        <f t="shared" si="12"/>
        <v>26541.181961021342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118598.20284766886</v>
      </c>
      <c r="D208" s="43">
        <f t="shared" si="11"/>
        <v>1302043.8240965318</v>
      </c>
      <c r="E208" s="43">
        <f t="shared" si="11"/>
        <v>596873.1734452591</v>
      </c>
      <c r="F208" s="43">
        <f t="shared" si="11"/>
        <v>0</v>
      </c>
      <c r="G208" s="43">
        <f t="shared" si="11"/>
        <v>0</v>
      </c>
      <c r="H208" s="43">
        <f t="shared" si="12"/>
        <v>2017515.2003894597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180342.27892903332</v>
      </c>
      <c r="E210" s="43">
        <f t="shared" si="13"/>
        <v>0</v>
      </c>
      <c r="F210" s="43">
        <f t="shared" si="13"/>
        <v>0</v>
      </c>
      <c r="G210" s="43">
        <f t="shared" si="13"/>
        <v>0</v>
      </c>
      <c r="H210" s="43">
        <f t="shared" si="12"/>
        <v>180342.27892903332</v>
      </c>
      <c r="I210" s="1"/>
    </row>
    <row r="211" spans="2:9" x14ac:dyDescent="0.2">
      <c r="B211" s="9" t="str">
        <f>$B$50</f>
        <v>Technology</v>
      </c>
      <c r="C211" s="43">
        <f t="shared" si="13"/>
        <v>14689.489015836272</v>
      </c>
      <c r="D211" s="43">
        <f t="shared" si="13"/>
        <v>36033.91459258394</v>
      </c>
      <c r="E211" s="43">
        <f t="shared" si="13"/>
        <v>0</v>
      </c>
      <c r="F211" s="43">
        <f t="shared" si="13"/>
        <v>0</v>
      </c>
      <c r="G211" s="43">
        <f t="shared" si="13"/>
        <v>0</v>
      </c>
      <c r="H211" s="43">
        <f t="shared" si="12"/>
        <v>50723.403608420209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2155209.2648629067</v>
      </c>
      <c r="D213" s="42">
        <f>SUM(D193:D212)</f>
        <v>4399474.5304718753</v>
      </c>
      <c r="E213" s="42">
        <f>SUM(E193:E212)</f>
        <v>1818001.204665218</v>
      </c>
      <c r="F213" s="42">
        <f>SUM(F193:F212)</f>
        <v>0</v>
      </c>
      <c r="G213" s="42">
        <f>SUM(G193:G212)</f>
        <v>0</v>
      </c>
      <c r="H213" s="42">
        <f t="shared" si="12"/>
        <v>8372685</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8249936</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1243841.7992541101</v>
      </c>
      <c r="D218" s="42">
        <f t="shared" si="14"/>
        <v>1481152.5868436054</v>
      </c>
      <c r="E218" s="42">
        <f t="shared" si="14"/>
        <v>128160.80966470411</v>
      </c>
      <c r="F218" s="42">
        <f t="shared" si="14"/>
        <v>0</v>
      </c>
      <c r="G218" s="42">
        <f t="shared" si="14"/>
        <v>0</v>
      </c>
      <c r="H218" s="42">
        <f>SUM(C218:G218)</f>
        <v>2853155.1957624191</v>
      </c>
      <c r="I218" s="1"/>
    </row>
    <row r="219" spans="2:9" x14ac:dyDescent="0.2">
      <c r="B219" s="9" t="str">
        <f>$B$33</f>
        <v>Science</v>
      </c>
      <c r="C219" s="43">
        <f t="shared" si="14"/>
        <v>295684.25673952652</v>
      </c>
      <c r="D219" s="43">
        <f t="shared" si="14"/>
        <v>227458.99870040247</v>
      </c>
      <c r="E219" s="43">
        <f t="shared" si="14"/>
        <v>66029.618667556671</v>
      </c>
      <c r="F219" s="43">
        <f t="shared" si="14"/>
        <v>0</v>
      </c>
      <c r="G219" s="43">
        <f t="shared" si="14"/>
        <v>0</v>
      </c>
      <c r="H219" s="43">
        <f t="shared" ref="H219:H238" si="15">SUM(C219:G219)</f>
        <v>589172.87410748564</v>
      </c>
      <c r="I219" s="1"/>
    </row>
    <row r="220" spans="2:9" x14ac:dyDescent="0.2">
      <c r="B220" s="9" t="str">
        <f>$B$34</f>
        <v>Fine Arts</v>
      </c>
      <c r="C220" s="43">
        <f t="shared" si="14"/>
        <v>90540.900763361729</v>
      </c>
      <c r="D220" s="43">
        <f t="shared" si="14"/>
        <v>7226.0872512148471</v>
      </c>
      <c r="E220" s="43">
        <f t="shared" si="14"/>
        <v>0</v>
      </c>
      <c r="F220" s="43">
        <f t="shared" si="14"/>
        <v>0</v>
      </c>
      <c r="G220" s="43">
        <f t="shared" si="14"/>
        <v>0</v>
      </c>
      <c r="H220" s="43">
        <f t="shared" si="15"/>
        <v>97766.988014576578</v>
      </c>
      <c r="I220" s="1"/>
    </row>
    <row r="221" spans="2:9" x14ac:dyDescent="0.2">
      <c r="B221" s="9" t="str">
        <f>$B$35</f>
        <v>Teacher Education</v>
      </c>
      <c r="C221" s="43">
        <f t="shared" si="14"/>
        <v>75533.436390256567</v>
      </c>
      <c r="D221" s="43">
        <f t="shared" si="14"/>
        <v>1182539.4136785378</v>
      </c>
      <c r="E221" s="43">
        <f t="shared" si="14"/>
        <v>425659.57126280997</v>
      </c>
      <c r="F221" s="43">
        <f t="shared" si="14"/>
        <v>0</v>
      </c>
      <c r="G221" s="43">
        <f t="shared" si="14"/>
        <v>0</v>
      </c>
      <c r="H221" s="43">
        <f t="shared" si="15"/>
        <v>1683732.4213316042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75533.436390256567</v>
      </c>
      <c r="D223" s="43">
        <f t="shared" si="14"/>
        <v>201353.94475682449</v>
      </c>
      <c r="E223" s="43">
        <f t="shared" si="14"/>
        <v>15593.710681637</v>
      </c>
      <c r="F223" s="43">
        <f t="shared" si="14"/>
        <v>0</v>
      </c>
      <c r="G223" s="43">
        <f t="shared" si="14"/>
        <v>0</v>
      </c>
      <c r="H223" s="43">
        <f t="shared" si="15"/>
        <v>292481.09182871802</v>
      </c>
      <c r="I223" s="1"/>
    </row>
    <row r="224" spans="2:9" x14ac:dyDescent="0.2">
      <c r="B224" s="9" t="str">
        <f>$B$38</f>
        <v>Home Economics</v>
      </c>
      <c r="C224" s="43">
        <f t="shared" si="14"/>
        <v>0</v>
      </c>
      <c r="D224" s="43">
        <f t="shared" si="14"/>
        <v>3905.9931087647819</v>
      </c>
      <c r="E224" s="43">
        <f t="shared" si="14"/>
        <v>17542.924516841624</v>
      </c>
      <c r="F224" s="43">
        <f t="shared" si="14"/>
        <v>0</v>
      </c>
      <c r="G224" s="43">
        <f t="shared" si="14"/>
        <v>0</v>
      </c>
      <c r="H224" s="43">
        <f t="shared" si="15"/>
        <v>21448.917625606406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3100.7157795671828</v>
      </c>
      <c r="D230" s="43">
        <f t="shared" si="14"/>
        <v>0</v>
      </c>
      <c r="E230" s="43">
        <f t="shared" si="14"/>
        <v>0</v>
      </c>
      <c r="F230" s="43">
        <f t="shared" si="14"/>
        <v>0</v>
      </c>
      <c r="G230" s="43">
        <f t="shared" si="14"/>
        <v>0</v>
      </c>
      <c r="H230" s="43">
        <f t="shared" si="15"/>
        <v>3100.7157795671828</v>
      </c>
      <c r="I230" s="1"/>
    </row>
    <row r="231" spans="2:10" x14ac:dyDescent="0.2">
      <c r="B231" s="9" t="str">
        <f>$B$45</f>
        <v>Health Services</v>
      </c>
      <c r="C231" s="43">
        <f t="shared" si="14"/>
        <v>13643.149430095606</v>
      </c>
      <c r="D231" s="43">
        <f t="shared" si="14"/>
        <v>14061.575191553215</v>
      </c>
      <c r="E231" s="43">
        <f t="shared" si="14"/>
        <v>4385.7311292104059</v>
      </c>
      <c r="F231" s="43">
        <f t="shared" si="14"/>
        <v>0</v>
      </c>
      <c r="G231" s="43">
        <f t="shared" si="14"/>
        <v>0</v>
      </c>
      <c r="H231" s="43">
        <f t="shared" si="15"/>
        <v>32090.455750859226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150860.15839520868</v>
      </c>
      <c r="D233" s="43">
        <f t="shared" si="14"/>
        <v>1736669.6360419681</v>
      </c>
      <c r="E233" s="43">
        <f t="shared" si="14"/>
        <v>569901.39506795234</v>
      </c>
      <c r="F233" s="43">
        <f t="shared" si="14"/>
        <v>0</v>
      </c>
      <c r="G233" s="43">
        <f t="shared" si="14"/>
        <v>0</v>
      </c>
      <c r="H233" s="43">
        <f t="shared" si="15"/>
        <v>2457431.1895051291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100318.92301010882</v>
      </c>
      <c r="E235" s="43">
        <f t="shared" si="16"/>
        <v>0</v>
      </c>
      <c r="F235" s="43">
        <f t="shared" si="16"/>
        <v>0</v>
      </c>
      <c r="G235" s="43">
        <f t="shared" si="16"/>
        <v>0</v>
      </c>
      <c r="H235" s="43">
        <f t="shared" si="15"/>
        <v>100318.92301010882</v>
      </c>
      <c r="I235" s="1"/>
    </row>
    <row r="236" spans="2:10" x14ac:dyDescent="0.2">
      <c r="B236" s="9" t="str">
        <f>$B$50</f>
        <v>Technology</v>
      </c>
      <c r="C236" s="43">
        <f t="shared" si="16"/>
        <v>35844.274411796636</v>
      </c>
      <c r="D236" s="43">
        <f t="shared" si="16"/>
        <v>83392.952872128095</v>
      </c>
      <c r="E236" s="43">
        <f t="shared" si="16"/>
        <v>0</v>
      </c>
      <c r="F236" s="43">
        <f t="shared" si="16"/>
        <v>0</v>
      </c>
      <c r="G236" s="43">
        <f t="shared" si="16"/>
        <v>0</v>
      </c>
      <c r="H236" s="43">
        <f t="shared" si="15"/>
        <v>119237.22728392473</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1984582.1275541794</v>
      </c>
      <c r="D238" s="42">
        <f>SUM(D218:D237)</f>
        <v>5038080.111455108</v>
      </c>
      <c r="E238" s="42">
        <f>SUM(E218:E237)</f>
        <v>1227273.7609907123</v>
      </c>
      <c r="F238" s="42">
        <f>SUM(F218:F237)</f>
        <v>0</v>
      </c>
      <c r="G238" s="42">
        <f>SUM(G218:G237)</f>
        <v>0</v>
      </c>
      <c r="H238" s="42">
        <f t="shared" si="15"/>
        <v>8249936</v>
      </c>
      <c r="I238" s="1"/>
    </row>
    <row r="239" spans="2:10" x14ac:dyDescent="0.2">
      <c r="B239" s="44"/>
      <c r="C239" s="45"/>
      <c r="D239" s="45"/>
      <c r="E239" s="45"/>
      <c r="F239" s="45"/>
      <c r="G239" s="45"/>
      <c r="H239" s="45"/>
      <c r="I239" s="1"/>
    </row>
    <row r="240" spans="2:10" x14ac:dyDescent="0.2">
      <c r="B240" s="294" t="s">
        <v>13</v>
      </c>
      <c r="C240" s="11"/>
      <c r="D240" s="11"/>
      <c r="E240" s="11"/>
      <c r="F240" s="11"/>
      <c r="G240" s="11"/>
      <c r="H240" s="17">
        <f>H16</f>
        <v>11474042</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1729939.849957288</v>
      </c>
      <c r="D243" s="42">
        <f t="shared" si="17"/>
        <v>2059992.5853791076</v>
      </c>
      <c r="E243" s="42">
        <f t="shared" si="17"/>
        <v>178246.53583334718</v>
      </c>
      <c r="F243" s="42">
        <f t="shared" si="17"/>
        <v>0</v>
      </c>
      <c r="G243" s="42">
        <f t="shared" si="17"/>
        <v>0</v>
      </c>
      <c r="H243" s="42">
        <f>SUM(C243:G243)</f>
        <v>3968178.9711697428</v>
      </c>
      <c r="I243" s="1"/>
    </row>
    <row r="244" spans="2:9" x14ac:dyDescent="0.2">
      <c r="B244" s="9" t="str">
        <f>$B$33</f>
        <v>Science</v>
      </c>
      <c r="C244" s="43">
        <f t="shared" si="17"/>
        <v>411238.77573936462</v>
      </c>
      <c r="D244" s="43">
        <f t="shared" si="17"/>
        <v>316350.83040236472</v>
      </c>
      <c r="E244" s="43">
        <f t="shared" si="17"/>
        <v>91834.241845697878</v>
      </c>
      <c r="F244" s="43">
        <f t="shared" si="17"/>
        <v>0</v>
      </c>
      <c r="G244" s="43">
        <f t="shared" si="17"/>
        <v>0</v>
      </c>
      <c r="H244" s="43">
        <f t="shared" ref="H244:H263" si="18">SUM(C244:G244)</f>
        <v>819423.84798742714</v>
      </c>
      <c r="I244" s="1"/>
    </row>
    <row r="245" spans="2:9" x14ac:dyDescent="0.2">
      <c r="B245" s="9" t="str">
        <f>$B$34</f>
        <v>Fine Arts</v>
      </c>
      <c r="C245" s="43">
        <f t="shared" si="17"/>
        <v>125924.62512153364</v>
      </c>
      <c r="D245" s="43">
        <f t="shared" si="17"/>
        <v>10050.069311580562</v>
      </c>
      <c r="E245" s="43">
        <f t="shared" si="17"/>
        <v>0</v>
      </c>
      <c r="F245" s="43">
        <f t="shared" si="17"/>
        <v>0</v>
      </c>
      <c r="G245" s="43">
        <f t="shared" si="17"/>
        <v>0</v>
      </c>
      <c r="H245" s="43">
        <f t="shared" si="18"/>
        <v>135974.6944331142</v>
      </c>
      <c r="I245" s="1"/>
    </row>
    <row r="246" spans="2:9" x14ac:dyDescent="0.2">
      <c r="B246" s="9" t="str">
        <f>$B$35</f>
        <v>Teacher Education</v>
      </c>
      <c r="C246" s="43">
        <f t="shared" si="17"/>
        <v>105052.18725892327</v>
      </c>
      <c r="D246" s="43">
        <f t="shared" si="17"/>
        <v>1644680.2616654136</v>
      </c>
      <c r="E246" s="43">
        <f t="shared" si="17"/>
        <v>592008.93175067962</v>
      </c>
      <c r="F246" s="43">
        <f t="shared" si="17"/>
        <v>0</v>
      </c>
      <c r="G246" s="43">
        <f t="shared" si="17"/>
        <v>0</v>
      </c>
      <c r="H246" s="43">
        <f t="shared" si="18"/>
        <v>2341741.3806750164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105052.18725892327</v>
      </c>
      <c r="D248" s="43">
        <f t="shared" si="17"/>
        <v>280043.82324971783</v>
      </c>
      <c r="E248" s="43">
        <f t="shared" si="17"/>
        <v>21687.791432194332</v>
      </c>
      <c r="F248" s="43">
        <f t="shared" si="17"/>
        <v>0</v>
      </c>
      <c r="G248" s="43">
        <f t="shared" si="17"/>
        <v>0</v>
      </c>
      <c r="H248" s="43">
        <f t="shared" si="18"/>
        <v>406783.80194083543</v>
      </c>
      <c r="I248" s="1"/>
    </row>
    <row r="249" spans="2:9" x14ac:dyDescent="0.2">
      <c r="B249" s="9" t="str">
        <f>$B$38</f>
        <v>Home Economics</v>
      </c>
      <c r="C249" s="43">
        <f t="shared" si="17"/>
        <v>0</v>
      </c>
      <c r="D249" s="43">
        <f t="shared" si="17"/>
        <v>5432.4698981516549</v>
      </c>
      <c r="E249" s="43">
        <f t="shared" si="17"/>
        <v>24398.765361218626</v>
      </c>
      <c r="F249" s="43">
        <f t="shared" si="17"/>
        <v>0</v>
      </c>
      <c r="G249" s="43">
        <f t="shared" si="17"/>
        <v>0</v>
      </c>
      <c r="H249" s="43">
        <f t="shared" si="18"/>
        <v>29831.235259370282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4312.4871616963574</v>
      </c>
      <c r="D255" s="43">
        <f t="shared" si="17"/>
        <v>0</v>
      </c>
      <c r="E255" s="43">
        <f t="shared" si="17"/>
        <v>0</v>
      </c>
      <c r="F255" s="43">
        <f t="shared" si="17"/>
        <v>0</v>
      </c>
      <c r="G255" s="43">
        <f t="shared" si="17"/>
        <v>0</v>
      </c>
      <c r="H255" s="43">
        <f t="shared" si="18"/>
        <v>4312.4871616963574</v>
      </c>
      <c r="I255" s="1"/>
    </row>
    <row r="256" spans="2:9" x14ac:dyDescent="0.2">
      <c r="B256" s="9" t="str">
        <f>$B$45</f>
        <v>Health Services</v>
      </c>
      <c r="C256" s="43">
        <f t="shared" si="17"/>
        <v>18974.943511463975</v>
      </c>
      <c r="D256" s="43">
        <f t="shared" si="17"/>
        <v>19556.89163334596</v>
      </c>
      <c r="E256" s="43">
        <f t="shared" si="17"/>
        <v>6099.6913403046565</v>
      </c>
      <c r="F256" s="43">
        <f t="shared" si="17"/>
        <v>0</v>
      </c>
      <c r="G256" s="43">
        <f t="shared" si="17"/>
        <v>0</v>
      </c>
      <c r="H256" s="43">
        <f t="shared" si="18"/>
        <v>44631.526485114591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209816.87537373343</v>
      </c>
      <c r="D258" s="43">
        <f t="shared" si="17"/>
        <v>2415366.6578831952</v>
      </c>
      <c r="E258" s="43">
        <f t="shared" si="17"/>
        <v>792621.00249847735</v>
      </c>
      <c r="F258" s="43">
        <f t="shared" si="17"/>
        <v>0</v>
      </c>
      <c r="G258" s="43">
        <f t="shared" si="17"/>
        <v>0</v>
      </c>
      <c r="H258" s="43">
        <f t="shared" si="18"/>
        <v>3417804.5357554057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139523.93521752834</v>
      </c>
      <c r="E260" s="43">
        <f t="shared" si="19"/>
        <v>0</v>
      </c>
      <c r="F260" s="43">
        <f t="shared" si="19"/>
        <v>0</v>
      </c>
      <c r="G260" s="43">
        <f t="shared" si="19"/>
        <v>0</v>
      </c>
      <c r="H260" s="43">
        <f t="shared" si="18"/>
        <v>139523.93521752834</v>
      </c>
      <c r="I260" s="1"/>
    </row>
    <row r="261" spans="2:10" x14ac:dyDescent="0.2">
      <c r="B261" s="9" t="str">
        <f>$B$50</f>
        <v>Technology</v>
      </c>
      <c r="C261" s="43">
        <f t="shared" si="19"/>
        <v>49852.351589209888</v>
      </c>
      <c r="D261" s="43">
        <f t="shared" si="19"/>
        <v>115983.23232553783</v>
      </c>
      <c r="E261" s="43">
        <f t="shared" si="19"/>
        <v>0</v>
      </c>
      <c r="F261" s="43">
        <f t="shared" si="19"/>
        <v>0</v>
      </c>
      <c r="G261" s="43">
        <f t="shared" si="19"/>
        <v>0</v>
      </c>
      <c r="H261" s="43">
        <f t="shared" si="18"/>
        <v>165835.58391474772</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2760164.282972137</v>
      </c>
      <c r="D263" s="42">
        <f>SUM(D243:D262)</f>
        <v>7006980.7569659436</v>
      </c>
      <c r="E263" s="42">
        <f>SUM(E243:E262)</f>
        <v>1706896.9600619194</v>
      </c>
      <c r="F263" s="42">
        <f>SUM(F243:F262)</f>
        <v>0</v>
      </c>
      <c r="G263" s="42">
        <f>SUM(G243:G262)</f>
        <v>0</v>
      </c>
      <c r="H263" s="42">
        <f t="shared" si="18"/>
        <v>11474042</v>
      </c>
      <c r="I263" s="54"/>
    </row>
    <row r="264" spans="2:10" x14ac:dyDescent="0.2">
      <c r="B264" s="372"/>
      <c r="C264" s="372"/>
      <c r="D264" s="372"/>
      <c r="E264" s="372"/>
      <c r="F264" s="372"/>
      <c r="G264" s="372"/>
      <c r="H264" s="373"/>
      <c r="I264" s="53"/>
    </row>
    <row r="265" spans="2:10" x14ac:dyDescent="0.2">
      <c r="B265" s="294"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8623324.2152381297</v>
      </c>
      <c r="D268" s="42">
        <f t="shared" si="20"/>
        <v>8810883.4249058627</v>
      </c>
      <c r="E268" s="42">
        <f t="shared" si="20"/>
        <v>1209229.4872055748</v>
      </c>
      <c r="F268" s="42">
        <f t="shared" si="20"/>
        <v>0</v>
      </c>
      <c r="G268" s="42">
        <f t="shared" si="20"/>
        <v>0</v>
      </c>
      <c r="H268" s="42">
        <f>SUM(C268:G268)</f>
        <v>18643437.127349567</v>
      </c>
      <c r="I268" s="1"/>
    </row>
    <row r="269" spans="2:10" x14ac:dyDescent="0.2">
      <c r="B269" s="9" t="str">
        <f>$B$33</f>
        <v>Science</v>
      </c>
      <c r="C269" s="43">
        <f t="shared" si="20"/>
        <v>2392499.6025205646</v>
      </c>
      <c r="D269" s="43">
        <f t="shared" si="20"/>
        <v>1570653.460710526</v>
      </c>
      <c r="E269" s="43">
        <f t="shared" si="20"/>
        <v>333272.85200613982</v>
      </c>
      <c r="F269" s="43">
        <f t="shared" si="20"/>
        <v>0</v>
      </c>
      <c r="G269" s="43">
        <f t="shared" si="20"/>
        <v>0</v>
      </c>
      <c r="H269" s="43">
        <f t="shared" ref="H269:H288" si="21">SUM(C269:G269)</f>
        <v>4296425.9152372302</v>
      </c>
      <c r="I269" s="1"/>
    </row>
    <row r="270" spans="2:10" x14ac:dyDescent="0.2">
      <c r="B270" s="9" t="str">
        <f>$B$34</f>
        <v>Fine Arts</v>
      </c>
      <c r="C270" s="43">
        <f t="shared" si="20"/>
        <v>506186.30083989969</v>
      </c>
      <c r="D270" s="43">
        <f t="shared" si="20"/>
        <v>42064.79072936537</v>
      </c>
      <c r="E270" s="43">
        <f t="shared" si="20"/>
        <v>0</v>
      </c>
      <c r="F270" s="43">
        <f t="shared" si="20"/>
        <v>0</v>
      </c>
      <c r="G270" s="43">
        <f t="shared" si="20"/>
        <v>0</v>
      </c>
      <c r="H270" s="43">
        <f t="shared" si="21"/>
        <v>548251.09156926512</v>
      </c>
      <c r="I270" s="1"/>
    </row>
    <row r="271" spans="2:10" x14ac:dyDescent="0.2">
      <c r="B271" s="9" t="str">
        <f>$B$35</f>
        <v>Teacher Education</v>
      </c>
      <c r="C271" s="43">
        <f t="shared" si="20"/>
        <v>536858.79413974471</v>
      </c>
      <c r="D271" s="43">
        <f t="shared" si="20"/>
        <v>6813954.8140121298</v>
      </c>
      <c r="E271" s="43">
        <f t="shared" si="20"/>
        <v>3566635.2116990681</v>
      </c>
      <c r="F271" s="43">
        <f t="shared" si="20"/>
        <v>0</v>
      </c>
      <c r="G271" s="43">
        <f t="shared" si="20"/>
        <v>0</v>
      </c>
      <c r="H271" s="43">
        <f t="shared" si="21"/>
        <v>10917448.819850942</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693202.75935855031</v>
      </c>
      <c r="D273" s="43">
        <f t="shared" si="20"/>
        <v>1559692.2575925575</v>
      </c>
      <c r="E273" s="43">
        <f t="shared" si="20"/>
        <v>95904.094906218073</v>
      </c>
      <c r="F273" s="43">
        <f t="shared" si="20"/>
        <v>0</v>
      </c>
      <c r="G273" s="43">
        <f t="shared" si="20"/>
        <v>0</v>
      </c>
      <c r="H273" s="43">
        <f t="shared" si="21"/>
        <v>2348799.1118573258</v>
      </c>
      <c r="I273" s="1"/>
    </row>
    <row r="274" spans="2:10" x14ac:dyDescent="0.2">
      <c r="B274" s="9" t="str">
        <f>$B$38</f>
        <v>Home Economics</v>
      </c>
      <c r="C274" s="43">
        <f t="shared" si="20"/>
        <v>0</v>
      </c>
      <c r="D274" s="43">
        <f t="shared" si="20"/>
        <v>19754.647668430691</v>
      </c>
      <c r="E274" s="43">
        <f t="shared" si="20"/>
        <v>139661.62559962829</v>
      </c>
      <c r="F274" s="43">
        <f t="shared" si="20"/>
        <v>0</v>
      </c>
      <c r="G274" s="43">
        <f t="shared" si="20"/>
        <v>0</v>
      </c>
      <c r="H274" s="43">
        <f t="shared" si="21"/>
        <v>159416.27326805898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16730.792120646067</v>
      </c>
      <c r="D280" s="43">
        <f t="shared" si="20"/>
        <v>0</v>
      </c>
      <c r="E280" s="43">
        <f t="shared" si="20"/>
        <v>0</v>
      </c>
      <c r="F280" s="43">
        <f t="shared" si="20"/>
        <v>0</v>
      </c>
      <c r="G280" s="43">
        <f t="shared" si="20"/>
        <v>0</v>
      </c>
      <c r="H280" s="43">
        <f t="shared" si="21"/>
        <v>16730.792120646067</v>
      </c>
      <c r="I280" s="1"/>
    </row>
    <row r="281" spans="2:10" x14ac:dyDescent="0.2">
      <c r="B281" s="9" t="str">
        <f>$B$45</f>
        <v>Health Services</v>
      </c>
      <c r="C281" s="43">
        <f t="shared" si="20"/>
        <v>85672.77182084469</v>
      </c>
      <c r="D281" s="43">
        <f t="shared" si="20"/>
        <v>69328.477754182939</v>
      </c>
      <c r="E281" s="43">
        <f t="shared" si="20"/>
        <v>24808.729488061519</v>
      </c>
      <c r="F281" s="43">
        <f t="shared" si="20"/>
        <v>0</v>
      </c>
      <c r="G281" s="43">
        <f t="shared" si="20"/>
        <v>0</v>
      </c>
      <c r="H281" s="43">
        <f t="shared" si="21"/>
        <v>179809.97906308912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931879.689124258</v>
      </c>
      <c r="D283" s="43">
        <f t="shared" si="20"/>
        <v>9405243.2571136374</v>
      </c>
      <c r="E283" s="43">
        <f t="shared" si="20"/>
        <v>3374297.3499226673</v>
      </c>
      <c r="F283" s="43">
        <f t="shared" si="20"/>
        <v>0</v>
      </c>
      <c r="G283" s="43">
        <f t="shared" si="20"/>
        <v>0</v>
      </c>
      <c r="H283" s="43">
        <f t="shared" si="21"/>
        <v>13711420.296160564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940306.17238350457</v>
      </c>
      <c r="E285" s="43">
        <f t="shared" si="22"/>
        <v>0</v>
      </c>
      <c r="F285" s="43">
        <f t="shared" si="22"/>
        <v>0</v>
      </c>
      <c r="G285" s="43">
        <f t="shared" si="22"/>
        <v>0</v>
      </c>
      <c r="H285" s="43">
        <f t="shared" si="21"/>
        <v>940306.17238350457</v>
      </c>
      <c r="I285" s="1"/>
    </row>
    <row r="286" spans="2:10" x14ac:dyDescent="0.2">
      <c r="B286" s="9" t="str">
        <f>$B$50</f>
        <v>Technology</v>
      </c>
      <c r="C286" s="43">
        <f t="shared" si="22"/>
        <v>150893.26114834307</v>
      </c>
      <c r="D286" s="43">
        <f t="shared" si="22"/>
        <v>331193.15999146312</v>
      </c>
      <c r="E286" s="43">
        <f t="shared" si="22"/>
        <v>0</v>
      </c>
      <c r="F286" s="43">
        <f t="shared" si="22"/>
        <v>0</v>
      </c>
      <c r="G286" s="43">
        <f t="shared" si="22"/>
        <v>0</v>
      </c>
      <c r="H286" s="43">
        <f t="shared" si="21"/>
        <v>482086.42113980616</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13937248.18631098</v>
      </c>
      <c r="D288" s="42">
        <f>SUM(D268:D287)</f>
        <v>29563074.462861665</v>
      </c>
      <c r="E288" s="42">
        <f>SUM(E268:E287)</f>
        <v>8743809.3508273587</v>
      </c>
      <c r="F288" s="42">
        <f>SUM(F268:F287)</f>
        <v>0</v>
      </c>
      <c r="G288" s="42">
        <f>SUM(G268:G287)</f>
        <v>0</v>
      </c>
      <c r="H288" s="42">
        <f t="shared" si="21"/>
        <v>52244132.000000007</v>
      </c>
      <c r="I288" s="92"/>
      <c r="J288" s="58"/>
    </row>
    <row r="289" spans="2:10" x14ac:dyDescent="0.2">
      <c r="H289" s="58"/>
    </row>
    <row r="290" spans="2:10" x14ac:dyDescent="0.2">
      <c r="B290" s="294"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286.62248937173865</v>
      </c>
      <c r="D293" s="40">
        <f t="shared" si="23"/>
        <v>387.25753449832376</v>
      </c>
      <c r="E293" s="40">
        <f t="shared" si="23"/>
        <v>766.30512497184714</v>
      </c>
      <c r="F293" s="40">
        <f t="shared" si="23"/>
        <v>0</v>
      </c>
      <c r="G293" s="41">
        <f t="shared" si="23"/>
        <v>0</v>
      </c>
      <c r="H293" s="42">
        <f t="shared" si="23"/>
        <v>342.60947381927315</v>
      </c>
      <c r="I293" s="1"/>
    </row>
    <row r="294" spans="2:10" x14ac:dyDescent="0.2">
      <c r="B294" s="9" t="str">
        <f>$B$33</f>
        <v>Science</v>
      </c>
      <c r="C294" s="75">
        <f t="shared" si="23"/>
        <v>334.5217565045532</v>
      </c>
      <c r="D294" s="75">
        <f t="shared" si="23"/>
        <v>449.52875234989295</v>
      </c>
      <c r="E294" s="75">
        <f t="shared" si="23"/>
        <v>409.9297072646246</v>
      </c>
      <c r="F294" s="75">
        <f t="shared" si="23"/>
        <v>0</v>
      </c>
      <c r="G294" s="96">
        <f t="shared" si="23"/>
        <v>0</v>
      </c>
      <c r="H294" s="43">
        <f t="shared" si="23"/>
        <v>374.93899251568462</v>
      </c>
      <c r="I294" s="1"/>
    </row>
    <row r="295" spans="2:10" x14ac:dyDescent="0.2">
      <c r="B295" s="9" t="str">
        <f>$B$34</f>
        <v>Fine Arts</v>
      </c>
      <c r="C295" s="75">
        <f t="shared" si="23"/>
        <v>231.13529718716882</v>
      </c>
      <c r="D295" s="75">
        <f t="shared" si="23"/>
        <v>378.96207864293126</v>
      </c>
      <c r="E295" s="75">
        <f t="shared" si="23"/>
        <v>0</v>
      </c>
      <c r="F295" s="75">
        <f t="shared" si="23"/>
        <v>0</v>
      </c>
      <c r="G295" s="96">
        <f t="shared" si="23"/>
        <v>0</v>
      </c>
      <c r="H295" s="43">
        <f t="shared" si="23"/>
        <v>238.26644570589531</v>
      </c>
      <c r="I295" s="1"/>
    </row>
    <row r="296" spans="2:10" x14ac:dyDescent="0.2">
      <c r="B296" s="9" t="str">
        <f>$B$35</f>
        <v>Teacher Education</v>
      </c>
      <c r="C296" s="75">
        <f t="shared" si="23"/>
        <v>293.84717796373548</v>
      </c>
      <c r="D296" s="75">
        <f t="shared" si="23"/>
        <v>375.11449567917037</v>
      </c>
      <c r="E296" s="75">
        <f t="shared" si="23"/>
        <v>680.52570343428124</v>
      </c>
      <c r="F296" s="75">
        <f t="shared" si="23"/>
        <v>0</v>
      </c>
      <c r="G296" s="96">
        <f t="shared" si="23"/>
        <v>0</v>
      </c>
      <c r="H296" s="43">
        <f t="shared" si="23"/>
        <v>432.66551023861382</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379.42132422471281</v>
      </c>
      <c r="D298" s="75">
        <f t="shared" si="23"/>
        <v>504.26519805772955</v>
      </c>
      <c r="E298" s="75">
        <f t="shared" si="23"/>
        <v>499.50049430321911</v>
      </c>
      <c r="F298" s="75">
        <f t="shared" si="23"/>
        <v>0</v>
      </c>
      <c r="G298" s="96">
        <f t="shared" si="23"/>
        <v>0</v>
      </c>
      <c r="H298" s="43">
        <f t="shared" si="23"/>
        <v>459.46774488601835</v>
      </c>
      <c r="I298" s="1"/>
    </row>
    <row r="299" spans="2:10" x14ac:dyDescent="0.2">
      <c r="B299" s="9" t="str">
        <f>$B$38</f>
        <v>Home Economics</v>
      </c>
      <c r="C299" s="75">
        <f t="shared" si="23"/>
        <v>0</v>
      </c>
      <c r="D299" s="75">
        <f t="shared" si="23"/>
        <v>329.24412780717819</v>
      </c>
      <c r="E299" s="75">
        <f t="shared" si="23"/>
        <v>646.5815999982791</v>
      </c>
      <c r="F299" s="75">
        <f t="shared" si="23"/>
        <v>0</v>
      </c>
      <c r="G299" s="96">
        <f t="shared" si="23"/>
        <v>0</v>
      </c>
      <c r="H299" s="43">
        <f t="shared" si="23"/>
        <v>577.59519300021373</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223.0772282752809</v>
      </c>
      <c r="D305" s="75">
        <f t="shared" si="23"/>
        <v>0</v>
      </c>
      <c r="E305" s="75">
        <f t="shared" si="23"/>
        <v>0</v>
      </c>
      <c r="F305" s="75">
        <f t="shared" si="23"/>
        <v>0</v>
      </c>
      <c r="G305" s="96">
        <f t="shared" si="23"/>
        <v>0</v>
      </c>
      <c r="H305" s="43">
        <f t="shared" si="23"/>
        <v>223.0772282752809</v>
      </c>
      <c r="I305" s="1"/>
    </row>
    <row r="306" spans="2:10" x14ac:dyDescent="0.2">
      <c r="B306" s="9" t="str">
        <f>$B$45</f>
        <v>Health Services</v>
      </c>
      <c r="C306" s="75">
        <f t="shared" si="23"/>
        <v>259.61446006316572</v>
      </c>
      <c r="D306" s="75">
        <f t="shared" si="23"/>
        <v>320.965174787884</v>
      </c>
      <c r="E306" s="75">
        <f t="shared" si="23"/>
        <v>459.42091644558371</v>
      </c>
      <c r="F306" s="75">
        <f t="shared" si="23"/>
        <v>0</v>
      </c>
      <c r="G306" s="96">
        <f t="shared" si="23"/>
        <v>0</v>
      </c>
      <c r="H306" s="43">
        <f t="shared" si="23"/>
        <v>299.68329843848187</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255.37947084797423</v>
      </c>
      <c r="D308" s="75">
        <f t="shared" si="23"/>
        <v>352.56000513976971</v>
      </c>
      <c r="E308" s="75">
        <f t="shared" si="23"/>
        <v>480.8746401485916</v>
      </c>
      <c r="F308" s="75">
        <f t="shared" si="23"/>
        <v>0</v>
      </c>
      <c r="G308" s="96">
        <f t="shared" si="23"/>
        <v>0</v>
      </c>
      <c r="H308" s="43">
        <f t="shared" si="23"/>
        <v>367.17511437647119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610.19219492764739</v>
      </c>
      <c r="E310" s="75">
        <f t="shared" si="24"/>
        <v>0</v>
      </c>
      <c r="F310" s="75">
        <f t="shared" si="24"/>
        <v>0</v>
      </c>
      <c r="G310" s="96">
        <f t="shared" si="24"/>
        <v>0</v>
      </c>
      <c r="H310" s="43">
        <f t="shared" si="24"/>
        <v>610.19219492764739</v>
      </c>
      <c r="I310" s="1"/>
    </row>
    <row r="311" spans="2:10" x14ac:dyDescent="0.2">
      <c r="B311" s="9" t="str">
        <f>$B$50</f>
        <v>Technology</v>
      </c>
      <c r="C311" s="75">
        <f t="shared" si="24"/>
        <v>174.04067029797355</v>
      </c>
      <c r="D311" s="75">
        <f t="shared" si="24"/>
        <v>258.54266978256294</v>
      </c>
      <c r="E311" s="75">
        <f t="shared" si="24"/>
        <v>0</v>
      </c>
      <c r="F311" s="75">
        <f t="shared" si="24"/>
        <v>0</v>
      </c>
      <c r="G311" s="96">
        <f t="shared" si="24"/>
        <v>0</v>
      </c>
      <c r="H311" s="43">
        <f t="shared" si="24"/>
        <v>224.43501915260995</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290.34119089038143</v>
      </c>
      <c r="D313" s="42">
        <f t="shared" si="24"/>
        <v>382.00122060811043</v>
      </c>
      <c r="E313" s="42">
        <f t="shared" si="24"/>
        <v>578.6386970304651</v>
      </c>
      <c r="F313" s="42">
        <f t="shared" si="24"/>
        <v>0</v>
      </c>
      <c r="G313" s="42">
        <f t="shared" si="24"/>
        <v>0</v>
      </c>
      <c r="H313" s="42">
        <f t="shared" si="24"/>
        <v>371.833769857086</v>
      </c>
      <c r="I313" s="54"/>
    </row>
    <row r="315" spans="2:10" x14ac:dyDescent="0.2">
      <c r="B315" s="294"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1.3511065909279198</v>
      </c>
      <c r="E318" s="59">
        <f t="shared" si="25"/>
        <v>2.673569428035977</v>
      </c>
      <c r="F318" s="59">
        <f t="shared" si="25"/>
        <v>0</v>
      </c>
      <c r="G318" s="59">
        <f t="shared" si="25"/>
        <v>0</v>
      </c>
      <c r="H318" s="59">
        <f t="shared" si="25"/>
        <v>1.1953335363538813</v>
      </c>
      <c r="I318" s="1"/>
    </row>
    <row r="319" spans="2:10" x14ac:dyDescent="0.2">
      <c r="B319" s="9" t="str">
        <f>$B$33</f>
        <v>Science</v>
      </c>
      <c r="C319" s="59">
        <f t="shared" si="25"/>
        <v>1.1671162204954928</v>
      </c>
      <c r="D319" s="59">
        <f t="shared" si="25"/>
        <v>1.5683652505260011</v>
      </c>
      <c r="E319" s="59">
        <f t="shared" si="25"/>
        <v>1.430207755724852</v>
      </c>
      <c r="F319" s="59">
        <f t="shared" si="25"/>
        <v>0</v>
      </c>
      <c r="G319" s="59">
        <f t="shared" si="25"/>
        <v>0</v>
      </c>
      <c r="H319" s="59">
        <f t="shared" si="25"/>
        <v>1.3081283096017031</v>
      </c>
      <c r="I319" s="1"/>
    </row>
    <row r="320" spans="2:10" x14ac:dyDescent="0.2">
      <c r="B320" s="9" t="str">
        <f>$B$34</f>
        <v>Fine Arts</v>
      </c>
      <c r="C320" s="59">
        <f t="shared" si="25"/>
        <v>0.80641019374929435</v>
      </c>
      <c r="D320" s="59">
        <f t="shared" si="25"/>
        <v>1.3221644940478889</v>
      </c>
      <c r="E320" s="59">
        <f t="shared" si="25"/>
        <v>0</v>
      </c>
      <c r="F320" s="59">
        <f t="shared" si="25"/>
        <v>0</v>
      </c>
      <c r="G320" s="59">
        <f t="shared" si="25"/>
        <v>0</v>
      </c>
      <c r="H320" s="59">
        <f t="shared" si="25"/>
        <v>0.83129012740124741</v>
      </c>
      <c r="I320" s="1"/>
    </row>
    <row r="321" spans="2:9" x14ac:dyDescent="0.2">
      <c r="B321" s="9" t="str">
        <f>$B$35</f>
        <v>Teacher Education</v>
      </c>
      <c r="C321" s="59">
        <f t="shared" si="25"/>
        <v>1.0252062865263398</v>
      </c>
      <c r="D321" s="59">
        <f t="shared" si="25"/>
        <v>1.3087406243013293</v>
      </c>
      <c r="E321" s="59">
        <f t="shared" si="25"/>
        <v>2.3742927672073382</v>
      </c>
      <c r="F321" s="59">
        <f t="shared" si="25"/>
        <v>0</v>
      </c>
      <c r="G321" s="59">
        <f t="shared" si="25"/>
        <v>0</v>
      </c>
      <c r="H321" s="59">
        <f t="shared" si="25"/>
        <v>1.5095309205742848</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1.3237667604394348</v>
      </c>
      <c r="D323" s="59">
        <f t="shared" si="25"/>
        <v>1.7593357700683301</v>
      </c>
      <c r="E323" s="59">
        <f t="shared" si="25"/>
        <v>1.7427121486457597</v>
      </c>
      <c r="F323" s="59">
        <f t="shared" si="25"/>
        <v>0</v>
      </c>
      <c r="G323" s="59">
        <f t="shared" si="25"/>
        <v>0</v>
      </c>
      <c r="H323" s="59">
        <f t="shared" si="25"/>
        <v>1.6030414985688923</v>
      </c>
      <c r="I323" s="1"/>
    </row>
    <row r="324" spans="2:9" x14ac:dyDescent="0.2">
      <c r="B324" s="9" t="str">
        <f>$B$38</f>
        <v>Home Economics</v>
      </c>
      <c r="C324" s="59">
        <f t="shared" si="25"/>
        <v>0</v>
      </c>
      <c r="D324" s="59">
        <f t="shared" si="25"/>
        <v>1.1487030502346969</v>
      </c>
      <c r="E324" s="59">
        <f t="shared" si="25"/>
        <v>2.2558648535066168</v>
      </c>
      <c r="F324" s="59">
        <f t="shared" si="25"/>
        <v>0</v>
      </c>
      <c r="G324" s="59">
        <f t="shared" si="25"/>
        <v>0</v>
      </c>
      <c r="H324" s="59">
        <f t="shared" si="25"/>
        <v>2.0151775049692433</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0</v>
      </c>
      <c r="D326" s="59">
        <f t="shared" si="25"/>
        <v>0</v>
      </c>
      <c r="E326" s="59">
        <f t="shared" si="25"/>
        <v>0</v>
      </c>
      <c r="F326" s="59">
        <f t="shared" si="25"/>
        <v>0</v>
      </c>
      <c r="G326" s="59">
        <f t="shared" si="25"/>
        <v>0</v>
      </c>
      <c r="H326" s="59">
        <f t="shared" si="25"/>
        <v>0</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0.77829631849285241</v>
      </c>
      <c r="D330" s="59">
        <f t="shared" si="25"/>
        <v>0</v>
      </c>
      <c r="E330" s="59">
        <f t="shared" si="25"/>
        <v>0</v>
      </c>
      <c r="F330" s="59">
        <f t="shared" si="25"/>
        <v>0</v>
      </c>
      <c r="G330" s="59">
        <f t="shared" si="25"/>
        <v>0</v>
      </c>
      <c r="H330" s="59">
        <f t="shared" si="25"/>
        <v>0.77829631849285241</v>
      </c>
      <c r="I330" s="1"/>
    </row>
    <row r="331" spans="2:9" x14ac:dyDescent="0.2">
      <c r="B331" s="9" t="str">
        <f>$B$45</f>
        <v>Health Services</v>
      </c>
      <c r="C331" s="59">
        <f t="shared" si="25"/>
        <v>0.90577142300392022</v>
      </c>
      <c r="D331" s="59">
        <f t="shared" si="25"/>
        <v>1.1198185302605623</v>
      </c>
      <c r="E331" s="59">
        <f t="shared" si="25"/>
        <v>1.6028781183661132</v>
      </c>
      <c r="F331" s="59">
        <f t="shared" si="25"/>
        <v>0</v>
      </c>
      <c r="G331" s="59">
        <f t="shared" si="25"/>
        <v>0</v>
      </c>
      <c r="H331" s="59">
        <f t="shared" si="25"/>
        <v>1.0455679841989085</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0.89099592780647652</v>
      </c>
      <c r="D333" s="59">
        <f t="shared" si="25"/>
        <v>1.2300500421741596</v>
      </c>
      <c r="E333" s="59">
        <f t="shared" si="25"/>
        <v>1.6777282243366296</v>
      </c>
      <c r="F333" s="59">
        <f t="shared" si="25"/>
        <v>0</v>
      </c>
      <c r="G333" s="59">
        <f t="shared" si="25"/>
        <v>0</v>
      </c>
      <c r="H333" s="59">
        <f t="shared" si="25"/>
        <v>1.2810408394027266</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2.1289055030718504</v>
      </c>
      <c r="E335" s="59">
        <f t="shared" si="26"/>
        <v>0</v>
      </c>
      <c r="F335" s="59">
        <f t="shared" si="26"/>
        <v>0</v>
      </c>
      <c r="G335" s="59">
        <f t="shared" si="26"/>
        <v>0</v>
      </c>
      <c r="H335" s="59">
        <f t="shared" si="26"/>
        <v>2.1289055030718504</v>
      </c>
      <c r="I335" s="1"/>
    </row>
    <row r="336" spans="2:9" x14ac:dyDescent="0.2">
      <c r="B336" s="9" t="str">
        <f>$B$50</f>
        <v>Technology</v>
      </c>
      <c r="C336" s="59">
        <f t="shared" si="26"/>
        <v>0.60721219287244865</v>
      </c>
      <c r="D336" s="59">
        <f t="shared" si="26"/>
        <v>0.90203204343551269</v>
      </c>
      <c r="E336" s="59">
        <f t="shared" si="26"/>
        <v>0</v>
      </c>
      <c r="F336" s="59">
        <f t="shared" si="26"/>
        <v>0</v>
      </c>
      <c r="G336" s="59">
        <f t="shared" si="26"/>
        <v>0</v>
      </c>
      <c r="H336" s="59">
        <f t="shared" si="26"/>
        <v>0.7830335283339408</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1.0129742140150759</v>
      </c>
      <c r="D338" s="59">
        <f t="shared" si="26"/>
        <v>1.3327677861058178</v>
      </c>
      <c r="E338" s="59">
        <f t="shared" si="26"/>
        <v>2.0188181963627856</v>
      </c>
      <c r="F338" s="59">
        <f t="shared" si="26"/>
        <v>0</v>
      </c>
      <c r="G338" s="59">
        <f t="shared" si="26"/>
        <v>0</v>
      </c>
      <c r="H338" s="59">
        <f t="shared" si="26"/>
        <v>1.297294467967695</v>
      </c>
      <c r="I338" s="54"/>
    </row>
    <row r="340" spans="2:10" x14ac:dyDescent="0.2">
      <c r="B340" s="294"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8598.6746811521589</v>
      </c>
      <c r="D343" s="42">
        <f t="shared" si="27"/>
        <v>11617.726034949714</v>
      </c>
      <c r="E343" s="42">
        <f>E293*24</f>
        <v>18391.322999324329</v>
      </c>
      <c r="F343" s="42">
        <f>F293*18</f>
        <v>0</v>
      </c>
      <c r="G343" s="42">
        <f>G293*24</f>
        <v>0</v>
      </c>
      <c r="H343" s="42">
        <f>IF((C32/30+D32/30+E32/24+F32/18+G32/24)=0,0,H268/(C32/30+D32/30+E32/24+F32/18+G32/24))</f>
        <v>10204.305996487663</v>
      </c>
      <c r="I343" s="1"/>
    </row>
    <row r="344" spans="2:10" x14ac:dyDescent="0.2">
      <c r="B344" s="9" t="str">
        <f>$B$33</f>
        <v>Science</v>
      </c>
      <c r="C344" s="43">
        <f t="shared" si="27"/>
        <v>10035.652695136596</v>
      </c>
      <c r="D344" s="43">
        <f t="shared" si="27"/>
        <v>13485.862570496789</v>
      </c>
      <c r="E344" s="43">
        <f>E294*24</f>
        <v>9838.3129743509908</v>
      </c>
      <c r="F344" s="43">
        <f>F294*18</f>
        <v>0</v>
      </c>
      <c r="G344" s="43">
        <f>G294*24</f>
        <v>0</v>
      </c>
      <c r="H344" s="43">
        <f t="shared" ref="H344:H363" si="28">IF((C33/30+D33/30+E33/24+F33/18+G33/24)=0,0,H269/(C33/30+D33/30+E33/24+F33/18+G33/24))</f>
        <v>11052.136376523989</v>
      </c>
      <c r="I344" s="1"/>
    </row>
    <row r="345" spans="2:10" x14ac:dyDescent="0.2">
      <c r="B345" s="9" t="str">
        <f>$B$34</f>
        <v>Fine Arts</v>
      </c>
      <c r="C345" s="43">
        <f t="shared" si="27"/>
        <v>6934.0589156150645</v>
      </c>
      <c r="D345" s="43">
        <f t="shared" si="27"/>
        <v>11368.862359287938</v>
      </c>
      <c r="E345" s="43">
        <f t="shared" ref="E345:E363" si="29">E295*24</f>
        <v>0</v>
      </c>
      <c r="F345" s="43">
        <f t="shared" ref="F345:F363" si="30">F295*18</f>
        <v>0</v>
      </c>
      <c r="G345" s="43">
        <f t="shared" ref="G345:G363" si="31">G295*24</f>
        <v>0</v>
      </c>
      <c r="H345" s="43">
        <f t="shared" si="28"/>
        <v>7147.993371176859</v>
      </c>
      <c r="I345" s="1"/>
    </row>
    <row r="346" spans="2:10" x14ac:dyDescent="0.2">
      <c r="B346" s="9" t="str">
        <f>$B$35</f>
        <v>Teacher Education</v>
      </c>
      <c r="C346" s="43">
        <f t="shared" si="27"/>
        <v>8815.4153389120638</v>
      </c>
      <c r="D346" s="43">
        <f t="shared" si="27"/>
        <v>11253.434870375111</v>
      </c>
      <c r="E346" s="43">
        <f t="shared" si="29"/>
        <v>16332.61688242275</v>
      </c>
      <c r="F346" s="43">
        <f t="shared" si="30"/>
        <v>0</v>
      </c>
      <c r="G346" s="43">
        <f t="shared" si="31"/>
        <v>0</v>
      </c>
      <c r="H346" s="43">
        <f t="shared" si="28"/>
        <v>12339.237455681889</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11382.639726741385</v>
      </c>
      <c r="D348" s="43">
        <f t="shared" si="27"/>
        <v>15127.955941731887</v>
      </c>
      <c r="E348" s="43">
        <f t="shared" si="29"/>
        <v>11988.011863277259</v>
      </c>
      <c r="F348" s="43">
        <f t="shared" si="30"/>
        <v>0</v>
      </c>
      <c r="G348" s="43">
        <f t="shared" si="31"/>
        <v>0</v>
      </c>
      <c r="H348" s="43">
        <f t="shared" si="28"/>
        <v>13655.808789868173</v>
      </c>
      <c r="I348" s="1"/>
    </row>
    <row r="349" spans="2:10" x14ac:dyDescent="0.2">
      <c r="B349" s="9" t="str">
        <f>$B$38</f>
        <v>Home Economics</v>
      </c>
      <c r="C349" s="43">
        <f t="shared" si="27"/>
        <v>0</v>
      </c>
      <c r="D349" s="43">
        <f t="shared" si="27"/>
        <v>9877.3238342153454</v>
      </c>
      <c r="E349" s="43">
        <f t="shared" si="29"/>
        <v>15517.958399958698</v>
      </c>
      <c r="F349" s="43">
        <f t="shared" si="30"/>
        <v>0</v>
      </c>
      <c r="G349" s="43">
        <f t="shared" si="31"/>
        <v>0</v>
      </c>
      <c r="H349" s="43">
        <f t="shared" si="28"/>
        <v>14492.388478914452</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0</v>
      </c>
      <c r="D351" s="43">
        <f t="shared" si="27"/>
        <v>0</v>
      </c>
      <c r="E351" s="43">
        <f t="shared" si="29"/>
        <v>0</v>
      </c>
      <c r="F351" s="43">
        <f t="shared" si="30"/>
        <v>0</v>
      </c>
      <c r="G351" s="43">
        <f t="shared" si="31"/>
        <v>0</v>
      </c>
      <c r="H351" s="43">
        <f t="shared" si="28"/>
        <v>0</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6692.3168482584269</v>
      </c>
      <c r="D355" s="43">
        <f t="shared" si="27"/>
        <v>0</v>
      </c>
      <c r="E355" s="43">
        <f t="shared" si="29"/>
        <v>0</v>
      </c>
      <c r="F355" s="43">
        <f t="shared" si="30"/>
        <v>0</v>
      </c>
      <c r="G355" s="43">
        <f t="shared" si="31"/>
        <v>0</v>
      </c>
      <c r="H355" s="43">
        <f t="shared" si="28"/>
        <v>6692.3168482584269</v>
      </c>
      <c r="I355" s="1"/>
    </row>
    <row r="356" spans="2:9" x14ac:dyDescent="0.2">
      <c r="B356" s="9" t="str">
        <f>$B$45</f>
        <v>Health Services</v>
      </c>
      <c r="C356" s="43">
        <f t="shared" si="27"/>
        <v>7788.433801894972</v>
      </c>
      <c r="D356" s="43">
        <f t="shared" si="27"/>
        <v>9628.9552436365193</v>
      </c>
      <c r="E356" s="43">
        <f t="shared" si="29"/>
        <v>11026.101994694009</v>
      </c>
      <c r="F356" s="43">
        <f t="shared" si="30"/>
        <v>0</v>
      </c>
      <c r="G356" s="43">
        <f t="shared" si="31"/>
        <v>0</v>
      </c>
      <c r="H356" s="43">
        <f t="shared" si="28"/>
        <v>8792.6640128649942</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7661.3841254392273</v>
      </c>
      <c r="D358" s="43">
        <f t="shared" si="27"/>
        <v>10576.800154193092</v>
      </c>
      <c r="E358" s="43">
        <f t="shared" si="29"/>
        <v>11540.991363566198</v>
      </c>
      <c r="F358" s="43">
        <f t="shared" si="30"/>
        <v>0</v>
      </c>
      <c r="G358" s="43">
        <f t="shared" si="31"/>
        <v>0</v>
      </c>
      <c r="H358" s="43">
        <f t="shared" si="28"/>
        <v>10521.011295802566</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18305.765847829422</v>
      </c>
      <c r="E360" s="43">
        <f t="shared" si="29"/>
        <v>0</v>
      </c>
      <c r="F360" s="43">
        <f t="shared" si="30"/>
        <v>0</v>
      </c>
      <c r="G360" s="43">
        <f t="shared" si="31"/>
        <v>0</v>
      </c>
      <c r="H360" s="43">
        <f t="shared" si="28"/>
        <v>18305.765847829422</v>
      </c>
      <c r="I360" s="1"/>
    </row>
    <row r="361" spans="2:9" x14ac:dyDescent="0.2">
      <c r="B361" s="9" t="str">
        <f>$B$50</f>
        <v>Technology</v>
      </c>
      <c r="C361" s="43">
        <f t="shared" si="32"/>
        <v>5221.2201089392065</v>
      </c>
      <c r="D361" s="43">
        <f t="shared" si="32"/>
        <v>7756.2800934768884</v>
      </c>
      <c r="E361" s="43">
        <f t="shared" si="29"/>
        <v>0</v>
      </c>
      <c r="F361" s="43">
        <f t="shared" si="30"/>
        <v>0</v>
      </c>
      <c r="G361" s="43">
        <f t="shared" si="31"/>
        <v>0</v>
      </c>
      <c r="H361" s="43">
        <f t="shared" si="28"/>
        <v>6733.0505745782984</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8710.2357267114421</v>
      </c>
      <c r="D363" s="42">
        <f t="shared" si="32"/>
        <v>11460.036618243314</v>
      </c>
      <c r="E363" s="42">
        <f t="shared" si="29"/>
        <v>13887.328728731161</v>
      </c>
      <c r="F363" s="42">
        <f t="shared" si="30"/>
        <v>0</v>
      </c>
      <c r="G363" s="42">
        <f t="shared" si="31"/>
        <v>0</v>
      </c>
      <c r="H363" s="42">
        <f t="shared" si="28"/>
        <v>10862.939768889692</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W363"/>
  <sheetViews>
    <sheetView showGridLines="0" showZeros="0" zoomScale="70" zoomScaleNormal="70" workbookViewId="0">
      <selection activeCell="J8" sqref="J8"/>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130</v>
      </c>
      <c r="C3" s="6"/>
      <c r="D3" s="6"/>
      <c r="E3" s="6"/>
      <c r="F3" s="6"/>
      <c r="G3" s="6"/>
      <c r="H3" s="6"/>
    </row>
    <row r="4" spans="2:8" x14ac:dyDescent="0.2">
      <c r="B4" s="90" t="s">
        <v>151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Data!G18</f>
        <v>30557064</v>
      </c>
      <c r="G13" s="33"/>
      <c r="H13" s="60">
        <f>F13</f>
        <v>30557064</v>
      </c>
    </row>
    <row r="14" spans="2:8" x14ac:dyDescent="0.2">
      <c r="B14" s="351" t="s">
        <v>15</v>
      </c>
      <c r="C14" s="351"/>
      <c r="D14" s="351"/>
      <c r="E14" s="351"/>
      <c r="F14" s="82">
        <f>Data!H18</f>
        <v>4758064</v>
      </c>
      <c r="G14" s="33"/>
      <c r="H14" s="30">
        <f>F14</f>
        <v>4758064</v>
      </c>
    </row>
    <row r="15" spans="2:8" x14ac:dyDescent="0.2">
      <c r="B15" s="351" t="s">
        <v>16</v>
      </c>
      <c r="C15" s="351"/>
      <c r="D15" s="351"/>
      <c r="E15" s="351"/>
      <c r="F15" s="82">
        <f>Data!I18</f>
        <v>19317063</v>
      </c>
      <c r="G15" s="33"/>
      <c r="H15" s="30">
        <f>F15</f>
        <v>19317063</v>
      </c>
    </row>
    <row r="16" spans="2:8" x14ac:dyDescent="0.2">
      <c r="B16" s="351" t="s">
        <v>20</v>
      </c>
      <c r="C16" s="351"/>
      <c r="D16" s="351"/>
      <c r="E16" s="351"/>
      <c r="F16" s="82">
        <f>Data!J18</f>
        <v>6565958</v>
      </c>
      <c r="G16" s="33"/>
      <c r="H16" s="30">
        <f>F16-G16</f>
        <v>6565958</v>
      </c>
    </row>
    <row r="17" spans="2:23" x14ac:dyDescent="0.2">
      <c r="B17" s="351" t="s">
        <v>17</v>
      </c>
      <c r="C17" s="351"/>
      <c r="D17" s="351"/>
      <c r="E17" s="351"/>
      <c r="F17" s="82">
        <f>Data!K18</f>
        <v>7134199</v>
      </c>
      <c r="G17" s="33"/>
      <c r="H17" s="30">
        <f>F17</f>
        <v>7134199</v>
      </c>
    </row>
    <row r="18" spans="2:23" x14ac:dyDescent="0.2">
      <c r="B18" s="351" t="s">
        <v>1</v>
      </c>
      <c r="C18" s="351"/>
      <c r="D18" s="351"/>
      <c r="E18" s="351"/>
      <c r="F18" s="83">
        <f>SUM(F13:F17)</f>
        <v>68332348</v>
      </c>
      <c r="G18" s="34"/>
      <c r="H18" s="29">
        <f>SUM(H13:H17)</f>
        <v>68332348</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Data!L18</f>
        <v>Monica Poehl</v>
      </c>
      <c r="E21" s="350"/>
      <c r="F21" s="350"/>
      <c r="G21" s="94" t="str">
        <f>Data!M18</f>
        <v>979-458-6090</v>
      </c>
      <c r="H21" s="84" t="str">
        <f>Data!N18</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Data!O18</f>
        <v>3204</v>
      </c>
      <c r="D25" s="86">
        <f>Data!P18</f>
        <v>3595</v>
      </c>
      <c r="E25" s="86">
        <f>Data!Q18</f>
        <v>822</v>
      </c>
      <c r="F25" s="86">
        <f>Data!R18</f>
        <v>19</v>
      </c>
      <c r="G25" s="86">
        <f>Data!S18</f>
        <v>0</v>
      </c>
      <c r="H25" s="74">
        <f>SUM(C25:G25)</f>
        <v>7640</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Data!T18</f>
        <v>Trevino, Mary</v>
      </c>
      <c r="E28" s="350"/>
      <c r="F28" s="350"/>
      <c r="G28" s="94" t="str">
        <f>Data!U18</f>
        <v>(956) 326-2277</v>
      </c>
      <c r="H28" s="84" t="str">
        <f>Data!V18</f>
        <v>maryt@tamiu.edu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Data!W18</f>
        <v>67031</v>
      </c>
      <c r="D32" s="87">
        <f>Data!AQ18</f>
        <v>29247</v>
      </c>
      <c r="E32" s="87">
        <f>Data!BK18</f>
        <v>3772</v>
      </c>
      <c r="F32" s="87">
        <f>Data!CE18</f>
        <v>3</v>
      </c>
      <c r="G32" s="87">
        <f>Data!CY18</f>
        <v>0</v>
      </c>
      <c r="H32" s="22">
        <f>SUM(C32:G32)</f>
        <v>100053</v>
      </c>
      <c r="I32" s="1"/>
      <c r="W32" s="18"/>
    </row>
    <row r="33" spans="2:23" x14ac:dyDescent="0.2">
      <c r="B33" s="7" t="s">
        <v>47</v>
      </c>
      <c r="C33" s="87">
        <f>Data!X18</f>
        <v>20959</v>
      </c>
      <c r="D33" s="87">
        <f>Data!AR18</f>
        <v>7864</v>
      </c>
      <c r="E33" s="87">
        <f>Data!BL18</f>
        <v>556</v>
      </c>
      <c r="F33" s="87">
        <f>Data!CF18</f>
        <v>0</v>
      </c>
      <c r="G33" s="87">
        <f>Data!CZ18</f>
        <v>0</v>
      </c>
      <c r="H33" s="22">
        <f t="shared" ref="H33:H52" si="0">SUM(C33:G33)</f>
        <v>29379</v>
      </c>
      <c r="I33" s="1"/>
      <c r="W33" s="18"/>
    </row>
    <row r="34" spans="2:23" x14ac:dyDescent="0.2">
      <c r="B34" s="7" t="s">
        <v>48</v>
      </c>
      <c r="C34" s="87">
        <f>Data!Y18</f>
        <v>5994</v>
      </c>
      <c r="D34" s="87">
        <f>Data!AS18</f>
        <v>2424</v>
      </c>
      <c r="E34" s="87">
        <f>Data!BM18</f>
        <v>21</v>
      </c>
      <c r="F34" s="87">
        <f>Data!CG18</f>
        <v>0</v>
      </c>
      <c r="G34" s="87">
        <f>Data!DA18</f>
        <v>0</v>
      </c>
      <c r="H34" s="22">
        <f t="shared" si="0"/>
        <v>8439</v>
      </c>
      <c r="I34" s="1"/>
      <c r="W34" s="18"/>
    </row>
    <row r="35" spans="2:23" x14ac:dyDescent="0.2">
      <c r="B35" s="7" t="s">
        <v>49</v>
      </c>
      <c r="C35" s="87">
        <f>Data!Z18</f>
        <v>1329</v>
      </c>
      <c r="D35" s="87">
        <f>Data!AT18</f>
        <v>3575</v>
      </c>
      <c r="E35" s="87">
        <f>Data!BN18</f>
        <v>4118</v>
      </c>
      <c r="F35" s="87">
        <f>Data!CH18</f>
        <v>0</v>
      </c>
      <c r="G35" s="87">
        <f>Data!DB18</f>
        <v>0</v>
      </c>
      <c r="H35" s="22">
        <f t="shared" si="0"/>
        <v>9022</v>
      </c>
      <c r="I35" s="1"/>
      <c r="W35" s="18"/>
    </row>
    <row r="36" spans="2:23" x14ac:dyDescent="0.2">
      <c r="B36" s="7" t="s">
        <v>50</v>
      </c>
      <c r="C36" s="87">
        <f>Data!AA18</f>
        <v>0</v>
      </c>
      <c r="D36" s="87">
        <f>Data!AU18</f>
        <v>0</v>
      </c>
      <c r="E36" s="87">
        <f>Data!BO18</f>
        <v>0</v>
      </c>
      <c r="F36" s="87">
        <f>Data!CI18</f>
        <v>0</v>
      </c>
      <c r="G36" s="87">
        <f>Data!DC18</f>
        <v>0</v>
      </c>
      <c r="H36" s="22">
        <f t="shared" si="0"/>
        <v>0</v>
      </c>
      <c r="I36" s="1"/>
      <c r="W36" s="18"/>
    </row>
    <row r="37" spans="2:23" x14ac:dyDescent="0.2">
      <c r="B37" s="7" t="s">
        <v>51</v>
      </c>
      <c r="C37" s="87">
        <f>Data!AB18</f>
        <v>1229</v>
      </c>
      <c r="D37" s="87">
        <f>Data!AV18</f>
        <v>1335</v>
      </c>
      <c r="E37" s="87">
        <f>Data!BP18</f>
        <v>60</v>
      </c>
      <c r="F37" s="87">
        <f>Data!CJ18</f>
        <v>0</v>
      </c>
      <c r="G37" s="87">
        <f>Data!DD18</f>
        <v>0</v>
      </c>
      <c r="H37" s="22">
        <f t="shared" si="0"/>
        <v>2624</v>
      </c>
      <c r="I37" s="1"/>
      <c r="W37" s="18"/>
    </row>
    <row r="38" spans="2:23" x14ac:dyDescent="0.2">
      <c r="B38" s="7" t="s">
        <v>52</v>
      </c>
      <c r="C38" s="87">
        <f>Data!AC18</f>
        <v>21</v>
      </c>
      <c r="D38" s="87">
        <f>Data!AW18</f>
        <v>582</v>
      </c>
      <c r="E38" s="87">
        <f>Data!BQ18</f>
        <v>39</v>
      </c>
      <c r="F38" s="87">
        <f>Data!CK18</f>
        <v>0</v>
      </c>
      <c r="G38" s="87">
        <f>Data!DE18</f>
        <v>0</v>
      </c>
      <c r="H38" s="22">
        <f t="shared" si="0"/>
        <v>642</v>
      </c>
      <c r="I38" s="1"/>
      <c r="W38" s="18"/>
    </row>
    <row r="39" spans="2:23" x14ac:dyDescent="0.2">
      <c r="B39" s="7" t="s">
        <v>53</v>
      </c>
      <c r="C39" s="87">
        <f>Data!AD18</f>
        <v>0</v>
      </c>
      <c r="D39" s="87">
        <f>Data!AX18</f>
        <v>0</v>
      </c>
      <c r="E39" s="87">
        <f>Data!BR18</f>
        <v>0</v>
      </c>
      <c r="F39" s="87">
        <f>Data!CL18</f>
        <v>0</v>
      </c>
      <c r="G39" s="87">
        <f>Data!DF18</f>
        <v>0</v>
      </c>
      <c r="H39" s="22">
        <f t="shared" si="0"/>
        <v>0</v>
      </c>
      <c r="I39" s="1"/>
      <c r="W39" s="18"/>
    </row>
    <row r="40" spans="2:23" x14ac:dyDescent="0.2">
      <c r="B40" s="7" t="s">
        <v>54</v>
      </c>
      <c r="C40" s="87">
        <f>Data!AE18</f>
        <v>0</v>
      </c>
      <c r="D40" s="87">
        <f>Data!AY18</f>
        <v>102</v>
      </c>
      <c r="E40" s="87">
        <f>Data!BS18</f>
        <v>0</v>
      </c>
      <c r="F40" s="87">
        <f>Data!CM18</f>
        <v>0</v>
      </c>
      <c r="G40" s="87">
        <f>Data!DG18</f>
        <v>0</v>
      </c>
      <c r="H40" s="22">
        <f t="shared" si="0"/>
        <v>102</v>
      </c>
      <c r="I40" s="1"/>
      <c r="W40" s="18"/>
    </row>
    <row r="41" spans="2:23" x14ac:dyDescent="0.2">
      <c r="B41" s="7" t="s">
        <v>55</v>
      </c>
      <c r="C41" s="87">
        <f>Data!AF18</f>
        <v>0</v>
      </c>
      <c r="D41" s="87">
        <f>Data!AZ18</f>
        <v>0</v>
      </c>
      <c r="E41" s="87">
        <f>Data!BT18</f>
        <v>0</v>
      </c>
      <c r="F41" s="87">
        <f>Data!CN18</f>
        <v>0</v>
      </c>
      <c r="G41" s="87">
        <f>Data!DH18</f>
        <v>0</v>
      </c>
      <c r="H41" s="22">
        <f t="shared" si="0"/>
        <v>0</v>
      </c>
      <c r="I41" s="1"/>
      <c r="W41" s="18"/>
    </row>
    <row r="42" spans="2:23" x14ac:dyDescent="0.2">
      <c r="B42" s="7" t="s">
        <v>56</v>
      </c>
      <c r="C42" s="87">
        <f>Data!AG18</f>
        <v>0</v>
      </c>
      <c r="D42" s="87">
        <f>Data!BA18</f>
        <v>0</v>
      </c>
      <c r="E42" s="87">
        <f>Data!BU18</f>
        <v>0</v>
      </c>
      <c r="F42" s="87">
        <f>Data!CO18</f>
        <v>0</v>
      </c>
      <c r="G42" s="87">
        <f>Data!DI18</f>
        <v>0</v>
      </c>
      <c r="H42" s="22">
        <f t="shared" si="0"/>
        <v>0</v>
      </c>
      <c r="I42" s="1"/>
      <c r="W42" s="18"/>
    </row>
    <row r="43" spans="2:23" x14ac:dyDescent="0.2">
      <c r="B43" s="7" t="s">
        <v>57</v>
      </c>
      <c r="C43" s="87">
        <f>Data!AH18</f>
        <v>0</v>
      </c>
      <c r="D43" s="87">
        <f>Data!BB18</f>
        <v>0</v>
      </c>
      <c r="E43" s="87">
        <f>Data!BV18</f>
        <v>0</v>
      </c>
      <c r="F43" s="87">
        <f>Data!CP18</f>
        <v>0</v>
      </c>
      <c r="G43" s="87">
        <f>Data!DJ18</f>
        <v>0</v>
      </c>
      <c r="H43" s="22">
        <f t="shared" si="0"/>
        <v>0</v>
      </c>
      <c r="I43" s="1"/>
      <c r="W43" s="18"/>
    </row>
    <row r="44" spans="2:23" x14ac:dyDescent="0.2">
      <c r="B44" s="7" t="s">
        <v>58</v>
      </c>
      <c r="C44" s="87">
        <f>Data!AI18</f>
        <v>471</v>
      </c>
      <c r="D44" s="87">
        <f>Data!BC18</f>
        <v>129</v>
      </c>
      <c r="E44" s="87">
        <f>Data!BW18</f>
        <v>0</v>
      </c>
      <c r="F44" s="87">
        <f>Data!CQ18</f>
        <v>0</v>
      </c>
      <c r="G44" s="87">
        <f>Data!DK18</f>
        <v>0</v>
      </c>
      <c r="H44" s="22">
        <f t="shared" si="0"/>
        <v>600</v>
      </c>
      <c r="I44" s="1"/>
      <c r="W44" s="18"/>
    </row>
    <row r="45" spans="2:23" x14ac:dyDescent="0.2">
      <c r="B45" s="7" t="s">
        <v>59</v>
      </c>
      <c r="C45" s="87">
        <f>Data!AJ18</f>
        <v>665</v>
      </c>
      <c r="D45" s="87">
        <f>Data!BD18</f>
        <v>3355</v>
      </c>
      <c r="E45" s="87">
        <f>Data!BX18</f>
        <v>0</v>
      </c>
      <c r="F45" s="87">
        <f>Data!CR18</f>
        <v>0</v>
      </c>
      <c r="G45" s="87">
        <f>Data!DL18</f>
        <v>0</v>
      </c>
      <c r="H45" s="22">
        <f t="shared" si="0"/>
        <v>4020</v>
      </c>
      <c r="I45" s="1"/>
      <c r="W45" s="18"/>
    </row>
    <row r="46" spans="2:23" x14ac:dyDescent="0.2">
      <c r="B46" s="7" t="s">
        <v>60</v>
      </c>
      <c r="C46" s="87">
        <f>Data!AK18</f>
        <v>0</v>
      </c>
      <c r="D46" s="87">
        <f>Data!BE18</f>
        <v>0</v>
      </c>
      <c r="E46" s="87">
        <f>Data!BY18</f>
        <v>0</v>
      </c>
      <c r="F46" s="87">
        <f>Data!CS18</f>
        <v>0</v>
      </c>
      <c r="G46" s="87">
        <f>Data!DM18</f>
        <v>0</v>
      </c>
      <c r="H46" s="22">
        <f t="shared" si="0"/>
        <v>0</v>
      </c>
      <c r="I46" s="1"/>
      <c r="W46" s="18"/>
    </row>
    <row r="47" spans="2:23" x14ac:dyDescent="0.2">
      <c r="B47" s="7" t="s">
        <v>61</v>
      </c>
      <c r="C47" s="87">
        <f>Data!AL18</f>
        <v>3333</v>
      </c>
      <c r="D47" s="87">
        <f>Data!BF18</f>
        <v>13872</v>
      </c>
      <c r="E47" s="87">
        <f>Data!BZ18</f>
        <v>2978</v>
      </c>
      <c r="F47" s="87">
        <f>Data!CT18</f>
        <v>218</v>
      </c>
      <c r="G47" s="87">
        <f>Data!DN18</f>
        <v>0</v>
      </c>
      <c r="H47" s="22">
        <f t="shared" si="0"/>
        <v>20401</v>
      </c>
      <c r="I47" s="1"/>
      <c r="W47" s="18"/>
    </row>
    <row r="48" spans="2:23" x14ac:dyDescent="0.2">
      <c r="B48" s="7" t="s">
        <v>62</v>
      </c>
      <c r="C48" s="87">
        <f>Data!AM18</f>
        <v>0</v>
      </c>
      <c r="D48" s="87">
        <f>Data!BG18</f>
        <v>0</v>
      </c>
      <c r="E48" s="87">
        <f>Data!CA18</f>
        <v>0</v>
      </c>
      <c r="F48" s="87">
        <f>Data!CU18</f>
        <v>0</v>
      </c>
      <c r="G48" s="87">
        <f>Data!DO18</f>
        <v>0</v>
      </c>
      <c r="H48" s="22">
        <f t="shared" si="0"/>
        <v>0</v>
      </c>
      <c r="I48" s="1"/>
      <c r="W48" s="18"/>
    </row>
    <row r="49" spans="2:23" x14ac:dyDescent="0.2">
      <c r="B49" s="7" t="s">
        <v>63</v>
      </c>
      <c r="C49" s="87">
        <f>Data!AN18</f>
        <v>0</v>
      </c>
      <c r="D49" s="87">
        <f>Data!BH18</f>
        <v>1161</v>
      </c>
      <c r="E49" s="87">
        <f>Data!CB18</f>
        <v>0</v>
      </c>
      <c r="F49" s="87">
        <f>Data!CV18</f>
        <v>0</v>
      </c>
      <c r="G49" s="87">
        <f>Data!DP18</f>
        <v>0</v>
      </c>
      <c r="H49" s="22">
        <f t="shared" si="0"/>
        <v>1161</v>
      </c>
      <c r="I49" s="1"/>
      <c r="W49" s="18"/>
    </row>
    <row r="50" spans="2:23" x14ac:dyDescent="0.2">
      <c r="B50" s="7" t="s">
        <v>64</v>
      </c>
      <c r="C50" s="87">
        <f>Data!AO18</f>
        <v>122</v>
      </c>
      <c r="D50" s="87">
        <f>Data!BI18</f>
        <v>0</v>
      </c>
      <c r="E50" s="87">
        <f>Data!CC18</f>
        <v>0</v>
      </c>
      <c r="F50" s="87">
        <f>Data!CW18</f>
        <v>0</v>
      </c>
      <c r="G50" s="87">
        <f>Data!DQ18</f>
        <v>0</v>
      </c>
      <c r="H50" s="22">
        <f t="shared" si="0"/>
        <v>122</v>
      </c>
      <c r="I50" s="1"/>
      <c r="W50" s="18"/>
    </row>
    <row r="51" spans="2:23" x14ac:dyDescent="0.2">
      <c r="B51" s="7" t="s">
        <v>0</v>
      </c>
      <c r="C51" s="87">
        <f>Data!AP18</f>
        <v>1389</v>
      </c>
      <c r="D51" s="87">
        <f>Data!BJ18</f>
        <v>4648</v>
      </c>
      <c r="E51" s="87">
        <f>Data!CD18</f>
        <v>368</v>
      </c>
      <c r="F51" s="87">
        <f>Data!CX18</f>
        <v>0</v>
      </c>
      <c r="G51" s="87">
        <f>Data!DR18</f>
        <v>0</v>
      </c>
      <c r="H51" s="22">
        <f t="shared" si="0"/>
        <v>6405</v>
      </c>
      <c r="I51" s="1"/>
      <c r="W51" s="18"/>
    </row>
    <row r="52" spans="2:23" x14ac:dyDescent="0.2">
      <c r="B52" s="8" t="s">
        <v>35</v>
      </c>
      <c r="C52" s="22">
        <f>SUM(C32:C51)</f>
        <v>102543</v>
      </c>
      <c r="D52" s="22">
        <f>SUM(D32:D51)</f>
        <v>68294</v>
      </c>
      <c r="E52" s="22">
        <f>SUM(E32:E51)</f>
        <v>11912</v>
      </c>
      <c r="F52" s="22">
        <f>SUM(F32:F51)</f>
        <v>221</v>
      </c>
      <c r="G52" s="22">
        <f>SUM(G32:G51)</f>
        <v>0</v>
      </c>
      <c r="H52" s="22">
        <f t="shared" si="0"/>
        <v>182970</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Data!T18</f>
        <v>Trevino, Mary</v>
      </c>
      <c r="E55" s="350"/>
      <c r="F55" s="350"/>
      <c r="G55" s="94" t="str">
        <f>Data!U18</f>
        <v>(956) 326-2277</v>
      </c>
      <c r="H55" s="84" t="str">
        <f>Data!V18</f>
        <v>maryt@tamiu.edu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Data!DS18</f>
        <v>2890722</v>
      </c>
      <c r="D61" s="88">
        <f>Data!EM18</f>
        <v>2079493</v>
      </c>
      <c r="E61" s="88">
        <f>Data!FG18</f>
        <v>849559</v>
      </c>
      <c r="F61" s="88">
        <f>Data!GA18</f>
        <v>2500</v>
      </c>
      <c r="G61" s="88">
        <f>Data!GU18</f>
        <v>0</v>
      </c>
      <c r="H61" s="21">
        <f>SUM(C61:G61)</f>
        <v>5822274</v>
      </c>
      <c r="I61" s="1"/>
    </row>
    <row r="62" spans="2:23" x14ac:dyDescent="0.2">
      <c r="B62" s="9" t="str">
        <f>$B$33</f>
        <v>Science</v>
      </c>
      <c r="C62" s="87">
        <f>Data!DT18</f>
        <v>1142104</v>
      </c>
      <c r="D62" s="87">
        <f>Data!EN18</f>
        <v>738473</v>
      </c>
      <c r="E62" s="87">
        <f>Data!FH18</f>
        <v>164262</v>
      </c>
      <c r="F62" s="87">
        <f>Data!GB18</f>
        <v>0</v>
      </c>
      <c r="G62" s="87">
        <f>Data!GV18</f>
        <v>0</v>
      </c>
      <c r="H62" s="22">
        <f t="shared" ref="H62:H81" si="1">SUM(C62:G62)</f>
        <v>2044839</v>
      </c>
      <c r="I62" s="1"/>
    </row>
    <row r="63" spans="2:23" x14ac:dyDescent="0.2">
      <c r="B63" s="9" t="str">
        <f>$B$34</f>
        <v>Fine Arts</v>
      </c>
      <c r="C63" s="87">
        <f>Data!DU18</f>
        <v>668446</v>
      </c>
      <c r="D63" s="87">
        <f>Data!EO18</f>
        <v>598779</v>
      </c>
      <c r="E63" s="87">
        <f>Data!FI18</f>
        <v>7731</v>
      </c>
      <c r="F63" s="87">
        <f>Data!GC18</f>
        <v>0</v>
      </c>
      <c r="G63" s="87">
        <f>Data!GW18</f>
        <v>0</v>
      </c>
      <c r="H63" s="22">
        <f t="shared" si="1"/>
        <v>1274956</v>
      </c>
      <c r="I63" s="1"/>
    </row>
    <row r="64" spans="2:23" x14ac:dyDescent="0.2">
      <c r="B64" s="9" t="str">
        <f>$B$35</f>
        <v>Teacher Education</v>
      </c>
      <c r="C64" s="87">
        <f>Data!DV18</f>
        <v>177704</v>
      </c>
      <c r="D64" s="87">
        <f>Data!EP18</f>
        <v>392168</v>
      </c>
      <c r="E64" s="87">
        <f>Data!FJ18</f>
        <v>576272</v>
      </c>
      <c r="F64" s="87">
        <f>Data!GD18</f>
        <v>0</v>
      </c>
      <c r="G64" s="87">
        <f>Data!GX18</f>
        <v>0</v>
      </c>
      <c r="H64" s="22">
        <f t="shared" si="1"/>
        <v>1146144</v>
      </c>
      <c r="I64" s="1"/>
    </row>
    <row r="65" spans="2:9" x14ac:dyDescent="0.2">
      <c r="B65" s="9" t="str">
        <f>$B$36</f>
        <v>Agriculture</v>
      </c>
      <c r="C65" s="87">
        <f>Data!DW18</f>
        <v>0</v>
      </c>
      <c r="D65" s="87">
        <f>Data!EQ18</f>
        <v>0</v>
      </c>
      <c r="E65" s="87">
        <f>Data!FK18</f>
        <v>0</v>
      </c>
      <c r="F65" s="87">
        <f>Data!GE18</f>
        <v>0</v>
      </c>
      <c r="G65" s="87">
        <f>Data!GY18</f>
        <v>0</v>
      </c>
      <c r="H65" s="22">
        <f t="shared" si="1"/>
        <v>0</v>
      </c>
      <c r="I65" s="1"/>
    </row>
    <row r="66" spans="2:9" x14ac:dyDescent="0.2">
      <c r="B66" s="9" t="str">
        <f>$B$37</f>
        <v>Engineering</v>
      </c>
      <c r="C66" s="87">
        <f>Data!DX18</f>
        <v>174334</v>
      </c>
      <c r="D66" s="87">
        <f>Data!ER18</f>
        <v>324594</v>
      </c>
      <c r="E66" s="87">
        <f>Data!FL18</f>
        <v>30410</v>
      </c>
      <c r="F66" s="87">
        <f>Data!GF18</f>
        <v>0</v>
      </c>
      <c r="G66" s="87">
        <f>Data!GZ18</f>
        <v>0</v>
      </c>
      <c r="H66" s="22">
        <f t="shared" si="1"/>
        <v>529338</v>
      </c>
      <c r="I66" s="1"/>
    </row>
    <row r="67" spans="2:9" x14ac:dyDescent="0.2">
      <c r="B67" s="9" t="str">
        <f>$B$38</f>
        <v>Home Economics</v>
      </c>
      <c r="C67" s="87">
        <f>Data!DY18</f>
        <v>1935</v>
      </c>
      <c r="D67" s="87">
        <f>Data!ES18</f>
        <v>34911</v>
      </c>
      <c r="E67" s="87">
        <f>Data!FM18</f>
        <v>11640</v>
      </c>
      <c r="F67" s="87">
        <f>Data!GG18</f>
        <v>0</v>
      </c>
      <c r="G67" s="87">
        <f>Data!HA18</f>
        <v>0</v>
      </c>
      <c r="H67" s="22">
        <f t="shared" si="1"/>
        <v>48486</v>
      </c>
      <c r="I67" s="1"/>
    </row>
    <row r="68" spans="2:9" x14ac:dyDescent="0.2">
      <c r="B68" s="9" t="str">
        <f>$B$39</f>
        <v>Law</v>
      </c>
      <c r="C68" s="87">
        <f>Data!DZ18</f>
        <v>0</v>
      </c>
      <c r="D68" s="87">
        <f>Data!ET18</f>
        <v>0</v>
      </c>
      <c r="E68" s="87">
        <f>Data!FN18</f>
        <v>0</v>
      </c>
      <c r="F68" s="87">
        <f>Data!GH18</f>
        <v>0</v>
      </c>
      <c r="G68" s="87">
        <f>Data!HB18</f>
        <v>0</v>
      </c>
      <c r="H68" s="22">
        <f t="shared" si="1"/>
        <v>0</v>
      </c>
      <c r="I68" s="1"/>
    </row>
    <row r="69" spans="2:9" x14ac:dyDescent="0.2">
      <c r="B69" s="9" t="str">
        <f>$B$40</f>
        <v>Social Service</v>
      </c>
      <c r="C69" s="87">
        <f>Data!EA18</f>
        <v>0</v>
      </c>
      <c r="D69" s="87">
        <f>Data!EU18</f>
        <v>15913</v>
      </c>
      <c r="E69" s="87">
        <f>Data!FO18</f>
        <v>0</v>
      </c>
      <c r="F69" s="87">
        <f>Data!GI18</f>
        <v>0</v>
      </c>
      <c r="G69" s="87">
        <f>Data!HC18</f>
        <v>0</v>
      </c>
      <c r="H69" s="22">
        <f t="shared" si="1"/>
        <v>15913</v>
      </c>
      <c r="I69" s="1"/>
    </row>
    <row r="70" spans="2:9" x14ac:dyDescent="0.2">
      <c r="B70" s="9" t="str">
        <f>$B$41</f>
        <v>Library Science</v>
      </c>
      <c r="C70" s="87">
        <f>Data!EB18</f>
        <v>0</v>
      </c>
      <c r="D70" s="87">
        <f>Data!EV18</f>
        <v>0</v>
      </c>
      <c r="E70" s="87">
        <f>Data!FP18</f>
        <v>0</v>
      </c>
      <c r="F70" s="87">
        <f>Data!GJ18</f>
        <v>0</v>
      </c>
      <c r="G70" s="87">
        <f>Data!HD18</f>
        <v>0</v>
      </c>
      <c r="H70" s="22">
        <f t="shared" si="1"/>
        <v>0</v>
      </c>
      <c r="I70" s="1"/>
    </row>
    <row r="71" spans="2:9" x14ac:dyDescent="0.2">
      <c r="B71" s="9" t="str">
        <f>$B$42</f>
        <v>Veterinary Science</v>
      </c>
      <c r="C71" s="87">
        <f>Data!EC18</f>
        <v>0</v>
      </c>
      <c r="D71" s="87">
        <f>Data!EW18</f>
        <v>0</v>
      </c>
      <c r="E71" s="87">
        <f>Data!FQ18</f>
        <v>0</v>
      </c>
      <c r="F71" s="87">
        <f>Data!GK18</f>
        <v>0</v>
      </c>
      <c r="G71" s="87">
        <f>Data!HE18</f>
        <v>0</v>
      </c>
      <c r="H71" s="22">
        <f t="shared" si="1"/>
        <v>0</v>
      </c>
      <c r="I71" s="1"/>
    </row>
    <row r="72" spans="2:9" x14ac:dyDescent="0.2">
      <c r="B72" s="9" t="str">
        <f>$B$43</f>
        <v>Vocational Training</v>
      </c>
      <c r="C72" s="87">
        <f>Data!ED18</f>
        <v>0</v>
      </c>
      <c r="D72" s="87">
        <f>Data!EX18</f>
        <v>0</v>
      </c>
      <c r="E72" s="87">
        <f>Data!FR18</f>
        <v>0</v>
      </c>
      <c r="F72" s="87">
        <f>Data!GL18</f>
        <v>0</v>
      </c>
      <c r="G72" s="87">
        <f>Data!HF18</f>
        <v>0</v>
      </c>
      <c r="H72" s="22">
        <f t="shared" si="1"/>
        <v>0</v>
      </c>
      <c r="I72" s="1"/>
    </row>
    <row r="73" spans="2:9" x14ac:dyDescent="0.2">
      <c r="B73" s="9" t="str">
        <f>$B$44</f>
        <v>Physical Training</v>
      </c>
      <c r="C73" s="87">
        <f>Data!EE18</f>
        <v>33166</v>
      </c>
      <c r="D73" s="87">
        <f>Data!EY18</f>
        <v>15720</v>
      </c>
      <c r="E73" s="87">
        <f>Data!FS18</f>
        <v>0</v>
      </c>
      <c r="F73" s="87">
        <f>Data!GM18</f>
        <v>0</v>
      </c>
      <c r="G73" s="87">
        <f>Data!HG18</f>
        <v>0</v>
      </c>
      <c r="H73" s="22">
        <f t="shared" si="1"/>
        <v>48886</v>
      </c>
      <c r="I73" s="1"/>
    </row>
    <row r="74" spans="2:9" x14ac:dyDescent="0.2">
      <c r="B74" s="9" t="str">
        <f>$B$45</f>
        <v>Health Services</v>
      </c>
      <c r="C74" s="87">
        <f>Data!EF18</f>
        <v>53555</v>
      </c>
      <c r="D74" s="87">
        <f>Data!EZ18</f>
        <v>502047</v>
      </c>
      <c r="E74" s="87">
        <f>Data!FT18</f>
        <v>0</v>
      </c>
      <c r="F74" s="87">
        <f>Data!GN18</f>
        <v>0</v>
      </c>
      <c r="G74" s="87">
        <f>Data!HH18</f>
        <v>0</v>
      </c>
      <c r="H74" s="22">
        <f t="shared" si="1"/>
        <v>555602</v>
      </c>
      <c r="I74" s="1"/>
    </row>
    <row r="75" spans="2:9" x14ac:dyDescent="0.2">
      <c r="B75" s="9" t="str">
        <f>$B$46</f>
        <v>Pharmacy</v>
      </c>
      <c r="C75" s="87">
        <f>Data!EG18</f>
        <v>0</v>
      </c>
      <c r="D75" s="87">
        <f>Data!FA18</f>
        <v>0</v>
      </c>
      <c r="E75" s="87">
        <f>Data!FU18</f>
        <v>0</v>
      </c>
      <c r="F75" s="87">
        <f>Data!GO18</f>
        <v>0</v>
      </c>
      <c r="G75" s="87">
        <f>Data!HI18</f>
        <v>0</v>
      </c>
      <c r="H75" s="22">
        <f t="shared" si="1"/>
        <v>0</v>
      </c>
      <c r="I75" s="1"/>
    </row>
    <row r="76" spans="2:9" x14ac:dyDescent="0.2">
      <c r="B76" s="9" t="str">
        <f>$B$47</f>
        <v>Business Administration</v>
      </c>
      <c r="C76" s="87">
        <f>Data!EH18</f>
        <v>402939</v>
      </c>
      <c r="D76" s="87">
        <f>Data!FB18</f>
        <v>1630991</v>
      </c>
      <c r="E76" s="87">
        <f>Data!FV18</f>
        <v>458065</v>
      </c>
      <c r="F76" s="87">
        <f>Data!GP18</f>
        <v>430137</v>
      </c>
      <c r="G76" s="87">
        <f>Data!HJ18</f>
        <v>0</v>
      </c>
      <c r="H76" s="22">
        <f t="shared" si="1"/>
        <v>2922132</v>
      </c>
      <c r="I76" s="1"/>
    </row>
    <row r="77" spans="2:9" x14ac:dyDescent="0.2">
      <c r="B77" s="9" t="str">
        <f>$B$48</f>
        <v>Optometry</v>
      </c>
      <c r="C77" s="87">
        <f>Data!EI18</f>
        <v>0</v>
      </c>
      <c r="D77" s="87">
        <f>Data!FC18</f>
        <v>0</v>
      </c>
      <c r="E77" s="87">
        <f>Data!FW18</f>
        <v>0</v>
      </c>
      <c r="F77" s="87">
        <f>Data!GQ18</f>
        <v>0</v>
      </c>
      <c r="G77" s="87">
        <f>Data!HK18</f>
        <v>0</v>
      </c>
      <c r="H77" s="22">
        <f t="shared" si="1"/>
        <v>0</v>
      </c>
      <c r="I77" s="1"/>
    </row>
    <row r="78" spans="2:9" x14ac:dyDescent="0.2">
      <c r="B78" s="9" t="str">
        <f>$B$49</f>
        <v>Teacher Ed-Practice Teaching</v>
      </c>
      <c r="C78" s="87">
        <f>Data!EJ18</f>
        <v>0</v>
      </c>
      <c r="D78" s="87">
        <f>Data!FD18</f>
        <v>124153</v>
      </c>
      <c r="E78" s="87">
        <f>Data!FX18</f>
        <v>0</v>
      </c>
      <c r="F78" s="87">
        <f>Data!GR18</f>
        <v>0</v>
      </c>
      <c r="G78" s="87">
        <f>Data!HL18</f>
        <v>0</v>
      </c>
      <c r="H78" s="22">
        <f t="shared" si="1"/>
        <v>124153</v>
      </c>
      <c r="I78" s="1"/>
    </row>
    <row r="79" spans="2:9" x14ac:dyDescent="0.2">
      <c r="B79" s="9" t="str">
        <f>$B$50</f>
        <v>Technology</v>
      </c>
      <c r="C79" s="87">
        <f>Data!EK18</f>
        <v>31705</v>
      </c>
      <c r="D79" s="87">
        <f>Data!FE18</f>
        <v>0</v>
      </c>
      <c r="E79" s="87">
        <f>Data!FY18</f>
        <v>0</v>
      </c>
      <c r="F79" s="87">
        <f>Data!GS18</f>
        <v>0</v>
      </c>
      <c r="G79" s="87">
        <f>Data!HM18</f>
        <v>0</v>
      </c>
      <c r="H79" s="22">
        <f t="shared" si="1"/>
        <v>31705</v>
      </c>
      <c r="I79" s="1"/>
    </row>
    <row r="80" spans="2:9" x14ac:dyDescent="0.2">
      <c r="B80" s="9" t="str">
        <f>$B$51</f>
        <v>Nursing</v>
      </c>
      <c r="C80" s="87">
        <f>Data!EL18</f>
        <v>155519</v>
      </c>
      <c r="D80" s="87">
        <f>Data!FF18</f>
        <v>848044</v>
      </c>
      <c r="E80" s="87">
        <f>Data!FZ18</f>
        <v>270902</v>
      </c>
      <c r="F80" s="87">
        <f>Data!GT18</f>
        <v>0</v>
      </c>
      <c r="G80" s="87">
        <f>Data!HN18</f>
        <v>0</v>
      </c>
      <c r="H80" s="22">
        <f t="shared" si="1"/>
        <v>1274465</v>
      </c>
      <c r="I80" s="1"/>
    </row>
    <row r="81" spans="2:9" x14ac:dyDescent="0.2">
      <c r="B81" s="39" t="str">
        <f>$B$52</f>
        <v>Totals</v>
      </c>
      <c r="C81" s="21">
        <f>SUM(C61:C80)</f>
        <v>5732129</v>
      </c>
      <c r="D81" s="21">
        <f>SUM(D61:D80)</f>
        <v>7305286</v>
      </c>
      <c r="E81" s="21">
        <f>SUM(E61:E80)</f>
        <v>2368841</v>
      </c>
      <c r="F81" s="21">
        <f>SUM(F61:F80)</f>
        <v>432637</v>
      </c>
      <c r="G81" s="21">
        <f>SUM(G61:G80)</f>
        <v>0</v>
      </c>
      <c r="H81" s="21">
        <f t="shared" si="1"/>
        <v>15838893</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Data!T18</f>
        <v>Trevino, Mary</v>
      </c>
      <c r="E84" s="350"/>
      <c r="F84" s="350"/>
      <c r="G84" s="94" t="str">
        <f>Data!U18</f>
        <v>(956) 326-2277</v>
      </c>
      <c r="H84" s="84" t="str">
        <f>Data!V18</f>
        <v>maryt@tamiu.edu</v>
      </c>
    </row>
    <row r="85" spans="2:9" ht="13.5" customHeight="1" x14ac:dyDescent="0.2">
      <c r="B85" s="27"/>
      <c r="C85" s="27"/>
      <c r="D85" s="27"/>
      <c r="E85" s="27"/>
      <c r="F85" s="27"/>
      <c r="G85" s="27"/>
      <c r="H85" s="5"/>
    </row>
    <row r="86" spans="2:9" x14ac:dyDescent="0.2">
      <c r="B86" s="28" t="s">
        <v>34</v>
      </c>
      <c r="C86" s="13"/>
      <c r="D86" s="13"/>
      <c r="E86" s="13"/>
      <c r="F86" s="13"/>
      <c r="G86" s="13"/>
      <c r="H86" s="17">
        <f>H13+H14</f>
        <v>35315128</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Data!HR18</f>
        <v>241246</v>
      </c>
      <c r="D91" s="172">
        <f>Data!IL18</f>
        <v>0</v>
      </c>
      <c r="E91" s="172">
        <f>Data!JF18</f>
        <v>0</v>
      </c>
      <c r="F91" s="172">
        <f>Data!JZ18</f>
        <v>0</v>
      </c>
      <c r="G91" s="172">
        <f>Data!KT18</f>
        <v>0</v>
      </c>
      <c r="H91" s="40">
        <f t="shared" ref="H91:H111" si="2">SUM(C91:G91)</f>
        <v>241246</v>
      </c>
    </row>
    <row r="92" spans="2:9" x14ac:dyDescent="0.2">
      <c r="B92" s="9" t="str">
        <f>$B$33</f>
        <v>Science</v>
      </c>
      <c r="C92" s="172">
        <f>Data!HS18</f>
        <v>48493</v>
      </c>
      <c r="D92" s="172">
        <f>Data!IM18</f>
        <v>0</v>
      </c>
      <c r="E92" s="172">
        <f>Data!JG18</f>
        <v>0</v>
      </c>
      <c r="F92" s="172">
        <f>Data!KA18</f>
        <v>0</v>
      </c>
      <c r="G92" s="172">
        <f>Data!KU18</f>
        <v>0</v>
      </c>
      <c r="H92" s="75">
        <f t="shared" si="2"/>
        <v>48493</v>
      </c>
    </row>
    <row r="93" spans="2:9" x14ac:dyDescent="0.2">
      <c r="B93" s="9" t="str">
        <f>$B$34</f>
        <v>Fine Arts</v>
      </c>
      <c r="C93" s="172">
        <f>Data!HT18</f>
        <v>0</v>
      </c>
      <c r="D93" s="172">
        <f>Data!IN18</f>
        <v>0</v>
      </c>
      <c r="E93" s="172">
        <f>Data!JH18</f>
        <v>0</v>
      </c>
      <c r="F93" s="172">
        <f>Data!KB18</f>
        <v>0</v>
      </c>
      <c r="G93" s="172">
        <f>Data!KV18</f>
        <v>0</v>
      </c>
      <c r="H93" s="75">
        <f t="shared" si="2"/>
        <v>0</v>
      </c>
    </row>
    <row r="94" spans="2:9" x14ac:dyDescent="0.2">
      <c r="B94" s="9" t="str">
        <f>$B$35</f>
        <v>Teacher Education</v>
      </c>
      <c r="C94" s="172">
        <f>Data!HU18</f>
        <v>0</v>
      </c>
      <c r="D94" s="172">
        <f>Data!IO18</f>
        <v>0</v>
      </c>
      <c r="E94" s="172">
        <f>Data!JI18</f>
        <v>0</v>
      </c>
      <c r="F94" s="172">
        <f>Data!KC18</f>
        <v>0</v>
      </c>
      <c r="G94" s="172">
        <f>Data!KW18</f>
        <v>0</v>
      </c>
      <c r="H94" s="75">
        <f t="shared" si="2"/>
        <v>0</v>
      </c>
    </row>
    <row r="95" spans="2:9" x14ac:dyDescent="0.2">
      <c r="B95" s="9" t="str">
        <f>$B$36</f>
        <v>Agriculture</v>
      </c>
      <c r="C95" s="172">
        <f>Data!HV18</f>
        <v>0</v>
      </c>
      <c r="D95" s="172">
        <f>Data!IP18</f>
        <v>0</v>
      </c>
      <c r="E95" s="172">
        <f>Data!JJ18</f>
        <v>0</v>
      </c>
      <c r="F95" s="172">
        <f>Data!KD18</f>
        <v>0</v>
      </c>
      <c r="G95" s="172">
        <f>Data!KX18</f>
        <v>0</v>
      </c>
      <c r="H95" s="75">
        <f t="shared" si="2"/>
        <v>0</v>
      </c>
    </row>
    <row r="96" spans="2:9" x14ac:dyDescent="0.2">
      <c r="B96" s="9" t="str">
        <f>$B$37</f>
        <v>Engineering</v>
      </c>
      <c r="C96" s="172">
        <f>Data!HW18</f>
        <v>0</v>
      </c>
      <c r="D96" s="172">
        <f>Data!IQ18</f>
        <v>0</v>
      </c>
      <c r="E96" s="172">
        <f>Data!JK18</f>
        <v>0</v>
      </c>
      <c r="F96" s="172">
        <f>Data!KE18</f>
        <v>0</v>
      </c>
      <c r="G96" s="172">
        <f>Data!KY18</f>
        <v>0</v>
      </c>
      <c r="H96" s="75">
        <f t="shared" si="2"/>
        <v>0</v>
      </c>
    </row>
    <row r="97" spans="2:8" x14ac:dyDescent="0.2">
      <c r="B97" s="9" t="str">
        <f>$B$38</f>
        <v>Home Economics</v>
      </c>
      <c r="C97" s="172">
        <f>Data!HX18</f>
        <v>0</v>
      </c>
      <c r="D97" s="172">
        <f>Data!IR18</f>
        <v>0</v>
      </c>
      <c r="E97" s="172">
        <f>Data!JL18</f>
        <v>0</v>
      </c>
      <c r="F97" s="172">
        <f>Data!KF18</f>
        <v>0</v>
      </c>
      <c r="G97" s="172">
        <f>Data!KZ18</f>
        <v>0</v>
      </c>
      <c r="H97" s="75">
        <f t="shared" si="2"/>
        <v>0</v>
      </c>
    </row>
    <row r="98" spans="2:8" x14ac:dyDescent="0.2">
      <c r="B98" s="9" t="str">
        <f>$B$39</f>
        <v>Law</v>
      </c>
      <c r="C98" s="172">
        <f>Data!HY18</f>
        <v>0</v>
      </c>
      <c r="D98" s="172">
        <f>Data!IS18</f>
        <v>0</v>
      </c>
      <c r="E98" s="172">
        <f>Data!JM18</f>
        <v>0</v>
      </c>
      <c r="F98" s="172">
        <f>Data!KG18</f>
        <v>0</v>
      </c>
      <c r="G98" s="172">
        <f>Data!LA18</f>
        <v>0</v>
      </c>
      <c r="H98" s="75">
        <f t="shared" si="2"/>
        <v>0</v>
      </c>
    </row>
    <row r="99" spans="2:8" x14ac:dyDescent="0.2">
      <c r="B99" s="9" t="str">
        <f>$B$40</f>
        <v>Social Service</v>
      </c>
      <c r="C99" s="172">
        <f>Data!HZ18</f>
        <v>0</v>
      </c>
      <c r="D99" s="172">
        <f>Data!IT18</f>
        <v>0</v>
      </c>
      <c r="E99" s="172">
        <f>Data!JN18</f>
        <v>0</v>
      </c>
      <c r="F99" s="172">
        <f>Data!KH18</f>
        <v>0</v>
      </c>
      <c r="G99" s="172">
        <f>Data!LB18</f>
        <v>0</v>
      </c>
      <c r="H99" s="75">
        <f t="shared" si="2"/>
        <v>0</v>
      </c>
    </row>
    <row r="100" spans="2:8" x14ac:dyDescent="0.2">
      <c r="B100" s="9" t="str">
        <f>$B$41</f>
        <v>Library Science</v>
      </c>
      <c r="C100" s="172">
        <f>Data!IA18</f>
        <v>0</v>
      </c>
      <c r="D100" s="172">
        <f>Data!IU18</f>
        <v>0</v>
      </c>
      <c r="E100" s="172">
        <f>Data!JO18</f>
        <v>0</v>
      </c>
      <c r="F100" s="172">
        <f>Data!KI18</f>
        <v>0</v>
      </c>
      <c r="G100" s="172">
        <f>Data!LC18</f>
        <v>0</v>
      </c>
      <c r="H100" s="75">
        <f t="shared" si="2"/>
        <v>0</v>
      </c>
    </row>
    <row r="101" spans="2:8" x14ac:dyDescent="0.2">
      <c r="B101" s="9" t="str">
        <f>$B$42</f>
        <v>Veterinary Science</v>
      </c>
      <c r="C101" s="172">
        <f>Data!IB18</f>
        <v>0</v>
      </c>
      <c r="D101" s="172">
        <f>Data!IV18</f>
        <v>0</v>
      </c>
      <c r="E101" s="172">
        <f>Data!JP18</f>
        <v>0</v>
      </c>
      <c r="F101" s="172">
        <f>Data!KJ18</f>
        <v>0</v>
      </c>
      <c r="G101" s="172">
        <f>Data!LD18</f>
        <v>0</v>
      </c>
      <c r="H101" s="75">
        <f t="shared" si="2"/>
        <v>0</v>
      </c>
    </row>
    <row r="102" spans="2:8" x14ac:dyDescent="0.2">
      <c r="B102" s="9" t="str">
        <f>$B$43</f>
        <v>Vocational Training</v>
      </c>
      <c r="C102" s="172">
        <f>Data!IC18</f>
        <v>0</v>
      </c>
      <c r="D102" s="172">
        <f>Data!IW18</f>
        <v>0</v>
      </c>
      <c r="E102" s="172">
        <f>Data!JQ18</f>
        <v>0</v>
      </c>
      <c r="F102" s="172">
        <f>Data!KK18</f>
        <v>0</v>
      </c>
      <c r="G102" s="172">
        <f>Data!LE18</f>
        <v>0</v>
      </c>
      <c r="H102" s="75">
        <f t="shared" si="2"/>
        <v>0</v>
      </c>
    </row>
    <row r="103" spans="2:8" x14ac:dyDescent="0.2">
      <c r="B103" s="9" t="str">
        <f>$B$44</f>
        <v>Physical Training</v>
      </c>
      <c r="C103" s="172">
        <f>Data!ID18</f>
        <v>0</v>
      </c>
      <c r="D103" s="172">
        <f>Data!IX18</f>
        <v>0</v>
      </c>
      <c r="E103" s="172">
        <f>Data!JR18</f>
        <v>0</v>
      </c>
      <c r="F103" s="172">
        <f>Data!KL18</f>
        <v>0</v>
      </c>
      <c r="G103" s="172">
        <f>Data!LF18</f>
        <v>0</v>
      </c>
      <c r="H103" s="75">
        <f t="shared" si="2"/>
        <v>0</v>
      </c>
    </row>
    <row r="104" spans="2:8" x14ac:dyDescent="0.2">
      <c r="B104" s="9" t="str">
        <f>$B$45</f>
        <v>Health Services</v>
      </c>
      <c r="C104" s="172">
        <f>Data!IE18</f>
        <v>0</v>
      </c>
      <c r="D104" s="172">
        <f>Data!IY18</f>
        <v>0</v>
      </c>
      <c r="E104" s="172">
        <f>Data!JS18</f>
        <v>0</v>
      </c>
      <c r="F104" s="172">
        <f>Data!KM18</f>
        <v>0</v>
      </c>
      <c r="G104" s="172">
        <f>Data!LG18</f>
        <v>0</v>
      </c>
      <c r="H104" s="75">
        <f t="shared" si="2"/>
        <v>0</v>
      </c>
    </row>
    <row r="105" spans="2:8" x14ac:dyDescent="0.2">
      <c r="B105" s="9" t="str">
        <f>$B$46</f>
        <v>Pharmacy</v>
      </c>
      <c r="C105" s="172">
        <f>Data!IF18</f>
        <v>0</v>
      </c>
      <c r="D105" s="172">
        <f>Data!IZ18</f>
        <v>0</v>
      </c>
      <c r="E105" s="172">
        <f>Data!JT18</f>
        <v>0</v>
      </c>
      <c r="F105" s="172">
        <f>Data!KN18</f>
        <v>0</v>
      </c>
      <c r="G105" s="172">
        <f>Data!LH18</f>
        <v>0</v>
      </c>
      <c r="H105" s="75">
        <f t="shared" si="2"/>
        <v>0</v>
      </c>
    </row>
    <row r="106" spans="2:8" x14ac:dyDescent="0.2">
      <c r="B106" s="9" t="str">
        <f>$B$47</f>
        <v>Business Administration</v>
      </c>
      <c r="C106" s="172">
        <f>Data!IG18</f>
        <v>0</v>
      </c>
      <c r="D106" s="172">
        <f>Data!JA18</f>
        <v>38101</v>
      </c>
      <c r="E106" s="172">
        <f>Data!JU18</f>
        <v>0</v>
      </c>
      <c r="F106" s="172">
        <f>Data!KO18</f>
        <v>0</v>
      </c>
      <c r="G106" s="172">
        <f>Data!LI18</f>
        <v>0</v>
      </c>
      <c r="H106" s="75">
        <f t="shared" si="2"/>
        <v>38101</v>
      </c>
    </row>
    <row r="107" spans="2:8" x14ac:dyDescent="0.2">
      <c r="B107" s="9" t="str">
        <f>$B$48</f>
        <v>Optometry</v>
      </c>
      <c r="C107" s="172">
        <f>Data!IH18</f>
        <v>0</v>
      </c>
      <c r="D107" s="172">
        <f>Data!JB18</f>
        <v>0</v>
      </c>
      <c r="E107" s="172">
        <f>Data!JV18</f>
        <v>0</v>
      </c>
      <c r="F107" s="172">
        <f>Data!KP18</f>
        <v>0</v>
      </c>
      <c r="G107" s="172">
        <f>Data!LJ18</f>
        <v>0</v>
      </c>
      <c r="H107" s="75">
        <f t="shared" si="2"/>
        <v>0</v>
      </c>
    </row>
    <row r="108" spans="2:8" x14ac:dyDescent="0.2">
      <c r="B108" s="9" t="str">
        <f>$B$49</f>
        <v>Teacher Ed-Practice Teaching</v>
      </c>
      <c r="C108" s="172">
        <f>Data!II18</f>
        <v>0</v>
      </c>
      <c r="D108" s="172">
        <f>Data!JC18</f>
        <v>0</v>
      </c>
      <c r="E108" s="172">
        <f>Data!JW18</f>
        <v>0</v>
      </c>
      <c r="F108" s="172">
        <f>Data!KQ18</f>
        <v>0</v>
      </c>
      <c r="G108" s="172">
        <f>Data!LK18</f>
        <v>0</v>
      </c>
      <c r="H108" s="75">
        <f t="shared" si="2"/>
        <v>0</v>
      </c>
    </row>
    <row r="109" spans="2:8" x14ac:dyDescent="0.2">
      <c r="B109" s="9" t="str">
        <f>$B$50</f>
        <v>Technology</v>
      </c>
      <c r="C109" s="172">
        <f>Data!IJ18</f>
        <v>0</v>
      </c>
      <c r="D109" s="172">
        <f>Data!JD18</f>
        <v>0</v>
      </c>
      <c r="E109" s="172">
        <f>Data!JX18</f>
        <v>0</v>
      </c>
      <c r="F109" s="172">
        <f>Data!KR18</f>
        <v>0</v>
      </c>
      <c r="G109" s="172">
        <f>Data!LL18</f>
        <v>0</v>
      </c>
      <c r="H109" s="75">
        <f t="shared" si="2"/>
        <v>0</v>
      </c>
    </row>
    <row r="110" spans="2:8" x14ac:dyDescent="0.2">
      <c r="B110" s="9" t="str">
        <f>$B$51</f>
        <v>Nursing</v>
      </c>
      <c r="C110" s="172">
        <f>Data!IK18</f>
        <v>0</v>
      </c>
      <c r="D110" s="172">
        <f>Data!JE18</f>
        <v>0</v>
      </c>
      <c r="E110" s="172">
        <f>Data!JY18</f>
        <v>0</v>
      </c>
      <c r="F110" s="172">
        <f>Data!KS18</f>
        <v>0</v>
      </c>
      <c r="G110" s="172">
        <f>Data!HPM18</f>
        <v>0</v>
      </c>
      <c r="H110" s="75">
        <f t="shared" si="2"/>
        <v>0</v>
      </c>
    </row>
    <row r="111" spans="2:8" x14ac:dyDescent="0.2">
      <c r="B111" s="39" t="str">
        <f>$B$52</f>
        <v>Totals</v>
      </c>
      <c r="C111" s="40">
        <f>SUM(C91:C110)</f>
        <v>289739</v>
      </c>
      <c r="D111" s="40">
        <f>SUM(D91:D110)</f>
        <v>38101</v>
      </c>
      <c r="E111" s="40">
        <f>SUM(E91:E110)</f>
        <v>0</v>
      </c>
      <c r="F111" s="40">
        <f>SUM(F91:F110)</f>
        <v>0</v>
      </c>
      <c r="G111" s="40">
        <f>SUM(G91:G110)</f>
        <v>0</v>
      </c>
      <c r="H111" s="40">
        <f t="shared" si="2"/>
        <v>327840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3131968</v>
      </c>
      <c r="D116" s="21">
        <f t="shared" si="3"/>
        <v>2079493</v>
      </c>
      <c r="E116" s="21">
        <f t="shared" si="3"/>
        <v>849559</v>
      </c>
      <c r="F116" s="21">
        <f t="shared" si="3"/>
        <v>2500</v>
      </c>
      <c r="G116" s="21">
        <f t="shared" si="3"/>
        <v>0</v>
      </c>
      <c r="H116" s="40">
        <f t="shared" ref="H116:H136" si="4">SUM(C116:G116)</f>
        <v>6063520</v>
      </c>
      <c r="I116" s="1"/>
    </row>
    <row r="117" spans="2:9" x14ac:dyDescent="0.2">
      <c r="B117" s="9" t="str">
        <f>$B$33</f>
        <v>Science</v>
      </c>
      <c r="C117" s="22">
        <f t="shared" si="3"/>
        <v>1190597</v>
      </c>
      <c r="D117" s="22">
        <f t="shared" si="3"/>
        <v>738473</v>
      </c>
      <c r="E117" s="22">
        <f t="shared" si="3"/>
        <v>164262</v>
      </c>
      <c r="F117" s="22">
        <f t="shared" si="3"/>
        <v>0</v>
      </c>
      <c r="G117" s="22">
        <f t="shared" si="3"/>
        <v>0</v>
      </c>
      <c r="H117" s="75">
        <f t="shared" si="4"/>
        <v>2093332</v>
      </c>
      <c r="I117" s="1"/>
    </row>
    <row r="118" spans="2:9" x14ac:dyDescent="0.2">
      <c r="B118" s="9" t="str">
        <f>$B$34</f>
        <v>Fine Arts</v>
      </c>
      <c r="C118" s="22">
        <f t="shared" si="3"/>
        <v>668446</v>
      </c>
      <c r="D118" s="22">
        <f t="shared" si="3"/>
        <v>598779</v>
      </c>
      <c r="E118" s="22">
        <f t="shared" si="3"/>
        <v>7731</v>
      </c>
      <c r="F118" s="22">
        <f t="shared" si="3"/>
        <v>0</v>
      </c>
      <c r="G118" s="22">
        <f t="shared" si="3"/>
        <v>0</v>
      </c>
      <c r="H118" s="75">
        <f t="shared" si="4"/>
        <v>1274956</v>
      </c>
      <c r="I118" s="1"/>
    </row>
    <row r="119" spans="2:9" x14ac:dyDescent="0.2">
      <c r="B119" s="9" t="str">
        <f>$B$35</f>
        <v>Teacher Education</v>
      </c>
      <c r="C119" s="22">
        <f t="shared" si="3"/>
        <v>177704</v>
      </c>
      <c r="D119" s="22">
        <f t="shared" si="3"/>
        <v>392168</v>
      </c>
      <c r="E119" s="22">
        <f t="shared" si="3"/>
        <v>576272</v>
      </c>
      <c r="F119" s="22">
        <f t="shared" si="3"/>
        <v>0</v>
      </c>
      <c r="G119" s="22">
        <f t="shared" si="3"/>
        <v>0</v>
      </c>
      <c r="H119" s="75">
        <f t="shared" si="4"/>
        <v>1146144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174334</v>
      </c>
      <c r="D121" s="22">
        <f t="shared" si="3"/>
        <v>324594</v>
      </c>
      <c r="E121" s="22">
        <f t="shared" si="3"/>
        <v>30410</v>
      </c>
      <c r="F121" s="22">
        <f t="shared" si="3"/>
        <v>0</v>
      </c>
      <c r="G121" s="22">
        <f t="shared" si="3"/>
        <v>0</v>
      </c>
      <c r="H121" s="75">
        <f t="shared" si="4"/>
        <v>529338</v>
      </c>
      <c r="I121" s="1"/>
    </row>
    <row r="122" spans="2:9" x14ac:dyDescent="0.2">
      <c r="B122" s="9" t="str">
        <f>$B$38</f>
        <v>Home Economics</v>
      </c>
      <c r="C122" s="22">
        <f t="shared" si="3"/>
        <v>1935</v>
      </c>
      <c r="D122" s="22">
        <f t="shared" si="3"/>
        <v>34911</v>
      </c>
      <c r="E122" s="22">
        <f t="shared" si="3"/>
        <v>11640</v>
      </c>
      <c r="F122" s="22">
        <f t="shared" si="3"/>
        <v>0</v>
      </c>
      <c r="G122" s="22">
        <f t="shared" si="3"/>
        <v>0</v>
      </c>
      <c r="H122" s="75">
        <f t="shared" si="4"/>
        <v>48486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15913</v>
      </c>
      <c r="E124" s="22">
        <f t="shared" si="3"/>
        <v>0</v>
      </c>
      <c r="F124" s="22">
        <f t="shared" si="3"/>
        <v>0</v>
      </c>
      <c r="G124" s="22">
        <f t="shared" si="3"/>
        <v>0</v>
      </c>
      <c r="H124" s="75">
        <f t="shared" si="4"/>
        <v>15913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33166</v>
      </c>
      <c r="D128" s="22">
        <f t="shared" si="3"/>
        <v>15720</v>
      </c>
      <c r="E128" s="22">
        <f t="shared" si="3"/>
        <v>0</v>
      </c>
      <c r="F128" s="22">
        <f t="shared" si="3"/>
        <v>0</v>
      </c>
      <c r="G128" s="22">
        <f t="shared" si="3"/>
        <v>0</v>
      </c>
      <c r="H128" s="75">
        <f t="shared" si="4"/>
        <v>48886</v>
      </c>
      <c r="I128" s="1"/>
    </row>
    <row r="129" spans="2:12" x14ac:dyDescent="0.2">
      <c r="B129" s="9" t="str">
        <f>$B$45</f>
        <v>Health Services</v>
      </c>
      <c r="C129" s="22">
        <f t="shared" si="3"/>
        <v>53555</v>
      </c>
      <c r="D129" s="22">
        <f t="shared" si="3"/>
        <v>502047</v>
      </c>
      <c r="E129" s="22">
        <f t="shared" si="3"/>
        <v>0</v>
      </c>
      <c r="F129" s="22">
        <f t="shared" si="3"/>
        <v>0</v>
      </c>
      <c r="G129" s="22">
        <f t="shared" si="3"/>
        <v>0</v>
      </c>
      <c r="H129" s="75">
        <f t="shared" si="4"/>
        <v>555602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402939</v>
      </c>
      <c r="D131" s="22">
        <f t="shared" si="3"/>
        <v>1669092</v>
      </c>
      <c r="E131" s="22">
        <f t="shared" si="3"/>
        <v>458065</v>
      </c>
      <c r="F131" s="22">
        <f t="shared" si="3"/>
        <v>430137</v>
      </c>
      <c r="G131" s="22">
        <f t="shared" si="3"/>
        <v>0</v>
      </c>
      <c r="H131" s="75">
        <f t="shared" si="4"/>
        <v>2960233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124153</v>
      </c>
      <c r="E133" s="22">
        <f t="shared" si="5"/>
        <v>0</v>
      </c>
      <c r="F133" s="22">
        <f t="shared" si="5"/>
        <v>0</v>
      </c>
      <c r="G133" s="22">
        <f t="shared" si="5"/>
        <v>0</v>
      </c>
      <c r="H133" s="75">
        <f t="shared" si="4"/>
        <v>124153</v>
      </c>
      <c r="I133" s="1"/>
    </row>
    <row r="134" spans="2:12" x14ac:dyDescent="0.2">
      <c r="B134" s="9" t="str">
        <f>$B$50</f>
        <v>Technology</v>
      </c>
      <c r="C134" s="22">
        <f t="shared" si="5"/>
        <v>31705</v>
      </c>
      <c r="D134" s="22">
        <f t="shared" si="5"/>
        <v>0</v>
      </c>
      <c r="E134" s="22">
        <f t="shared" si="5"/>
        <v>0</v>
      </c>
      <c r="F134" s="22">
        <f t="shared" si="5"/>
        <v>0</v>
      </c>
      <c r="G134" s="22">
        <f t="shared" si="5"/>
        <v>0</v>
      </c>
      <c r="H134" s="75">
        <f t="shared" si="4"/>
        <v>31705</v>
      </c>
      <c r="I134" s="1"/>
    </row>
    <row r="135" spans="2:12" x14ac:dyDescent="0.2">
      <c r="B135" s="9" t="str">
        <f>$B$51</f>
        <v>Nursing</v>
      </c>
      <c r="C135" s="22">
        <f t="shared" si="5"/>
        <v>155519</v>
      </c>
      <c r="D135" s="22">
        <f t="shared" si="5"/>
        <v>848044</v>
      </c>
      <c r="E135" s="22">
        <f t="shared" si="5"/>
        <v>270902</v>
      </c>
      <c r="F135" s="22">
        <f t="shared" si="5"/>
        <v>0</v>
      </c>
      <c r="G135" s="22">
        <f t="shared" si="5"/>
        <v>0</v>
      </c>
      <c r="H135" s="75">
        <f t="shared" si="4"/>
        <v>1274465</v>
      </c>
      <c r="I135" s="1"/>
    </row>
    <row r="136" spans="2:12" x14ac:dyDescent="0.2">
      <c r="B136" s="39" t="str">
        <f>$B$52</f>
        <v>Totals</v>
      </c>
      <c r="C136" s="40">
        <f>SUM(C116:C135)</f>
        <v>6021868</v>
      </c>
      <c r="D136" s="40">
        <f>SUM(D116:D135)</f>
        <v>7343387</v>
      </c>
      <c r="E136" s="40">
        <f>SUM(E116:E135)</f>
        <v>2368841</v>
      </c>
      <c r="F136" s="40">
        <f>SUM(F116:F135)</f>
        <v>432637</v>
      </c>
      <c r="G136" s="40">
        <f>SUM(G116:G135)</f>
        <v>0</v>
      </c>
      <c r="H136" s="40">
        <f t="shared" si="4"/>
        <v>16166733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19148395</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Data!QD18</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Data!LN18</f>
        <v>3709602.9476926476</v>
      </c>
      <c r="D143" s="172">
        <f>Data!MH18</f>
        <v>2463017.9371265052</v>
      </c>
      <c r="E143" s="172">
        <f>Data!NB18</f>
        <v>1006244.8181586842</v>
      </c>
      <c r="F143" s="172">
        <f>Data!NV18</f>
        <v>2961.0798607238708</v>
      </c>
      <c r="G143" s="172">
        <f>Data!OP18</f>
        <v>0</v>
      </c>
      <c r="H143" s="173">
        <f>Data!PJ18</f>
        <v>0</v>
      </c>
      <c r="I143" s="76">
        <f t="shared" ref="I143:I162" si="6">SUM(C143:H143)</f>
        <v>7181826.7828385606</v>
      </c>
    </row>
    <row r="144" spans="2:12" x14ac:dyDescent="0.2">
      <c r="B144" s="9" t="str">
        <f>$B$33</f>
        <v>Science</v>
      </c>
      <c r="C144" s="172">
        <f>Data!LO18</f>
        <v>1410181.1195753033</v>
      </c>
      <c r="D144" s="172">
        <f>Data!MI18</f>
        <v>874671.01119533554</v>
      </c>
      <c r="E144" s="172">
        <f>Data!NC18</f>
        <v>194557.16003288975</v>
      </c>
      <c r="F144" s="172">
        <f>Data!NW18</f>
        <v>0</v>
      </c>
      <c r="G144" s="172">
        <f>Data!OQ18</f>
        <v>0</v>
      </c>
      <c r="H144" s="174">
        <f>Data!PK18</f>
        <v>0</v>
      </c>
      <c r="I144" s="76">
        <f t="shared" si="6"/>
        <v>2479409.2908035284</v>
      </c>
    </row>
    <row r="145" spans="2:9" x14ac:dyDescent="0.2">
      <c r="B145" s="9" t="str">
        <f>$B$34</f>
        <v>Fine Arts</v>
      </c>
      <c r="C145" s="172">
        <f>Data!LP18</f>
        <v>791728.79543257132</v>
      </c>
      <c r="D145" s="172">
        <f>Data!MJ18</f>
        <v>709212.97516975133</v>
      </c>
      <c r="E145" s="172">
        <f>Data!ND18</f>
        <v>9156.8433613024972</v>
      </c>
      <c r="F145" s="172">
        <f>Data!NX18</f>
        <v>0</v>
      </c>
      <c r="G145" s="172">
        <f>Data!OR18</f>
        <v>0</v>
      </c>
      <c r="H145" s="174">
        <f>Data!PL18</f>
        <v>0</v>
      </c>
      <c r="I145" s="76">
        <f t="shared" si="6"/>
        <v>1510098.6139636252</v>
      </c>
    </row>
    <row r="146" spans="2:9" x14ac:dyDescent="0.2">
      <c r="B146" s="9" t="str">
        <f>$B$35</f>
        <v>Teacher Education</v>
      </c>
      <c r="C146" s="172">
        <f>Data!LQ18</f>
        <v>210478.29422802987</v>
      </c>
      <c r="D146" s="172">
        <f>Data!MK18</f>
        <v>464496.30672814354</v>
      </c>
      <c r="E146" s="172">
        <f>Data!NE18</f>
        <v>682554.96539962641</v>
      </c>
      <c r="F146" s="172">
        <f>Data!NY18</f>
        <v>0</v>
      </c>
      <c r="G146" s="172">
        <f>Data!OS18</f>
        <v>0</v>
      </c>
      <c r="H146" s="174">
        <f>Data!PN18</f>
        <v>0</v>
      </c>
      <c r="I146" s="76">
        <f t="shared" si="6"/>
        <v>1357529.5663557998</v>
      </c>
    </row>
    <row r="147" spans="2:9" x14ac:dyDescent="0.2">
      <c r="B147" s="9" t="str">
        <f>$B$36</f>
        <v>Agriculture</v>
      </c>
      <c r="C147" s="172">
        <f>Data!LR18</f>
        <v>0</v>
      </c>
      <c r="D147" s="172">
        <f>Data!ML18</f>
        <v>0</v>
      </c>
      <c r="E147" s="172">
        <f>Data!NF18</f>
        <v>0</v>
      </c>
      <c r="F147" s="172">
        <f>Data!NZ18</f>
        <v>0</v>
      </c>
      <c r="G147" s="172">
        <f>Data!OT18</f>
        <v>0</v>
      </c>
      <c r="H147" s="174">
        <f>Data!PM18</f>
        <v>0</v>
      </c>
      <c r="I147" s="76">
        <f t="shared" si="6"/>
        <v>0</v>
      </c>
    </row>
    <row r="148" spans="2:9" x14ac:dyDescent="0.2">
      <c r="B148" s="9" t="str">
        <f>$B$37</f>
        <v>Engineering</v>
      </c>
      <c r="C148" s="172">
        <f>Data!LS18</f>
        <v>206486.75857577409</v>
      </c>
      <c r="D148" s="172">
        <f>Data!MM18</f>
        <v>384459.50252472161</v>
      </c>
      <c r="E148" s="172">
        <f>Data!NG18</f>
        <v>36018.575425845163</v>
      </c>
      <c r="F148" s="172">
        <f>Data!OA18</f>
        <v>0</v>
      </c>
      <c r="G148" s="172">
        <f>Data!OU18</f>
        <v>0</v>
      </c>
      <c r="H148" s="174">
        <f>Data!PO18</f>
        <v>0</v>
      </c>
      <c r="I148" s="76">
        <f t="shared" si="6"/>
        <v>626964.8365263408</v>
      </c>
    </row>
    <row r="149" spans="2:9" x14ac:dyDescent="0.2">
      <c r="B149" s="9" t="str">
        <f>$B$38</f>
        <v>Home Economics</v>
      </c>
      <c r="C149" s="172">
        <f>Data!LT18</f>
        <v>2291.8758122002755</v>
      </c>
      <c r="D149" s="172">
        <f>Data!MN18</f>
        <v>41349.703607092415</v>
      </c>
      <c r="E149" s="172">
        <f>Data!NH18</f>
        <v>13786.787831530341</v>
      </c>
      <c r="F149" s="172">
        <f>Data!OB18</f>
        <v>0</v>
      </c>
      <c r="G149" s="172">
        <f>Data!OV18</f>
        <v>0</v>
      </c>
      <c r="H149" s="174">
        <f>Data!PP18</f>
        <v>0</v>
      </c>
      <c r="I149" s="76">
        <f t="shared" si="6"/>
        <v>57428.36725082303</v>
      </c>
    </row>
    <row r="150" spans="2:9" x14ac:dyDescent="0.2">
      <c r="B150" s="9" t="str">
        <f>$B$39</f>
        <v>Law</v>
      </c>
      <c r="C150" s="172">
        <f>Data!LU18</f>
        <v>0</v>
      </c>
      <c r="D150" s="172">
        <f>Data!MO18</f>
        <v>0</v>
      </c>
      <c r="E150" s="172">
        <f>Data!NI18</f>
        <v>0</v>
      </c>
      <c r="F150" s="172">
        <f>Data!OC18</f>
        <v>0</v>
      </c>
      <c r="G150" s="172">
        <f>Data!OW18</f>
        <v>0</v>
      </c>
      <c r="H150" s="174">
        <f>Data!PQ18</f>
        <v>0</v>
      </c>
      <c r="I150" s="76">
        <f t="shared" si="6"/>
        <v>0</v>
      </c>
    </row>
    <row r="151" spans="2:9" x14ac:dyDescent="0.2">
      <c r="B151" s="9" t="str">
        <f>$B$40</f>
        <v>Social Service</v>
      </c>
      <c r="C151" s="172">
        <f>Data!LV18</f>
        <v>0</v>
      </c>
      <c r="D151" s="172">
        <f>Data!MP18</f>
        <v>18847.865529479583</v>
      </c>
      <c r="E151" s="172">
        <f>Data!NJ18</f>
        <v>0</v>
      </c>
      <c r="F151" s="172">
        <f>Data!OD18</f>
        <v>0</v>
      </c>
      <c r="G151" s="172">
        <f>Data!OX18</f>
        <v>0</v>
      </c>
      <c r="H151" s="174">
        <f>Data!PR18</f>
        <v>0</v>
      </c>
      <c r="I151" s="76">
        <f t="shared" si="6"/>
        <v>18847.865529479583</v>
      </c>
    </row>
    <row r="152" spans="2:9" x14ac:dyDescent="0.2">
      <c r="B152" s="9" t="str">
        <f>$B$41</f>
        <v>Library Science</v>
      </c>
      <c r="C152" s="172">
        <f>Data!LW18</f>
        <v>0</v>
      </c>
      <c r="D152" s="172">
        <f>Data!MQ18</f>
        <v>0</v>
      </c>
      <c r="E152" s="172">
        <f>Data!NK18</f>
        <v>0</v>
      </c>
      <c r="F152" s="172">
        <f>Data!OE18</f>
        <v>0</v>
      </c>
      <c r="G152" s="172">
        <f>Data!OY18</f>
        <v>0</v>
      </c>
      <c r="H152" s="174">
        <f>Data!PS18</f>
        <v>0</v>
      </c>
      <c r="I152" s="76">
        <f t="shared" si="6"/>
        <v>0</v>
      </c>
    </row>
    <row r="153" spans="2:9" x14ac:dyDescent="0.2">
      <c r="B153" s="9" t="str">
        <f>$B$42</f>
        <v>Veterinary Science</v>
      </c>
      <c r="C153" s="172">
        <f>Data!LX18</f>
        <v>0</v>
      </c>
      <c r="D153" s="172">
        <f>Data!MR18</f>
        <v>0</v>
      </c>
      <c r="E153" s="172">
        <f>Data!NL18</f>
        <v>0</v>
      </c>
      <c r="F153" s="172">
        <f>Data!OF18</f>
        <v>0</v>
      </c>
      <c r="G153" s="172">
        <f>Data!OZ18</f>
        <v>0</v>
      </c>
      <c r="H153" s="174">
        <f>Data!PT18</f>
        <v>0</v>
      </c>
      <c r="I153" s="76">
        <f t="shared" si="6"/>
        <v>0</v>
      </c>
    </row>
    <row r="154" spans="2:9" x14ac:dyDescent="0.2">
      <c r="B154" s="9" t="str">
        <f>$B$43</f>
        <v>Vocational Training</v>
      </c>
      <c r="C154" s="172">
        <f>Data!LY18</f>
        <v>0</v>
      </c>
      <c r="D154" s="172">
        <f>Data!MS18</f>
        <v>0</v>
      </c>
      <c r="E154" s="172">
        <f>Data!NM18</f>
        <v>0</v>
      </c>
      <c r="F154" s="172">
        <f>Data!OG18</f>
        <v>0</v>
      </c>
      <c r="G154" s="172">
        <f>Data!PA18</f>
        <v>0</v>
      </c>
      <c r="H154" s="174">
        <f>Data!PU18</f>
        <v>0</v>
      </c>
      <c r="I154" s="76">
        <f t="shared" si="6"/>
        <v>0</v>
      </c>
    </row>
    <row r="155" spans="2:9" x14ac:dyDescent="0.2">
      <c r="B155" s="9" t="str">
        <f>$B$44</f>
        <v>Physical Training</v>
      </c>
      <c r="C155" s="172">
        <f>Data!LZ18</f>
        <v>39282.869864307155</v>
      </c>
      <c r="D155" s="172">
        <f>Data!MT18</f>
        <v>18619.270164231697</v>
      </c>
      <c r="E155" s="172">
        <f>Data!NN18</f>
        <v>0</v>
      </c>
      <c r="F155" s="172">
        <f>Data!OH18</f>
        <v>0</v>
      </c>
      <c r="G155" s="172">
        <f>Data!PB18</f>
        <v>0</v>
      </c>
      <c r="H155" s="174">
        <f>Data!PV18</f>
        <v>0</v>
      </c>
      <c r="I155" s="76">
        <f t="shared" si="6"/>
        <v>57902.140028538852</v>
      </c>
    </row>
    <row r="156" spans="2:9" x14ac:dyDescent="0.2">
      <c r="B156" s="9" t="str">
        <f>$B$45</f>
        <v>Health Services</v>
      </c>
      <c r="C156" s="172">
        <f>Data!MA18</f>
        <v>63432.252776426751</v>
      </c>
      <c r="D156" s="172">
        <f>Data!MU18</f>
        <v>594640.50433473475</v>
      </c>
      <c r="E156" s="172">
        <f>Data!NO18</f>
        <v>0</v>
      </c>
      <c r="F156" s="172">
        <f>Data!OI18</f>
        <v>0</v>
      </c>
      <c r="G156" s="172">
        <f>Data!PC18</f>
        <v>0</v>
      </c>
      <c r="H156" s="174">
        <f>Data!PW18</f>
        <v>0</v>
      </c>
      <c r="I156" s="76">
        <f t="shared" si="6"/>
        <v>658072.75711116148</v>
      </c>
    </row>
    <row r="157" spans="2:9" x14ac:dyDescent="0.2">
      <c r="B157" s="9" t="str">
        <f>$B$46</f>
        <v>Pharmacy</v>
      </c>
      <c r="C157" s="172">
        <f>Data!MB18</f>
        <v>0</v>
      </c>
      <c r="D157" s="172">
        <f>Data!MV18</f>
        <v>0</v>
      </c>
      <c r="E157" s="172">
        <f>Data!NP18</f>
        <v>0</v>
      </c>
      <c r="F157" s="172">
        <f>Data!OJ18</f>
        <v>0</v>
      </c>
      <c r="G157" s="172">
        <f>Data!PD18</f>
        <v>0</v>
      </c>
      <c r="H157" s="174">
        <f>Data!PX18</f>
        <v>0</v>
      </c>
      <c r="I157" s="76">
        <f t="shared" si="6"/>
        <v>0</v>
      </c>
    </row>
    <row r="158" spans="2:9" x14ac:dyDescent="0.2">
      <c r="B158" s="9" t="str">
        <f>$B$47</f>
        <v>Business Administration</v>
      </c>
      <c r="C158" s="172">
        <f>Data!MC18</f>
        <v>477253.82320008625</v>
      </c>
      <c r="D158" s="172">
        <f>Data!MW18</f>
        <v>1976925.8827581306</v>
      </c>
      <c r="E158" s="172">
        <f>Data!NQ18</f>
        <v>542546.8185609919</v>
      </c>
      <c r="F158" s="172">
        <f>Data!OK18</f>
        <v>509468.00322087336</v>
      </c>
      <c r="G158" s="172">
        <f>Data!PE18</f>
        <v>0</v>
      </c>
      <c r="H158" s="174">
        <f>Data!PY18</f>
        <v>0</v>
      </c>
      <c r="I158" s="76">
        <f t="shared" si="6"/>
        <v>3506194.5277400822</v>
      </c>
    </row>
    <row r="159" spans="2:9" x14ac:dyDescent="0.2">
      <c r="B159" s="9" t="str">
        <f>$B$48</f>
        <v>Optometry</v>
      </c>
      <c r="C159" s="172">
        <f>Data!MD18</f>
        <v>0</v>
      </c>
      <c r="D159" s="172">
        <f>Data!MX18</f>
        <v>0</v>
      </c>
      <c r="E159" s="172">
        <f>Data!NR18</f>
        <v>0</v>
      </c>
      <c r="F159" s="172">
        <f>Data!OL18</f>
        <v>0</v>
      </c>
      <c r="G159" s="172">
        <f>Data!PF18</f>
        <v>0</v>
      </c>
      <c r="H159" s="174">
        <f>Data!PZ18</f>
        <v>0</v>
      </c>
      <c r="I159" s="76">
        <f t="shared" si="6"/>
        <v>0</v>
      </c>
    </row>
    <row r="160" spans="2:9" x14ac:dyDescent="0.2">
      <c r="B160" s="9" t="str">
        <f>$B$49</f>
        <v>Teacher Ed-Practice Teaching</v>
      </c>
      <c r="C160" s="172">
        <f>Data!ME18</f>
        <v>0</v>
      </c>
      <c r="D160" s="172">
        <f>Data!MY18</f>
        <v>147050.77917938028</v>
      </c>
      <c r="E160" s="172">
        <f>Data!NS18</f>
        <v>0</v>
      </c>
      <c r="F160" s="172">
        <f>Data!OM18</f>
        <v>0</v>
      </c>
      <c r="G160" s="172">
        <f>Data!PG18</f>
        <v>0</v>
      </c>
      <c r="H160" s="174">
        <f>Data!QA18</f>
        <v>0</v>
      </c>
      <c r="I160" s="76">
        <f t="shared" si="6"/>
        <v>147050.77917938028</v>
      </c>
    </row>
    <row r="161" spans="2:10" x14ac:dyDescent="0.2">
      <c r="B161" s="9" t="str">
        <f>$B$50</f>
        <v>Technology</v>
      </c>
      <c r="C161" s="172">
        <f>Data!MF18</f>
        <v>37552.414793700118</v>
      </c>
      <c r="D161" s="172">
        <f>Data!MZ18</f>
        <v>0</v>
      </c>
      <c r="E161" s="172">
        <f>Data!NT18</f>
        <v>0</v>
      </c>
      <c r="F161" s="172">
        <f>Data!ON18</f>
        <v>0</v>
      </c>
      <c r="G161" s="172">
        <f>Data!PH18</f>
        <v>0</v>
      </c>
      <c r="H161" s="174">
        <f>Data!QB18</f>
        <v>0</v>
      </c>
      <c r="I161" s="76">
        <f t="shared" si="6"/>
        <v>37552.414793700118</v>
      </c>
    </row>
    <row r="162" spans="2:10" x14ac:dyDescent="0.2">
      <c r="B162" s="9" t="str">
        <f>$B$51</f>
        <v>Nursing</v>
      </c>
      <c r="C162" s="172">
        <f>Data!MG18</f>
        <v>184201.67154396625</v>
      </c>
      <c r="D162" s="172">
        <f>Data!NA18</f>
        <v>1004450.4037630856</v>
      </c>
      <c r="E162" s="172">
        <f>Data!NU18</f>
        <v>320864.98257192713</v>
      </c>
      <c r="F162" s="172">
        <f>Data!OO18</f>
        <v>0</v>
      </c>
      <c r="G162" s="172">
        <f>Data!PI18</f>
        <v>0</v>
      </c>
      <c r="H162" s="174">
        <f>Data!QC18</f>
        <v>0</v>
      </c>
      <c r="I162" s="76">
        <f t="shared" si="6"/>
        <v>1509517.057878979</v>
      </c>
    </row>
    <row r="163" spans="2:10" ht="15" thickBot="1" x14ac:dyDescent="0.25">
      <c r="B163" s="39" t="str">
        <f>$B$52</f>
        <v>Totals</v>
      </c>
      <c r="C163" s="40">
        <f t="shared" ref="C163:H163" si="7">SUM(C143:C162)</f>
        <v>7132492.8234950118</v>
      </c>
      <c r="D163" s="40">
        <f t="shared" si="7"/>
        <v>8697742.142080592</v>
      </c>
      <c r="E163" s="40">
        <f t="shared" si="7"/>
        <v>2805730.9513427969</v>
      </c>
      <c r="F163" s="40">
        <f t="shared" si="7"/>
        <v>512429.08308159723</v>
      </c>
      <c r="G163" s="41">
        <f t="shared" si="7"/>
        <v>0</v>
      </c>
      <c r="H163" s="77">
        <f t="shared" si="7"/>
        <v>0</v>
      </c>
      <c r="I163" s="76">
        <f>SUM(I143:I162)</f>
        <v>19148395</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3709602.9476926476</v>
      </c>
      <c r="D168" s="21">
        <f t="shared" si="8"/>
        <v>2463017.9371265052</v>
      </c>
      <c r="E168" s="21">
        <f t="shared" si="8"/>
        <v>1006244.8181586842</v>
      </c>
      <c r="F168" s="21">
        <f t="shared" si="8"/>
        <v>2961.0798607238708</v>
      </c>
      <c r="G168" s="21">
        <f t="shared" si="8"/>
        <v>0</v>
      </c>
      <c r="H168" s="40">
        <f t="shared" ref="H168:H188" si="9">SUM(C168:G168)</f>
        <v>7181826.7828385606</v>
      </c>
      <c r="I168" s="56"/>
      <c r="J168" s="57"/>
    </row>
    <row r="169" spans="2:10" x14ac:dyDescent="0.2">
      <c r="B169" s="9" t="str">
        <f>$B$33</f>
        <v>Science</v>
      </c>
      <c r="C169" s="22">
        <f t="shared" si="8"/>
        <v>1410181.1195753033</v>
      </c>
      <c r="D169" s="22">
        <f t="shared" si="8"/>
        <v>874671.01119533554</v>
      </c>
      <c r="E169" s="22">
        <f t="shared" si="8"/>
        <v>194557.16003288975</v>
      </c>
      <c r="F169" s="22">
        <f t="shared" si="8"/>
        <v>0</v>
      </c>
      <c r="G169" s="22">
        <f t="shared" si="8"/>
        <v>0</v>
      </c>
      <c r="H169" s="75">
        <f t="shared" si="9"/>
        <v>2479409.2908035284</v>
      </c>
      <c r="I169" s="56"/>
      <c r="J169" s="57"/>
    </row>
    <row r="170" spans="2:10" x14ac:dyDescent="0.2">
      <c r="B170" s="9" t="str">
        <f>$B$34</f>
        <v>Fine Arts</v>
      </c>
      <c r="C170" s="22">
        <f t="shared" si="8"/>
        <v>791728.79543257132</v>
      </c>
      <c r="D170" s="22">
        <f t="shared" si="8"/>
        <v>709212.97516975133</v>
      </c>
      <c r="E170" s="22">
        <f t="shared" si="8"/>
        <v>9156.8433613024972</v>
      </c>
      <c r="F170" s="22">
        <f t="shared" si="8"/>
        <v>0</v>
      </c>
      <c r="G170" s="22">
        <f t="shared" si="8"/>
        <v>0</v>
      </c>
      <c r="H170" s="75">
        <f t="shared" si="9"/>
        <v>1510098.6139636252</v>
      </c>
      <c r="I170" s="56"/>
      <c r="J170" s="57"/>
    </row>
    <row r="171" spans="2:10" x14ac:dyDescent="0.2">
      <c r="B171" s="9" t="str">
        <f>$B$35</f>
        <v>Teacher Education</v>
      </c>
      <c r="C171" s="22">
        <f t="shared" si="8"/>
        <v>210478.29422802987</v>
      </c>
      <c r="D171" s="22">
        <f t="shared" si="8"/>
        <v>464496.30672814354</v>
      </c>
      <c r="E171" s="22">
        <f t="shared" si="8"/>
        <v>682554.96539962641</v>
      </c>
      <c r="F171" s="22">
        <f t="shared" si="8"/>
        <v>0</v>
      </c>
      <c r="G171" s="22">
        <f t="shared" si="8"/>
        <v>0</v>
      </c>
      <c r="H171" s="75">
        <f t="shared" si="9"/>
        <v>1357529.5663557998</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206486.75857577409</v>
      </c>
      <c r="D173" s="22">
        <f t="shared" si="8"/>
        <v>384459.50252472161</v>
      </c>
      <c r="E173" s="22">
        <f t="shared" si="8"/>
        <v>36018.575425845163</v>
      </c>
      <c r="F173" s="22">
        <f t="shared" si="8"/>
        <v>0</v>
      </c>
      <c r="G173" s="22">
        <f t="shared" si="8"/>
        <v>0</v>
      </c>
      <c r="H173" s="75">
        <f t="shared" si="9"/>
        <v>626964.8365263408</v>
      </c>
      <c r="I173" s="56"/>
      <c r="J173" s="57"/>
    </row>
    <row r="174" spans="2:10" x14ac:dyDescent="0.2">
      <c r="B174" s="9" t="str">
        <f>$B$38</f>
        <v>Home Economics</v>
      </c>
      <c r="C174" s="22">
        <f t="shared" si="8"/>
        <v>2291.8758122002755</v>
      </c>
      <c r="D174" s="22">
        <f t="shared" si="8"/>
        <v>41349.703607092415</v>
      </c>
      <c r="E174" s="22">
        <f t="shared" si="8"/>
        <v>13786.787831530341</v>
      </c>
      <c r="F174" s="22">
        <f t="shared" si="8"/>
        <v>0</v>
      </c>
      <c r="G174" s="22">
        <f t="shared" si="8"/>
        <v>0</v>
      </c>
      <c r="H174" s="75">
        <f t="shared" si="9"/>
        <v>57428.36725082303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18847.865529479583</v>
      </c>
      <c r="E176" s="22">
        <f t="shared" si="8"/>
        <v>0</v>
      </c>
      <c r="F176" s="22">
        <f t="shared" si="8"/>
        <v>0</v>
      </c>
      <c r="G176" s="22">
        <f t="shared" si="8"/>
        <v>0</v>
      </c>
      <c r="H176" s="75">
        <f t="shared" si="9"/>
        <v>18847.865529479583</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39282.869864307155</v>
      </c>
      <c r="D180" s="22">
        <f t="shared" si="8"/>
        <v>18619.270164231697</v>
      </c>
      <c r="E180" s="22">
        <f t="shared" si="8"/>
        <v>0</v>
      </c>
      <c r="F180" s="22">
        <f t="shared" si="8"/>
        <v>0</v>
      </c>
      <c r="G180" s="22">
        <f t="shared" si="8"/>
        <v>0</v>
      </c>
      <c r="H180" s="75">
        <f t="shared" si="9"/>
        <v>57902.140028538852</v>
      </c>
      <c r="I180" s="56"/>
      <c r="J180" s="57"/>
    </row>
    <row r="181" spans="2:10" x14ac:dyDescent="0.2">
      <c r="B181" s="9" t="str">
        <f>$B$45</f>
        <v>Health Services</v>
      </c>
      <c r="C181" s="22">
        <f t="shared" si="8"/>
        <v>63432.252776426751</v>
      </c>
      <c r="D181" s="22">
        <f t="shared" si="8"/>
        <v>594640.50433473475</v>
      </c>
      <c r="E181" s="22">
        <f t="shared" si="8"/>
        <v>0</v>
      </c>
      <c r="F181" s="22">
        <f t="shared" si="8"/>
        <v>0</v>
      </c>
      <c r="G181" s="22">
        <f t="shared" si="8"/>
        <v>0</v>
      </c>
      <c r="H181" s="75">
        <f t="shared" si="9"/>
        <v>658072.75711116148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477253.82320008625</v>
      </c>
      <c r="D183" s="22">
        <f t="shared" si="8"/>
        <v>1976925.8827581306</v>
      </c>
      <c r="E183" s="22">
        <f t="shared" si="8"/>
        <v>542546.8185609919</v>
      </c>
      <c r="F183" s="22">
        <f t="shared" si="8"/>
        <v>509468.00322087336</v>
      </c>
      <c r="G183" s="22">
        <f t="shared" si="8"/>
        <v>0</v>
      </c>
      <c r="H183" s="75">
        <f t="shared" si="9"/>
        <v>3506194.5277400822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147050.77917938028</v>
      </c>
      <c r="E185" s="22">
        <f t="shared" si="10"/>
        <v>0</v>
      </c>
      <c r="F185" s="22">
        <f t="shared" si="10"/>
        <v>0</v>
      </c>
      <c r="G185" s="22">
        <f t="shared" si="10"/>
        <v>0</v>
      </c>
      <c r="H185" s="75">
        <f t="shared" si="9"/>
        <v>147050.77917938028</v>
      </c>
      <c r="I185" s="56"/>
      <c r="J185" s="57"/>
    </row>
    <row r="186" spans="2:10" x14ac:dyDescent="0.2">
      <c r="B186" s="9" t="str">
        <f>$B$50</f>
        <v>Technology</v>
      </c>
      <c r="C186" s="22">
        <f t="shared" si="10"/>
        <v>37552.414793700118</v>
      </c>
      <c r="D186" s="22">
        <f t="shared" si="10"/>
        <v>0</v>
      </c>
      <c r="E186" s="22">
        <f t="shared" si="10"/>
        <v>0</v>
      </c>
      <c r="F186" s="22">
        <f t="shared" si="10"/>
        <v>0</v>
      </c>
      <c r="G186" s="22">
        <f t="shared" si="10"/>
        <v>0</v>
      </c>
      <c r="H186" s="75">
        <f t="shared" si="9"/>
        <v>37552.414793700118</v>
      </c>
      <c r="I186" s="56"/>
      <c r="J186" s="57"/>
    </row>
    <row r="187" spans="2:10" x14ac:dyDescent="0.2">
      <c r="B187" s="9" t="str">
        <f>$B$51</f>
        <v>Nursing</v>
      </c>
      <c r="C187" s="22">
        <f t="shared" si="10"/>
        <v>184201.67154396625</v>
      </c>
      <c r="D187" s="22">
        <f t="shared" si="10"/>
        <v>1004450.4037630856</v>
      </c>
      <c r="E187" s="22">
        <f t="shared" si="10"/>
        <v>320864.98257192713</v>
      </c>
      <c r="F187" s="22">
        <f t="shared" si="10"/>
        <v>0</v>
      </c>
      <c r="G187" s="22">
        <f t="shared" si="10"/>
        <v>0</v>
      </c>
      <c r="H187" s="75">
        <f t="shared" si="9"/>
        <v>1509517.057878979</v>
      </c>
      <c r="I187" s="56"/>
      <c r="J187" s="57"/>
    </row>
    <row r="188" spans="2:10" x14ac:dyDescent="0.2">
      <c r="B188" s="39" t="str">
        <f>$B$52</f>
        <v>Totals</v>
      </c>
      <c r="C188" s="40">
        <f>SUM(C168:C187)</f>
        <v>7132492.8234950118</v>
      </c>
      <c r="D188" s="40">
        <f>SUM(D168:D187)</f>
        <v>8697742.142080592</v>
      </c>
      <c r="E188" s="40">
        <f>SUM(E168:E187)</f>
        <v>2805730.9513427969</v>
      </c>
      <c r="F188" s="40">
        <f>SUM(F168:F187)</f>
        <v>512429.08308159723</v>
      </c>
      <c r="G188" s="40">
        <f>SUM(G168:G187)</f>
        <v>0</v>
      </c>
      <c r="H188" s="40">
        <f t="shared" si="9"/>
        <v>19148394.999999996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19317063</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3742278.8617826495</v>
      </c>
      <c r="D193" s="42">
        <f t="shared" si="11"/>
        <v>2484713.3486437239</v>
      </c>
      <c r="E193" s="42">
        <f t="shared" si="11"/>
        <v>1015108.2921464095</v>
      </c>
      <c r="F193" s="42">
        <f t="shared" si="11"/>
        <v>2987.1624341170232</v>
      </c>
      <c r="G193" s="42">
        <f t="shared" si="11"/>
        <v>0</v>
      </c>
      <c r="H193" s="42">
        <f>SUM(C193:G193)</f>
        <v>7245087.6650069002</v>
      </c>
      <c r="I193" s="1"/>
    </row>
    <row r="194" spans="2:9" x14ac:dyDescent="0.2">
      <c r="B194" s="9" t="str">
        <f>$B$33</f>
        <v>Science</v>
      </c>
      <c r="C194" s="43">
        <f t="shared" si="11"/>
        <v>1422602.6530289701</v>
      </c>
      <c r="D194" s="43">
        <f t="shared" si="11"/>
        <v>882375.52168388013</v>
      </c>
      <c r="E194" s="43">
        <f t="shared" si="11"/>
        <v>196270.91030117215</v>
      </c>
      <c r="F194" s="43">
        <f t="shared" si="11"/>
        <v>0</v>
      </c>
      <c r="G194" s="43">
        <f t="shared" si="11"/>
        <v>0</v>
      </c>
      <c r="H194" s="43">
        <f t="shared" ref="H194:H213" si="12">SUM(C194:G194)</f>
        <v>2501249.0850140224</v>
      </c>
      <c r="I194" s="1"/>
    </row>
    <row r="195" spans="2:9" x14ac:dyDescent="0.2">
      <c r="B195" s="9" t="str">
        <f>$B$34</f>
        <v>Fine Arts</v>
      </c>
      <c r="C195" s="43">
        <f t="shared" si="11"/>
        <v>798702.71217431501</v>
      </c>
      <c r="D195" s="43">
        <f t="shared" si="11"/>
        <v>715460.05405526271</v>
      </c>
      <c r="E195" s="43">
        <f t="shared" si="11"/>
        <v>9237.501111263482</v>
      </c>
      <c r="F195" s="43">
        <f t="shared" si="11"/>
        <v>0</v>
      </c>
      <c r="G195" s="43">
        <f t="shared" si="11"/>
        <v>0</v>
      </c>
      <c r="H195" s="43">
        <f t="shared" si="12"/>
        <v>1523400.2673408412</v>
      </c>
      <c r="I195" s="1"/>
    </row>
    <row r="196" spans="2:9" x14ac:dyDescent="0.2">
      <c r="B196" s="9" t="str">
        <f>$B$35</f>
        <v>Teacher Education</v>
      </c>
      <c r="C196" s="43">
        <f t="shared" si="11"/>
        <v>212332.28527693258</v>
      </c>
      <c r="D196" s="43">
        <f t="shared" si="11"/>
        <v>468587.80698512186</v>
      </c>
      <c r="E196" s="43">
        <f t="shared" si="11"/>
        <v>688567.22809339396</v>
      </c>
      <c r="F196" s="43">
        <f t="shared" si="11"/>
        <v>0</v>
      </c>
      <c r="G196" s="43">
        <f t="shared" si="11"/>
        <v>0</v>
      </c>
      <c r="H196" s="43">
        <f t="shared" si="12"/>
        <v>1369487.3203554484</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208305.59031574283</v>
      </c>
      <c r="D198" s="43">
        <f t="shared" si="11"/>
        <v>387846.00125591242</v>
      </c>
      <c r="E198" s="43">
        <f t="shared" si="11"/>
        <v>36335.84384859947</v>
      </c>
      <c r="F198" s="43">
        <f t="shared" si="11"/>
        <v>0</v>
      </c>
      <c r="G198" s="43">
        <f t="shared" si="11"/>
        <v>0</v>
      </c>
      <c r="H198" s="43">
        <f t="shared" si="12"/>
        <v>632487.43542025471</v>
      </c>
      <c r="I198" s="1"/>
    </row>
    <row r="199" spans="2:9" x14ac:dyDescent="0.2">
      <c r="B199" s="9" t="str">
        <f>$B$38</f>
        <v>Home Economics</v>
      </c>
      <c r="C199" s="43">
        <f t="shared" si="11"/>
        <v>2312.0637240065757</v>
      </c>
      <c r="D199" s="43">
        <f t="shared" si="11"/>
        <v>41713.931094983753</v>
      </c>
      <c r="E199" s="43">
        <f t="shared" si="11"/>
        <v>13908.228293248858</v>
      </c>
      <c r="F199" s="43">
        <f t="shared" si="11"/>
        <v>0</v>
      </c>
      <c r="G199" s="43">
        <f t="shared" si="11"/>
        <v>0</v>
      </c>
      <c r="H199" s="43">
        <f t="shared" si="12"/>
        <v>57934.22311223919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19013.886325641673</v>
      </c>
      <c r="E201" s="43">
        <f t="shared" si="11"/>
        <v>0</v>
      </c>
      <c r="F201" s="43">
        <f t="shared" si="11"/>
        <v>0</v>
      </c>
      <c r="G201" s="43">
        <f t="shared" si="11"/>
        <v>0</v>
      </c>
      <c r="H201" s="43">
        <f t="shared" si="12"/>
        <v>19013.886325641673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39628.891715970072</v>
      </c>
      <c r="D205" s="43">
        <f t="shared" si="11"/>
        <v>18783.277385727841</v>
      </c>
      <c r="E205" s="43">
        <f t="shared" si="11"/>
        <v>0</v>
      </c>
      <c r="F205" s="43">
        <f t="shared" si="11"/>
        <v>0</v>
      </c>
      <c r="G205" s="43">
        <f t="shared" si="11"/>
        <v>0</v>
      </c>
      <c r="H205" s="43">
        <f t="shared" si="12"/>
        <v>58412.169101697917</v>
      </c>
      <c r="I205" s="1"/>
    </row>
    <row r="206" spans="2:9" x14ac:dyDescent="0.2">
      <c r="B206" s="9" t="str">
        <f>$B$45</f>
        <v>Health Services</v>
      </c>
      <c r="C206" s="43">
        <f t="shared" si="11"/>
        <v>63990.993663654866</v>
      </c>
      <c r="D206" s="43">
        <f t="shared" si="11"/>
        <v>599878.37542445958</v>
      </c>
      <c r="E206" s="43">
        <f t="shared" si="11"/>
        <v>0</v>
      </c>
      <c r="F206" s="43">
        <f t="shared" si="11"/>
        <v>0</v>
      </c>
      <c r="G206" s="43">
        <f t="shared" si="11"/>
        <v>0</v>
      </c>
      <c r="H206" s="43">
        <f t="shared" si="12"/>
        <v>663869.36908811447</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481457.69761627162</v>
      </c>
      <c r="D208" s="43">
        <f t="shared" si="11"/>
        <v>1994339.5685941</v>
      </c>
      <c r="E208" s="43">
        <f t="shared" si="11"/>
        <v>547325.82415352564</v>
      </c>
      <c r="F208" s="43">
        <f t="shared" si="11"/>
        <v>513955.63516951754</v>
      </c>
      <c r="G208" s="43">
        <f t="shared" si="11"/>
        <v>0</v>
      </c>
      <c r="H208" s="43">
        <f t="shared" si="12"/>
        <v>3537078.7255334151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148346.07107317229</v>
      </c>
      <c r="E210" s="43">
        <f t="shared" si="13"/>
        <v>0</v>
      </c>
      <c r="F210" s="43">
        <f t="shared" si="13"/>
        <v>0</v>
      </c>
      <c r="G210" s="43">
        <f t="shared" si="13"/>
        <v>0</v>
      </c>
      <c r="H210" s="43">
        <f t="shared" si="12"/>
        <v>148346.07107317229</v>
      </c>
      <c r="I210" s="1"/>
    </row>
    <row r="211" spans="2:9" x14ac:dyDescent="0.2">
      <c r="B211" s="9" t="str">
        <f>$B$50</f>
        <v>Technology</v>
      </c>
      <c r="C211" s="43">
        <f t="shared" si="13"/>
        <v>37883.193989472078</v>
      </c>
      <c r="D211" s="43">
        <f t="shared" si="13"/>
        <v>0</v>
      </c>
      <c r="E211" s="43">
        <f t="shared" si="13"/>
        <v>0</v>
      </c>
      <c r="F211" s="43">
        <f t="shared" si="13"/>
        <v>0</v>
      </c>
      <c r="G211" s="43">
        <f t="shared" si="13"/>
        <v>0</v>
      </c>
      <c r="H211" s="43">
        <f t="shared" si="12"/>
        <v>37883.193989472078</v>
      </c>
      <c r="I211" s="1"/>
    </row>
    <row r="212" spans="2:9" x14ac:dyDescent="0.2">
      <c r="B212" s="9" t="str">
        <f>$B$51</f>
        <v>Nursing</v>
      </c>
      <c r="C212" s="43">
        <f t="shared" si="13"/>
        <v>185824.20583657813</v>
      </c>
      <c r="D212" s="43">
        <f t="shared" si="13"/>
        <v>1013298.0717113346</v>
      </c>
      <c r="E212" s="43">
        <f t="shared" si="13"/>
        <v>323691.31109086785</v>
      </c>
      <c r="F212" s="43">
        <f t="shared" si="13"/>
        <v>0</v>
      </c>
      <c r="G212" s="43">
        <f t="shared" si="13"/>
        <v>0</v>
      </c>
      <c r="H212" s="43">
        <f t="shared" si="12"/>
        <v>1522813.5886387806</v>
      </c>
      <c r="I212" s="1"/>
    </row>
    <row r="213" spans="2:9" x14ac:dyDescent="0.2">
      <c r="B213" s="39" t="str">
        <f>$B$52</f>
        <v>Totals</v>
      </c>
      <c r="C213" s="42">
        <f>SUM(C193:C212)</f>
        <v>7195319.1491245637</v>
      </c>
      <c r="D213" s="42">
        <f>SUM(D193:D212)</f>
        <v>8774355.9142333213</v>
      </c>
      <c r="E213" s="42">
        <f>SUM(E193:E212)</f>
        <v>2830445.1390384813</v>
      </c>
      <c r="F213" s="42">
        <f>SUM(F193:F212)</f>
        <v>516942.79760363454</v>
      </c>
      <c r="G213" s="42">
        <f>SUM(G193:G212)</f>
        <v>0</v>
      </c>
      <c r="H213" s="42">
        <f t="shared" si="12"/>
        <v>19317063</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7134199</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1955753.1912592051</v>
      </c>
      <c r="D218" s="42">
        <f t="shared" si="14"/>
        <v>1437637.9559763609</v>
      </c>
      <c r="E218" s="42">
        <f t="shared" si="14"/>
        <v>243058.42399472219</v>
      </c>
      <c r="F218" s="42">
        <f t="shared" si="14"/>
        <v>240.84322984530101</v>
      </c>
      <c r="G218" s="42">
        <f t="shared" si="14"/>
        <v>0</v>
      </c>
      <c r="H218" s="42">
        <f>SUM(C218:G218)</f>
        <v>3636690.4144601333</v>
      </c>
      <c r="I218" s="1"/>
    </row>
    <row r="219" spans="2:9" x14ac:dyDescent="0.2">
      <c r="B219" s="9" t="str">
        <f>$B$33</f>
        <v>Science</v>
      </c>
      <c r="C219" s="43">
        <f t="shared" si="14"/>
        <v>611517.52376664046</v>
      </c>
      <c r="D219" s="43">
        <f t="shared" si="14"/>
        <v>386555.36929593125</v>
      </c>
      <c r="E219" s="43">
        <f t="shared" si="14"/>
        <v>35827.275647154172</v>
      </c>
      <c r="F219" s="43">
        <f t="shared" si="14"/>
        <v>0</v>
      </c>
      <c r="G219" s="43">
        <f t="shared" si="14"/>
        <v>0</v>
      </c>
      <c r="H219" s="43">
        <f t="shared" ref="H219:H238" si="15">SUM(C219:G219)</f>
        <v>1033900.168709726</v>
      </c>
      <c r="I219" s="1"/>
    </row>
    <row r="220" spans="2:9" x14ac:dyDescent="0.2">
      <c r="B220" s="9" t="str">
        <f>$B$34</f>
        <v>Fine Arts</v>
      </c>
      <c r="C220" s="43">
        <f t="shared" si="14"/>
        <v>174886.01734134468</v>
      </c>
      <c r="D220" s="43">
        <f t="shared" si="14"/>
        <v>119151.85849101443</v>
      </c>
      <c r="E220" s="43">
        <f t="shared" si="14"/>
        <v>1353.1884686874778</v>
      </c>
      <c r="F220" s="43">
        <f t="shared" si="14"/>
        <v>0</v>
      </c>
      <c r="G220" s="43">
        <f t="shared" si="14"/>
        <v>0</v>
      </c>
      <c r="H220" s="43">
        <f t="shared" si="15"/>
        <v>295391.06430104654</v>
      </c>
      <c r="I220" s="1"/>
    </row>
    <row r="221" spans="2:9" x14ac:dyDescent="0.2">
      <c r="B221" s="9" t="str">
        <f>$B$35</f>
        <v>Teacher Education</v>
      </c>
      <c r="C221" s="43">
        <f t="shared" si="14"/>
        <v>38776.028869977825</v>
      </c>
      <c r="D221" s="43">
        <f t="shared" si="14"/>
        <v>175729.32925139298</v>
      </c>
      <c r="E221" s="43">
        <f t="shared" si="14"/>
        <v>265353.81495500158</v>
      </c>
      <c r="F221" s="43">
        <f t="shared" si="14"/>
        <v>0</v>
      </c>
      <c r="G221" s="43">
        <f t="shared" si="14"/>
        <v>0</v>
      </c>
      <c r="H221" s="43">
        <f t="shared" si="15"/>
        <v>479859.17307637236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35858.344229648414</v>
      </c>
      <c r="D223" s="43">
        <f t="shared" si="14"/>
        <v>65622.001272897804</v>
      </c>
      <c r="E223" s="43">
        <f t="shared" si="14"/>
        <v>3866.2527676785076</v>
      </c>
      <c r="F223" s="43">
        <f t="shared" si="14"/>
        <v>0</v>
      </c>
      <c r="G223" s="43">
        <f t="shared" si="14"/>
        <v>0</v>
      </c>
      <c r="H223" s="43">
        <f t="shared" si="15"/>
        <v>105346.59827022473</v>
      </c>
      <c r="I223" s="1"/>
    </row>
    <row r="224" spans="2:9" x14ac:dyDescent="0.2">
      <c r="B224" s="9" t="str">
        <f>$B$38</f>
        <v>Home Economics</v>
      </c>
      <c r="C224" s="43">
        <f t="shared" si="14"/>
        <v>612.71377446917552</v>
      </c>
      <c r="D224" s="43">
        <f t="shared" si="14"/>
        <v>28608.243251555446</v>
      </c>
      <c r="E224" s="43">
        <f t="shared" si="14"/>
        <v>2513.0642989910298</v>
      </c>
      <c r="F224" s="43">
        <f t="shared" si="14"/>
        <v>0</v>
      </c>
      <c r="G224" s="43">
        <f t="shared" si="14"/>
        <v>0</v>
      </c>
      <c r="H224" s="43">
        <f t="shared" si="15"/>
        <v>31734.021325015652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5013.8158275921905</v>
      </c>
      <c r="E226" s="43">
        <f t="shared" si="14"/>
        <v>0</v>
      </c>
      <c r="F226" s="43">
        <f t="shared" si="14"/>
        <v>0</v>
      </c>
      <c r="G226" s="43">
        <f t="shared" si="14"/>
        <v>0</v>
      </c>
      <c r="H226" s="43">
        <f t="shared" si="15"/>
        <v>5013.8158275921905</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13742.294655951509</v>
      </c>
      <c r="D230" s="43">
        <f t="shared" si="14"/>
        <v>6341.0023701901246</v>
      </c>
      <c r="E230" s="43">
        <f t="shared" si="14"/>
        <v>0</v>
      </c>
      <c r="F230" s="43">
        <f t="shared" si="14"/>
        <v>0</v>
      </c>
      <c r="G230" s="43">
        <f t="shared" si="14"/>
        <v>0</v>
      </c>
      <c r="H230" s="43">
        <f t="shared" si="15"/>
        <v>20083.297026141634</v>
      </c>
      <c r="I230" s="1"/>
    </row>
    <row r="231" spans="2:10" x14ac:dyDescent="0.2">
      <c r="B231" s="9" t="str">
        <f>$B$45</f>
        <v>Health Services</v>
      </c>
      <c r="C231" s="43">
        <f t="shared" si="14"/>
        <v>19402.602858190559</v>
      </c>
      <c r="D231" s="43">
        <f t="shared" si="14"/>
        <v>164915.21668207648</v>
      </c>
      <c r="E231" s="43">
        <f t="shared" si="14"/>
        <v>0</v>
      </c>
      <c r="F231" s="43">
        <f t="shared" si="14"/>
        <v>0</v>
      </c>
      <c r="G231" s="43">
        <f t="shared" si="14"/>
        <v>0</v>
      </c>
      <c r="H231" s="43">
        <f t="shared" si="15"/>
        <v>184317.81954026705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97246.429062179144</v>
      </c>
      <c r="D233" s="43">
        <f t="shared" si="14"/>
        <v>681878.95255253802</v>
      </c>
      <c r="E233" s="43">
        <f t="shared" si="14"/>
        <v>191895.01236910993</v>
      </c>
      <c r="F233" s="43">
        <f t="shared" si="14"/>
        <v>17501.274702091872</v>
      </c>
      <c r="G233" s="43">
        <f t="shared" si="14"/>
        <v>0</v>
      </c>
      <c r="H233" s="43">
        <f t="shared" si="15"/>
        <v>988521.66868591891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57069.021331711119</v>
      </c>
      <c r="E235" s="43">
        <f t="shared" si="16"/>
        <v>0</v>
      </c>
      <c r="F235" s="43">
        <f t="shared" si="16"/>
        <v>0</v>
      </c>
      <c r="G235" s="43">
        <f t="shared" si="16"/>
        <v>0</v>
      </c>
      <c r="H235" s="43">
        <f t="shared" si="15"/>
        <v>57069.021331711119</v>
      </c>
      <c r="I235" s="1"/>
    </row>
    <row r="236" spans="2:10" x14ac:dyDescent="0.2">
      <c r="B236" s="9" t="str">
        <f>$B$50</f>
        <v>Technology</v>
      </c>
      <c r="C236" s="43">
        <f t="shared" si="16"/>
        <v>3559.5752612018773</v>
      </c>
      <c r="D236" s="43">
        <f t="shared" si="16"/>
        <v>0</v>
      </c>
      <c r="E236" s="43">
        <f t="shared" si="16"/>
        <v>0</v>
      </c>
      <c r="F236" s="43">
        <f t="shared" si="16"/>
        <v>0</v>
      </c>
      <c r="G236" s="43">
        <f t="shared" si="16"/>
        <v>0</v>
      </c>
      <c r="H236" s="43">
        <f t="shared" si="15"/>
        <v>3559.5752612018773</v>
      </c>
      <c r="I236" s="1"/>
    </row>
    <row r="237" spans="2:10" x14ac:dyDescent="0.2">
      <c r="B237" s="9" t="str">
        <f>$B$51</f>
        <v>Nursing</v>
      </c>
      <c r="C237" s="43">
        <f t="shared" si="16"/>
        <v>40526.639654175473</v>
      </c>
      <c r="D237" s="43">
        <f t="shared" si="16"/>
        <v>228472.7055553775</v>
      </c>
      <c r="E237" s="43">
        <f t="shared" si="16"/>
        <v>23713.016975094844</v>
      </c>
      <c r="F237" s="43">
        <f t="shared" si="16"/>
        <v>0</v>
      </c>
      <c r="G237" s="43">
        <f t="shared" si="16"/>
        <v>0</v>
      </c>
      <c r="H237" s="43">
        <f t="shared" si="15"/>
        <v>292712.36218464782</v>
      </c>
      <c r="I237" s="1"/>
    </row>
    <row r="238" spans="2:10" x14ac:dyDescent="0.2">
      <c r="B238" s="39" t="str">
        <f>$B$52</f>
        <v>Totals</v>
      </c>
      <c r="C238" s="42">
        <f>SUM(C218:C237)</f>
        <v>2991881.3607329838</v>
      </c>
      <c r="D238" s="42">
        <f>SUM(D218:D237)</f>
        <v>3356995.4718586383</v>
      </c>
      <c r="E238" s="42">
        <f>SUM(E218:E237)</f>
        <v>767580.0494764396</v>
      </c>
      <c r="F238" s="42">
        <f>SUM(F218:F237)</f>
        <v>17742.117931937173</v>
      </c>
      <c r="G238" s="42">
        <f>SUM(G218:G237)</f>
        <v>0</v>
      </c>
      <c r="H238" s="42">
        <f t="shared" si="15"/>
        <v>7134198.9999999991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6565958</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1799976.8876889902</v>
      </c>
      <c r="D243" s="42">
        <f t="shared" si="17"/>
        <v>1323129.6797505417</v>
      </c>
      <c r="E243" s="42">
        <f t="shared" si="17"/>
        <v>223698.75069304043</v>
      </c>
      <c r="F243" s="42">
        <f t="shared" si="17"/>
        <v>221.65999739404418</v>
      </c>
      <c r="G243" s="42">
        <f t="shared" si="17"/>
        <v>0</v>
      </c>
      <c r="H243" s="42">
        <f>SUM(C243:G243)</f>
        <v>3347026.9781299662</v>
      </c>
      <c r="I243" s="1"/>
    </row>
    <row r="244" spans="2:9" x14ac:dyDescent="0.2">
      <c r="B244" s="9" t="str">
        <f>$B$33</f>
        <v>Science</v>
      </c>
      <c r="C244" s="43">
        <f t="shared" si="17"/>
        <v>562809.97731010348</v>
      </c>
      <c r="D244" s="43">
        <f t="shared" si="17"/>
        <v>355766.12307444389</v>
      </c>
      <c r="E244" s="43">
        <f t="shared" si="17"/>
        <v>32973.622848709027</v>
      </c>
      <c r="F244" s="43">
        <f t="shared" si="17"/>
        <v>0</v>
      </c>
      <c r="G244" s="43">
        <f t="shared" si="17"/>
        <v>0</v>
      </c>
      <c r="H244" s="43">
        <f t="shared" ref="H244:H263" si="18">SUM(C244:G244)</f>
        <v>951549.72323325637</v>
      </c>
      <c r="I244" s="1"/>
    </row>
    <row r="245" spans="2:9" x14ac:dyDescent="0.2">
      <c r="B245" s="9" t="str">
        <f>$B$34</f>
        <v>Fine Arts</v>
      </c>
      <c r="C245" s="43">
        <f t="shared" si="17"/>
        <v>160956.29581548547</v>
      </c>
      <c r="D245" s="43">
        <f t="shared" si="17"/>
        <v>109661.37872996592</v>
      </c>
      <c r="E245" s="43">
        <f t="shared" si="17"/>
        <v>1245.4066183864923</v>
      </c>
      <c r="F245" s="43">
        <f t="shared" si="17"/>
        <v>0</v>
      </c>
      <c r="G245" s="43">
        <f t="shared" si="17"/>
        <v>0</v>
      </c>
      <c r="H245" s="43">
        <f t="shared" si="18"/>
        <v>271863.08116383792</v>
      </c>
      <c r="I245" s="1"/>
    </row>
    <row r="246" spans="2:9" x14ac:dyDescent="0.2">
      <c r="B246" s="9" t="str">
        <f>$B$35</f>
        <v>Teacher Education</v>
      </c>
      <c r="C246" s="43">
        <f t="shared" si="17"/>
        <v>35687.507030160195</v>
      </c>
      <c r="D246" s="43">
        <f t="shared" si="17"/>
        <v>161732.43768961559</v>
      </c>
      <c r="E246" s="43">
        <f t="shared" si="17"/>
        <v>244218.30735788451</v>
      </c>
      <c r="F246" s="43">
        <f t="shared" si="17"/>
        <v>0</v>
      </c>
      <c r="G246" s="43">
        <f t="shared" si="17"/>
        <v>0</v>
      </c>
      <c r="H246" s="43">
        <f t="shared" si="18"/>
        <v>441638.25207766029</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33002.216809681624</v>
      </c>
      <c r="D248" s="43">
        <f t="shared" si="17"/>
        <v>60395.190018359943</v>
      </c>
      <c r="E248" s="43">
        <f t="shared" si="17"/>
        <v>3558.3046239614059</v>
      </c>
      <c r="F248" s="43">
        <f t="shared" si="17"/>
        <v>0</v>
      </c>
      <c r="G248" s="43">
        <f t="shared" si="17"/>
        <v>0</v>
      </c>
      <c r="H248" s="43">
        <f t="shared" si="18"/>
        <v>96955.711452002972</v>
      </c>
      <c r="I248" s="1"/>
    </row>
    <row r="249" spans="2:9" x14ac:dyDescent="0.2">
      <c r="B249" s="9" t="str">
        <f>$B$38</f>
        <v>Home Economics</v>
      </c>
      <c r="C249" s="43">
        <f t="shared" si="17"/>
        <v>563.91094630049963</v>
      </c>
      <c r="D249" s="43">
        <f t="shared" si="17"/>
        <v>26329.588457442314</v>
      </c>
      <c r="E249" s="43">
        <f t="shared" si="17"/>
        <v>2312.8980055749139</v>
      </c>
      <c r="F249" s="43">
        <f t="shared" si="17"/>
        <v>0</v>
      </c>
      <c r="G249" s="43">
        <f t="shared" si="17"/>
        <v>0</v>
      </c>
      <c r="H249" s="43">
        <f t="shared" si="18"/>
        <v>29206.397409317728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4614.4639564589615</v>
      </c>
      <c r="E251" s="43">
        <f t="shared" si="17"/>
        <v>0</v>
      </c>
      <c r="F251" s="43">
        <f t="shared" si="17"/>
        <v>0</v>
      </c>
      <c r="G251" s="43">
        <f t="shared" si="17"/>
        <v>0</v>
      </c>
      <c r="H251" s="43">
        <f t="shared" si="18"/>
        <v>4614.4639564589615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12647.716938454065</v>
      </c>
      <c r="D255" s="43">
        <f t="shared" si="17"/>
        <v>5835.9397096392759</v>
      </c>
      <c r="E255" s="43">
        <f t="shared" si="17"/>
        <v>0</v>
      </c>
      <c r="F255" s="43">
        <f t="shared" si="17"/>
        <v>0</v>
      </c>
      <c r="G255" s="43">
        <f t="shared" si="17"/>
        <v>0</v>
      </c>
      <c r="H255" s="43">
        <f t="shared" si="18"/>
        <v>18483.65664809334</v>
      </c>
      <c r="I255" s="1"/>
    </row>
    <row r="256" spans="2:9" x14ac:dyDescent="0.2">
      <c r="B256" s="9" t="str">
        <f>$B$45</f>
        <v>Health Services</v>
      </c>
      <c r="C256" s="43">
        <f t="shared" si="17"/>
        <v>17857.179966182492</v>
      </c>
      <c r="D256" s="43">
        <f t="shared" si="17"/>
        <v>151779.67229333156</v>
      </c>
      <c r="E256" s="43">
        <f t="shared" si="17"/>
        <v>0</v>
      </c>
      <c r="F256" s="43">
        <f t="shared" si="17"/>
        <v>0</v>
      </c>
      <c r="G256" s="43">
        <f t="shared" si="17"/>
        <v>0</v>
      </c>
      <c r="H256" s="43">
        <f t="shared" si="18"/>
        <v>169636.85225951404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89500.723048550732</v>
      </c>
      <c r="D258" s="43">
        <f t="shared" si="17"/>
        <v>627567.09807841887</v>
      </c>
      <c r="E258" s="43">
        <f t="shared" si="17"/>
        <v>176610.5195026178</v>
      </c>
      <c r="F258" s="43">
        <f t="shared" si="17"/>
        <v>16107.293143967212</v>
      </c>
      <c r="G258" s="43">
        <f t="shared" si="17"/>
        <v>0</v>
      </c>
      <c r="H258" s="43">
        <f t="shared" si="18"/>
        <v>909785.63377355458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52523.457386753478</v>
      </c>
      <c r="E260" s="43">
        <f t="shared" si="19"/>
        <v>0</v>
      </c>
      <c r="F260" s="43">
        <f t="shared" si="19"/>
        <v>0</v>
      </c>
      <c r="G260" s="43">
        <f t="shared" si="19"/>
        <v>0</v>
      </c>
      <c r="H260" s="43">
        <f t="shared" si="18"/>
        <v>52523.457386753478</v>
      </c>
      <c r="I260" s="1"/>
    </row>
    <row r="261" spans="2:10" x14ac:dyDescent="0.2">
      <c r="B261" s="9" t="str">
        <f>$B$50</f>
        <v>Technology</v>
      </c>
      <c r="C261" s="43">
        <f t="shared" si="19"/>
        <v>3276.0540689838554</v>
      </c>
      <c r="D261" s="43">
        <f t="shared" si="19"/>
        <v>0</v>
      </c>
      <c r="E261" s="43">
        <f t="shared" si="19"/>
        <v>0</v>
      </c>
      <c r="F261" s="43">
        <f t="shared" si="19"/>
        <v>0</v>
      </c>
      <c r="G261" s="43">
        <f t="shared" si="19"/>
        <v>0</v>
      </c>
      <c r="H261" s="43">
        <f t="shared" si="18"/>
        <v>3276.0540689838554</v>
      </c>
      <c r="I261" s="1"/>
    </row>
    <row r="262" spans="2:10" x14ac:dyDescent="0.2">
      <c r="B262" s="9" t="str">
        <f>$B$51</f>
        <v>Nursing</v>
      </c>
      <c r="C262" s="43">
        <f t="shared" si="19"/>
        <v>37298.681162447341</v>
      </c>
      <c r="D262" s="43">
        <f t="shared" si="19"/>
        <v>210274.78891785545</v>
      </c>
      <c r="E262" s="43">
        <f t="shared" si="19"/>
        <v>21824.268360296624</v>
      </c>
      <c r="F262" s="43">
        <f t="shared" si="19"/>
        <v>0</v>
      </c>
      <c r="G262" s="43">
        <f t="shared" si="19"/>
        <v>0</v>
      </c>
      <c r="H262" s="43">
        <f t="shared" si="18"/>
        <v>269397.73844059941</v>
      </c>
      <c r="I262" s="1"/>
    </row>
    <row r="263" spans="2:10" x14ac:dyDescent="0.2">
      <c r="B263" s="39" t="str">
        <f>$B$52</f>
        <v>Totals</v>
      </c>
      <c r="C263" s="42">
        <f>SUM(C243:C262)</f>
        <v>2753577.15078534</v>
      </c>
      <c r="D263" s="42">
        <f>SUM(D243:D262)</f>
        <v>3089609.8180628275</v>
      </c>
      <c r="E263" s="42">
        <f>SUM(E243:E262)</f>
        <v>706442.07801047119</v>
      </c>
      <c r="F263" s="42">
        <f>SUM(F243:F262)</f>
        <v>16328.953141361257</v>
      </c>
      <c r="G263" s="42">
        <f>SUM(G243:G262)</f>
        <v>0</v>
      </c>
      <c r="H263" s="42">
        <f t="shared" si="18"/>
        <v>6565958</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14339579.888423491</v>
      </c>
      <c r="D268" s="42">
        <f t="shared" si="20"/>
        <v>9787991.9214971326</v>
      </c>
      <c r="E268" s="42">
        <f t="shared" si="20"/>
        <v>3337669.2849928564</v>
      </c>
      <c r="F268" s="42">
        <f t="shared" si="20"/>
        <v>8910.7455220802385</v>
      </c>
      <c r="G268" s="42">
        <f t="shared" si="20"/>
        <v>0</v>
      </c>
      <c r="H268" s="42">
        <f>SUM(C268:G268)</f>
        <v>27474151.840435561</v>
      </c>
      <c r="I268" s="1"/>
    </row>
    <row r="269" spans="2:10" x14ac:dyDescent="0.2">
      <c r="B269" s="9" t="str">
        <f>$B$33</f>
        <v>Science</v>
      </c>
      <c r="C269" s="43">
        <f t="shared" si="20"/>
        <v>5197708.2736810176</v>
      </c>
      <c r="D269" s="43">
        <f t="shared" si="20"/>
        <v>3237841.0252495911</v>
      </c>
      <c r="E269" s="43">
        <f t="shared" si="20"/>
        <v>623890.96882992517</v>
      </c>
      <c r="F269" s="43">
        <f t="shared" si="20"/>
        <v>0</v>
      </c>
      <c r="G269" s="43">
        <f t="shared" si="20"/>
        <v>0</v>
      </c>
      <c r="H269" s="43">
        <f t="shared" ref="H269:H288" si="21">SUM(C269:G269)</f>
        <v>9059440.2677605338</v>
      </c>
      <c r="I269" s="1"/>
    </row>
    <row r="270" spans="2:10" x14ac:dyDescent="0.2">
      <c r="B270" s="9" t="str">
        <f>$B$34</f>
        <v>Fine Arts</v>
      </c>
      <c r="C270" s="43">
        <f t="shared" si="20"/>
        <v>2594719.8207637165</v>
      </c>
      <c r="D270" s="43">
        <f t="shared" si="20"/>
        <v>2252265.2664459944</v>
      </c>
      <c r="E270" s="43">
        <f t="shared" si="20"/>
        <v>28723.939559639948</v>
      </c>
      <c r="F270" s="43">
        <f t="shared" si="20"/>
        <v>0</v>
      </c>
      <c r="G270" s="43">
        <f t="shared" si="20"/>
        <v>0</v>
      </c>
      <c r="H270" s="43">
        <f t="shared" si="21"/>
        <v>4875709.0267693512</v>
      </c>
      <c r="I270" s="1"/>
    </row>
    <row r="271" spans="2:10" x14ac:dyDescent="0.2">
      <c r="B271" s="9" t="str">
        <f>$B$35</f>
        <v>Teacher Education</v>
      </c>
      <c r="C271" s="43">
        <f t="shared" si="20"/>
        <v>674978.11540510051</v>
      </c>
      <c r="D271" s="43">
        <f t="shared" si="20"/>
        <v>1662713.880654274</v>
      </c>
      <c r="E271" s="43">
        <f t="shared" si="20"/>
        <v>2456966.3158059064</v>
      </c>
      <c r="F271" s="43">
        <f t="shared" si="20"/>
        <v>0</v>
      </c>
      <c r="G271" s="43">
        <f t="shared" si="20"/>
        <v>0</v>
      </c>
      <c r="H271" s="43">
        <f t="shared" si="21"/>
        <v>4794658.3118652813</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657986.90993084689</v>
      </c>
      <c r="D273" s="43">
        <f t="shared" si="20"/>
        <v>1222916.6950718919</v>
      </c>
      <c r="E273" s="43">
        <f t="shared" si="20"/>
        <v>110188.97666608455</v>
      </c>
      <c r="F273" s="43">
        <f t="shared" si="20"/>
        <v>0</v>
      </c>
      <c r="G273" s="43">
        <f t="shared" si="20"/>
        <v>0</v>
      </c>
      <c r="H273" s="43">
        <f t="shared" si="21"/>
        <v>1991092.5816688233</v>
      </c>
      <c r="I273" s="1"/>
    </row>
    <row r="274" spans="2:10" x14ac:dyDescent="0.2">
      <c r="B274" s="9" t="str">
        <f>$B$38</f>
        <v>Home Economics</v>
      </c>
      <c r="C274" s="43">
        <f t="shared" si="20"/>
        <v>7715.5642569765259</v>
      </c>
      <c r="D274" s="43">
        <f t="shared" si="20"/>
        <v>172912.46641107392</v>
      </c>
      <c r="E274" s="43">
        <f t="shared" si="20"/>
        <v>44160.978429345145</v>
      </c>
      <c r="F274" s="43">
        <f t="shared" si="20"/>
        <v>0</v>
      </c>
      <c r="G274" s="43">
        <f t="shared" si="20"/>
        <v>0</v>
      </c>
      <c r="H274" s="43">
        <f t="shared" si="21"/>
        <v>224789.00909739561</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63403.031639172405</v>
      </c>
      <c r="E276" s="43">
        <f t="shared" si="20"/>
        <v>0</v>
      </c>
      <c r="F276" s="43">
        <f t="shared" si="20"/>
        <v>0</v>
      </c>
      <c r="G276" s="43">
        <f t="shared" si="20"/>
        <v>0</v>
      </c>
      <c r="H276" s="43">
        <f t="shared" si="21"/>
        <v>63403.031639172405</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138467.77317468281</v>
      </c>
      <c r="D280" s="43">
        <f t="shared" si="20"/>
        <v>65299.489629788935</v>
      </c>
      <c r="E280" s="43">
        <f t="shared" si="20"/>
        <v>0</v>
      </c>
      <c r="F280" s="43">
        <f t="shared" si="20"/>
        <v>0</v>
      </c>
      <c r="G280" s="43">
        <f t="shared" si="20"/>
        <v>0</v>
      </c>
      <c r="H280" s="43">
        <f t="shared" si="21"/>
        <v>203767.26280447174</v>
      </c>
      <c r="I280" s="1"/>
    </row>
    <row r="281" spans="2:10" x14ac:dyDescent="0.2">
      <c r="B281" s="9" t="str">
        <f>$B$45</f>
        <v>Health Services</v>
      </c>
      <c r="C281" s="43">
        <f t="shared" si="20"/>
        <v>218238.02926445467</v>
      </c>
      <c r="D281" s="43">
        <f t="shared" si="20"/>
        <v>2013260.7687346023</v>
      </c>
      <c r="E281" s="43">
        <f t="shared" si="20"/>
        <v>0</v>
      </c>
      <c r="F281" s="43">
        <f t="shared" si="20"/>
        <v>0</v>
      </c>
      <c r="G281" s="43">
        <f t="shared" si="20"/>
        <v>0</v>
      </c>
      <c r="H281" s="43">
        <f t="shared" si="21"/>
        <v>2231498.797999057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1548397.6729270876</v>
      </c>
      <c r="D283" s="43">
        <f t="shared" si="20"/>
        <v>6949803.5019831872</v>
      </c>
      <c r="E283" s="43">
        <f t="shared" si="20"/>
        <v>1916443.1745862453</v>
      </c>
      <c r="F283" s="43">
        <f t="shared" si="20"/>
        <v>1487169.20623645</v>
      </c>
      <c r="G283" s="43">
        <f t="shared" si="20"/>
        <v>0</v>
      </c>
      <c r="H283" s="43">
        <f t="shared" si="21"/>
        <v>11901813.555732971</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529142.32897101715</v>
      </c>
      <c r="E285" s="43">
        <f t="shared" si="22"/>
        <v>0</v>
      </c>
      <c r="F285" s="43">
        <f t="shared" si="22"/>
        <v>0</v>
      </c>
      <c r="G285" s="43">
        <f t="shared" si="22"/>
        <v>0</v>
      </c>
      <c r="H285" s="43">
        <f t="shared" si="21"/>
        <v>529142.32897101715</v>
      </c>
      <c r="I285" s="1"/>
    </row>
    <row r="286" spans="2:10" x14ac:dyDescent="0.2">
      <c r="B286" s="9" t="str">
        <f>$B$50</f>
        <v>Technology</v>
      </c>
      <c r="C286" s="43">
        <f t="shared" si="22"/>
        <v>113976.23811335792</v>
      </c>
      <c r="D286" s="43">
        <f t="shared" si="22"/>
        <v>0</v>
      </c>
      <c r="E286" s="43">
        <f t="shared" si="22"/>
        <v>0</v>
      </c>
      <c r="F286" s="43">
        <f t="shared" si="22"/>
        <v>0</v>
      </c>
      <c r="G286" s="43">
        <f t="shared" si="22"/>
        <v>0</v>
      </c>
      <c r="H286" s="43">
        <f t="shared" si="21"/>
        <v>113976.23811335792</v>
      </c>
      <c r="I286" s="1"/>
    </row>
    <row r="287" spans="2:10" x14ac:dyDescent="0.2">
      <c r="B287" s="9" t="str">
        <f>$B$51</f>
        <v>Nursing</v>
      </c>
      <c r="C287" s="43">
        <f t="shared" si="22"/>
        <v>603370.19819716725</v>
      </c>
      <c r="D287" s="43">
        <f t="shared" si="22"/>
        <v>3304539.9699476529</v>
      </c>
      <c r="E287" s="43">
        <f t="shared" si="22"/>
        <v>960995.57899818639</v>
      </c>
      <c r="F287" s="43">
        <f t="shared" si="22"/>
        <v>0</v>
      </c>
      <c r="G287" s="43">
        <f t="shared" si="22"/>
        <v>0</v>
      </c>
      <c r="H287" s="43">
        <f t="shared" si="21"/>
        <v>4868905.7471430069</v>
      </c>
      <c r="I287" s="1"/>
    </row>
    <row r="288" spans="2:10" x14ac:dyDescent="0.2">
      <c r="B288" s="39" t="str">
        <f>$B$52</f>
        <v>Totals</v>
      </c>
      <c r="C288" s="42">
        <f>SUM(C268:C287)</f>
        <v>26095138.484137904</v>
      </c>
      <c r="D288" s="42">
        <f>SUM(D268:D287)</f>
        <v>31262090.34623538</v>
      </c>
      <c r="E288" s="42">
        <f>SUM(E268:E287)</f>
        <v>9479039.2178681884</v>
      </c>
      <c r="F288" s="42">
        <f>SUM(F268:F287)</f>
        <v>1496079.9517585302</v>
      </c>
      <c r="G288" s="42">
        <f>SUM(G268:G287)</f>
        <v>0</v>
      </c>
      <c r="H288" s="42">
        <f t="shared" si="21"/>
        <v>68332348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213.924600385247</v>
      </c>
      <c r="D293" s="40">
        <f t="shared" si="23"/>
        <v>334.66652721636859</v>
      </c>
      <c r="E293" s="40">
        <f t="shared" si="23"/>
        <v>884.85399920277212</v>
      </c>
      <c r="F293" s="40">
        <f t="shared" si="23"/>
        <v>2970.2485073600797</v>
      </c>
      <c r="G293" s="41">
        <f t="shared" si="23"/>
        <v>0</v>
      </c>
      <c r="H293" s="42">
        <f t="shared" si="23"/>
        <v>274.59598253361281</v>
      </c>
      <c r="I293" s="1"/>
    </row>
    <row r="294" spans="2:10" x14ac:dyDescent="0.2">
      <c r="B294" s="9" t="str">
        <f>$B$33</f>
        <v>Science</v>
      </c>
      <c r="C294" s="75">
        <f t="shared" si="23"/>
        <v>247.99409674512228</v>
      </c>
      <c r="D294" s="75">
        <f t="shared" si="23"/>
        <v>411.72953016907314</v>
      </c>
      <c r="E294" s="75">
        <f t="shared" si="23"/>
        <v>1122.1060590466279</v>
      </c>
      <c r="F294" s="75">
        <f t="shared" si="23"/>
        <v>0</v>
      </c>
      <c r="G294" s="96">
        <f t="shared" si="23"/>
        <v>0</v>
      </c>
      <c r="H294" s="43">
        <f t="shared" si="23"/>
        <v>308.36448714253493</v>
      </c>
      <c r="I294" s="1"/>
    </row>
    <row r="295" spans="2:10" x14ac:dyDescent="0.2">
      <c r="B295" s="9" t="str">
        <f>$B$34</f>
        <v>Fine Arts</v>
      </c>
      <c r="C295" s="75">
        <f t="shared" si="23"/>
        <v>432.88618965026967</v>
      </c>
      <c r="D295" s="75">
        <f t="shared" si="23"/>
        <v>929.15233764273694</v>
      </c>
      <c r="E295" s="75">
        <f t="shared" si="23"/>
        <v>1367.8066456971403</v>
      </c>
      <c r="F295" s="75">
        <f t="shared" si="23"/>
        <v>0</v>
      </c>
      <c r="G295" s="96">
        <f t="shared" si="23"/>
        <v>0</v>
      </c>
      <c r="H295" s="43">
        <f t="shared" si="23"/>
        <v>577.75909785156432</v>
      </c>
      <c r="I295" s="1"/>
    </row>
    <row r="296" spans="2:10" x14ac:dyDescent="0.2">
      <c r="B296" s="9" t="str">
        <f>$B$35</f>
        <v>Teacher Education</v>
      </c>
      <c r="C296" s="75">
        <f t="shared" si="23"/>
        <v>507.88421023709594</v>
      </c>
      <c r="D296" s="75">
        <f t="shared" si="23"/>
        <v>465.09479179140533</v>
      </c>
      <c r="E296" s="75">
        <f t="shared" si="23"/>
        <v>596.64067892324101</v>
      </c>
      <c r="F296" s="75">
        <f t="shared" si="23"/>
        <v>0</v>
      </c>
      <c r="G296" s="96">
        <f t="shared" si="23"/>
        <v>0</v>
      </c>
      <c r="H296" s="43">
        <f t="shared" si="23"/>
        <v>531.44073507706514</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535.38397878832131</v>
      </c>
      <c r="D298" s="75">
        <f t="shared" si="23"/>
        <v>916.04246821864558</v>
      </c>
      <c r="E298" s="75">
        <f t="shared" si="23"/>
        <v>1836.4829444347424</v>
      </c>
      <c r="F298" s="75">
        <f t="shared" si="23"/>
        <v>0</v>
      </c>
      <c r="G298" s="96">
        <f t="shared" si="23"/>
        <v>0</v>
      </c>
      <c r="H298" s="43">
        <f t="shared" si="23"/>
        <v>758.80052655061866</v>
      </c>
      <c r="I298" s="1"/>
    </row>
    <row r="299" spans="2:10" x14ac:dyDescent="0.2">
      <c r="B299" s="9" t="str">
        <f>$B$38</f>
        <v>Home Economics</v>
      </c>
      <c r="C299" s="75">
        <f t="shared" si="23"/>
        <v>367.40782176078693</v>
      </c>
      <c r="D299" s="75">
        <f t="shared" si="23"/>
        <v>297.10045775098615</v>
      </c>
      <c r="E299" s="75">
        <f t="shared" si="23"/>
        <v>1132.3327802396191</v>
      </c>
      <c r="F299" s="75">
        <f t="shared" si="23"/>
        <v>0</v>
      </c>
      <c r="G299" s="96">
        <f t="shared" si="23"/>
        <v>0</v>
      </c>
      <c r="H299" s="43">
        <f t="shared" si="23"/>
        <v>350.13864345388725</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621.59834940365101</v>
      </c>
      <c r="E301" s="75">
        <f t="shared" si="23"/>
        <v>0</v>
      </c>
      <c r="F301" s="75">
        <f t="shared" si="23"/>
        <v>0</v>
      </c>
      <c r="G301" s="96">
        <f t="shared" si="23"/>
        <v>0</v>
      </c>
      <c r="H301" s="43">
        <f t="shared" si="23"/>
        <v>621.59834940365101</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293.98677956408238</v>
      </c>
      <c r="D305" s="75">
        <f t="shared" si="23"/>
        <v>506.1975940293716</v>
      </c>
      <c r="E305" s="75">
        <f t="shared" si="23"/>
        <v>0</v>
      </c>
      <c r="F305" s="75">
        <f t="shared" si="23"/>
        <v>0</v>
      </c>
      <c r="G305" s="96">
        <f t="shared" si="23"/>
        <v>0</v>
      </c>
      <c r="H305" s="43">
        <f t="shared" si="23"/>
        <v>339.61210467411956</v>
      </c>
      <c r="I305" s="1"/>
    </row>
    <row r="306" spans="2:10" x14ac:dyDescent="0.2">
      <c r="B306" s="9" t="str">
        <f>$B$45</f>
        <v>Health Services</v>
      </c>
      <c r="C306" s="75">
        <f t="shared" si="23"/>
        <v>328.1774876157213</v>
      </c>
      <c r="D306" s="75">
        <f t="shared" si="23"/>
        <v>600.07772540524661</v>
      </c>
      <c r="E306" s="75">
        <f t="shared" si="23"/>
        <v>0</v>
      </c>
      <c r="F306" s="75">
        <f t="shared" si="23"/>
        <v>0</v>
      </c>
      <c r="G306" s="96">
        <f t="shared" si="23"/>
        <v>0</v>
      </c>
      <c r="H306" s="43">
        <f t="shared" si="23"/>
        <v>555.09920348235244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464.56575845397168</v>
      </c>
      <c r="D308" s="75">
        <f t="shared" si="23"/>
        <v>500.99506213834968</v>
      </c>
      <c r="E308" s="75">
        <f t="shared" si="23"/>
        <v>643.53363820894742</v>
      </c>
      <c r="F308" s="75">
        <f t="shared" si="23"/>
        <v>6821.8770928277527</v>
      </c>
      <c r="G308" s="96">
        <f t="shared" si="23"/>
        <v>0</v>
      </c>
      <c r="H308" s="43">
        <f t="shared" si="23"/>
        <v>583.39363539693989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455.76427990613018</v>
      </c>
      <c r="E310" s="75">
        <f t="shared" si="24"/>
        <v>0</v>
      </c>
      <c r="F310" s="75">
        <f t="shared" si="24"/>
        <v>0</v>
      </c>
      <c r="G310" s="96">
        <f t="shared" si="24"/>
        <v>0</v>
      </c>
      <c r="H310" s="43">
        <f t="shared" si="24"/>
        <v>455.76427990613018</v>
      </c>
      <c r="I310" s="1"/>
    </row>
    <row r="311" spans="2:10" x14ac:dyDescent="0.2">
      <c r="B311" s="9" t="str">
        <f>$B$50</f>
        <v>Technology</v>
      </c>
      <c r="C311" s="75">
        <f t="shared" si="24"/>
        <v>934.23145994555671</v>
      </c>
      <c r="D311" s="75">
        <f t="shared" si="24"/>
        <v>0</v>
      </c>
      <c r="E311" s="75">
        <f t="shared" si="24"/>
        <v>0</v>
      </c>
      <c r="F311" s="75">
        <f t="shared" si="24"/>
        <v>0</v>
      </c>
      <c r="G311" s="96">
        <f t="shared" si="24"/>
        <v>0</v>
      </c>
      <c r="H311" s="43">
        <f t="shared" si="24"/>
        <v>934.23145994555671</v>
      </c>
      <c r="I311" s="1"/>
    </row>
    <row r="312" spans="2:10" x14ac:dyDescent="0.2">
      <c r="B312" s="9" t="str">
        <f>$B$51</f>
        <v>Nursing</v>
      </c>
      <c r="C312" s="75">
        <f t="shared" si="24"/>
        <v>434.39179135865174</v>
      </c>
      <c r="D312" s="75">
        <f t="shared" si="24"/>
        <v>710.95954603004577</v>
      </c>
      <c r="E312" s="75">
        <f t="shared" si="24"/>
        <v>2611.4010298863759</v>
      </c>
      <c r="F312" s="75">
        <f t="shared" si="24"/>
        <v>0</v>
      </c>
      <c r="G312" s="96">
        <f t="shared" si="24"/>
        <v>0</v>
      </c>
      <c r="H312" s="43">
        <f t="shared" si="24"/>
        <v>760.1726381175655</v>
      </c>
      <c r="I312" s="1"/>
    </row>
    <row r="313" spans="2:10" x14ac:dyDescent="0.2">
      <c r="B313" s="39" t="str">
        <f>$B$52</f>
        <v>Totals</v>
      </c>
      <c r="C313" s="42">
        <f t="shared" si="24"/>
        <v>254.47995947200593</v>
      </c>
      <c r="D313" s="42">
        <f t="shared" si="24"/>
        <v>457.75749474676223</v>
      </c>
      <c r="E313" s="42">
        <f t="shared" si="24"/>
        <v>795.75547497214473</v>
      </c>
      <c r="F313" s="42">
        <f t="shared" si="24"/>
        <v>6769.5925418938023</v>
      </c>
      <c r="G313" s="42">
        <f t="shared" si="24"/>
        <v>0</v>
      </c>
      <c r="H313" s="42">
        <f t="shared" si="24"/>
        <v>373.46203202710825</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1.5644134737832067</v>
      </c>
      <c r="E318" s="59">
        <f t="shared" si="25"/>
        <v>4.1362891299517637</v>
      </c>
      <c r="F318" s="59">
        <f t="shared" si="25"/>
        <v>13.884557933080606</v>
      </c>
      <c r="G318" s="59">
        <f t="shared" si="25"/>
        <v>0</v>
      </c>
      <c r="H318" s="59">
        <f t="shared" si="25"/>
        <v>1.2836110575366531</v>
      </c>
      <c r="I318" s="1"/>
    </row>
    <row r="319" spans="2:10" x14ac:dyDescent="0.2">
      <c r="B319" s="9" t="str">
        <f>$B$33</f>
        <v>Science</v>
      </c>
      <c r="C319" s="59">
        <f t="shared" ref="C319:H334" si="26">IF($C$293=0,"",C294/$C$293)</f>
        <v>1.1592593666110447</v>
      </c>
      <c r="D319" s="59">
        <f t="shared" si="26"/>
        <v>1.9246478872818193</v>
      </c>
      <c r="E319" s="59">
        <f t="shared" si="26"/>
        <v>5.2453343702682096</v>
      </c>
      <c r="F319" s="59">
        <f t="shared" si="26"/>
        <v>0</v>
      </c>
      <c r="G319" s="59">
        <f t="shared" si="26"/>
        <v>0</v>
      </c>
      <c r="H319" s="59">
        <f t="shared" si="26"/>
        <v>1.441463424903987</v>
      </c>
      <c r="I319" s="1"/>
    </row>
    <row r="320" spans="2:10" x14ac:dyDescent="0.2">
      <c r="B320" s="9" t="str">
        <f>$B$34</f>
        <v>Fine Arts</v>
      </c>
      <c r="C320" s="59">
        <f t="shared" si="26"/>
        <v>2.023545627154169</v>
      </c>
      <c r="D320" s="59">
        <f t="shared" si="26"/>
        <v>4.3433636709825292</v>
      </c>
      <c r="E320" s="59">
        <f t="shared" si="26"/>
        <v>6.3938726225685123</v>
      </c>
      <c r="F320" s="59">
        <f t="shared" si="26"/>
        <v>0</v>
      </c>
      <c r="G320" s="59">
        <f t="shared" si="26"/>
        <v>0</v>
      </c>
      <c r="H320" s="59">
        <f t="shared" si="26"/>
        <v>2.7007604399452165</v>
      </c>
      <c r="I320" s="1"/>
    </row>
    <row r="321" spans="2:9" x14ac:dyDescent="0.2">
      <c r="B321" s="9" t="str">
        <f>$B$35</f>
        <v>Teacher Education</v>
      </c>
      <c r="C321" s="59">
        <f t="shared" si="26"/>
        <v>2.3741271893109559</v>
      </c>
      <c r="D321" s="59">
        <f t="shared" si="26"/>
        <v>2.1741061614879142</v>
      </c>
      <c r="E321" s="59">
        <f t="shared" si="26"/>
        <v>2.7890232252334615</v>
      </c>
      <c r="F321" s="59">
        <f t="shared" si="26"/>
        <v>0</v>
      </c>
      <c r="G321" s="59">
        <f t="shared" si="26"/>
        <v>0</v>
      </c>
      <c r="H321" s="59">
        <f t="shared" si="26"/>
        <v>2.4842432058772945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2.5026760728975201</v>
      </c>
      <c r="D323" s="59">
        <f t="shared" si="26"/>
        <v>4.2820810069014348</v>
      </c>
      <c r="E323" s="59">
        <f t="shared" si="26"/>
        <v>8.5847206965795628</v>
      </c>
      <c r="F323" s="59">
        <f t="shared" si="26"/>
        <v>0</v>
      </c>
      <c r="G323" s="59">
        <f t="shared" si="26"/>
        <v>0</v>
      </c>
      <c r="H323" s="59">
        <f t="shared" si="26"/>
        <v>3.547046600457028</v>
      </c>
      <c r="I323" s="1"/>
    </row>
    <row r="324" spans="2:9" x14ac:dyDescent="0.2">
      <c r="B324" s="9" t="str">
        <f>$B$38</f>
        <v>Home Economics</v>
      </c>
      <c r="C324" s="59">
        <f t="shared" si="26"/>
        <v>1.7174641023011801</v>
      </c>
      <c r="D324" s="59">
        <f t="shared" si="26"/>
        <v>1.3888092216414174</v>
      </c>
      <c r="E324" s="59">
        <f t="shared" si="26"/>
        <v>5.2931396305074445</v>
      </c>
      <c r="F324" s="59">
        <f t="shared" si="26"/>
        <v>0</v>
      </c>
      <c r="G324" s="59">
        <f t="shared" si="26"/>
        <v>0</v>
      </c>
      <c r="H324" s="59">
        <f t="shared" si="26"/>
        <v>1.6367385650053272</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2.9056889590268864</v>
      </c>
      <c r="E326" s="59">
        <f t="shared" si="26"/>
        <v>0</v>
      </c>
      <c r="F326" s="59">
        <f t="shared" si="26"/>
        <v>0</v>
      </c>
      <c r="G326" s="59">
        <f t="shared" si="26"/>
        <v>0</v>
      </c>
      <c r="H326" s="59">
        <f t="shared" si="26"/>
        <v>2.9056889590268864</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1.3742541953316967</v>
      </c>
      <c r="D330" s="59">
        <f t="shared" si="26"/>
        <v>2.3662430272992614</v>
      </c>
      <c r="E330" s="59">
        <f t="shared" si="26"/>
        <v>0</v>
      </c>
      <c r="F330" s="59">
        <f t="shared" si="26"/>
        <v>0</v>
      </c>
      <c r="G330" s="59">
        <f t="shared" si="26"/>
        <v>0</v>
      </c>
      <c r="H330" s="59">
        <f t="shared" si="26"/>
        <v>1.5875317942047231</v>
      </c>
      <c r="I330" s="1"/>
    </row>
    <row r="331" spans="2:9" x14ac:dyDescent="0.2">
      <c r="B331" s="9" t="str">
        <f>$B$45</f>
        <v>Health Services</v>
      </c>
      <c r="C331" s="59">
        <f t="shared" si="26"/>
        <v>1.5340801713534653</v>
      </c>
      <c r="D331" s="59">
        <f t="shared" si="26"/>
        <v>2.8050898509315627</v>
      </c>
      <c r="E331" s="59">
        <f t="shared" si="26"/>
        <v>0</v>
      </c>
      <c r="F331" s="59">
        <f t="shared" si="26"/>
        <v>0</v>
      </c>
      <c r="G331" s="59">
        <f t="shared" si="26"/>
        <v>0</v>
      </c>
      <c r="H331" s="59">
        <f t="shared" si="26"/>
        <v>2.5948357621456331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2.1716331717687285</v>
      </c>
      <c r="D333" s="59">
        <f t="shared" si="26"/>
        <v>2.341923562021996</v>
      </c>
      <c r="E333" s="59">
        <f t="shared" si="26"/>
        <v>3.0082264360902728</v>
      </c>
      <c r="F333" s="59">
        <f t="shared" si="26"/>
        <v>31.889165998405733</v>
      </c>
      <c r="G333" s="59">
        <f t="shared" si="26"/>
        <v>0</v>
      </c>
      <c r="H333" s="59">
        <f t="shared" si="26"/>
        <v>2.7270993347484724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2.1304902712701819</v>
      </c>
      <c r="E335" s="59">
        <f t="shared" si="27"/>
        <v>0</v>
      </c>
      <c r="F335" s="59">
        <f t="shared" si="27"/>
        <v>0</v>
      </c>
      <c r="G335" s="59">
        <f t="shared" si="27"/>
        <v>0</v>
      </c>
      <c r="H335" s="59">
        <f t="shared" si="27"/>
        <v>2.1304902712701819</v>
      </c>
      <c r="I335" s="1"/>
    </row>
    <row r="336" spans="2:9" x14ac:dyDescent="0.2">
      <c r="B336" s="9" t="str">
        <f>$B$50</f>
        <v>Technology</v>
      </c>
      <c r="C336" s="59">
        <f t="shared" si="27"/>
        <v>4.3671062526850211</v>
      </c>
      <c r="D336" s="59">
        <f t="shared" si="27"/>
        <v>0</v>
      </c>
      <c r="E336" s="59">
        <f t="shared" si="27"/>
        <v>0</v>
      </c>
      <c r="F336" s="59">
        <f t="shared" si="27"/>
        <v>0</v>
      </c>
      <c r="G336" s="59">
        <f t="shared" si="27"/>
        <v>0</v>
      </c>
      <c r="H336" s="59">
        <f t="shared" si="27"/>
        <v>4.3671062526850211</v>
      </c>
      <c r="I336" s="1"/>
    </row>
    <row r="337" spans="2:10" x14ac:dyDescent="0.2">
      <c r="B337" s="9" t="str">
        <f>$B$51</f>
        <v>Nursing</v>
      </c>
      <c r="C337" s="59">
        <f t="shared" si="27"/>
        <v>2.0305836288878205</v>
      </c>
      <c r="D337" s="59">
        <f t="shared" si="27"/>
        <v>3.3234118224351539</v>
      </c>
      <c r="E337" s="59">
        <f t="shared" si="27"/>
        <v>12.207109538517887</v>
      </c>
      <c r="F337" s="59">
        <f t="shared" si="27"/>
        <v>0</v>
      </c>
      <c r="G337" s="59">
        <f t="shared" si="27"/>
        <v>0</v>
      </c>
      <c r="H337" s="59">
        <f t="shared" si="27"/>
        <v>3.5534605966242565</v>
      </c>
      <c r="I337" s="1"/>
    </row>
    <row r="338" spans="2:10" x14ac:dyDescent="0.2">
      <c r="B338" s="39" t="str">
        <f>$B$52</f>
        <v>Totals</v>
      </c>
      <c r="C338" s="59">
        <f t="shared" si="27"/>
        <v>1.1895778186039596</v>
      </c>
      <c r="D338" s="59">
        <f t="shared" si="27"/>
        <v>2.1398076421431091</v>
      </c>
      <c r="E338" s="59">
        <f t="shared" si="27"/>
        <v>3.7197941402676697</v>
      </c>
      <c r="F338" s="59">
        <f t="shared" si="27"/>
        <v>31.644759554080053</v>
      </c>
      <c r="G338" s="59">
        <f t="shared" si="27"/>
        <v>0</v>
      </c>
      <c r="H338" s="59">
        <f t="shared" si="27"/>
        <v>1.7457647757880936</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6417.7380115574106</v>
      </c>
      <c r="D343" s="42">
        <f t="shared" si="28"/>
        <v>10039.995816491059</v>
      </c>
      <c r="E343" s="42">
        <f>E293*24</f>
        <v>21236.49598086653</v>
      </c>
      <c r="F343" s="42">
        <f>F293*18</f>
        <v>53464.473132481435</v>
      </c>
      <c r="G343" s="42">
        <f>G293*24</f>
        <v>0</v>
      </c>
      <c r="H343" s="42">
        <f>IF((C32/30+D32/30+E32/24+F32/18+G32/24)=0,0,H268/(C32/30+D32/30+E32/24+F32/18+G32/24))</f>
        <v>8160.8007605404746</v>
      </c>
      <c r="I343" s="1"/>
    </row>
    <row r="344" spans="2:10" x14ac:dyDescent="0.2">
      <c r="B344" s="9" t="str">
        <f>$B$33</f>
        <v>Science</v>
      </c>
      <c r="C344" s="43">
        <f t="shared" si="28"/>
        <v>7439.8229023536687</v>
      </c>
      <c r="D344" s="43">
        <f t="shared" si="28"/>
        <v>12351.885905072195</v>
      </c>
      <c r="E344" s="43">
        <f>E294*24</f>
        <v>26930.545417119072</v>
      </c>
      <c r="F344" s="43">
        <f>F294*18</f>
        <v>0</v>
      </c>
      <c r="G344" s="43">
        <f>G294*24</f>
        <v>0</v>
      </c>
      <c r="H344" s="43">
        <f t="shared" ref="H344:H363" si="29">IF((C33/30+D33/30+E33/24+F33/18+G33/24)=0,0,H269/(C33/30+D33/30+E33/24+F33/18+G33/24))</f>
        <v>9207.3720452881644</v>
      </c>
      <c r="I344" s="1"/>
    </row>
    <row r="345" spans="2:10" x14ac:dyDescent="0.2">
      <c r="B345" s="9" t="str">
        <f>$B$34</f>
        <v>Fine Arts</v>
      </c>
      <c r="C345" s="43">
        <f t="shared" si="28"/>
        <v>12986.585689508091</v>
      </c>
      <c r="D345" s="43">
        <f t="shared" si="28"/>
        <v>27874.570129282107</v>
      </c>
      <c r="E345" s="43">
        <f t="shared" ref="E345:E363" si="30">E295*24</f>
        <v>32827.359496731369</v>
      </c>
      <c r="F345" s="43">
        <f t="shared" ref="F345:F363" si="31">F295*18</f>
        <v>0</v>
      </c>
      <c r="G345" s="43">
        <f t="shared" ref="G345:G363" si="32">G295*24</f>
        <v>0</v>
      </c>
      <c r="H345" s="43">
        <f t="shared" si="29"/>
        <v>17321.996720026116</v>
      </c>
      <c r="I345" s="1"/>
    </row>
    <row r="346" spans="2:10" x14ac:dyDescent="0.2">
      <c r="B346" s="9" t="str">
        <f>$B$35</f>
        <v>Teacher Education</v>
      </c>
      <c r="C346" s="43">
        <f t="shared" si="28"/>
        <v>15236.526307112877</v>
      </c>
      <c r="D346" s="43">
        <f t="shared" si="28"/>
        <v>13952.84375374216</v>
      </c>
      <c r="E346" s="43">
        <f t="shared" si="30"/>
        <v>14319.376294157784</v>
      </c>
      <c r="F346" s="43">
        <f t="shared" si="31"/>
        <v>0</v>
      </c>
      <c r="G346" s="43">
        <f t="shared" si="32"/>
        <v>0</v>
      </c>
      <c r="H346" s="43">
        <f t="shared" si="29"/>
        <v>14310.277008999496</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16061.519363649639</v>
      </c>
      <c r="D348" s="43">
        <f t="shared" si="28"/>
        <v>27481.274046559367</v>
      </c>
      <c r="E348" s="43">
        <f t="shared" si="30"/>
        <v>44075.590666433818</v>
      </c>
      <c r="F348" s="43">
        <f t="shared" si="31"/>
        <v>0</v>
      </c>
      <c r="G348" s="43">
        <f t="shared" si="32"/>
        <v>0</v>
      </c>
      <c r="H348" s="43">
        <f t="shared" si="29"/>
        <v>22634.625786307199</v>
      </c>
      <c r="I348" s="1"/>
    </row>
    <row r="349" spans="2:10" x14ac:dyDescent="0.2">
      <c r="B349" s="9" t="str">
        <f>$B$38</f>
        <v>Home Economics</v>
      </c>
      <c r="C349" s="43">
        <f t="shared" si="28"/>
        <v>11022.234652823608</v>
      </c>
      <c r="D349" s="43">
        <f t="shared" si="28"/>
        <v>8913.0137325295836</v>
      </c>
      <c r="E349" s="43">
        <f t="shared" si="30"/>
        <v>27175.986725750859</v>
      </c>
      <c r="F349" s="43">
        <f t="shared" si="31"/>
        <v>0</v>
      </c>
      <c r="G349" s="43">
        <f t="shared" si="32"/>
        <v>0</v>
      </c>
      <c r="H349" s="43">
        <f t="shared" si="29"/>
        <v>10347.019981468153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18647.950482109529</v>
      </c>
      <c r="E351" s="43">
        <f t="shared" si="30"/>
        <v>0</v>
      </c>
      <c r="F351" s="43">
        <f t="shared" si="31"/>
        <v>0</v>
      </c>
      <c r="G351" s="43">
        <f t="shared" si="32"/>
        <v>0</v>
      </c>
      <c r="H351" s="43">
        <f t="shared" si="29"/>
        <v>18647.950482109532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8819.6033869224721</v>
      </c>
      <c r="D355" s="43">
        <f t="shared" si="28"/>
        <v>15185.927820881148</v>
      </c>
      <c r="E355" s="43">
        <f t="shared" si="30"/>
        <v>0</v>
      </c>
      <c r="F355" s="43">
        <f t="shared" si="31"/>
        <v>0</v>
      </c>
      <c r="G355" s="43">
        <f t="shared" si="32"/>
        <v>0</v>
      </c>
      <c r="H355" s="43">
        <f t="shared" si="29"/>
        <v>10188.363140223588</v>
      </c>
      <c r="I355" s="1"/>
    </row>
    <row r="356" spans="2:9" x14ac:dyDescent="0.2">
      <c r="B356" s="9" t="str">
        <f>$B$45</f>
        <v>Health Services</v>
      </c>
      <c r="C356" s="43">
        <f t="shared" si="28"/>
        <v>9845.3246284716388</v>
      </c>
      <c r="D356" s="43">
        <f t="shared" si="28"/>
        <v>18002.331762157399</v>
      </c>
      <c r="E356" s="43">
        <f t="shared" si="30"/>
        <v>0</v>
      </c>
      <c r="F356" s="43">
        <f t="shared" si="31"/>
        <v>0</v>
      </c>
      <c r="G356" s="43">
        <f t="shared" si="32"/>
        <v>0</v>
      </c>
      <c r="H356" s="43">
        <f t="shared" si="29"/>
        <v>16652.976104470574</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13936.972753619151</v>
      </c>
      <c r="D358" s="43">
        <f t="shared" si="28"/>
        <v>15029.851864150491</v>
      </c>
      <c r="E358" s="43">
        <f t="shared" si="30"/>
        <v>15444.807317014738</v>
      </c>
      <c r="F358" s="43">
        <f t="shared" si="31"/>
        <v>122793.78767089955</v>
      </c>
      <c r="G358" s="43">
        <f t="shared" si="32"/>
        <v>0</v>
      </c>
      <c r="H358" s="43">
        <f t="shared" si="29"/>
        <v>16770.334964436453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13672.928397183905</v>
      </c>
      <c r="E360" s="43">
        <f t="shared" si="30"/>
        <v>0</v>
      </c>
      <c r="F360" s="43">
        <f t="shared" si="31"/>
        <v>0</v>
      </c>
      <c r="G360" s="43">
        <f t="shared" si="32"/>
        <v>0</v>
      </c>
      <c r="H360" s="43">
        <f t="shared" si="29"/>
        <v>13672.928397183905</v>
      </c>
      <c r="I360" s="1"/>
    </row>
    <row r="361" spans="2:9" x14ac:dyDescent="0.2">
      <c r="B361" s="9" t="str">
        <f>$B$50</f>
        <v>Technology</v>
      </c>
      <c r="C361" s="43">
        <f t="shared" si="33"/>
        <v>28026.943798366701</v>
      </c>
      <c r="D361" s="43">
        <f t="shared" si="33"/>
        <v>0</v>
      </c>
      <c r="E361" s="43">
        <f t="shared" si="30"/>
        <v>0</v>
      </c>
      <c r="F361" s="43">
        <f t="shared" si="31"/>
        <v>0</v>
      </c>
      <c r="G361" s="43">
        <f t="shared" si="32"/>
        <v>0</v>
      </c>
      <c r="H361" s="43">
        <f t="shared" si="29"/>
        <v>28026.943798366701</v>
      </c>
      <c r="I361" s="1"/>
    </row>
    <row r="362" spans="2:9" x14ac:dyDescent="0.2">
      <c r="B362" s="9" t="str">
        <f>$B$51</f>
        <v>Nursing</v>
      </c>
      <c r="C362" s="43">
        <f t="shared" si="33"/>
        <v>13031.753740759552</v>
      </c>
      <c r="D362" s="43">
        <f t="shared" si="33"/>
        <v>21328.786380901372</v>
      </c>
      <c r="E362" s="43">
        <f t="shared" si="30"/>
        <v>62673.624717273022</v>
      </c>
      <c r="F362" s="43">
        <f t="shared" si="31"/>
        <v>0</v>
      </c>
      <c r="G362" s="43">
        <f t="shared" si="32"/>
        <v>0</v>
      </c>
      <c r="H362" s="43">
        <f t="shared" si="29"/>
        <v>22482.249101783931</v>
      </c>
      <c r="I362" s="1"/>
    </row>
    <row r="363" spans="2:9" x14ac:dyDescent="0.2">
      <c r="B363" s="39" t="str">
        <f>$B$52</f>
        <v>Totals</v>
      </c>
      <c r="C363" s="42">
        <f t="shared" si="33"/>
        <v>7634.3987841601775</v>
      </c>
      <c r="D363" s="42">
        <f t="shared" si="33"/>
        <v>13732.724842402868</v>
      </c>
      <c r="E363" s="42">
        <f t="shared" si="30"/>
        <v>19098.131399331472</v>
      </c>
      <c r="F363" s="42">
        <f t="shared" si="31"/>
        <v>121852.66575408843</v>
      </c>
      <c r="G363" s="42">
        <f t="shared" si="32"/>
        <v>0</v>
      </c>
      <c r="H363" s="42">
        <f t="shared" si="29"/>
        <v>11015.700411616986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B1:W363"/>
  <sheetViews>
    <sheetView showGridLines="0" showZeros="0" zoomScale="70" zoomScaleNormal="70" workbookViewId="0">
      <selection activeCell="V19" sqref="V1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128</v>
      </c>
      <c r="C3" s="6"/>
      <c r="D3" s="6"/>
      <c r="E3" s="6"/>
      <c r="F3" s="6"/>
      <c r="G3" s="6"/>
      <c r="H3" s="6"/>
    </row>
    <row r="4" spans="2:8" x14ac:dyDescent="0.2">
      <c r="B4" s="90" t="s">
        <v>152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Data!G19</f>
        <v>41922594</v>
      </c>
      <c r="G13" s="33"/>
      <c r="H13" s="60">
        <f>F13</f>
        <v>41922594</v>
      </c>
    </row>
    <row r="14" spans="2:8" x14ac:dyDescent="0.2">
      <c r="B14" s="351" t="s">
        <v>15</v>
      </c>
      <c r="C14" s="351"/>
      <c r="D14" s="351"/>
      <c r="E14" s="351"/>
      <c r="F14" s="82">
        <f>Data!H19</f>
        <v>4265234</v>
      </c>
      <c r="G14" s="33"/>
      <c r="H14" s="30">
        <f>F14</f>
        <v>4265234</v>
      </c>
    </row>
    <row r="15" spans="2:8" x14ac:dyDescent="0.2">
      <c r="B15" s="351" t="s">
        <v>16</v>
      </c>
      <c r="C15" s="351"/>
      <c r="D15" s="351"/>
      <c r="E15" s="351"/>
      <c r="F15" s="82">
        <f>Data!I19</f>
        <v>17837556</v>
      </c>
      <c r="G15" s="33"/>
      <c r="H15" s="30">
        <f>F15</f>
        <v>17837556</v>
      </c>
    </row>
    <row r="16" spans="2:8" x14ac:dyDescent="0.2">
      <c r="B16" s="351" t="s">
        <v>20</v>
      </c>
      <c r="C16" s="351"/>
      <c r="D16" s="351"/>
      <c r="E16" s="351"/>
      <c r="F16" s="82">
        <f>Data!J19</f>
        <v>12077734</v>
      </c>
      <c r="G16" s="33"/>
      <c r="H16" s="30">
        <f>F16-G16</f>
        <v>12077734</v>
      </c>
    </row>
    <row r="17" spans="2:23" x14ac:dyDescent="0.2">
      <c r="B17" s="351" t="s">
        <v>17</v>
      </c>
      <c r="C17" s="351"/>
      <c r="D17" s="351"/>
      <c r="E17" s="351"/>
      <c r="F17" s="82">
        <f>Data!K19</f>
        <v>11547936</v>
      </c>
      <c r="G17" s="33"/>
      <c r="H17" s="30">
        <f>F17</f>
        <v>11547936</v>
      </c>
    </row>
    <row r="18" spans="2:23" x14ac:dyDescent="0.2">
      <c r="B18" s="351" t="s">
        <v>1</v>
      </c>
      <c r="C18" s="351"/>
      <c r="D18" s="351"/>
      <c r="E18" s="351"/>
      <c r="F18" s="83">
        <f>SUM(F13:F17)</f>
        <v>87651054</v>
      </c>
      <c r="G18" s="34"/>
      <c r="H18" s="29">
        <f>SUM(H13:H17)</f>
        <v>87651054</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Data!L19</f>
        <v>Monica Poehl</v>
      </c>
      <c r="E21" s="350"/>
      <c r="F21" s="350"/>
      <c r="G21" s="94" t="str">
        <f>Data!M19</f>
        <v>979-458-6090</v>
      </c>
      <c r="H21" s="84" t="str">
        <f>Data!N19</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Data!O19</f>
        <v>2774</v>
      </c>
      <c r="D25" s="86">
        <f>Data!P19</f>
        <v>4789</v>
      </c>
      <c r="E25" s="86">
        <f>Data!Q19</f>
        <v>2486</v>
      </c>
      <c r="F25" s="86">
        <f>Data!R19</f>
        <v>11</v>
      </c>
      <c r="G25" s="86">
        <f>Data!S19</f>
        <v>0</v>
      </c>
      <c r="H25" s="74">
        <f>SUM(C25:G25)</f>
        <v>10060</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Data!T19</f>
        <v>Kelley, Gary</v>
      </c>
      <c r="E28" s="350"/>
      <c r="F28" s="350"/>
      <c r="G28" s="94" t="str">
        <f>Data!U19</f>
        <v>(806) 651-3451</v>
      </c>
      <c r="H28" s="84" t="str">
        <f>Data!V19</f>
        <v>gkelley@mail.wtamu.edu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Data!W19</f>
        <v>49035</v>
      </c>
      <c r="D32" s="87">
        <f>Data!AQ19</f>
        <v>19752</v>
      </c>
      <c r="E32" s="87">
        <f>Data!BK19</f>
        <v>7413</v>
      </c>
      <c r="F32" s="87">
        <f>Data!CE19</f>
        <v>0</v>
      </c>
      <c r="G32" s="87">
        <f>Data!CY19</f>
        <v>0</v>
      </c>
      <c r="H32" s="22">
        <f>SUM(C32:G32)</f>
        <v>76200</v>
      </c>
      <c r="I32" s="1"/>
      <c r="W32" s="18"/>
    </row>
    <row r="33" spans="2:23" x14ac:dyDescent="0.2">
      <c r="B33" s="7" t="s">
        <v>47</v>
      </c>
      <c r="C33" s="87">
        <f>Data!X19</f>
        <v>20769</v>
      </c>
      <c r="D33" s="87">
        <f>Data!AR19</f>
        <v>10018</v>
      </c>
      <c r="E33" s="87">
        <f>Data!BL19</f>
        <v>1077</v>
      </c>
      <c r="F33" s="87">
        <f>Data!CF19</f>
        <v>0</v>
      </c>
      <c r="G33" s="87">
        <f>Data!CZ19</f>
        <v>0</v>
      </c>
      <c r="H33" s="22">
        <f t="shared" ref="H33:H52" si="0">SUM(C33:G33)</f>
        <v>31864</v>
      </c>
      <c r="I33" s="1"/>
      <c r="W33" s="18"/>
    </row>
    <row r="34" spans="2:23" x14ac:dyDescent="0.2">
      <c r="B34" s="7" t="s">
        <v>48</v>
      </c>
      <c r="C34" s="87">
        <f>Data!Y19</f>
        <v>9819</v>
      </c>
      <c r="D34" s="87">
        <f>Data!AS19</f>
        <v>4265</v>
      </c>
      <c r="E34" s="87">
        <f>Data!BM19</f>
        <v>441</v>
      </c>
      <c r="F34" s="87">
        <f>Data!CG19</f>
        <v>0</v>
      </c>
      <c r="G34" s="87">
        <f>Data!DA19</f>
        <v>0</v>
      </c>
      <c r="H34" s="22">
        <f t="shared" si="0"/>
        <v>14525</v>
      </c>
      <c r="I34" s="1"/>
      <c r="W34" s="18"/>
    </row>
    <row r="35" spans="2:23" x14ac:dyDescent="0.2">
      <c r="B35" s="7" t="s">
        <v>49</v>
      </c>
      <c r="C35" s="87">
        <f>Data!Z19</f>
        <v>2319</v>
      </c>
      <c r="D35" s="87">
        <f>Data!AT19</f>
        <v>8742</v>
      </c>
      <c r="E35" s="87">
        <f>Data!BN19</f>
        <v>6192</v>
      </c>
      <c r="F35" s="87">
        <f>Data!CH19</f>
        <v>0</v>
      </c>
      <c r="G35" s="87">
        <f>Data!DB19</f>
        <v>0</v>
      </c>
      <c r="H35" s="22">
        <f t="shared" si="0"/>
        <v>17253</v>
      </c>
      <c r="I35" s="1"/>
      <c r="W35" s="18"/>
    </row>
    <row r="36" spans="2:23" x14ac:dyDescent="0.2">
      <c r="B36" s="7" t="s">
        <v>50</v>
      </c>
      <c r="C36" s="87">
        <f>Data!AA19</f>
        <v>6516</v>
      </c>
      <c r="D36" s="87">
        <f>Data!AU19</f>
        <v>5429</v>
      </c>
      <c r="E36" s="87">
        <f>Data!BO19</f>
        <v>510</v>
      </c>
      <c r="F36" s="87">
        <f>Data!CI19</f>
        <v>121</v>
      </c>
      <c r="G36" s="87">
        <f>Data!DC19</f>
        <v>0</v>
      </c>
      <c r="H36" s="22">
        <f t="shared" si="0"/>
        <v>12576</v>
      </c>
      <c r="I36" s="1"/>
      <c r="W36" s="18"/>
    </row>
    <row r="37" spans="2:23" x14ac:dyDescent="0.2">
      <c r="B37" s="7" t="s">
        <v>51</v>
      </c>
      <c r="C37" s="87">
        <f>Data!AB19</f>
        <v>2528</v>
      </c>
      <c r="D37" s="87">
        <f>Data!AV19</f>
        <v>3657</v>
      </c>
      <c r="E37" s="87">
        <f>Data!BP19</f>
        <v>1950</v>
      </c>
      <c r="F37" s="87">
        <f>Data!CJ19</f>
        <v>0</v>
      </c>
      <c r="G37" s="87">
        <f>Data!DD19</f>
        <v>0</v>
      </c>
      <c r="H37" s="22">
        <f t="shared" si="0"/>
        <v>8135</v>
      </c>
      <c r="I37" s="1"/>
      <c r="W37" s="18"/>
    </row>
    <row r="38" spans="2:23" x14ac:dyDescent="0.2">
      <c r="B38" s="7" t="s">
        <v>52</v>
      </c>
      <c r="C38" s="87">
        <f>Data!AC19</f>
        <v>336</v>
      </c>
      <c r="D38" s="87">
        <f>Data!AW19</f>
        <v>0</v>
      </c>
      <c r="E38" s="87">
        <f>Data!BQ19</f>
        <v>75</v>
      </c>
      <c r="F38" s="87">
        <f>Data!CK19</f>
        <v>0</v>
      </c>
      <c r="G38" s="87">
        <f>Data!DE19</f>
        <v>0</v>
      </c>
      <c r="H38" s="22">
        <f t="shared" si="0"/>
        <v>411</v>
      </c>
      <c r="I38" s="1"/>
      <c r="W38" s="18"/>
    </row>
    <row r="39" spans="2:23" x14ac:dyDescent="0.2">
      <c r="B39" s="7" t="s">
        <v>53</v>
      </c>
      <c r="C39" s="87">
        <f>Data!AD19</f>
        <v>0</v>
      </c>
      <c r="D39" s="87">
        <f>Data!AX19</f>
        <v>0</v>
      </c>
      <c r="E39" s="87">
        <f>Data!BR19</f>
        <v>0</v>
      </c>
      <c r="F39" s="87">
        <f>Data!CL19</f>
        <v>0</v>
      </c>
      <c r="G39" s="87">
        <f>Data!DF19</f>
        <v>0</v>
      </c>
      <c r="H39" s="22">
        <f t="shared" si="0"/>
        <v>0</v>
      </c>
      <c r="I39" s="1"/>
      <c r="W39" s="18"/>
    </row>
    <row r="40" spans="2:23" x14ac:dyDescent="0.2">
      <c r="B40" s="7" t="s">
        <v>54</v>
      </c>
      <c r="C40" s="87">
        <f>Data!AE19</f>
        <v>369</v>
      </c>
      <c r="D40" s="87">
        <f>Data!AY19</f>
        <v>2100</v>
      </c>
      <c r="E40" s="87">
        <f>Data!BS19</f>
        <v>666</v>
      </c>
      <c r="F40" s="87">
        <f>Data!CM19</f>
        <v>0</v>
      </c>
      <c r="G40" s="87">
        <f>Data!DG19</f>
        <v>0</v>
      </c>
      <c r="H40" s="22">
        <f t="shared" si="0"/>
        <v>3135</v>
      </c>
      <c r="I40" s="1"/>
      <c r="W40" s="18"/>
    </row>
    <row r="41" spans="2:23" x14ac:dyDescent="0.2">
      <c r="B41" s="7" t="s">
        <v>55</v>
      </c>
      <c r="C41" s="87">
        <f>Data!AF19</f>
        <v>0</v>
      </c>
      <c r="D41" s="87">
        <f>Data!AZ19</f>
        <v>9</v>
      </c>
      <c r="E41" s="87">
        <f>Data!BT19</f>
        <v>6</v>
      </c>
      <c r="F41" s="87">
        <f>Data!CN19</f>
        <v>0</v>
      </c>
      <c r="G41" s="87">
        <f>Data!DH19</f>
        <v>0</v>
      </c>
      <c r="H41" s="22">
        <f t="shared" si="0"/>
        <v>15</v>
      </c>
      <c r="I41" s="1"/>
      <c r="W41" s="18"/>
    </row>
    <row r="42" spans="2:23" x14ac:dyDescent="0.2">
      <c r="B42" s="7" t="s">
        <v>56</v>
      </c>
      <c r="C42" s="87">
        <f>Data!AG19</f>
        <v>0</v>
      </c>
      <c r="D42" s="87">
        <f>Data!BA19</f>
        <v>0</v>
      </c>
      <c r="E42" s="87">
        <f>Data!BU19</f>
        <v>0</v>
      </c>
      <c r="F42" s="87">
        <f>Data!CO19</f>
        <v>0</v>
      </c>
      <c r="G42" s="87">
        <f>Data!DI19</f>
        <v>0</v>
      </c>
      <c r="H42" s="22">
        <f t="shared" si="0"/>
        <v>0</v>
      </c>
      <c r="I42" s="1"/>
      <c r="W42" s="18"/>
    </row>
    <row r="43" spans="2:23" x14ac:dyDescent="0.2">
      <c r="B43" s="7" t="s">
        <v>57</v>
      </c>
      <c r="C43" s="87">
        <f>Data!AH19</f>
        <v>0</v>
      </c>
      <c r="D43" s="87">
        <f>Data!BB19</f>
        <v>48</v>
      </c>
      <c r="E43" s="87">
        <f>Data!BV19</f>
        <v>0</v>
      </c>
      <c r="F43" s="87">
        <f>Data!CP19</f>
        <v>0</v>
      </c>
      <c r="G43" s="87">
        <f>Data!DJ19</f>
        <v>0</v>
      </c>
      <c r="H43" s="22">
        <f t="shared" si="0"/>
        <v>48</v>
      </c>
      <c r="I43" s="1"/>
      <c r="W43" s="18"/>
    </row>
    <row r="44" spans="2:23" x14ac:dyDescent="0.2">
      <c r="B44" s="7" t="s">
        <v>58</v>
      </c>
      <c r="C44" s="87">
        <f>Data!AI19</f>
        <v>167</v>
      </c>
      <c r="D44" s="87">
        <f>Data!BC19</f>
        <v>321</v>
      </c>
      <c r="E44" s="87">
        <f>Data!BW19</f>
        <v>0</v>
      </c>
      <c r="F44" s="87">
        <f>Data!CQ19</f>
        <v>0</v>
      </c>
      <c r="G44" s="87">
        <f>Data!DK19</f>
        <v>0</v>
      </c>
      <c r="H44" s="22">
        <f t="shared" si="0"/>
        <v>488</v>
      </c>
      <c r="I44" s="1"/>
      <c r="W44" s="18"/>
    </row>
    <row r="45" spans="2:23" x14ac:dyDescent="0.2">
      <c r="B45" s="7" t="s">
        <v>59</v>
      </c>
      <c r="C45" s="87">
        <f>Data!AJ19</f>
        <v>1026</v>
      </c>
      <c r="D45" s="87">
        <f>Data!BD19</f>
        <v>2120</v>
      </c>
      <c r="E45" s="87">
        <f>Data!BX19</f>
        <v>1691</v>
      </c>
      <c r="F45" s="87">
        <f>Data!CR19</f>
        <v>0</v>
      </c>
      <c r="G45" s="87">
        <f>Data!DL19</f>
        <v>0</v>
      </c>
      <c r="H45" s="22">
        <f t="shared" si="0"/>
        <v>4837</v>
      </c>
      <c r="I45" s="1"/>
      <c r="W45" s="18"/>
    </row>
    <row r="46" spans="2:23" x14ac:dyDescent="0.2">
      <c r="B46" s="7" t="s">
        <v>60</v>
      </c>
      <c r="C46" s="87">
        <f>Data!AK19</f>
        <v>0</v>
      </c>
      <c r="D46" s="87">
        <f>Data!BE19</f>
        <v>0</v>
      </c>
      <c r="E46" s="87">
        <f>Data!BY19</f>
        <v>0</v>
      </c>
      <c r="F46" s="87">
        <f>Data!CS19</f>
        <v>0</v>
      </c>
      <c r="G46" s="87">
        <f>Data!DM19</f>
        <v>0</v>
      </c>
      <c r="H46" s="22">
        <f t="shared" si="0"/>
        <v>0</v>
      </c>
      <c r="I46" s="1"/>
      <c r="W46" s="18"/>
    </row>
    <row r="47" spans="2:23" x14ac:dyDescent="0.2">
      <c r="B47" s="7" t="s">
        <v>61</v>
      </c>
      <c r="C47" s="87">
        <f>Data!AL19</f>
        <v>6270</v>
      </c>
      <c r="D47" s="87">
        <f>Data!BF19</f>
        <v>20121</v>
      </c>
      <c r="E47" s="87">
        <f>Data!BZ19</f>
        <v>16666</v>
      </c>
      <c r="F47" s="87">
        <f>Data!CT19</f>
        <v>0</v>
      </c>
      <c r="G47" s="87">
        <f>Data!DN19</f>
        <v>0</v>
      </c>
      <c r="H47" s="22">
        <f t="shared" si="0"/>
        <v>43057</v>
      </c>
      <c r="I47" s="1"/>
      <c r="W47" s="18"/>
    </row>
    <row r="48" spans="2:23" x14ac:dyDescent="0.2">
      <c r="B48" s="7" t="s">
        <v>62</v>
      </c>
      <c r="C48" s="87">
        <f>Data!AM19</f>
        <v>0</v>
      </c>
      <c r="D48" s="87">
        <f>Data!BG19</f>
        <v>0</v>
      </c>
      <c r="E48" s="87">
        <f>Data!CA19</f>
        <v>0</v>
      </c>
      <c r="F48" s="87">
        <f>Data!CU19</f>
        <v>0</v>
      </c>
      <c r="G48" s="87">
        <f>Data!DO19</f>
        <v>0</v>
      </c>
      <c r="H48" s="22">
        <f t="shared" si="0"/>
        <v>0</v>
      </c>
      <c r="I48" s="1"/>
      <c r="W48" s="18"/>
    </row>
    <row r="49" spans="2:23" x14ac:dyDescent="0.2">
      <c r="B49" s="7" t="s">
        <v>63</v>
      </c>
      <c r="C49" s="87">
        <f>Data!AN19</f>
        <v>6</v>
      </c>
      <c r="D49" s="87">
        <f>Data!BH19</f>
        <v>1374</v>
      </c>
      <c r="E49" s="87">
        <f>Data!CB19</f>
        <v>0</v>
      </c>
      <c r="F49" s="87">
        <f>Data!CV19</f>
        <v>0</v>
      </c>
      <c r="G49" s="87">
        <f>Data!DP19</f>
        <v>0</v>
      </c>
      <c r="H49" s="22">
        <f t="shared" si="0"/>
        <v>1380</v>
      </c>
      <c r="I49" s="1"/>
      <c r="W49" s="18"/>
    </row>
    <row r="50" spans="2:23" x14ac:dyDescent="0.2">
      <c r="B50" s="7" t="s">
        <v>64</v>
      </c>
      <c r="C50" s="87">
        <f>Data!AO19</f>
        <v>2484</v>
      </c>
      <c r="D50" s="87">
        <f>Data!BI19</f>
        <v>2336</v>
      </c>
      <c r="E50" s="87">
        <f>Data!CC19</f>
        <v>270</v>
      </c>
      <c r="F50" s="87">
        <f>Data!CW19</f>
        <v>0</v>
      </c>
      <c r="G50" s="87">
        <f>Data!DQ19</f>
        <v>0</v>
      </c>
      <c r="H50" s="22">
        <f t="shared" si="0"/>
        <v>5090</v>
      </c>
      <c r="I50" s="1"/>
      <c r="W50" s="18"/>
    </row>
    <row r="51" spans="2:23" x14ac:dyDescent="0.2">
      <c r="B51" s="7" t="s">
        <v>0</v>
      </c>
      <c r="C51" s="87">
        <f>Data!AP19</f>
        <v>666</v>
      </c>
      <c r="D51" s="87">
        <f>Data!BJ19</f>
        <v>6573</v>
      </c>
      <c r="E51" s="87">
        <f>Data!CD19</f>
        <v>1731</v>
      </c>
      <c r="F51" s="87">
        <f>Data!CX19</f>
        <v>0</v>
      </c>
      <c r="G51" s="87">
        <f>Data!DR19</f>
        <v>0</v>
      </c>
      <c r="H51" s="22">
        <f t="shared" si="0"/>
        <v>8970</v>
      </c>
      <c r="I51" s="1"/>
      <c r="W51" s="18"/>
    </row>
    <row r="52" spans="2:23" x14ac:dyDescent="0.2">
      <c r="B52" s="8" t="s">
        <v>35</v>
      </c>
      <c r="C52" s="22">
        <f>SUM(C32:C51)</f>
        <v>102310</v>
      </c>
      <c r="D52" s="22">
        <f>SUM(D32:D51)</f>
        <v>86865</v>
      </c>
      <c r="E52" s="22">
        <f>SUM(E32:E51)</f>
        <v>38688</v>
      </c>
      <c r="F52" s="22">
        <f>SUM(F32:F51)</f>
        <v>121</v>
      </c>
      <c r="G52" s="22">
        <f>SUM(G32:G51)</f>
        <v>0</v>
      </c>
      <c r="H52" s="22">
        <f t="shared" si="0"/>
        <v>227984</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Data!T19</f>
        <v>Kelley, Gary</v>
      </c>
      <c r="E55" s="350"/>
      <c r="F55" s="350"/>
      <c r="G55" s="94" t="str">
        <f>Data!U19</f>
        <v>(806) 651-3451</v>
      </c>
      <c r="H55" s="84" t="str">
        <f>Data!V19</f>
        <v>gkelley@mail.wtamu.edu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Data!DS19</f>
        <v>3273434</v>
      </c>
      <c r="D61" s="88">
        <f>Data!EM19</f>
        <v>2138486</v>
      </c>
      <c r="E61" s="88">
        <f>Data!FG19</f>
        <v>1492912</v>
      </c>
      <c r="F61" s="88">
        <f>Data!GA19</f>
        <v>0</v>
      </c>
      <c r="G61" s="88">
        <f>Data!GU19</f>
        <v>0</v>
      </c>
      <c r="H61" s="21">
        <f>SUM(C61:G61)</f>
        <v>6904832</v>
      </c>
      <c r="I61" s="1"/>
    </row>
    <row r="62" spans="2:23" x14ac:dyDescent="0.2">
      <c r="B62" s="9" t="str">
        <f>$B$33</f>
        <v>Science</v>
      </c>
      <c r="C62" s="87">
        <f>Data!DT19</f>
        <v>1361794</v>
      </c>
      <c r="D62" s="87">
        <f>Data!EN19</f>
        <v>1242731</v>
      </c>
      <c r="E62" s="87">
        <f>Data!FH19</f>
        <v>480677</v>
      </c>
      <c r="F62" s="87">
        <f>Data!GB19</f>
        <v>0</v>
      </c>
      <c r="G62" s="87">
        <f>Data!GV19</f>
        <v>0</v>
      </c>
      <c r="H62" s="22">
        <f t="shared" ref="H62:H81" si="1">SUM(C62:G62)</f>
        <v>3085202</v>
      </c>
      <c r="I62" s="1"/>
    </row>
    <row r="63" spans="2:23" x14ac:dyDescent="0.2">
      <c r="B63" s="9" t="str">
        <f>$B$34</f>
        <v>Fine Arts</v>
      </c>
      <c r="C63" s="87">
        <f>Data!DU19</f>
        <v>1809502</v>
      </c>
      <c r="D63" s="87">
        <f>Data!EO19</f>
        <v>1034204</v>
      </c>
      <c r="E63" s="87">
        <f>Data!FI19</f>
        <v>231342</v>
      </c>
      <c r="F63" s="87">
        <f>Data!GC19</f>
        <v>0</v>
      </c>
      <c r="G63" s="87">
        <f>Data!GW19</f>
        <v>0</v>
      </c>
      <c r="H63" s="22">
        <f t="shared" si="1"/>
        <v>3075048</v>
      </c>
      <c r="I63" s="1"/>
    </row>
    <row r="64" spans="2:23" x14ac:dyDescent="0.2">
      <c r="B64" s="9" t="str">
        <f>$B$35</f>
        <v>Teacher Education</v>
      </c>
      <c r="C64" s="87">
        <f>Data!DV19</f>
        <v>130476</v>
      </c>
      <c r="D64" s="87">
        <f>Data!EP19</f>
        <v>579826</v>
      </c>
      <c r="E64" s="87">
        <f>Data!FJ19</f>
        <v>731907</v>
      </c>
      <c r="F64" s="87">
        <f>Data!GD19</f>
        <v>0</v>
      </c>
      <c r="G64" s="87">
        <f>Data!GX19</f>
        <v>0</v>
      </c>
      <c r="H64" s="22">
        <f t="shared" si="1"/>
        <v>1442209</v>
      </c>
      <c r="I64" s="1"/>
    </row>
    <row r="65" spans="2:9" x14ac:dyDescent="0.2">
      <c r="B65" s="9" t="str">
        <f>$B$36</f>
        <v>Agriculture</v>
      </c>
      <c r="C65" s="87">
        <f>Data!DW19</f>
        <v>420230</v>
      </c>
      <c r="D65" s="87">
        <f>Data!EQ19</f>
        <v>663056</v>
      </c>
      <c r="E65" s="87">
        <f>Data!FK19</f>
        <v>296241</v>
      </c>
      <c r="F65" s="87">
        <f>Data!GE19</f>
        <v>84781</v>
      </c>
      <c r="G65" s="87">
        <f>Data!GY19</f>
        <v>0</v>
      </c>
      <c r="H65" s="22">
        <f t="shared" si="1"/>
        <v>1464308</v>
      </c>
      <c r="I65" s="1"/>
    </row>
    <row r="66" spans="2:9" x14ac:dyDescent="0.2">
      <c r="B66" s="9" t="str">
        <f>$B$37</f>
        <v>Engineering</v>
      </c>
      <c r="C66" s="87">
        <f>Data!DX19</f>
        <v>394021</v>
      </c>
      <c r="D66" s="87">
        <f>Data!ER19</f>
        <v>881929</v>
      </c>
      <c r="E66" s="87">
        <f>Data!FL19</f>
        <v>480459</v>
      </c>
      <c r="F66" s="87">
        <f>Data!GF19</f>
        <v>0</v>
      </c>
      <c r="G66" s="87">
        <f>Data!GZ19</f>
        <v>0</v>
      </c>
      <c r="H66" s="22">
        <f t="shared" si="1"/>
        <v>1756409</v>
      </c>
      <c r="I66" s="1"/>
    </row>
    <row r="67" spans="2:9" x14ac:dyDescent="0.2">
      <c r="B67" s="9" t="str">
        <f>$B$38</f>
        <v>Home Economics</v>
      </c>
      <c r="C67" s="87">
        <f>Data!DY19</f>
        <v>22316</v>
      </c>
      <c r="D67" s="87">
        <f>Data!ES19</f>
        <v>0</v>
      </c>
      <c r="E67" s="87">
        <f>Data!FM19</f>
        <v>5823</v>
      </c>
      <c r="F67" s="87">
        <f>Data!GG19</f>
        <v>0</v>
      </c>
      <c r="G67" s="87">
        <f>Data!HA19</f>
        <v>0</v>
      </c>
      <c r="H67" s="22">
        <f t="shared" si="1"/>
        <v>28139</v>
      </c>
      <c r="I67" s="1"/>
    </row>
    <row r="68" spans="2:9" x14ac:dyDescent="0.2">
      <c r="B68" s="9" t="str">
        <f>$B$39</f>
        <v>Law</v>
      </c>
      <c r="C68" s="87">
        <f>Data!DZ19</f>
        <v>0</v>
      </c>
      <c r="D68" s="87">
        <f>Data!ET19</f>
        <v>0</v>
      </c>
      <c r="E68" s="87">
        <f>Data!FN19</f>
        <v>0</v>
      </c>
      <c r="F68" s="87">
        <f>Data!GH19</f>
        <v>0</v>
      </c>
      <c r="G68" s="87">
        <f>Data!HB19</f>
        <v>0</v>
      </c>
      <c r="H68" s="22">
        <f t="shared" si="1"/>
        <v>0</v>
      </c>
      <c r="I68" s="1"/>
    </row>
    <row r="69" spans="2:9" x14ac:dyDescent="0.2">
      <c r="B69" s="9" t="str">
        <f>$B$40</f>
        <v>Social Service</v>
      </c>
      <c r="C69" s="87">
        <f>Data!EA19</f>
        <v>28087</v>
      </c>
      <c r="D69" s="87">
        <f>Data!EU19</f>
        <v>77526</v>
      </c>
      <c r="E69" s="87">
        <f>Data!FO19</f>
        <v>115982</v>
      </c>
      <c r="F69" s="87">
        <f>Data!GI19</f>
        <v>0</v>
      </c>
      <c r="G69" s="87">
        <f>Data!HC19</f>
        <v>0</v>
      </c>
      <c r="H69" s="22">
        <f t="shared" si="1"/>
        <v>221595</v>
      </c>
      <c r="I69" s="1"/>
    </row>
    <row r="70" spans="2:9" x14ac:dyDescent="0.2">
      <c r="B70" s="9" t="str">
        <f>$B$41</f>
        <v>Library Science</v>
      </c>
      <c r="C70" s="87">
        <f>Data!EB19</f>
        <v>0</v>
      </c>
      <c r="D70" s="87">
        <f>Data!EV19</f>
        <v>7907</v>
      </c>
      <c r="E70" s="87">
        <f>Data!FP19</f>
        <v>12711</v>
      </c>
      <c r="F70" s="87">
        <f>Data!GJ19</f>
        <v>0</v>
      </c>
      <c r="G70" s="87">
        <f>Data!HD19</f>
        <v>0</v>
      </c>
      <c r="H70" s="22">
        <f t="shared" si="1"/>
        <v>20618</v>
      </c>
      <c r="I70" s="1"/>
    </row>
    <row r="71" spans="2:9" x14ac:dyDescent="0.2">
      <c r="B71" s="9" t="str">
        <f>$B$42</f>
        <v>Veterinary Science</v>
      </c>
      <c r="C71" s="87">
        <f>Data!EC19</f>
        <v>0</v>
      </c>
      <c r="D71" s="87">
        <f>Data!EW19</f>
        <v>0</v>
      </c>
      <c r="E71" s="87">
        <f>Data!FQ19</f>
        <v>0</v>
      </c>
      <c r="F71" s="87">
        <f>Data!GK19</f>
        <v>0</v>
      </c>
      <c r="G71" s="87">
        <f>Data!HE19</f>
        <v>0</v>
      </c>
      <c r="H71" s="22">
        <f t="shared" si="1"/>
        <v>0</v>
      </c>
      <c r="I71" s="1"/>
    </row>
    <row r="72" spans="2:9" x14ac:dyDescent="0.2">
      <c r="B72" s="9" t="str">
        <f>$B$43</f>
        <v>Vocational Training</v>
      </c>
      <c r="C72" s="87">
        <f>Data!ED19</f>
        <v>0</v>
      </c>
      <c r="D72" s="87">
        <f>Data!EX19</f>
        <v>24584</v>
      </c>
      <c r="E72" s="87">
        <f>Data!FR19</f>
        <v>0</v>
      </c>
      <c r="F72" s="87">
        <f>Data!GL19</f>
        <v>0</v>
      </c>
      <c r="G72" s="87">
        <f>Data!HF19</f>
        <v>0</v>
      </c>
      <c r="H72" s="22">
        <f t="shared" si="1"/>
        <v>24584</v>
      </c>
      <c r="I72" s="1"/>
    </row>
    <row r="73" spans="2:9" x14ac:dyDescent="0.2">
      <c r="B73" s="9" t="str">
        <f>$B$44</f>
        <v>Physical Training</v>
      </c>
      <c r="C73" s="87">
        <f>Data!EE19</f>
        <v>34412</v>
      </c>
      <c r="D73" s="87">
        <f>Data!EY19</f>
        <v>28391</v>
      </c>
      <c r="E73" s="87">
        <f>Data!FS19</f>
        <v>0</v>
      </c>
      <c r="F73" s="87">
        <f>Data!GM19</f>
        <v>0</v>
      </c>
      <c r="G73" s="87">
        <f>Data!HG19</f>
        <v>0</v>
      </c>
      <c r="H73" s="22">
        <f t="shared" si="1"/>
        <v>62803</v>
      </c>
      <c r="I73" s="1"/>
    </row>
    <row r="74" spans="2:9" x14ac:dyDescent="0.2">
      <c r="B74" s="9" t="str">
        <f>$B$45</f>
        <v>Health Services</v>
      </c>
      <c r="C74" s="87">
        <f>Data!EF19</f>
        <v>195963</v>
      </c>
      <c r="D74" s="87">
        <f>Data!EZ19</f>
        <v>249806</v>
      </c>
      <c r="E74" s="87">
        <f>Data!FT19</f>
        <v>472809</v>
      </c>
      <c r="F74" s="87">
        <f>Data!GN19</f>
        <v>0</v>
      </c>
      <c r="G74" s="87">
        <f>Data!HH19</f>
        <v>0</v>
      </c>
      <c r="H74" s="22">
        <f t="shared" si="1"/>
        <v>918578</v>
      </c>
      <c r="I74" s="1"/>
    </row>
    <row r="75" spans="2:9" x14ac:dyDescent="0.2">
      <c r="B75" s="9" t="str">
        <f>$B$46</f>
        <v>Pharmacy</v>
      </c>
      <c r="C75" s="87">
        <f>Data!EG19</f>
        <v>0</v>
      </c>
      <c r="D75" s="87">
        <f>Data!FA19</f>
        <v>0</v>
      </c>
      <c r="E75" s="87">
        <f>Data!FU19</f>
        <v>0</v>
      </c>
      <c r="F75" s="87">
        <f>Data!GO19</f>
        <v>0</v>
      </c>
      <c r="G75" s="87">
        <f>Data!HI19</f>
        <v>0</v>
      </c>
      <c r="H75" s="22">
        <f t="shared" si="1"/>
        <v>0</v>
      </c>
      <c r="I75" s="1"/>
    </row>
    <row r="76" spans="2:9" x14ac:dyDescent="0.2">
      <c r="B76" s="9" t="str">
        <f>$B$47</f>
        <v>Business Administration</v>
      </c>
      <c r="C76" s="87">
        <f>Data!EH19</f>
        <v>452672</v>
      </c>
      <c r="D76" s="87">
        <f>Data!FB19</f>
        <v>1809672</v>
      </c>
      <c r="E76" s="87">
        <f>Data!FV19</f>
        <v>2211933</v>
      </c>
      <c r="F76" s="87">
        <f>Data!GP19</f>
        <v>0</v>
      </c>
      <c r="G76" s="87">
        <f>Data!HJ19</f>
        <v>0</v>
      </c>
      <c r="H76" s="22">
        <f t="shared" si="1"/>
        <v>4474277</v>
      </c>
      <c r="I76" s="1"/>
    </row>
    <row r="77" spans="2:9" x14ac:dyDescent="0.2">
      <c r="B77" s="9" t="str">
        <f>$B$48</f>
        <v>Optometry</v>
      </c>
      <c r="C77" s="87">
        <f>Data!EI19</f>
        <v>0</v>
      </c>
      <c r="D77" s="87">
        <f>Data!FC19</f>
        <v>0</v>
      </c>
      <c r="E77" s="87">
        <f>Data!FW19</f>
        <v>0</v>
      </c>
      <c r="F77" s="87">
        <f>Data!GQ19</f>
        <v>0</v>
      </c>
      <c r="G77" s="87">
        <f>Data!HK19</f>
        <v>0</v>
      </c>
      <c r="H77" s="22">
        <f t="shared" si="1"/>
        <v>0</v>
      </c>
      <c r="I77" s="1"/>
    </row>
    <row r="78" spans="2:9" x14ac:dyDescent="0.2">
      <c r="B78" s="9" t="str">
        <f>$B$49</f>
        <v>Teacher Ed-Practice Teaching</v>
      </c>
      <c r="C78" s="87">
        <f>Data!EJ19</f>
        <v>1035</v>
      </c>
      <c r="D78" s="87">
        <f>Data!FD19</f>
        <v>51157</v>
      </c>
      <c r="E78" s="87">
        <f>Data!FX19</f>
        <v>0</v>
      </c>
      <c r="F78" s="87">
        <f>Data!GR19</f>
        <v>0</v>
      </c>
      <c r="G78" s="87">
        <f>Data!HL19</f>
        <v>0</v>
      </c>
      <c r="H78" s="22">
        <f t="shared" si="1"/>
        <v>52192</v>
      </c>
      <c r="I78" s="1"/>
    </row>
    <row r="79" spans="2:9" x14ac:dyDescent="0.2">
      <c r="B79" s="9" t="str">
        <f>$B$50</f>
        <v>Technology</v>
      </c>
      <c r="C79" s="87">
        <f>Data!EK19</f>
        <v>328724</v>
      </c>
      <c r="D79" s="87">
        <f>Data!FE19</f>
        <v>342918</v>
      </c>
      <c r="E79" s="87">
        <f>Data!FY19</f>
        <v>99784</v>
      </c>
      <c r="F79" s="87">
        <f>Data!GS19</f>
        <v>0</v>
      </c>
      <c r="G79" s="87">
        <f>Data!HM19</f>
        <v>0</v>
      </c>
      <c r="H79" s="22">
        <f t="shared" si="1"/>
        <v>771426</v>
      </c>
      <c r="I79" s="1"/>
    </row>
    <row r="80" spans="2:9" x14ac:dyDescent="0.2">
      <c r="B80" s="9" t="str">
        <f>$B$51</f>
        <v>Nursing</v>
      </c>
      <c r="C80" s="87">
        <f>Data!EL19</f>
        <v>45560</v>
      </c>
      <c r="D80" s="87">
        <f>Data!FF19</f>
        <v>999188</v>
      </c>
      <c r="E80" s="87">
        <f>Data!FZ19</f>
        <v>388819</v>
      </c>
      <c r="F80" s="87">
        <f>Data!GT19</f>
        <v>0</v>
      </c>
      <c r="G80" s="87">
        <f>Data!HN19</f>
        <v>0</v>
      </c>
      <c r="H80" s="22">
        <f t="shared" si="1"/>
        <v>1433567</v>
      </c>
      <c r="I80" s="1"/>
    </row>
    <row r="81" spans="2:9" x14ac:dyDescent="0.2">
      <c r="B81" s="39" t="str">
        <f>$B$52</f>
        <v>Totals</v>
      </c>
      <c r="C81" s="21">
        <f>SUM(C61:C80)</f>
        <v>8498226</v>
      </c>
      <c r="D81" s="21">
        <f>SUM(D61:D80)</f>
        <v>10131381</v>
      </c>
      <c r="E81" s="21">
        <f>SUM(E61:E80)</f>
        <v>7021399</v>
      </c>
      <c r="F81" s="21">
        <f>SUM(F61:F80)</f>
        <v>84781</v>
      </c>
      <c r="G81" s="21">
        <f>SUM(G61:G80)</f>
        <v>0</v>
      </c>
      <c r="H81" s="21">
        <f t="shared" si="1"/>
        <v>25735787</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Data!T19</f>
        <v>Kelley, Gary</v>
      </c>
      <c r="E84" s="350"/>
      <c r="F84" s="350"/>
      <c r="G84" s="94" t="str">
        <f>Data!U19</f>
        <v>(806) 651-3451</v>
      </c>
      <c r="H84" s="84" t="str">
        <f>Data!V19</f>
        <v>gkelley@mail.wtamu.edu</v>
      </c>
    </row>
    <row r="85" spans="2:9" ht="13.5" customHeight="1" x14ac:dyDescent="0.2">
      <c r="B85" s="27"/>
      <c r="C85" s="27"/>
      <c r="D85" s="27"/>
      <c r="E85" s="27"/>
      <c r="F85" s="27"/>
      <c r="G85" s="27"/>
      <c r="H85" s="5"/>
    </row>
    <row r="86" spans="2:9" x14ac:dyDescent="0.2">
      <c r="B86" s="28" t="s">
        <v>34</v>
      </c>
      <c r="C86" s="13"/>
      <c r="D86" s="13"/>
      <c r="E86" s="13"/>
      <c r="F86" s="13"/>
      <c r="G86" s="13"/>
      <c r="H86" s="17">
        <f>H13+H14</f>
        <v>46187828</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Data!HR19</f>
        <v>0</v>
      </c>
      <c r="D91" s="172">
        <f>Data!IL19</f>
        <v>0</v>
      </c>
      <c r="E91" s="172">
        <f>Data!JF19</f>
        <v>0</v>
      </c>
      <c r="F91" s="172">
        <f>Data!JZ19</f>
        <v>0</v>
      </c>
      <c r="G91" s="172">
        <f>Data!KT19</f>
        <v>0</v>
      </c>
      <c r="H91" s="40">
        <f t="shared" ref="H91:H111" si="2">SUM(C91:G91)</f>
        <v>0</v>
      </c>
    </row>
    <row r="92" spans="2:9" x14ac:dyDescent="0.2">
      <c r="B92" s="9" t="str">
        <f>$B$33</f>
        <v>Science</v>
      </c>
      <c r="C92" s="172">
        <f>Data!HS19</f>
        <v>0</v>
      </c>
      <c r="D92" s="172">
        <f>Data!IM19</f>
        <v>3000</v>
      </c>
      <c r="E92" s="172">
        <f>Data!JG19</f>
        <v>0</v>
      </c>
      <c r="F92" s="172">
        <f>Data!KA19</f>
        <v>0</v>
      </c>
      <c r="G92" s="172">
        <f>Data!KU19</f>
        <v>0</v>
      </c>
      <c r="H92" s="75">
        <f t="shared" si="2"/>
        <v>3000</v>
      </c>
    </row>
    <row r="93" spans="2:9" x14ac:dyDescent="0.2">
      <c r="B93" s="9" t="str">
        <f>$B$34</f>
        <v>Fine Arts</v>
      </c>
      <c r="C93" s="172">
        <f>Data!HT19</f>
        <v>0</v>
      </c>
      <c r="D93" s="172">
        <f>Data!IN19</f>
        <v>0</v>
      </c>
      <c r="E93" s="172">
        <f>Data!JH19</f>
        <v>0</v>
      </c>
      <c r="F93" s="172">
        <f>Data!KB19</f>
        <v>0</v>
      </c>
      <c r="G93" s="172">
        <f>Data!KV19</f>
        <v>0</v>
      </c>
      <c r="H93" s="75">
        <f t="shared" si="2"/>
        <v>0</v>
      </c>
    </row>
    <row r="94" spans="2:9" x14ac:dyDescent="0.2">
      <c r="B94" s="9" t="str">
        <f>$B$35</f>
        <v>Teacher Education</v>
      </c>
      <c r="C94" s="172">
        <f>Data!HU19</f>
        <v>0</v>
      </c>
      <c r="D94" s="172">
        <f>Data!IO19</f>
        <v>0</v>
      </c>
      <c r="E94" s="172">
        <f>Data!JI19</f>
        <v>0</v>
      </c>
      <c r="F94" s="172">
        <f>Data!KC19</f>
        <v>0</v>
      </c>
      <c r="G94" s="172">
        <f>Data!KW19</f>
        <v>0</v>
      </c>
      <c r="H94" s="75">
        <f t="shared" si="2"/>
        <v>0</v>
      </c>
    </row>
    <row r="95" spans="2:9" x14ac:dyDescent="0.2">
      <c r="B95" s="9" t="str">
        <f>$B$36</f>
        <v>Agriculture</v>
      </c>
      <c r="C95" s="172">
        <f>Data!HV19</f>
        <v>0</v>
      </c>
      <c r="D95" s="172">
        <f>Data!IP19</f>
        <v>0</v>
      </c>
      <c r="E95" s="172">
        <f>Data!JJ19</f>
        <v>0</v>
      </c>
      <c r="F95" s="172">
        <f>Data!KD19</f>
        <v>0</v>
      </c>
      <c r="G95" s="172">
        <f>Data!KX19</f>
        <v>0</v>
      </c>
      <c r="H95" s="75">
        <f t="shared" si="2"/>
        <v>0</v>
      </c>
    </row>
    <row r="96" spans="2:9" x14ac:dyDescent="0.2">
      <c r="B96" s="9" t="str">
        <f>$B$37</f>
        <v>Engineering</v>
      </c>
      <c r="C96" s="172">
        <f>Data!HW19</f>
        <v>0</v>
      </c>
      <c r="D96" s="172">
        <f>Data!IQ19</f>
        <v>0</v>
      </c>
      <c r="E96" s="172">
        <f>Data!JK19</f>
        <v>0</v>
      </c>
      <c r="F96" s="172">
        <f>Data!KE19</f>
        <v>0</v>
      </c>
      <c r="G96" s="172">
        <f>Data!KY19</f>
        <v>0</v>
      </c>
      <c r="H96" s="75">
        <f t="shared" si="2"/>
        <v>0</v>
      </c>
    </row>
    <row r="97" spans="2:8" x14ac:dyDescent="0.2">
      <c r="B97" s="9" t="str">
        <f>$B$38</f>
        <v>Home Economics</v>
      </c>
      <c r="C97" s="172">
        <f>Data!HX19</f>
        <v>0</v>
      </c>
      <c r="D97" s="172">
        <f>Data!IR19</f>
        <v>0</v>
      </c>
      <c r="E97" s="172">
        <f>Data!JL19</f>
        <v>0</v>
      </c>
      <c r="F97" s="172">
        <f>Data!KF19</f>
        <v>0</v>
      </c>
      <c r="G97" s="172">
        <f>Data!KZ19</f>
        <v>0</v>
      </c>
      <c r="H97" s="75">
        <f t="shared" si="2"/>
        <v>0</v>
      </c>
    </row>
    <row r="98" spans="2:8" x14ac:dyDescent="0.2">
      <c r="B98" s="9" t="str">
        <f>$B$39</f>
        <v>Law</v>
      </c>
      <c r="C98" s="172">
        <f>Data!HY19</f>
        <v>0</v>
      </c>
      <c r="D98" s="172">
        <f>Data!IS19</f>
        <v>0</v>
      </c>
      <c r="E98" s="172">
        <f>Data!JM19</f>
        <v>0</v>
      </c>
      <c r="F98" s="172">
        <f>Data!KG19</f>
        <v>0</v>
      </c>
      <c r="G98" s="172">
        <f>Data!LA19</f>
        <v>0</v>
      </c>
      <c r="H98" s="75">
        <f t="shared" si="2"/>
        <v>0</v>
      </c>
    </row>
    <row r="99" spans="2:8" x14ac:dyDescent="0.2">
      <c r="B99" s="9" t="str">
        <f>$B$40</f>
        <v>Social Service</v>
      </c>
      <c r="C99" s="172">
        <f>Data!HZ19</f>
        <v>0</v>
      </c>
      <c r="D99" s="172">
        <f>Data!IT19</f>
        <v>0</v>
      </c>
      <c r="E99" s="172">
        <f>Data!JN19</f>
        <v>0</v>
      </c>
      <c r="F99" s="172">
        <f>Data!KH19</f>
        <v>0</v>
      </c>
      <c r="G99" s="172">
        <f>Data!LB19</f>
        <v>0</v>
      </c>
      <c r="H99" s="75">
        <f t="shared" si="2"/>
        <v>0</v>
      </c>
    </row>
    <row r="100" spans="2:8" x14ac:dyDescent="0.2">
      <c r="B100" s="9" t="str">
        <f>$B$41</f>
        <v>Library Science</v>
      </c>
      <c r="C100" s="172">
        <f>Data!IA19</f>
        <v>0</v>
      </c>
      <c r="D100" s="172">
        <f>Data!IU19</f>
        <v>0</v>
      </c>
      <c r="E100" s="172">
        <f>Data!JO19</f>
        <v>0</v>
      </c>
      <c r="F100" s="172">
        <f>Data!KI19</f>
        <v>0</v>
      </c>
      <c r="G100" s="172">
        <f>Data!LC19</f>
        <v>0</v>
      </c>
      <c r="H100" s="75">
        <f t="shared" si="2"/>
        <v>0</v>
      </c>
    </row>
    <row r="101" spans="2:8" x14ac:dyDescent="0.2">
      <c r="B101" s="9" t="str">
        <f>$B$42</f>
        <v>Veterinary Science</v>
      </c>
      <c r="C101" s="172">
        <f>Data!IB19</f>
        <v>0</v>
      </c>
      <c r="D101" s="172">
        <f>Data!IV19</f>
        <v>0</v>
      </c>
      <c r="E101" s="172">
        <f>Data!JP19</f>
        <v>0</v>
      </c>
      <c r="F101" s="172">
        <f>Data!KJ19</f>
        <v>0</v>
      </c>
      <c r="G101" s="172">
        <f>Data!LD19</f>
        <v>0</v>
      </c>
      <c r="H101" s="75">
        <f t="shared" si="2"/>
        <v>0</v>
      </c>
    </row>
    <row r="102" spans="2:8" x14ac:dyDescent="0.2">
      <c r="B102" s="9" t="str">
        <f>$B$43</f>
        <v>Vocational Training</v>
      </c>
      <c r="C102" s="172">
        <f>Data!IC19</f>
        <v>0</v>
      </c>
      <c r="D102" s="172">
        <f>Data!IW19</f>
        <v>0</v>
      </c>
      <c r="E102" s="172">
        <f>Data!JQ19</f>
        <v>0</v>
      </c>
      <c r="F102" s="172">
        <f>Data!KK19</f>
        <v>0</v>
      </c>
      <c r="G102" s="172">
        <f>Data!LE19</f>
        <v>0</v>
      </c>
      <c r="H102" s="75">
        <f t="shared" si="2"/>
        <v>0</v>
      </c>
    </row>
    <row r="103" spans="2:8" x14ac:dyDescent="0.2">
      <c r="B103" s="9" t="str">
        <f>$B$44</f>
        <v>Physical Training</v>
      </c>
      <c r="C103" s="172">
        <f>Data!ID19</f>
        <v>0</v>
      </c>
      <c r="D103" s="172">
        <f>Data!IX19</f>
        <v>0</v>
      </c>
      <c r="E103" s="172">
        <f>Data!JR19</f>
        <v>0</v>
      </c>
      <c r="F103" s="172">
        <f>Data!KL19</f>
        <v>0</v>
      </c>
      <c r="G103" s="172">
        <f>Data!LF19</f>
        <v>0</v>
      </c>
      <c r="H103" s="75">
        <f t="shared" si="2"/>
        <v>0</v>
      </c>
    </row>
    <row r="104" spans="2:8" x14ac:dyDescent="0.2">
      <c r="B104" s="9" t="str">
        <f>$B$45</f>
        <v>Health Services</v>
      </c>
      <c r="C104" s="172">
        <f>Data!IE19</f>
        <v>0</v>
      </c>
      <c r="D104" s="172">
        <f>Data!IY19</f>
        <v>0</v>
      </c>
      <c r="E104" s="172">
        <f>Data!JS19</f>
        <v>0</v>
      </c>
      <c r="F104" s="172">
        <f>Data!KM19</f>
        <v>0</v>
      </c>
      <c r="G104" s="172">
        <f>Data!LG19</f>
        <v>0</v>
      </c>
      <c r="H104" s="75">
        <f t="shared" si="2"/>
        <v>0</v>
      </c>
    </row>
    <row r="105" spans="2:8" x14ac:dyDescent="0.2">
      <c r="B105" s="9" t="str">
        <f>$B$46</f>
        <v>Pharmacy</v>
      </c>
      <c r="C105" s="172">
        <f>Data!IF19</f>
        <v>0</v>
      </c>
      <c r="D105" s="172">
        <f>Data!IZ19</f>
        <v>0</v>
      </c>
      <c r="E105" s="172">
        <f>Data!JT19</f>
        <v>0</v>
      </c>
      <c r="F105" s="172">
        <f>Data!KN19</f>
        <v>0</v>
      </c>
      <c r="G105" s="172">
        <f>Data!LH19</f>
        <v>0</v>
      </c>
      <c r="H105" s="75">
        <f t="shared" si="2"/>
        <v>0</v>
      </c>
    </row>
    <row r="106" spans="2:8" x14ac:dyDescent="0.2">
      <c r="B106" s="9" t="str">
        <f>$B$47</f>
        <v>Business Administration</v>
      </c>
      <c r="C106" s="172">
        <f>Data!IG19</f>
        <v>0</v>
      </c>
      <c r="D106" s="172">
        <f>Data!JA19</f>
        <v>0</v>
      </c>
      <c r="E106" s="172">
        <f>Data!JU19</f>
        <v>0</v>
      </c>
      <c r="F106" s="172">
        <f>Data!KO19</f>
        <v>0</v>
      </c>
      <c r="G106" s="172">
        <f>Data!LI19</f>
        <v>0</v>
      </c>
      <c r="H106" s="75">
        <f t="shared" si="2"/>
        <v>0</v>
      </c>
    </row>
    <row r="107" spans="2:8" x14ac:dyDescent="0.2">
      <c r="B107" s="9" t="str">
        <f>$B$48</f>
        <v>Optometry</v>
      </c>
      <c r="C107" s="172">
        <f>Data!IH19</f>
        <v>0</v>
      </c>
      <c r="D107" s="172">
        <f>Data!JB19</f>
        <v>0</v>
      </c>
      <c r="E107" s="172">
        <f>Data!JV19</f>
        <v>0</v>
      </c>
      <c r="F107" s="172">
        <f>Data!KP19</f>
        <v>0</v>
      </c>
      <c r="G107" s="172">
        <f>Data!LJ19</f>
        <v>0</v>
      </c>
      <c r="H107" s="75">
        <f t="shared" si="2"/>
        <v>0</v>
      </c>
    </row>
    <row r="108" spans="2:8" x14ac:dyDescent="0.2">
      <c r="B108" s="9" t="str">
        <f>$B$49</f>
        <v>Teacher Ed-Practice Teaching</v>
      </c>
      <c r="C108" s="172">
        <f>Data!II19</f>
        <v>0</v>
      </c>
      <c r="D108" s="172">
        <f>Data!JC19</f>
        <v>0</v>
      </c>
      <c r="E108" s="172">
        <f>Data!JW19</f>
        <v>0</v>
      </c>
      <c r="F108" s="172">
        <f>Data!KQ19</f>
        <v>0</v>
      </c>
      <c r="G108" s="172">
        <f>Data!LK19</f>
        <v>0</v>
      </c>
      <c r="H108" s="75">
        <f t="shared" si="2"/>
        <v>0</v>
      </c>
    </row>
    <row r="109" spans="2:8" x14ac:dyDescent="0.2">
      <c r="B109" s="9" t="str">
        <f>$B$50</f>
        <v>Technology</v>
      </c>
      <c r="C109" s="172">
        <f>Data!IJ19</f>
        <v>0</v>
      </c>
      <c r="D109" s="172">
        <f>Data!JD19</f>
        <v>0</v>
      </c>
      <c r="E109" s="172">
        <f>Data!JX19</f>
        <v>0</v>
      </c>
      <c r="F109" s="172">
        <f>Data!KR19</f>
        <v>0</v>
      </c>
      <c r="G109" s="172">
        <f>Data!LL19</f>
        <v>0</v>
      </c>
      <c r="H109" s="75">
        <f t="shared" si="2"/>
        <v>0</v>
      </c>
    </row>
    <row r="110" spans="2:8" x14ac:dyDescent="0.2">
      <c r="B110" s="9" t="str">
        <f>$B$51</f>
        <v>Nursing</v>
      </c>
      <c r="C110" s="172">
        <f>Data!IK19</f>
        <v>0</v>
      </c>
      <c r="D110" s="172">
        <f>Data!JE19</f>
        <v>0</v>
      </c>
      <c r="E110" s="172">
        <f>Data!JY19</f>
        <v>0</v>
      </c>
      <c r="F110" s="172">
        <f>Data!KS19</f>
        <v>0</v>
      </c>
      <c r="G110" s="172">
        <f>Data!HPM19</f>
        <v>0</v>
      </c>
      <c r="H110" s="75">
        <f t="shared" si="2"/>
        <v>0</v>
      </c>
    </row>
    <row r="111" spans="2:8" x14ac:dyDescent="0.2">
      <c r="B111" s="39" t="str">
        <f>$B$52</f>
        <v>Totals</v>
      </c>
      <c r="C111" s="40">
        <f>SUM(C91:C110)</f>
        <v>0</v>
      </c>
      <c r="D111" s="40">
        <f>SUM(D91:D110)</f>
        <v>3000</v>
      </c>
      <c r="E111" s="40">
        <f>SUM(E91:E110)</f>
        <v>0</v>
      </c>
      <c r="F111" s="40">
        <f>SUM(F91:F110)</f>
        <v>0</v>
      </c>
      <c r="G111" s="40">
        <f>SUM(G91:G110)</f>
        <v>0</v>
      </c>
      <c r="H111" s="40">
        <f t="shared" si="2"/>
        <v>3000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3273434</v>
      </c>
      <c r="D116" s="21">
        <f t="shared" si="3"/>
        <v>2138486</v>
      </c>
      <c r="E116" s="21">
        <f t="shared" si="3"/>
        <v>1492912</v>
      </c>
      <c r="F116" s="21">
        <f t="shared" si="3"/>
        <v>0</v>
      </c>
      <c r="G116" s="21">
        <f t="shared" si="3"/>
        <v>0</v>
      </c>
      <c r="H116" s="40">
        <f t="shared" ref="H116:H136" si="4">SUM(C116:G116)</f>
        <v>6904832</v>
      </c>
      <c r="I116" s="1"/>
    </row>
    <row r="117" spans="2:9" x14ac:dyDescent="0.2">
      <c r="B117" s="9" t="str">
        <f>$B$33</f>
        <v>Science</v>
      </c>
      <c r="C117" s="22">
        <f t="shared" si="3"/>
        <v>1361794</v>
      </c>
      <c r="D117" s="22">
        <f t="shared" si="3"/>
        <v>1245731</v>
      </c>
      <c r="E117" s="22">
        <f t="shared" si="3"/>
        <v>480677</v>
      </c>
      <c r="F117" s="22">
        <f t="shared" si="3"/>
        <v>0</v>
      </c>
      <c r="G117" s="22">
        <f t="shared" si="3"/>
        <v>0</v>
      </c>
      <c r="H117" s="75">
        <f t="shared" si="4"/>
        <v>3088202</v>
      </c>
      <c r="I117" s="1"/>
    </row>
    <row r="118" spans="2:9" x14ac:dyDescent="0.2">
      <c r="B118" s="9" t="str">
        <f>$B$34</f>
        <v>Fine Arts</v>
      </c>
      <c r="C118" s="22">
        <f t="shared" si="3"/>
        <v>1809502</v>
      </c>
      <c r="D118" s="22">
        <f t="shared" si="3"/>
        <v>1034204</v>
      </c>
      <c r="E118" s="22">
        <f t="shared" si="3"/>
        <v>231342</v>
      </c>
      <c r="F118" s="22">
        <f t="shared" si="3"/>
        <v>0</v>
      </c>
      <c r="G118" s="22">
        <f t="shared" si="3"/>
        <v>0</v>
      </c>
      <c r="H118" s="75">
        <f t="shared" si="4"/>
        <v>3075048</v>
      </c>
      <c r="I118" s="1"/>
    </row>
    <row r="119" spans="2:9" x14ac:dyDescent="0.2">
      <c r="B119" s="9" t="str">
        <f>$B$35</f>
        <v>Teacher Education</v>
      </c>
      <c r="C119" s="22">
        <f t="shared" si="3"/>
        <v>130476</v>
      </c>
      <c r="D119" s="22">
        <f t="shared" si="3"/>
        <v>579826</v>
      </c>
      <c r="E119" s="22">
        <f t="shared" si="3"/>
        <v>731907</v>
      </c>
      <c r="F119" s="22">
        <f t="shared" si="3"/>
        <v>0</v>
      </c>
      <c r="G119" s="22">
        <f t="shared" si="3"/>
        <v>0</v>
      </c>
      <c r="H119" s="75">
        <f t="shared" si="4"/>
        <v>1442209</v>
      </c>
      <c r="I119" s="1"/>
    </row>
    <row r="120" spans="2:9" x14ac:dyDescent="0.2">
      <c r="B120" s="9" t="str">
        <f>$B$36</f>
        <v>Agriculture</v>
      </c>
      <c r="C120" s="22">
        <f t="shared" si="3"/>
        <v>420230</v>
      </c>
      <c r="D120" s="22">
        <f t="shared" si="3"/>
        <v>663056</v>
      </c>
      <c r="E120" s="22">
        <f t="shared" si="3"/>
        <v>296241</v>
      </c>
      <c r="F120" s="22">
        <f t="shared" si="3"/>
        <v>84781</v>
      </c>
      <c r="G120" s="22">
        <f t="shared" si="3"/>
        <v>0</v>
      </c>
      <c r="H120" s="75">
        <f t="shared" si="4"/>
        <v>1464308</v>
      </c>
      <c r="I120" s="1"/>
    </row>
    <row r="121" spans="2:9" x14ac:dyDescent="0.2">
      <c r="B121" s="9" t="str">
        <f>$B$37</f>
        <v>Engineering</v>
      </c>
      <c r="C121" s="22">
        <f t="shared" si="3"/>
        <v>394021</v>
      </c>
      <c r="D121" s="22">
        <f t="shared" si="3"/>
        <v>881929</v>
      </c>
      <c r="E121" s="22">
        <f t="shared" si="3"/>
        <v>480459</v>
      </c>
      <c r="F121" s="22">
        <f t="shared" si="3"/>
        <v>0</v>
      </c>
      <c r="G121" s="22">
        <f t="shared" si="3"/>
        <v>0</v>
      </c>
      <c r="H121" s="75">
        <f t="shared" si="4"/>
        <v>1756409</v>
      </c>
      <c r="I121" s="1"/>
    </row>
    <row r="122" spans="2:9" x14ac:dyDescent="0.2">
      <c r="B122" s="9" t="str">
        <f>$B$38</f>
        <v>Home Economics</v>
      </c>
      <c r="C122" s="22">
        <f t="shared" si="3"/>
        <v>22316</v>
      </c>
      <c r="D122" s="22">
        <f t="shared" si="3"/>
        <v>0</v>
      </c>
      <c r="E122" s="22">
        <f t="shared" si="3"/>
        <v>5823</v>
      </c>
      <c r="F122" s="22">
        <f t="shared" si="3"/>
        <v>0</v>
      </c>
      <c r="G122" s="22">
        <f t="shared" si="3"/>
        <v>0</v>
      </c>
      <c r="H122" s="75">
        <f t="shared" si="4"/>
        <v>28139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28087</v>
      </c>
      <c r="D124" s="22">
        <f t="shared" si="3"/>
        <v>77526</v>
      </c>
      <c r="E124" s="22">
        <f t="shared" si="3"/>
        <v>115982</v>
      </c>
      <c r="F124" s="22">
        <f t="shared" si="3"/>
        <v>0</v>
      </c>
      <c r="G124" s="22">
        <f t="shared" si="3"/>
        <v>0</v>
      </c>
      <c r="H124" s="75">
        <f t="shared" si="4"/>
        <v>221595</v>
      </c>
      <c r="I124" s="1"/>
    </row>
    <row r="125" spans="2:9" x14ac:dyDescent="0.2">
      <c r="B125" s="9" t="str">
        <f>$B$41</f>
        <v>Library Science</v>
      </c>
      <c r="C125" s="22">
        <f t="shared" si="3"/>
        <v>0</v>
      </c>
      <c r="D125" s="22">
        <f t="shared" si="3"/>
        <v>7907</v>
      </c>
      <c r="E125" s="22">
        <f t="shared" si="3"/>
        <v>12711</v>
      </c>
      <c r="F125" s="22">
        <f t="shared" si="3"/>
        <v>0</v>
      </c>
      <c r="G125" s="22">
        <f t="shared" si="3"/>
        <v>0</v>
      </c>
      <c r="H125" s="75">
        <f t="shared" si="4"/>
        <v>20618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24584</v>
      </c>
      <c r="E127" s="22">
        <f t="shared" si="3"/>
        <v>0</v>
      </c>
      <c r="F127" s="22">
        <f t="shared" si="3"/>
        <v>0</v>
      </c>
      <c r="G127" s="22">
        <f t="shared" si="3"/>
        <v>0</v>
      </c>
      <c r="H127" s="75">
        <f t="shared" si="4"/>
        <v>24584</v>
      </c>
      <c r="I127" s="1"/>
    </row>
    <row r="128" spans="2:9" x14ac:dyDescent="0.2">
      <c r="B128" s="9" t="str">
        <f>$B$44</f>
        <v>Physical Training</v>
      </c>
      <c r="C128" s="22">
        <f t="shared" si="3"/>
        <v>34412</v>
      </c>
      <c r="D128" s="22">
        <f t="shared" si="3"/>
        <v>28391</v>
      </c>
      <c r="E128" s="22">
        <f t="shared" si="3"/>
        <v>0</v>
      </c>
      <c r="F128" s="22">
        <f t="shared" si="3"/>
        <v>0</v>
      </c>
      <c r="G128" s="22">
        <f t="shared" si="3"/>
        <v>0</v>
      </c>
      <c r="H128" s="75">
        <f t="shared" si="4"/>
        <v>62803</v>
      </c>
      <c r="I128" s="1"/>
    </row>
    <row r="129" spans="2:12" x14ac:dyDescent="0.2">
      <c r="B129" s="9" t="str">
        <f>$B$45</f>
        <v>Health Services</v>
      </c>
      <c r="C129" s="22">
        <f t="shared" si="3"/>
        <v>195963</v>
      </c>
      <c r="D129" s="22">
        <f t="shared" si="3"/>
        <v>249806</v>
      </c>
      <c r="E129" s="22">
        <f t="shared" si="3"/>
        <v>472809</v>
      </c>
      <c r="F129" s="22">
        <f t="shared" si="3"/>
        <v>0</v>
      </c>
      <c r="G129" s="22">
        <f t="shared" si="3"/>
        <v>0</v>
      </c>
      <c r="H129" s="75">
        <f t="shared" si="4"/>
        <v>918578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452672</v>
      </c>
      <c r="D131" s="22">
        <f t="shared" si="3"/>
        <v>1809672</v>
      </c>
      <c r="E131" s="22">
        <f t="shared" si="3"/>
        <v>2211933</v>
      </c>
      <c r="F131" s="22">
        <f t="shared" si="3"/>
        <v>0</v>
      </c>
      <c r="G131" s="22">
        <f t="shared" si="3"/>
        <v>0</v>
      </c>
      <c r="H131" s="75">
        <f t="shared" si="4"/>
        <v>4474277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1035</v>
      </c>
      <c r="D133" s="22">
        <f t="shared" si="5"/>
        <v>51157</v>
      </c>
      <c r="E133" s="22">
        <f t="shared" si="5"/>
        <v>0</v>
      </c>
      <c r="F133" s="22">
        <f t="shared" si="5"/>
        <v>0</v>
      </c>
      <c r="G133" s="22">
        <f t="shared" si="5"/>
        <v>0</v>
      </c>
      <c r="H133" s="75">
        <f t="shared" si="4"/>
        <v>52192</v>
      </c>
      <c r="I133" s="1"/>
    </row>
    <row r="134" spans="2:12" x14ac:dyDescent="0.2">
      <c r="B134" s="9" t="str">
        <f>$B$50</f>
        <v>Technology</v>
      </c>
      <c r="C134" s="22">
        <f t="shared" si="5"/>
        <v>328724</v>
      </c>
      <c r="D134" s="22">
        <f t="shared" si="5"/>
        <v>342918</v>
      </c>
      <c r="E134" s="22">
        <f t="shared" si="5"/>
        <v>99784</v>
      </c>
      <c r="F134" s="22">
        <f t="shared" si="5"/>
        <v>0</v>
      </c>
      <c r="G134" s="22">
        <f t="shared" si="5"/>
        <v>0</v>
      </c>
      <c r="H134" s="75">
        <f t="shared" si="4"/>
        <v>771426</v>
      </c>
      <c r="I134" s="1"/>
    </row>
    <row r="135" spans="2:12" x14ac:dyDescent="0.2">
      <c r="B135" s="9" t="str">
        <f>$B$51</f>
        <v>Nursing</v>
      </c>
      <c r="C135" s="22">
        <f t="shared" si="5"/>
        <v>45560</v>
      </c>
      <c r="D135" s="22">
        <f t="shared" si="5"/>
        <v>999188</v>
      </c>
      <c r="E135" s="22">
        <f t="shared" si="5"/>
        <v>388819</v>
      </c>
      <c r="F135" s="22">
        <f t="shared" si="5"/>
        <v>0</v>
      </c>
      <c r="G135" s="22">
        <f t="shared" si="5"/>
        <v>0</v>
      </c>
      <c r="H135" s="75">
        <f t="shared" si="4"/>
        <v>1433567</v>
      </c>
      <c r="I135" s="1"/>
    </row>
    <row r="136" spans="2:12" x14ac:dyDescent="0.2">
      <c r="B136" s="39" t="str">
        <f>$B$52</f>
        <v>Totals</v>
      </c>
      <c r="C136" s="40">
        <f>SUM(C116:C135)</f>
        <v>8498226</v>
      </c>
      <c r="D136" s="40">
        <f>SUM(D116:D135)</f>
        <v>10134381</v>
      </c>
      <c r="E136" s="40">
        <f>SUM(E116:E135)</f>
        <v>7021399</v>
      </c>
      <c r="F136" s="40">
        <f>SUM(F116:F135)</f>
        <v>84781</v>
      </c>
      <c r="G136" s="40">
        <f>SUM(G116:G135)</f>
        <v>0</v>
      </c>
      <c r="H136" s="40">
        <f t="shared" si="4"/>
        <v>25738787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20449041</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Data!QD19</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Data!LN19</f>
        <v>0</v>
      </c>
      <c r="D143" s="172">
        <f>Data!MH19</f>
        <v>0</v>
      </c>
      <c r="E143" s="172">
        <f>Data!NB19</f>
        <v>0</v>
      </c>
      <c r="F143" s="172">
        <f>Data!NV19</f>
        <v>0</v>
      </c>
      <c r="G143" s="172">
        <f>Data!OP19</f>
        <v>0</v>
      </c>
      <c r="H143" s="173">
        <f>Data!PJ19</f>
        <v>5519451</v>
      </c>
      <c r="I143" s="76">
        <f t="shared" ref="I143:I162" si="6">SUM(C143:H143)</f>
        <v>5519451</v>
      </c>
    </row>
    <row r="144" spans="2:12" x14ac:dyDescent="0.2">
      <c r="B144" s="9" t="str">
        <f>$B$33</f>
        <v>Science</v>
      </c>
      <c r="C144" s="172">
        <f>Data!LO19</f>
        <v>0</v>
      </c>
      <c r="D144" s="172">
        <f>Data!MI19</f>
        <v>0</v>
      </c>
      <c r="E144" s="172">
        <f>Data!NC19</f>
        <v>0</v>
      </c>
      <c r="F144" s="172">
        <f>Data!NW19</f>
        <v>0</v>
      </c>
      <c r="G144" s="172">
        <f>Data!OQ19</f>
        <v>0</v>
      </c>
      <c r="H144" s="174">
        <f>Data!PK19</f>
        <v>2466184</v>
      </c>
      <c r="I144" s="76">
        <f t="shared" si="6"/>
        <v>2466184</v>
      </c>
    </row>
    <row r="145" spans="2:9" x14ac:dyDescent="0.2">
      <c r="B145" s="9" t="str">
        <f>$B$34</f>
        <v>Fine Arts</v>
      </c>
      <c r="C145" s="172">
        <f>Data!LP19</f>
        <v>0</v>
      </c>
      <c r="D145" s="172">
        <f>Data!MJ19</f>
        <v>0</v>
      </c>
      <c r="E145" s="172">
        <f>Data!ND19</f>
        <v>0</v>
      </c>
      <c r="F145" s="172">
        <f>Data!NX19</f>
        <v>0</v>
      </c>
      <c r="G145" s="172">
        <f>Data!OR19</f>
        <v>0</v>
      </c>
      <c r="H145" s="174">
        <f>Data!PL19</f>
        <v>2458064</v>
      </c>
      <c r="I145" s="76">
        <f t="shared" si="6"/>
        <v>2458064</v>
      </c>
    </row>
    <row r="146" spans="2:9" x14ac:dyDescent="0.2">
      <c r="B146" s="9" t="str">
        <f>$B$35</f>
        <v>Teacher Education</v>
      </c>
      <c r="C146" s="172">
        <f>Data!LQ19</f>
        <v>0</v>
      </c>
      <c r="D146" s="172">
        <f>Data!MK19</f>
        <v>0</v>
      </c>
      <c r="E146" s="172">
        <f>Data!NE19</f>
        <v>0</v>
      </c>
      <c r="F146" s="172">
        <f>Data!NY19</f>
        <v>0</v>
      </c>
      <c r="G146" s="172">
        <f>Data!OS19</f>
        <v>0</v>
      </c>
      <c r="H146" s="174">
        <f>Data!PN19</f>
        <v>1152843</v>
      </c>
      <c r="I146" s="76">
        <f t="shared" si="6"/>
        <v>1152843</v>
      </c>
    </row>
    <row r="147" spans="2:9" x14ac:dyDescent="0.2">
      <c r="B147" s="9" t="str">
        <f>$B$36</f>
        <v>Agriculture</v>
      </c>
      <c r="C147" s="172">
        <f>Data!LR19</f>
        <v>0</v>
      </c>
      <c r="D147" s="172">
        <f>Data!ML19</f>
        <v>0</v>
      </c>
      <c r="E147" s="172">
        <f>Data!NF19</f>
        <v>0</v>
      </c>
      <c r="F147" s="172">
        <f>Data!NZ19</f>
        <v>0</v>
      </c>
      <c r="G147" s="172">
        <f>Data!OT19</f>
        <v>0</v>
      </c>
      <c r="H147" s="174">
        <f>Data!PM19</f>
        <v>1047417</v>
      </c>
      <c r="I147" s="76">
        <f t="shared" si="6"/>
        <v>1047417</v>
      </c>
    </row>
    <row r="148" spans="2:9" x14ac:dyDescent="0.2">
      <c r="B148" s="9" t="str">
        <f>$B$37</f>
        <v>Engineering</v>
      </c>
      <c r="C148" s="172">
        <f>Data!LS19</f>
        <v>0</v>
      </c>
      <c r="D148" s="172">
        <f>Data!MM19</f>
        <v>0</v>
      </c>
      <c r="E148" s="172">
        <f>Data!NG19</f>
        <v>0</v>
      </c>
      <c r="F148" s="172">
        <f>Data!OA19</f>
        <v>0</v>
      </c>
      <c r="G148" s="172">
        <f>Data!OU19</f>
        <v>0</v>
      </c>
      <c r="H148" s="174">
        <f>Data!PO19</f>
        <v>1404003</v>
      </c>
      <c r="I148" s="76">
        <f t="shared" si="6"/>
        <v>1404003</v>
      </c>
    </row>
    <row r="149" spans="2:9" x14ac:dyDescent="0.2">
      <c r="B149" s="9" t="str">
        <f>$B$38</f>
        <v>Home Economics</v>
      </c>
      <c r="C149" s="172">
        <f>Data!LT19</f>
        <v>0</v>
      </c>
      <c r="D149" s="172">
        <f>Data!MN19</f>
        <v>0</v>
      </c>
      <c r="E149" s="172">
        <f>Data!NH19</f>
        <v>0</v>
      </c>
      <c r="F149" s="172">
        <f>Data!OB19</f>
        <v>0</v>
      </c>
      <c r="G149" s="172">
        <f>Data!OV19</f>
        <v>0</v>
      </c>
      <c r="H149" s="174">
        <f>Data!PP19</f>
        <v>22493</v>
      </c>
      <c r="I149" s="76">
        <f t="shared" si="6"/>
        <v>22493</v>
      </c>
    </row>
    <row r="150" spans="2:9" x14ac:dyDescent="0.2">
      <c r="B150" s="9" t="str">
        <f>$B$39</f>
        <v>Law</v>
      </c>
      <c r="C150" s="172">
        <f>Data!LU19</f>
        <v>0</v>
      </c>
      <c r="D150" s="172">
        <f>Data!MO19</f>
        <v>0</v>
      </c>
      <c r="E150" s="172">
        <f>Data!NI19</f>
        <v>0</v>
      </c>
      <c r="F150" s="172">
        <f>Data!OC19</f>
        <v>0</v>
      </c>
      <c r="G150" s="172">
        <f>Data!OW19</f>
        <v>0</v>
      </c>
      <c r="H150" s="174">
        <f>Data!PQ19</f>
        <v>0</v>
      </c>
      <c r="I150" s="76">
        <f t="shared" si="6"/>
        <v>0</v>
      </c>
    </row>
    <row r="151" spans="2:9" x14ac:dyDescent="0.2">
      <c r="B151" s="9" t="str">
        <f>$B$40</f>
        <v>Social Service</v>
      </c>
      <c r="C151" s="172">
        <f>Data!LV19</f>
        <v>0</v>
      </c>
      <c r="D151" s="172">
        <f>Data!MP19</f>
        <v>0</v>
      </c>
      <c r="E151" s="172">
        <f>Data!NJ19</f>
        <v>0</v>
      </c>
      <c r="F151" s="172">
        <f>Data!OD19</f>
        <v>0</v>
      </c>
      <c r="G151" s="172">
        <f>Data!OX19</f>
        <v>0</v>
      </c>
      <c r="H151" s="174">
        <f>Data!PR19</f>
        <v>177133</v>
      </c>
      <c r="I151" s="76">
        <f t="shared" si="6"/>
        <v>177133</v>
      </c>
    </row>
    <row r="152" spans="2:9" x14ac:dyDescent="0.2">
      <c r="B152" s="9" t="str">
        <f>$B$41</f>
        <v>Library Science</v>
      </c>
      <c r="C152" s="172">
        <f>Data!LW19</f>
        <v>0</v>
      </c>
      <c r="D152" s="172">
        <f>Data!MQ19</f>
        <v>0</v>
      </c>
      <c r="E152" s="172">
        <f>Data!NK19</f>
        <v>0</v>
      </c>
      <c r="F152" s="172">
        <f>Data!OE19</f>
        <v>0</v>
      </c>
      <c r="G152" s="172">
        <f>Data!OY19</f>
        <v>0</v>
      </c>
      <c r="H152" s="174">
        <f>Data!PS19</f>
        <v>16482</v>
      </c>
      <c r="I152" s="76">
        <f t="shared" si="6"/>
        <v>16482</v>
      </c>
    </row>
    <row r="153" spans="2:9" x14ac:dyDescent="0.2">
      <c r="B153" s="9" t="str">
        <f>$B$42</f>
        <v>Veterinary Science</v>
      </c>
      <c r="C153" s="172">
        <f>Data!LX19</f>
        <v>0</v>
      </c>
      <c r="D153" s="172">
        <f>Data!MR19</f>
        <v>0</v>
      </c>
      <c r="E153" s="172">
        <f>Data!NL19</f>
        <v>0</v>
      </c>
      <c r="F153" s="172">
        <f>Data!OF19</f>
        <v>0</v>
      </c>
      <c r="G153" s="172">
        <f>Data!OZ19</f>
        <v>0</v>
      </c>
      <c r="H153" s="174">
        <f>Data!PT19</f>
        <v>0</v>
      </c>
      <c r="I153" s="76">
        <f t="shared" si="6"/>
        <v>0</v>
      </c>
    </row>
    <row r="154" spans="2:9" x14ac:dyDescent="0.2">
      <c r="B154" s="9" t="str">
        <f>$B$43</f>
        <v>Vocational Training</v>
      </c>
      <c r="C154" s="172">
        <f>Data!LY19</f>
        <v>0</v>
      </c>
      <c r="D154" s="172">
        <f>Data!MS19</f>
        <v>0</v>
      </c>
      <c r="E154" s="172">
        <f>Data!NM19</f>
        <v>0</v>
      </c>
      <c r="F154" s="172">
        <f>Data!OG19</f>
        <v>0</v>
      </c>
      <c r="G154" s="172">
        <f>Data!PA19</f>
        <v>0</v>
      </c>
      <c r="H154" s="174">
        <f>Data!PU19</f>
        <v>19651</v>
      </c>
      <c r="I154" s="76">
        <f t="shared" si="6"/>
        <v>19651</v>
      </c>
    </row>
    <row r="155" spans="2:9" x14ac:dyDescent="0.2">
      <c r="B155" s="9" t="str">
        <f>$B$44</f>
        <v>Physical Training</v>
      </c>
      <c r="C155" s="172">
        <f>Data!LZ19</f>
        <v>0</v>
      </c>
      <c r="D155" s="172">
        <f>Data!MT19</f>
        <v>0</v>
      </c>
      <c r="E155" s="172">
        <f>Data!NN19</f>
        <v>0</v>
      </c>
      <c r="F155" s="172">
        <f>Data!OH19</f>
        <v>0</v>
      </c>
      <c r="G155" s="172">
        <f>Data!PB19</f>
        <v>0</v>
      </c>
      <c r="H155" s="174">
        <f>Data!PV19</f>
        <v>50200</v>
      </c>
      <c r="I155" s="76">
        <f t="shared" si="6"/>
        <v>50200</v>
      </c>
    </row>
    <row r="156" spans="2:9" x14ac:dyDescent="0.2">
      <c r="B156" s="9" t="str">
        <f>$B$45</f>
        <v>Health Services</v>
      </c>
      <c r="C156" s="172">
        <f>Data!MA19</f>
        <v>0</v>
      </c>
      <c r="D156" s="172">
        <f>Data!MU19</f>
        <v>0</v>
      </c>
      <c r="E156" s="172">
        <f>Data!NO19</f>
        <v>0</v>
      </c>
      <c r="F156" s="172">
        <f>Data!OI19</f>
        <v>0</v>
      </c>
      <c r="G156" s="172">
        <f>Data!PC19</f>
        <v>0</v>
      </c>
      <c r="H156" s="174">
        <f>Data!PW19</f>
        <v>734272</v>
      </c>
      <c r="I156" s="76">
        <f t="shared" si="6"/>
        <v>734272</v>
      </c>
    </row>
    <row r="157" spans="2:9" x14ac:dyDescent="0.2">
      <c r="B157" s="9" t="str">
        <f>$B$46</f>
        <v>Pharmacy</v>
      </c>
      <c r="C157" s="172">
        <f>Data!MB19</f>
        <v>0</v>
      </c>
      <c r="D157" s="172">
        <f>Data!MV19</f>
        <v>0</v>
      </c>
      <c r="E157" s="172">
        <f>Data!NP19</f>
        <v>0</v>
      </c>
      <c r="F157" s="172">
        <f>Data!OJ19</f>
        <v>0</v>
      </c>
      <c r="G157" s="172">
        <f>Data!PD19</f>
        <v>0</v>
      </c>
      <c r="H157" s="174">
        <f>Data!PX19</f>
        <v>0</v>
      </c>
      <c r="I157" s="76">
        <f t="shared" si="6"/>
        <v>0</v>
      </c>
    </row>
    <row r="158" spans="2:9" x14ac:dyDescent="0.2">
      <c r="B158" s="9" t="str">
        <f>$B$47</f>
        <v>Business Administration</v>
      </c>
      <c r="C158" s="172">
        <f>Data!MC19</f>
        <v>0</v>
      </c>
      <c r="D158" s="172">
        <f>Data!MW19</f>
        <v>0</v>
      </c>
      <c r="E158" s="172">
        <f>Data!NQ19</f>
        <v>0</v>
      </c>
      <c r="F158" s="172">
        <f>Data!OK19</f>
        <v>0</v>
      </c>
      <c r="G158" s="172">
        <f>Data!PE19</f>
        <v>0</v>
      </c>
      <c r="H158" s="174">
        <f>Data!PY19</f>
        <v>3576551</v>
      </c>
      <c r="I158" s="76">
        <f t="shared" si="6"/>
        <v>3576551</v>
      </c>
    </row>
    <row r="159" spans="2:9" x14ac:dyDescent="0.2">
      <c r="B159" s="9" t="str">
        <f>$B$48</f>
        <v>Optometry</v>
      </c>
      <c r="C159" s="172">
        <f>Data!MD19</f>
        <v>0</v>
      </c>
      <c r="D159" s="172">
        <f>Data!MX19</f>
        <v>0</v>
      </c>
      <c r="E159" s="172">
        <f>Data!NR19</f>
        <v>0</v>
      </c>
      <c r="F159" s="172">
        <f>Data!OL19</f>
        <v>0</v>
      </c>
      <c r="G159" s="172">
        <f>Data!PF19</f>
        <v>0</v>
      </c>
      <c r="H159" s="174">
        <f>Data!PZ19</f>
        <v>0</v>
      </c>
      <c r="I159" s="76">
        <f t="shared" si="6"/>
        <v>0</v>
      </c>
    </row>
    <row r="160" spans="2:9" x14ac:dyDescent="0.2">
      <c r="B160" s="9" t="str">
        <f>$B$49</f>
        <v>Teacher Ed-Practice Teaching</v>
      </c>
      <c r="C160" s="172">
        <f>Data!ME19</f>
        <v>0</v>
      </c>
      <c r="D160" s="172">
        <f>Data!MY19</f>
        <v>0</v>
      </c>
      <c r="E160" s="172">
        <f>Data!NS19</f>
        <v>0</v>
      </c>
      <c r="F160" s="172">
        <f>Data!OM19</f>
        <v>0</v>
      </c>
      <c r="G160" s="172">
        <f>Data!PG19</f>
        <v>0</v>
      </c>
      <c r="H160" s="174">
        <f>Data!QA19</f>
        <v>41719</v>
      </c>
      <c r="I160" s="76">
        <f t="shared" si="6"/>
        <v>41719</v>
      </c>
    </row>
    <row r="161" spans="2:10" x14ac:dyDescent="0.2">
      <c r="B161" s="9" t="str">
        <f>$B$50</f>
        <v>Technology</v>
      </c>
      <c r="C161" s="172">
        <f>Data!MF19</f>
        <v>0</v>
      </c>
      <c r="D161" s="172">
        <f>Data!MZ19</f>
        <v>0</v>
      </c>
      <c r="E161" s="172">
        <f>Data!NT19</f>
        <v>0</v>
      </c>
      <c r="F161" s="172">
        <f>Data!ON19</f>
        <v>0</v>
      </c>
      <c r="G161" s="172">
        <f>Data!PH19</f>
        <v>0</v>
      </c>
      <c r="H161" s="174">
        <f>Data!QB19</f>
        <v>616646</v>
      </c>
      <c r="I161" s="76">
        <f t="shared" si="6"/>
        <v>616646</v>
      </c>
    </row>
    <row r="162" spans="2:10" x14ac:dyDescent="0.2">
      <c r="B162" s="9" t="str">
        <f>$B$51</f>
        <v>Nursing</v>
      </c>
      <c r="C162" s="172">
        <f>Data!MG19</f>
        <v>0</v>
      </c>
      <c r="D162" s="172">
        <f>Data!NA19</f>
        <v>0</v>
      </c>
      <c r="E162" s="172">
        <f>Data!NU19</f>
        <v>0</v>
      </c>
      <c r="F162" s="172">
        <f>Data!OO19</f>
        <v>0</v>
      </c>
      <c r="G162" s="172">
        <f>Data!PI19</f>
        <v>0</v>
      </c>
      <c r="H162" s="174">
        <f>Data!QC19</f>
        <v>1145932</v>
      </c>
      <c r="I162" s="76">
        <f t="shared" si="6"/>
        <v>1145932</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20449041</v>
      </c>
      <c r="I163" s="76">
        <f>SUM(I143:I162)</f>
        <v>20449041</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2616654.3320292225</v>
      </c>
      <c r="D168" s="21">
        <f t="shared" si="8"/>
        <v>1709421.5603197876</v>
      </c>
      <c r="E168" s="21">
        <f t="shared" si="8"/>
        <v>1193375.1076509899</v>
      </c>
      <c r="F168" s="21">
        <f t="shared" si="8"/>
        <v>0</v>
      </c>
      <c r="G168" s="21">
        <f t="shared" si="8"/>
        <v>0</v>
      </c>
      <c r="H168" s="40">
        <f t="shared" ref="H168:H188" si="9">SUM(C168:G168)</f>
        <v>5519451</v>
      </c>
      <c r="I168" s="56"/>
      <c r="J168" s="57"/>
    </row>
    <row r="169" spans="2:10" x14ac:dyDescent="0.2">
      <c r="B169" s="9" t="str">
        <f>$B$33</f>
        <v>Science</v>
      </c>
      <c r="C169" s="22">
        <f t="shared" si="8"/>
        <v>1087504.824521194</v>
      </c>
      <c r="D169" s="22">
        <f t="shared" si="8"/>
        <v>994818.94659222418</v>
      </c>
      <c r="E169" s="22">
        <f t="shared" si="8"/>
        <v>383860.2288865819</v>
      </c>
      <c r="F169" s="22">
        <f t="shared" si="8"/>
        <v>0</v>
      </c>
      <c r="G169" s="22">
        <f t="shared" si="8"/>
        <v>0</v>
      </c>
      <c r="H169" s="75">
        <f t="shared" si="9"/>
        <v>2466184</v>
      </c>
      <c r="I169" s="56"/>
      <c r="J169" s="57"/>
    </row>
    <row r="170" spans="2:10" x14ac:dyDescent="0.2">
      <c r="B170" s="9" t="str">
        <f>$B$34</f>
        <v>Fine Arts</v>
      </c>
      <c r="C170" s="22">
        <f t="shared" si="8"/>
        <v>1446439.7707378876</v>
      </c>
      <c r="D170" s="22">
        <f t="shared" si="8"/>
        <v>826699.16731576226</v>
      </c>
      <c r="E170" s="22">
        <f t="shared" si="8"/>
        <v>184925.06194635009</v>
      </c>
      <c r="F170" s="22">
        <f t="shared" si="8"/>
        <v>0</v>
      </c>
      <c r="G170" s="22">
        <f t="shared" si="8"/>
        <v>0</v>
      </c>
      <c r="H170" s="75">
        <f t="shared" si="9"/>
        <v>2458064</v>
      </c>
      <c r="I170" s="56"/>
      <c r="J170" s="57"/>
    </row>
    <row r="171" spans="2:10" x14ac:dyDescent="0.2">
      <c r="B171" s="9" t="str">
        <f>$B$35</f>
        <v>Teacher Education</v>
      </c>
      <c r="C171" s="22">
        <f t="shared" si="8"/>
        <v>104297.18804140038</v>
      </c>
      <c r="D171" s="22">
        <f t="shared" si="8"/>
        <v>463489.23444382887</v>
      </c>
      <c r="E171" s="22">
        <f t="shared" si="8"/>
        <v>585056.57751477079</v>
      </c>
      <c r="F171" s="22">
        <f t="shared" si="8"/>
        <v>0</v>
      </c>
      <c r="G171" s="22">
        <f t="shared" si="8"/>
        <v>0</v>
      </c>
      <c r="H171" s="75">
        <f t="shared" si="9"/>
        <v>1152843</v>
      </c>
      <c r="I171" s="56"/>
      <c r="J171" s="57"/>
    </row>
    <row r="172" spans="2:10" x14ac:dyDescent="0.2">
      <c r="B172" s="9" t="str">
        <f>$B$36</f>
        <v>Agriculture</v>
      </c>
      <c r="C172" s="22">
        <f t="shared" si="8"/>
        <v>300589.7979864892</v>
      </c>
      <c r="D172" s="22">
        <f t="shared" si="8"/>
        <v>474282.81915553287</v>
      </c>
      <c r="E172" s="22">
        <f t="shared" si="8"/>
        <v>211900.67902176318</v>
      </c>
      <c r="F172" s="22">
        <f t="shared" si="8"/>
        <v>60643.703836214787</v>
      </c>
      <c r="G172" s="22">
        <f t="shared" si="8"/>
        <v>0</v>
      </c>
      <c r="H172" s="75">
        <f t="shared" si="9"/>
        <v>1047417</v>
      </c>
      <c r="I172" s="56"/>
      <c r="J172" s="57"/>
    </row>
    <row r="173" spans="2:10" x14ac:dyDescent="0.2">
      <c r="B173" s="9" t="str">
        <f>$B$37</f>
        <v>Engineering</v>
      </c>
      <c r="C173" s="22">
        <f t="shared" si="8"/>
        <v>314964.60452149814</v>
      </c>
      <c r="D173" s="22">
        <f t="shared" si="8"/>
        <v>704978.71611168014</v>
      </c>
      <c r="E173" s="22">
        <f t="shared" si="8"/>
        <v>384059.67936682171</v>
      </c>
      <c r="F173" s="22">
        <f t="shared" si="8"/>
        <v>0</v>
      </c>
      <c r="G173" s="22">
        <f t="shared" si="8"/>
        <v>0</v>
      </c>
      <c r="H173" s="75">
        <f t="shared" si="9"/>
        <v>1404003</v>
      </c>
      <c r="I173" s="56"/>
      <c r="J173" s="57"/>
    </row>
    <row r="174" spans="2:10" x14ac:dyDescent="0.2">
      <c r="B174" s="9" t="str">
        <f>$B$38</f>
        <v>Home Economics</v>
      </c>
      <c r="C174" s="22">
        <f t="shared" si="8"/>
        <v>17838.366253242832</v>
      </c>
      <c r="D174" s="22">
        <f t="shared" si="8"/>
        <v>0</v>
      </c>
      <c r="E174" s="22">
        <f t="shared" si="8"/>
        <v>4654.6337467571693</v>
      </c>
      <c r="F174" s="22">
        <f t="shared" si="8"/>
        <v>0</v>
      </c>
      <c r="G174" s="22">
        <f t="shared" si="8"/>
        <v>0</v>
      </c>
      <c r="H174" s="75">
        <f t="shared" si="9"/>
        <v>22493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22451.474857284687</v>
      </c>
      <c r="D176" s="22">
        <f t="shared" si="8"/>
        <v>61970.770811615788</v>
      </c>
      <c r="E176" s="22">
        <f t="shared" si="8"/>
        <v>92710.754331099524</v>
      </c>
      <c r="F176" s="22">
        <f t="shared" si="8"/>
        <v>0</v>
      </c>
      <c r="G176" s="22">
        <f t="shared" si="8"/>
        <v>0</v>
      </c>
      <c r="H176" s="75">
        <f t="shared" si="9"/>
        <v>177133</v>
      </c>
      <c r="I176" s="56"/>
      <c r="J176" s="57"/>
    </row>
    <row r="177" spans="2:10" x14ac:dyDescent="0.2">
      <c r="B177" s="9" t="str">
        <f>$B$41</f>
        <v>Library Science</v>
      </c>
      <c r="C177" s="22">
        <f t="shared" si="8"/>
        <v>0</v>
      </c>
      <c r="D177" s="22">
        <f t="shared" si="8"/>
        <v>6320.8446018042487</v>
      </c>
      <c r="E177" s="22">
        <f t="shared" si="8"/>
        <v>10161.155398195751</v>
      </c>
      <c r="F177" s="22">
        <f t="shared" si="8"/>
        <v>0</v>
      </c>
      <c r="G177" s="22">
        <f t="shared" si="8"/>
        <v>0</v>
      </c>
      <c r="H177" s="75">
        <f t="shared" si="9"/>
        <v>16482</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19651</v>
      </c>
      <c r="E179" s="22">
        <f t="shared" si="8"/>
        <v>0</v>
      </c>
      <c r="F179" s="22">
        <f t="shared" si="8"/>
        <v>0</v>
      </c>
      <c r="G179" s="22">
        <f t="shared" si="8"/>
        <v>0</v>
      </c>
      <c r="H179" s="75">
        <f t="shared" si="9"/>
        <v>19651</v>
      </c>
      <c r="I179" s="56"/>
      <c r="J179" s="57"/>
    </row>
    <row r="180" spans="2:10" x14ac:dyDescent="0.2">
      <c r="B180" s="9" t="str">
        <f>$B$44</f>
        <v>Physical Training</v>
      </c>
      <c r="C180" s="22">
        <f t="shared" si="8"/>
        <v>27506.367530213523</v>
      </c>
      <c r="D180" s="22">
        <f t="shared" si="8"/>
        <v>22693.632469786477</v>
      </c>
      <c r="E180" s="22">
        <f t="shared" si="8"/>
        <v>0</v>
      </c>
      <c r="F180" s="22">
        <f t="shared" si="8"/>
        <v>0</v>
      </c>
      <c r="G180" s="22">
        <f t="shared" si="8"/>
        <v>0</v>
      </c>
      <c r="H180" s="75">
        <f t="shared" si="9"/>
        <v>50200</v>
      </c>
      <c r="I180" s="56"/>
      <c r="J180" s="57"/>
    </row>
    <row r="181" spans="2:10" x14ac:dyDescent="0.2">
      <c r="B181" s="9" t="str">
        <f>$B$45</f>
        <v>Health Services</v>
      </c>
      <c r="C181" s="22">
        <f t="shared" si="8"/>
        <v>156644.44819710465</v>
      </c>
      <c r="D181" s="22">
        <f t="shared" si="8"/>
        <v>199684.2415472611</v>
      </c>
      <c r="E181" s="22">
        <f t="shared" si="8"/>
        <v>377943.31025563425</v>
      </c>
      <c r="F181" s="22">
        <f t="shared" si="8"/>
        <v>0</v>
      </c>
      <c r="G181" s="22">
        <f t="shared" si="8"/>
        <v>0</v>
      </c>
      <c r="H181" s="75">
        <f t="shared" si="9"/>
        <v>734272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361847.17536978598</v>
      </c>
      <c r="D183" s="22">
        <f t="shared" si="8"/>
        <v>1446576.5533229169</v>
      </c>
      <c r="E183" s="22">
        <f t="shared" si="8"/>
        <v>1768127.2713072973</v>
      </c>
      <c r="F183" s="22">
        <f t="shared" si="8"/>
        <v>0</v>
      </c>
      <c r="G183" s="22">
        <f t="shared" si="8"/>
        <v>0</v>
      </c>
      <c r="H183" s="75">
        <f t="shared" si="9"/>
        <v>3576551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827.31386036174126</v>
      </c>
      <c r="D185" s="22">
        <f t="shared" si="10"/>
        <v>40891.686139638259</v>
      </c>
      <c r="E185" s="22">
        <f t="shared" si="10"/>
        <v>0</v>
      </c>
      <c r="F185" s="22">
        <f t="shared" si="10"/>
        <v>0</v>
      </c>
      <c r="G185" s="22">
        <f t="shared" si="10"/>
        <v>0</v>
      </c>
      <c r="H185" s="75">
        <f t="shared" si="9"/>
        <v>41719</v>
      </c>
      <c r="I185" s="56"/>
      <c r="J185" s="57"/>
    </row>
    <row r="186" spans="2:10" x14ac:dyDescent="0.2">
      <c r="B186" s="9" t="str">
        <f>$B$50</f>
        <v>Technology</v>
      </c>
      <c r="C186" s="22">
        <f t="shared" si="10"/>
        <v>262768.35328858503</v>
      </c>
      <c r="D186" s="22">
        <f t="shared" si="10"/>
        <v>274114.44912149705</v>
      </c>
      <c r="E186" s="22">
        <f t="shared" si="10"/>
        <v>79763.197589917894</v>
      </c>
      <c r="F186" s="22">
        <f t="shared" si="10"/>
        <v>0</v>
      </c>
      <c r="G186" s="22">
        <f t="shared" si="10"/>
        <v>0</v>
      </c>
      <c r="H186" s="75">
        <f t="shared" si="9"/>
        <v>616646</v>
      </c>
      <c r="I186" s="56"/>
      <c r="J186" s="57"/>
    </row>
    <row r="187" spans="2:10" x14ac:dyDescent="0.2">
      <c r="B187" s="9" t="str">
        <f>$B$51</f>
        <v>Nursing</v>
      </c>
      <c r="C187" s="22">
        <f t="shared" si="10"/>
        <v>36418.71075436307</v>
      </c>
      <c r="D187" s="22">
        <f t="shared" si="10"/>
        <v>798708.05007090699</v>
      </c>
      <c r="E187" s="22">
        <f t="shared" si="10"/>
        <v>310805.23917472991</v>
      </c>
      <c r="F187" s="22">
        <f t="shared" si="10"/>
        <v>0</v>
      </c>
      <c r="G187" s="22">
        <f t="shared" si="10"/>
        <v>0</v>
      </c>
      <c r="H187" s="75">
        <f t="shared" si="9"/>
        <v>1145932</v>
      </c>
      <c r="I187" s="56"/>
      <c r="J187" s="57"/>
    </row>
    <row r="188" spans="2:10" x14ac:dyDescent="0.2">
      <c r="B188" s="39" t="str">
        <f>$B$52</f>
        <v>Totals</v>
      </c>
      <c r="C188" s="40">
        <f>SUM(C168:C187)</f>
        <v>6756752.727948633</v>
      </c>
      <c r="D188" s="40">
        <f>SUM(D168:D187)</f>
        <v>8044301.6720242426</v>
      </c>
      <c r="E188" s="40">
        <f>SUM(E168:E187)</f>
        <v>5587342.8961909097</v>
      </c>
      <c r="F188" s="40">
        <f>SUM(F168:F187)</f>
        <v>60643.703836214787</v>
      </c>
      <c r="G188" s="40">
        <f>SUM(G168:G187)</f>
        <v>0</v>
      </c>
      <c r="H188" s="40">
        <f t="shared" si="9"/>
        <v>20449040.999999996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17837556</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2268563.0945741152</v>
      </c>
      <c r="D193" s="42">
        <f t="shared" si="11"/>
        <v>1482018.7050856748</v>
      </c>
      <c r="E193" s="42">
        <f t="shared" si="11"/>
        <v>1034621.4607188753</v>
      </c>
      <c r="F193" s="42">
        <f t="shared" si="11"/>
        <v>0</v>
      </c>
      <c r="G193" s="42">
        <f t="shared" si="11"/>
        <v>0</v>
      </c>
      <c r="H193" s="42">
        <f>SUM(C193:G193)</f>
        <v>4785203.2603786653</v>
      </c>
      <c r="I193" s="1"/>
    </row>
    <row r="194" spans="2:9" x14ac:dyDescent="0.2">
      <c r="B194" s="9" t="str">
        <f>$B$33</f>
        <v>Science</v>
      </c>
      <c r="C194" s="43">
        <f t="shared" si="11"/>
        <v>943753.74936915247</v>
      </c>
      <c r="D194" s="43">
        <f t="shared" si="11"/>
        <v>863319.49028662464</v>
      </c>
      <c r="E194" s="43">
        <f t="shared" si="11"/>
        <v>333119.92928850919</v>
      </c>
      <c r="F194" s="43">
        <f t="shared" si="11"/>
        <v>0</v>
      </c>
      <c r="G194" s="43">
        <f t="shared" si="11"/>
        <v>0</v>
      </c>
      <c r="H194" s="43">
        <f t="shared" ref="H194:H213" si="12">SUM(C194:G194)</f>
        <v>2140193.1689442862</v>
      </c>
      <c r="I194" s="1"/>
    </row>
    <row r="195" spans="2:9" x14ac:dyDescent="0.2">
      <c r="B195" s="9" t="str">
        <f>$B$34</f>
        <v>Fine Arts</v>
      </c>
      <c r="C195" s="43">
        <f t="shared" si="11"/>
        <v>1254025.4230749879</v>
      </c>
      <c r="D195" s="43">
        <f t="shared" si="11"/>
        <v>716726.54058732453</v>
      </c>
      <c r="E195" s="43">
        <f t="shared" si="11"/>
        <v>160325.18860162291</v>
      </c>
      <c r="F195" s="43">
        <f t="shared" si="11"/>
        <v>0</v>
      </c>
      <c r="G195" s="43">
        <f t="shared" si="11"/>
        <v>0</v>
      </c>
      <c r="H195" s="43">
        <f t="shared" si="12"/>
        <v>2131077.1522639352</v>
      </c>
      <c r="I195" s="1"/>
    </row>
    <row r="196" spans="2:9" x14ac:dyDescent="0.2">
      <c r="B196" s="9" t="str">
        <f>$B$35</f>
        <v>Teacher Education</v>
      </c>
      <c r="C196" s="43">
        <f t="shared" si="11"/>
        <v>90422.790967422043</v>
      </c>
      <c r="D196" s="43">
        <f t="shared" si="11"/>
        <v>401832.40745789616</v>
      </c>
      <c r="E196" s="43">
        <f t="shared" si="11"/>
        <v>507227.94742782559</v>
      </c>
      <c r="F196" s="43">
        <f t="shared" si="11"/>
        <v>0</v>
      </c>
      <c r="G196" s="43">
        <f t="shared" si="11"/>
        <v>0</v>
      </c>
      <c r="H196" s="43">
        <f t="shared" si="12"/>
        <v>999483.14585314388</v>
      </c>
      <c r="I196" s="1"/>
    </row>
    <row r="197" spans="2:9" x14ac:dyDescent="0.2">
      <c r="B197" s="9" t="str">
        <f>$B$36</f>
        <v>Agriculture</v>
      </c>
      <c r="C197" s="43">
        <f t="shared" si="11"/>
        <v>291228.80413439841</v>
      </c>
      <c r="D197" s="43">
        <f t="shared" si="11"/>
        <v>459512.66200446821</v>
      </c>
      <c r="E197" s="43">
        <f t="shared" si="11"/>
        <v>205301.64949094146</v>
      </c>
      <c r="F197" s="43">
        <f t="shared" si="11"/>
        <v>58755.132292597933</v>
      </c>
      <c r="G197" s="43">
        <f t="shared" si="11"/>
        <v>0</v>
      </c>
      <c r="H197" s="43">
        <f t="shared" si="12"/>
        <v>1014798.2479224059</v>
      </c>
      <c r="I197" s="1"/>
    </row>
    <row r="198" spans="2:9" x14ac:dyDescent="0.2">
      <c r="B198" s="9" t="str">
        <f>$B$37</f>
        <v>Engineering</v>
      </c>
      <c r="C198" s="43">
        <f t="shared" si="11"/>
        <v>273065.379991528</v>
      </c>
      <c r="D198" s="43">
        <f t="shared" si="11"/>
        <v>611196.55427134153</v>
      </c>
      <c r="E198" s="43">
        <f t="shared" si="11"/>
        <v>332968.85040479957</v>
      </c>
      <c r="F198" s="43">
        <f t="shared" si="11"/>
        <v>0</v>
      </c>
      <c r="G198" s="43">
        <f t="shared" si="11"/>
        <v>0</v>
      </c>
      <c r="H198" s="43">
        <f t="shared" si="12"/>
        <v>1217230.7846676691</v>
      </c>
      <c r="I198" s="1"/>
    </row>
    <row r="199" spans="2:9" x14ac:dyDescent="0.2">
      <c r="B199" s="9" t="str">
        <f>$B$38</f>
        <v>Home Economics</v>
      </c>
      <c r="C199" s="43">
        <f t="shared" si="11"/>
        <v>15465.487930569534</v>
      </c>
      <c r="D199" s="43">
        <f t="shared" si="11"/>
        <v>0</v>
      </c>
      <c r="E199" s="43">
        <f t="shared" si="11"/>
        <v>4035.4694488127975</v>
      </c>
      <c r="F199" s="43">
        <f t="shared" si="11"/>
        <v>0</v>
      </c>
      <c r="G199" s="43">
        <f t="shared" si="11"/>
        <v>0</v>
      </c>
      <c r="H199" s="43">
        <f t="shared" si="12"/>
        <v>19500.957379382333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19464.920214460766</v>
      </c>
      <c r="D201" s="43">
        <f t="shared" si="11"/>
        <v>53727.254763637466</v>
      </c>
      <c r="E201" s="43">
        <f t="shared" si="11"/>
        <v>80378.124267938503</v>
      </c>
      <c r="F201" s="43">
        <f t="shared" si="11"/>
        <v>0</v>
      </c>
      <c r="G201" s="43">
        <f t="shared" si="11"/>
        <v>0</v>
      </c>
      <c r="H201" s="43">
        <f t="shared" si="12"/>
        <v>153570.29924603674</v>
      </c>
      <c r="I201" s="1"/>
    </row>
    <row r="202" spans="2:9" x14ac:dyDescent="0.2">
      <c r="B202" s="9" t="str">
        <f>$B$41</f>
        <v>Library Science</v>
      </c>
      <c r="C202" s="43">
        <f t="shared" si="11"/>
        <v>0</v>
      </c>
      <c r="D202" s="43">
        <f t="shared" si="11"/>
        <v>5479.7281352846967</v>
      </c>
      <c r="E202" s="43">
        <f t="shared" si="11"/>
        <v>8809.0077561153139</v>
      </c>
      <c r="F202" s="43">
        <f t="shared" si="11"/>
        <v>0</v>
      </c>
      <c r="G202" s="43">
        <f t="shared" si="11"/>
        <v>0</v>
      </c>
      <c r="H202" s="43">
        <f t="shared" si="12"/>
        <v>14288.735891400011</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17037.262739071582</v>
      </c>
      <c r="E204" s="43">
        <f t="shared" si="11"/>
        <v>0</v>
      </c>
      <c r="F204" s="43">
        <f t="shared" si="11"/>
        <v>0</v>
      </c>
      <c r="G204" s="43">
        <f t="shared" si="11"/>
        <v>0</v>
      </c>
      <c r="H204" s="43">
        <f t="shared" si="12"/>
        <v>17037.262739071582</v>
      </c>
      <c r="I204" s="1"/>
    </row>
    <row r="205" spans="2:9" x14ac:dyDescent="0.2">
      <c r="B205" s="9" t="str">
        <f>$B$44</f>
        <v>Physical Training</v>
      </c>
      <c r="C205" s="43">
        <f t="shared" si="11"/>
        <v>23848.286909247119</v>
      </c>
      <c r="D205" s="43">
        <f t="shared" si="11"/>
        <v>19675.599024771447</v>
      </c>
      <c r="E205" s="43">
        <f t="shared" si="11"/>
        <v>0</v>
      </c>
      <c r="F205" s="43">
        <f t="shared" si="11"/>
        <v>0</v>
      </c>
      <c r="G205" s="43">
        <f t="shared" si="11"/>
        <v>0</v>
      </c>
      <c r="H205" s="43">
        <f t="shared" si="12"/>
        <v>43523.885934018566</v>
      </c>
      <c r="I205" s="1"/>
    </row>
    <row r="206" spans="2:9" x14ac:dyDescent="0.2">
      <c r="B206" s="9" t="str">
        <f>$B$45</f>
        <v>Health Services</v>
      </c>
      <c r="C206" s="43">
        <f t="shared" si="11"/>
        <v>135806.74902931516</v>
      </c>
      <c r="D206" s="43">
        <f t="shared" si="11"/>
        <v>173121.15423838739</v>
      </c>
      <c r="E206" s="43">
        <f t="shared" si="11"/>
        <v>327667.22902691568</v>
      </c>
      <c r="F206" s="43">
        <f t="shared" si="11"/>
        <v>0</v>
      </c>
      <c r="G206" s="43">
        <f t="shared" si="11"/>
        <v>0</v>
      </c>
      <c r="H206" s="43">
        <f t="shared" si="12"/>
        <v>636595.13229461829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313711.83691104013</v>
      </c>
      <c r="D208" s="43">
        <f t="shared" si="11"/>
        <v>1254143.2368833856</v>
      </c>
      <c r="E208" s="43">
        <f t="shared" si="11"/>
        <v>1532919.1214701764</v>
      </c>
      <c r="F208" s="43">
        <f t="shared" si="11"/>
        <v>0</v>
      </c>
      <c r="G208" s="43">
        <f t="shared" si="11"/>
        <v>0</v>
      </c>
      <c r="H208" s="43">
        <f t="shared" si="12"/>
        <v>3100774.1952646021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717.27818641958527</v>
      </c>
      <c r="D210" s="43">
        <f t="shared" si="13"/>
        <v>35452.947036392979</v>
      </c>
      <c r="E210" s="43">
        <f t="shared" si="13"/>
        <v>0</v>
      </c>
      <c r="F210" s="43">
        <f t="shared" si="13"/>
        <v>0</v>
      </c>
      <c r="G210" s="43">
        <f t="shared" si="13"/>
        <v>0</v>
      </c>
      <c r="H210" s="43">
        <f t="shared" si="12"/>
        <v>36170.225222812565</v>
      </c>
      <c r="I210" s="1"/>
    </row>
    <row r="211" spans="2:9" x14ac:dyDescent="0.2">
      <c r="B211" s="9" t="str">
        <f>$B$50</f>
        <v>Technology</v>
      </c>
      <c r="C211" s="43">
        <f t="shared" si="13"/>
        <v>227813.096186079</v>
      </c>
      <c r="D211" s="43">
        <f t="shared" si="13"/>
        <v>237649.85616486124</v>
      </c>
      <c r="E211" s="43">
        <f t="shared" si="13"/>
        <v>69152.547394871406</v>
      </c>
      <c r="F211" s="43">
        <f t="shared" si="13"/>
        <v>0</v>
      </c>
      <c r="G211" s="43">
        <f t="shared" si="13"/>
        <v>0</v>
      </c>
      <c r="H211" s="43">
        <f t="shared" si="12"/>
        <v>534615.49974581157</v>
      </c>
      <c r="I211" s="1"/>
    </row>
    <row r="212" spans="2:9" x14ac:dyDescent="0.2">
      <c r="B212" s="9" t="str">
        <f>$B$51</f>
        <v>Nursing</v>
      </c>
      <c r="C212" s="43">
        <f t="shared" si="13"/>
        <v>31574.100650508513</v>
      </c>
      <c r="D212" s="43">
        <f t="shared" si="13"/>
        <v>692459.66814706544</v>
      </c>
      <c r="E212" s="43">
        <f t="shared" si="13"/>
        <v>269460.27745456691</v>
      </c>
      <c r="F212" s="43">
        <f t="shared" si="13"/>
        <v>0</v>
      </c>
      <c r="G212" s="43">
        <f t="shared" si="13"/>
        <v>0</v>
      </c>
      <c r="H212" s="43">
        <f t="shared" si="12"/>
        <v>993494.04625214089</v>
      </c>
      <c r="I212" s="1"/>
    </row>
    <row r="213" spans="2:9" x14ac:dyDescent="0.2">
      <c r="B213" s="39" t="str">
        <f>$B$52</f>
        <v>Totals</v>
      </c>
      <c r="C213" s="42">
        <f>SUM(C193:C212)</f>
        <v>5889460.9981292449</v>
      </c>
      <c r="D213" s="42">
        <f>SUM(D193:D212)</f>
        <v>7023353.066826188</v>
      </c>
      <c r="E213" s="42">
        <f>SUM(E193:E212)</f>
        <v>4865986.8027519714</v>
      </c>
      <c r="F213" s="42">
        <f>SUM(F193:F212)</f>
        <v>58755.132292597933</v>
      </c>
      <c r="G213" s="42">
        <f>SUM(G193:G212)</f>
        <v>0</v>
      </c>
      <c r="H213" s="42">
        <f t="shared" si="12"/>
        <v>17837556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11547936</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1526163.0664087413</v>
      </c>
      <c r="D218" s="42">
        <f t="shared" si="14"/>
        <v>1250021.4848993965</v>
      </c>
      <c r="E218" s="42">
        <f t="shared" si="14"/>
        <v>546795.87905273074</v>
      </c>
      <c r="F218" s="42">
        <f t="shared" si="14"/>
        <v>0</v>
      </c>
      <c r="G218" s="42">
        <f t="shared" si="14"/>
        <v>0</v>
      </c>
      <c r="H218" s="42">
        <f>SUM(C218:G218)</f>
        <v>3322980.4303608686</v>
      </c>
      <c r="I218" s="1"/>
    </row>
    <row r="219" spans="2:9" x14ac:dyDescent="0.2">
      <c r="B219" s="9" t="str">
        <f>$B$33</f>
        <v>Science</v>
      </c>
      <c r="C219" s="43">
        <f t="shared" si="14"/>
        <v>646413.39300995506</v>
      </c>
      <c r="D219" s="43">
        <f t="shared" si="14"/>
        <v>633997.32866151049</v>
      </c>
      <c r="E219" s="43">
        <f t="shared" si="14"/>
        <v>79441.408571400374</v>
      </c>
      <c r="F219" s="43">
        <f t="shared" si="14"/>
        <v>0</v>
      </c>
      <c r="G219" s="43">
        <f t="shared" si="14"/>
        <v>0</v>
      </c>
      <c r="H219" s="43">
        <f t="shared" ref="H219:H238" si="15">SUM(C219:G219)</f>
        <v>1359852.130242866</v>
      </c>
      <c r="I219" s="1"/>
    </row>
    <row r="220" spans="2:9" x14ac:dyDescent="0.2">
      <c r="B220" s="9" t="str">
        <f>$B$34</f>
        <v>Fine Arts</v>
      </c>
      <c r="C220" s="43">
        <f t="shared" si="14"/>
        <v>305606.10072534782</v>
      </c>
      <c r="D220" s="43">
        <f t="shared" si="14"/>
        <v>269914.01544633083</v>
      </c>
      <c r="E220" s="43">
        <f t="shared" si="14"/>
        <v>32528.933314751688</v>
      </c>
      <c r="F220" s="43">
        <f t="shared" si="14"/>
        <v>0</v>
      </c>
      <c r="G220" s="43">
        <f t="shared" si="14"/>
        <v>0</v>
      </c>
      <c r="H220" s="43">
        <f t="shared" si="15"/>
        <v>608049.04948643036</v>
      </c>
      <c r="I220" s="1"/>
    </row>
    <row r="221" spans="2:9" x14ac:dyDescent="0.2">
      <c r="B221" s="9" t="str">
        <f>$B$35</f>
        <v>Teacher Education</v>
      </c>
      <c r="C221" s="43">
        <f t="shared" si="14"/>
        <v>72176.448475616824</v>
      </c>
      <c r="D221" s="43">
        <f t="shared" si="14"/>
        <v>553244.62439198687</v>
      </c>
      <c r="E221" s="43">
        <f t="shared" si="14"/>
        <v>456732.77797039103</v>
      </c>
      <c r="F221" s="43">
        <f t="shared" si="14"/>
        <v>0</v>
      </c>
      <c r="G221" s="43">
        <f t="shared" si="14"/>
        <v>0</v>
      </c>
      <c r="H221" s="43">
        <f t="shared" si="15"/>
        <v>1082153.8508379948</v>
      </c>
      <c r="I221" s="1"/>
    </row>
    <row r="222" spans="2:9" x14ac:dyDescent="0.2">
      <c r="B222" s="9" t="str">
        <f>$B$36</f>
        <v>Agriculture</v>
      </c>
      <c r="C222" s="43">
        <f t="shared" si="14"/>
        <v>202803.6818745663</v>
      </c>
      <c r="D222" s="43">
        <f t="shared" si="14"/>
        <v>343578.70805583353</v>
      </c>
      <c r="E222" s="43">
        <f t="shared" si="14"/>
        <v>37618.494309576781</v>
      </c>
      <c r="F222" s="43">
        <f t="shared" si="14"/>
        <v>12626.967793240558</v>
      </c>
      <c r="G222" s="43">
        <f t="shared" si="14"/>
        <v>0</v>
      </c>
      <c r="H222" s="43">
        <f t="shared" si="15"/>
        <v>596627.8520332172</v>
      </c>
      <c r="I222" s="1"/>
    </row>
    <row r="223" spans="2:9" x14ac:dyDescent="0.2">
      <c r="B223" s="9" t="str">
        <f>$B$37</f>
        <v>Engineering</v>
      </c>
      <c r="C223" s="43">
        <f t="shared" si="14"/>
        <v>78681.354784975993</v>
      </c>
      <c r="D223" s="43">
        <f t="shared" si="14"/>
        <v>231436.23786336035</v>
      </c>
      <c r="E223" s="43">
        <f t="shared" si="14"/>
        <v>143835.41941897004</v>
      </c>
      <c r="F223" s="43">
        <f t="shared" si="14"/>
        <v>0</v>
      </c>
      <c r="G223" s="43">
        <f t="shared" si="14"/>
        <v>0</v>
      </c>
      <c r="H223" s="43">
        <f t="shared" si="15"/>
        <v>453953.01206730632</v>
      </c>
      <c r="I223" s="1"/>
    </row>
    <row r="224" spans="2:9" x14ac:dyDescent="0.2">
      <c r="B224" s="9" t="str">
        <f>$B$38</f>
        <v>Home Economics</v>
      </c>
      <c r="C224" s="43">
        <f t="shared" si="14"/>
        <v>10457.648420787949</v>
      </c>
      <c r="D224" s="43">
        <f t="shared" si="14"/>
        <v>0</v>
      </c>
      <c r="E224" s="43">
        <f t="shared" si="14"/>
        <v>5532.1315161142329</v>
      </c>
      <c r="F224" s="43">
        <f t="shared" si="14"/>
        <v>0</v>
      </c>
      <c r="G224" s="43">
        <f t="shared" si="14"/>
        <v>0</v>
      </c>
      <c r="H224" s="43">
        <f t="shared" si="15"/>
        <v>15989.779936902181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11484.738890686765</v>
      </c>
      <c r="D226" s="43">
        <f t="shared" si="14"/>
        <v>132900.21862539148</v>
      </c>
      <c r="E226" s="43">
        <f t="shared" si="14"/>
        <v>49125.327863094382</v>
      </c>
      <c r="F226" s="43">
        <f t="shared" si="14"/>
        <v>0</v>
      </c>
      <c r="G226" s="43">
        <f t="shared" si="14"/>
        <v>0</v>
      </c>
      <c r="H226" s="43">
        <f t="shared" si="15"/>
        <v>193510.28537917265</v>
      </c>
      <c r="I226" s="1"/>
    </row>
    <row r="227" spans="2:10" x14ac:dyDescent="0.2">
      <c r="B227" s="9" t="str">
        <f>$B$41</f>
        <v>Library Science</v>
      </c>
      <c r="C227" s="43">
        <f t="shared" si="14"/>
        <v>0</v>
      </c>
      <c r="D227" s="43">
        <f t="shared" si="14"/>
        <v>569.5723655373921</v>
      </c>
      <c r="E227" s="43">
        <f t="shared" si="14"/>
        <v>442.57052128913858</v>
      </c>
      <c r="F227" s="43">
        <f t="shared" si="14"/>
        <v>0</v>
      </c>
      <c r="G227" s="43">
        <f t="shared" si="14"/>
        <v>0</v>
      </c>
      <c r="H227" s="43">
        <f t="shared" si="15"/>
        <v>1012.1428868265307</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3037.7192828660914</v>
      </c>
      <c r="E229" s="43">
        <f t="shared" si="14"/>
        <v>0</v>
      </c>
      <c r="F229" s="43">
        <f t="shared" si="14"/>
        <v>0</v>
      </c>
      <c r="G229" s="43">
        <f t="shared" si="14"/>
        <v>0</v>
      </c>
      <c r="H229" s="43">
        <f t="shared" si="15"/>
        <v>3037.7192828660914</v>
      </c>
      <c r="I229" s="1"/>
    </row>
    <row r="230" spans="2:10" x14ac:dyDescent="0.2">
      <c r="B230" s="9" t="str">
        <f>$B$44</f>
        <v>Physical Training</v>
      </c>
      <c r="C230" s="43">
        <f t="shared" si="14"/>
        <v>5197.7002567606769</v>
      </c>
      <c r="D230" s="43">
        <f t="shared" si="14"/>
        <v>20314.747704166984</v>
      </c>
      <c r="E230" s="43">
        <f t="shared" si="14"/>
        <v>0</v>
      </c>
      <c r="F230" s="43">
        <f t="shared" si="14"/>
        <v>0</v>
      </c>
      <c r="G230" s="43">
        <f t="shared" si="14"/>
        <v>0</v>
      </c>
      <c r="H230" s="43">
        <f t="shared" si="15"/>
        <v>25512.44796092766</v>
      </c>
      <c r="I230" s="1"/>
    </row>
    <row r="231" spans="2:10" x14ac:dyDescent="0.2">
      <c r="B231" s="9" t="str">
        <f>$B$45</f>
        <v>Health Services</v>
      </c>
      <c r="C231" s="43">
        <f t="shared" si="14"/>
        <v>31933.176427763203</v>
      </c>
      <c r="D231" s="43">
        <f t="shared" si="14"/>
        <v>134165.93499325239</v>
      </c>
      <c r="E231" s="43">
        <f t="shared" si="14"/>
        <v>124731.12524998889</v>
      </c>
      <c r="F231" s="43">
        <f t="shared" si="14"/>
        <v>0</v>
      </c>
      <c r="G231" s="43">
        <f t="shared" si="14"/>
        <v>0</v>
      </c>
      <c r="H231" s="43">
        <f t="shared" si="15"/>
        <v>290830.23667100444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195147.18928077511</v>
      </c>
      <c r="D233" s="43">
        <f t="shared" si="14"/>
        <v>1273373.9518864297</v>
      </c>
      <c r="E233" s="43">
        <f t="shared" si="14"/>
        <v>1229313.3846341306</v>
      </c>
      <c r="F233" s="43">
        <f t="shared" si="14"/>
        <v>0</v>
      </c>
      <c r="G233" s="43">
        <f t="shared" si="14"/>
        <v>0</v>
      </c>
      <c r="H233" s="43">
        <f t="shared" si="15"/>
        <v>2697834.5258013355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186.74372179978482</v>
      </c>
      <c r="D235" s="43">
        <f t="shared" si="16"/>
        <v>86954.714472041873</v>
      </c>
      <c r="E235" s="43">
        <f t="shared" si="16"/>
        <v>0</v>
      </c>
      <c r="F235" s="43">
        <f t="shared" si="16"/>
        <v>0</v>
      </c>
      <c r="G235" s="43">
        <f t="shared" si="16"/>
        <v>0</v>
      </c>
      <c r="H235" s="43">
        <f t="shared" si="15"/>
        <v>87141.458193841652</v>
      </c>
      <c r="I235" s="1"/>
    </row>
    <row r="236" spans="2:10" x14ac:dyDescent="0.2">
      <c r="B236" s="9" t="str">
        <f>$B$50</f>
        <v>Technology</v>
      </c>
      <c r="C236" s="43">
        <f t="shared" si="16"/>
        <v>77311.900825110904</v>
      </c>
      <c r="D236" s="43">
        <f t="shared" si="16"/>
        <v>147835.67176614978</v>
      </c>
      <c r="E236" s="43">
        <f t="shared" si="16"/>
        <v>19915.673458011235</v>
      </c>
      <c r="F236" s="43">
        <f t="shared" si="16"/>
        <v>0</v>
      </c>
      <c r="G236" s="43">
        <f t="shared" si="16"/>
        <v>0</v>
      </c>
      <c r="H236" s="43">
        <f t="shared" si="15"/>
        <v>245063.24604927193</v>
      </c>
      <c r="I236" s="1"/>
    </row>
    <row r="237" spans="2:10" x14ac:dyDescent="0.2">
      <c r="B237" s="9" t="str">
        <f>$B$51</f>
        <v>Nursing</v>
      </c>
      <c r="C237" s="43">
        <f t="shared" si="16"/>
        <v>20728.553119776116</v>
      </c>
      <c r="D237" s="43">
        <f t="shared" si="16"/>
        <v>415977.68429747538</v>
      </c>
      <c r="E237" s="43">
        <f t="shared" si="16"/>
        <v>127681.59539191649</v>
      </c>
      <c r="F237" s="43">
        <f t="shared" si="16"/>
        <v>0</v>
      </c>
      <c r="G237" s="43">
        <f t="shared" si="16"/>
        <v>0</v>
      </c>
      <c r="H237" s="43">
        <f t="shared" si="15"/>
        <v>564387.83280916803</v>
      </c>
      <c r="I237" s="1"/>
    </row>
    <row r="238" spans="2:10" x14ac:dyDescent="0.2">
      <c r="B238" s="39" t="str">
        <f>$B$52</f>
        <v>Totals</v>
      </c>
      <c r="C238" s="42">
        <f>SUM(C218:C237)</f>
        <v>3184291.6962226634</v>
      </c>
      <c r="D238" s="42">
        <f>SUM(D218:D237)</f>
        <v>5497322.6147117279</v>
      </c>
      <c r="E238" s="42">
        <f>SUM(E218:E237)</f>
        <v>2853694.7212723661</v>
      </c>
      <c r="F238" s="42">
        <f>SUM(F218:F237)</f>
        <v>12626.967793240558</v>
      </c>
      <c r="G238" s="42">
        <f>SUM(G218:G237)</f>
        <v>0</v>
      </c>
      <c r="H238" s="42">
        <f t="shared" si="15"/>
        <v>11547935.999999998</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12077734</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1596180.6124236498</v>
      </c>
      <c r="D243" s="42">
        <f t="shared" si="17"/>
        <v>1307370.1645817859</v>
      </c>
      <c r="E243" s="42">
        <f t="shared" si="17"/>
        <v>571881.86525237525</v>
      </c>
      <c r="F243" s="42">
        <f t="shared" si="17"/>
        <v>0</v>
      </c>
      <c r="G243" s="42">
        <f t="shared" si="17"/>
        <v>0</v>
      </c>
      <c r="H243" s="42">
        <f>SUM(C243:G243)</f>
        <v>3475432.642257811</v>
      </c>
      <c r="I243" s="1"/>
    </row>
    <row r="244" spans="2:9" x14ac:dyDescent="0.2">
      <c r="B244" s="9" t="str">
        <f>$B$33</f>
        <v>Science</v>
      </c>
      <c r="C244" s="43">
        <f t="shared" si="17"/>
        <v>676069.64697515615</v>
      </c>
      <c r="D244" s="43">
        <f t="shared" si="17"/>
        <v>663083.95649961173</v>
      </c>
      <c r="E244" s="43">
        <f t="shared" si="17"/>
        <v>83086.033842817778</v>
      </c>
      <c r="F244" s="43">
        <f t="shared" si="17"/>
        <v>0</v>
      </c>
      <c r="G244" s="43">
        <f t="shared" si="17"/>
        <v>0</v>
      </c>
      <c r="H244" s="43">
        <f t="shared" ref="H244:H263" si="18">SUM(C244:G244)</f>
        <v>1422239.6373175858</v>
      </c>
      <c r="I244" s="1"/>
    </row>
    <row r="245" spans="2:9" x14ac:dyDescent="0.2">
      <c r="B245" s="9" t="str">
        <f>$B$34</f>
        <v>Fine Arts</v>
      </c>
      <c r="C245" s="43">
        <f t="shared" si="17"/>
        <v>319626.7448432307</v>
      </c>
      <c r="D245" s="43">
        <f t="shared" si="17"/>
        <v>282297.17253651866</v>
      </c>
      <c r="E245" s="43">
        <f t="shared" si="17"/>
        <v>34021.300765722044</v>
      </c>
      <c r="F245" s="43">
        <f t="shared" si="17"/>
        <v>0</v>
      </c>
      <c r="G245" s="43">
        <f t="shared" si="17"/>
        <v>0</v>
      </c>
      <c r="H245" s="43">
        <f t="shared" si="18"/>
        <v>635945.21814547142</v>
      </c>
      <c r="I245" s="1"/>
    </row>
    <row r="246" spans="2:9" x14ac:dyDescent="0.2">
      <c r="B246" s="9" t="str">
        <f>$B$35</f>
        <v>Teacher Education</v>
      </c>
      <c r="C246" s="43">
        <f t="shared" si="17"/>
        <v>75487.770780268038</v>
      </c>
      <c r="D246" s="43">
        <f t="shared" si="17"/>
        <v>578626.46713112458</v>
      </c>
      <c r="E246" s="43">
        <f t="shared" si="17"/>
        <v>477686.83524115849</v>
      </c>
      <c r="F246" s="43">
        <f t="shared" si="17"/>
        <v>0</v>
      </c>
      <c r="G246" s="43">
        <f t="shared" si="17"/>
        <v>0</v>
      </c>
      <c r="H246" s="43">
        <f t="shared" si="18"/>
        <v>1131801.073152551</v>
      </c>
      <c r="I246" s="1"/>
    </row>
    <row r="247" spans="2:9" x14ac:dyDescent="0.2">
      <c r="B247" s="9" t="str">
        <f>$B$36</f>
        <v>Agriculture</v>
      </c>
      <c r="C247" s="43">
        <f t="shared" si="17"/>
        <v>212107.94066590196</v>
      </c>
      <c r="D247" s="43">
        <f t="shared" si="17"/>
        <v>359341.4653460164</v>
      </c>
      <c r="E247" s="43">
        <f t="shared" si="17"/>
        <v>39344.361429746576</v>
      </c>
      <c r="F247" s="43">
        <f t="shared" si="17"/>
        <v>13206.269781312127</v>
      </c>
      <c r="G247" s="43">
        <f t="shared" si="17"/>
        <v>0</v>
      </c>
      <c r="H247" s="43">
        <f t="shared" si="18"/>
        <v>624000.03722297703</v>
      </c>
      <c r="I247" s="1"/>
    </row>
    <row r="248" spans="2:9" x14ac:dyDescent="0.2">
      <c r="B248" s="9" t="str">
        <f>$B$37</f>
        <v>Engineering</v>
      </c>
      <c r="C248" s="43">
        <f t="shared" si="17"/>
        <v>82291.110190822612</v>
      </c>
      <c r="D248" s="43">
        <f t="shared" si="17"/>
        <v>242054.10550200442</v>
      </c>
      <c r="E248" s="43">
        <f t="shared" si="17"/>
        <v>150434.3231137369</v>
      </c>
      <c r="F248" s="43">
        <f t="shared" si="17"/>
        <v>0</v>
      </c>
      <c r="G248" s="43">
        <f t="shared" si="17"/>
        <v>0</v>
      </c>
      <c r="H248" s="43">
        <f t="shared" si="18"/>
        <v>474779.53880656394</v>
      </c>
      <c r="I248" s="1"/>
    </row>
    <row r="249" spans="2:9" x14ac:dyDescent="0.2">
      <c r="B249" s="9" t="str">
        <f>$B$38</f>
        <v>Home Economics</v>
      </c>
      <c r="C249" s="43">
        <f t="shared" si="17"/>
        <v>10937.426038020727</v>
      </c>
      <c r="D249" s="43">
        <f t="shared" si="17"/>
        <v>0</v>
      </c>
      <c r="E249" s="43">
        <f t="shared" si="17"/>
        <v>5785.9355043744972</v>
      </c>
      <c r="F249" s="43">
        <f t="shared" si="17"/>
        <v>0</v>
      </c>
      <c r="G249" s="43">
        <f t="shared" si="17"/>
        <v>0</v>
      </c>
      <c r="H249" s="43">
        <f t="shared" si="18"/>
        <v>16723.361542395225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12011.637523897762</v>
      </c>
      <c r="D251" s="43">
        <f t="shared" si="17"/>
        <v>138997.43548105255</v>
      </c>
      <c r="E251" s="43">
        <f t="shared" si="17"/>
        <v>51379.107278845535</v>
      </c>
      <c r="F251" s="43">
        <f t="shared" si="17"/>
        <v>0</v>
      </c>
      <c r="G251" s="43">
        <f t="shared" si="17"/>
        <v>0</v>
      </c>
      <c r="H251" s="43">
        <f t="shared" si="18"/>
        <v>202388.18028379584</v>
      </c>
      <c r="I251" s="1"/>
    </row>
    <row r="252" spans="2:9" x14ac:dyDescent="0.2">
      <c r="B252" s="9" t="str">
        <f>$B$41</f>
        <v>Library Science</v>
      </c>
      <c r="C252" s="43">
        <f t="shared" si="17"/>
        <v>0</v>
      </c>
      <c r="D252" s="43">
        <f t="shared" si="17"/>
        <v>595.7032949187967</v>
      </c>
      <c r="E252" s="43">
        <f t="shared" si="17"/>
        <v>462.87484034995975</v>
      </c>
      <c r="F252" s="43">
        <f t="shared" si="17"/>
        <v>0</v>
      </c>
      <c r="G252" s="43">
        <f t="shared" si="17"/>
        <v>0</v>
      </c>
      <c r="H252" s="43">
        <f t="shared" si="18"/>
        <v>1058.5781352687563</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3177.084239566916</v>
      </c>
      <c r="E254" s="43">
        <f t="shared" si="17"/>
        <v>0</v>
      </c>
      <c r="F254" s="43">
        <f t="shared" si="17"/>
        <v>0</v>
      </c>
      <c r="G254" s="43">
        <f t="shared" si="17"/>
        <v>0</v>
      </c>
      <c r="H254" s="43">
        <f t="shared" si="18"/>
        <v>3177.084239566916</v>
      </c>
      <c r="I254" s="1"/>
    </row>
    <row r="255" spans="2:9" x14ac:dyDescent="0.2">
      <c r="B255" s="9" t="str">
        <f>$B$44</f>
        <v>Physical Training</v>
      </c>
      <c r="C255" s="43">
        <f t="shared" si="17"/>
        <v>5436.1611558019677</v>
      </c>
      <c r="D255" s="43">
        <f t="shared" si="17"/>
        <v>21246.750852103749</v>
      </c>
      <c r="E255" s="43">
        <f t="shared" si="17"/>
        <v>0</v>
      </c>
      <c r="F255" s="43">
        <f t="shared" si="17"/>
        <v>0</v>
      </c>
      <c r="G255" s="43">
        <f t="shared" si="17"/>
        <v>0</v>
      </c>
      <c r="H255" s="43">
        <f t="shared" si="18"/>
        <v>26682.912007905717</v>
      </c>
      <c r="I255" s="1"/>
    </row>
    <row r="256" spans="2:9" x14ac:dyDescent="0.2">
      <c r="B256" s="9" t="str">
        <f>$B$45</f>
        <v>Health Services</v>
      </c>
      <c r="C256" s="43">
        <f t="shared" si="17"/>
        <v>33398.21165181329</v>
      </c>
      <c r="D256" s="43">
        <f t="shared" si="17"/>
        <v>140321.22058087212</v>
      </c>
      <c r="E256" s="43">
        <f t="shared" si="17"/>
        <v>130453.55917196366</v>
      </c>
      <c r="F256" s="43">
        <f t="shared" si="17"/>
        <v>0</v>
      </c>
      <c r="G256" s="43">
        <f t="shared" si="17"/>
        <v>0</v>
      </c>
      <c r="H256" s="43">
        <f t="shared" si="18"/>
        <v>304172.9914046491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204100.18231663675</v>
      </c>
      <c r="D258" s="43">
        <f t="shared" si="17"/>
        <v>1331793.9996734567</v>
      </c>
      <c r="E258" s="43">
        <f t="shared" si="17"/>
        <v>1285712.0148787382</v>
      </c>
      <c r="F258" s="43">
        <f t="shared" si="17"/>
        <v>0</v>
      </c>
      <c r="G258" s="43">
        <f t="shared" si="17"/>
        <v>0</v>
      </c>
      <c r="H258" s="43">
        <f t="shared" si="18"/>
        <v>2821606.1968688313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195.31117925037012</v>
      </c>
      <c r="D260" s="43">
        <f t="shared" si="19"/>
        <v>90944.036357602963</v>
      </c>
      <c r="E260" s="43">
        <f t="shared" si="19"/>
        <v>0</v>
      </c>
      <c r="F260" s="43">
        <f t="shared" si="19"/>
        <v>0</v>
      </c>
      <c r="G260" s="43">
        <f t="shared" si="19"/>
        <v>0</v>
      </c>
      <c r="H260" s="43">
        <f t="shared" si="18"/>
        <v>91139.34753685334</v>
      </c>
      <c r="I260" s="1"/>
    </row>
    <row r="261" spans="2:10" x14ac:dyDescent="0.2">
      <c r="B261" s="9" t="str">
        <f>$B$50</f>
        <v>Technology</v>
      </c>
      <c r="C261" s="43">
        <f t="shared" si="19"/>
        <v>80858.828209653235</v>
      </c>
      <c r="D261" s="43">
        <f t="shared" si="19"/>
        <v>154618.09965892325</v>
      </c>
      <c r="E261" s="43">
        <f t="shared" si="19"/>
        <v>20829.367815748188</v>
      </c>
      <c r="F261" s="43">
        <f t="shared" si="19"/>
        <v>0</v>
      </c>
      <c r="G261" s="43">
        <f t="shared" si="19"/>
        <v>0</v>
      </c>
      <c r="H261" s="43">
        <f t="shared" si="18"/>
        <v>256306.29568432466</v>
      </c>
      <c r="I261" s="1"/>
    </row>
    <row r="262" spans="2:10" x14ac:dyDescent="0.2">
      <c r="B262" s="9" t="str">
        <f>$B$51</f>
        <v>Nursing</v>
      </c>
      <c r="C262" s="43">
        <f t="shared" si="19"/>
        <v>21679.540896791084</v>
      </c>
      <c r="D262" s="43">
        <f t="shared" si="19"/>
        <v>435061.97305569454</v>
      </c>
      <c r="E262" s="43">
        <f t="shared" si="19"/>
        <v>133539.3914409634</v>
      </c>
      <c r="F262" s="43">
        <f t="shared" si="19"/>
        <v>0</v>
      </c>
      <c r="G262" s="43">
        <f t="shared" si="19"/>
        <v>0</v>
      </c>
      <c r="H262" s="43">
        <f t="shared" si="18"/>
        <v>590280.90539344901</v>
      </c>
      <c r="I262" s="1"/>
    </row>
    <row r="263" spans="2:10" x14ac:dyDescent="0.2">
      <c r="B263" s="39" t="str">
        <f>$B$52</f>
        <v>Totals</v>
      </c>
      <c r="C263" s="42">
        <f>SUM(C243:C262)</f>
        <v>3330381.1248508948</v>
      </c>
      <c r="D263" s="42">
        <f>SUM(D243:D262)</f>
        <v>5749529.6347912531</v>
      </c>
      <c r="E263" s="42">
        <f>SUM(E243:E262)</f>
        <v>2984616.9705765406</v>
      </c>
      <c r="F263" s="42">
        <f>SUM(F243:F262)</f>
        <v>13206.269781312127</v>
      </c>
      <c r="G263" s="42">
        <f>SUM(G243:G262)</f>
        <v>0</v>
      </c>
      <c r="H263" s="42">
        <f t="shared" si="18"/>
        <v>12077734.000000002</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11280995.105435729</v>
      </c>
      <c r="D268" s="42">
        <f t="shared" si="20"/>
        <v>7887317.914886645</v>
      </c>
      <c r="E268" s="42">
        <f t="shared" si="20"/>
        <v>4839586.3126749713</v>
      </c>
      <c r="F268" s="42">
        <f t="shared" si="20"/>
        <v>0</v>
      </c>
      <c r="G268" s="42">
        <f t="shared" si="20"/>
        <v>0</v>
      </c>
      <c r="H268" s="42">
        <f>SUM(C268:G268)</f>
        <v>24007899.332997344</v>
      </c>
      <c r="I268" s="1"/>
    </row>
    <row r="269" spans="2:10" x14ac:dyDescent="0.2">
      <c r="B269" s="9" t="str">
        <f>$B$33</f>
        <v>Science</v>
      </c>
      <c r="C269" s="43">
        <f t="shared" si="20"/>
        <v>4715535.613875458</v>
      </c>
      <c r="D269" s="43">
        <f t="shared" si="20"/>
        <v>4400950.7220399715</v>
      </c>
      <c r="E269" s="43">
        <f t="shared" si="20"/>
        <v>1360184.6005893094</v>
      </c>
      <c r="F269" s="43">
        <f t="shared" si="20"/>
        <v>0</v>
      </c>
      <c r="G269" s="43">
        <f t="shared" si="20"/>
        <v>0</v>
      </c>
      <c r="H269" s="43">
        <f t="shared" ref="H269:H288" si="21">SUM(C269:G269)</f>
        <v>10476670.936504738</v>
      </c>
      <c r="I269" s="1"/>
    </row>
    <row r="270" spans="2:10" x14ac:dyDescent="0.2">
      <c r="B270" s="9" t="str">
        <f>$B$34</f>
        <v>Fine Arts</v>
      </c>
      <c r="C270" s="43">
        <f t="shared" si="20"/>
        <v>5135200.0393814538</v>
      </c>
      <c r="D270" s="43">
        <f t="shared" si="20"/>
        <v>3129840.895885936</v>
      </c>
      <c r="E270" s="43">
        <f t="shared" si="20"/>
        <v>643142.48462844675</v>
      </c>
      <c r="F270" s="43">
        <f t="shared" si="20"/>
        <v>0</v>
      </c>
      <c r="G270" s="43">
        <f t="shared" si="20"/>
        <v>0</v>
      </c>
      <c r="H270" s="43">
        <f t="shared" si="21"/>
        <v>8908183.4198958371</v>
      </c>
      <c r="I270" s="1"/>
    </row>
    <row r="271" spans="2:10" x14ac:dyDescent="0.2">
      <c r="B271" s="9" t="str">
        <f>$B$35</f>
        <v>Teacher Education</v>
      </c>
      <c r="C271" s="43">
        <f t="shared" si="20"/>
        <v>472860.19826470729</v>
      </c>
      <c r="D271" s="43">
        <f t="shared" si="20"/>
        <v>2577018.7334248363</v>
      </c>
      <c r="E271" s="43">
        <f t="shared" si="20"/>
        <v>2758611.1381541458</v>
      </c>
      <c r="F271" s="43">
        <f t="shared" si="20"/>
        <v>0</v>
      </c>
      <c r="G271" s="43">
        <f t="shared" si="20"/>
        <v>0</v>
      </c>
      <c r="H271" s="43">
        <f t="shared" si="21"/>
        <v>5808490.069843689</v>
      </c>
      <c r="I271" s="1"/>
    </row>
    <row r="272" spans="2:10" x14ac:dyDescent="0.2">
      <c r="B272" s="9" t="str">
        <f>$B$36</f>
        <v>Agriculture</v>
      </c>
      <c r="C272" s="43">
        <f t="shared" si="20"/>
        <v>1426960.2246613558</v>
      </c>
      <c r="D272" s="43">
        <f t="shared" si="20"/>
        <v>2299771.6545618512</v>
      </c>
      <c r="E272" s="43">
        <f t="shared" si="20"/>
        <v>790406.184252028</v>
      </c>
      <c r="F272" s="43">
        <f t="shared" si="20"/>
        <v>230013.0737033654</v>
      </c>
      <c r="G272" s="43">
        <f t="shared" si="20"/>
        <v>0</v>
      </c>
      <c r="H272" s="43">
        <f t="shared" si="21"/>
        <v>4747151.1371786008</v>
      </c>
      <c r="I272" s="1"/>
    </row>
    <row r="273" spans="2:10" x14ac:dyDescent="0.2">
      <c r="B273" s="9" t="str">
        <f>$B$37</f>
        <v>Engineering</v>
      </c>
      <c r="C273" s="43">
        <f t="shared" si="20"/>
        <v>1143023.4494888247</v>
      </c>
      <c r="D273" s="43">
        <f t="shared" si="20"/>
        <v>2671594.6137483865</v>
      </c>
      <c r="E273" s="43">
        <f t="shared" si="20"/>
        <v>1491757.2723043282</v>
      </c>
      <c r="F273" s="43">
        <f t="shared" si="20"/>
        <v>0</v>
      </c>
      <c r="G273" s="43">
        <f t="shared" si="20"/>
        <v>0</v>
      </c>
      <c r="H273" s="43">
        <f t="shared" si="21"/>
        <v>5306375.3355415389</v>
      </c>
      <c r="I273" s="1"/>
    </row>
    <row r="274" spans="2:10" x14ac:dyDescent="0.2">
      <c r="B274" s="9" t="str">
        <f>$B$38</f>
        <v>Home Economics</v>
      </c>
      <c r="C274" s="43">
        <f t="shared" si="20"/>
        <v>77014.928642621046</v>
      </c>
      <c r="D274" s="43">
        <f t="shared" si="20"/>
        <v>0</v>
      </c>
      <c r="E274" s="43">
        <f t="shared" si="20"/>
        <v>25831.170216058697</v>
      </c>
      <c r="F274" s="43">
        <f t="shared" si="20"/>
        <v>0</v>
      </c>
      <c r="G274" s="43">
        <f t="shared" si="20"/>
        <v>0</v>
      </c>
      <c r="H274" s="43">
        <f t="shared" si="21"/>
        <v>102846.09885867975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93499.771486329977</v>
      </c>
      <c r="D276" s="43">
        <f t="shared" si="20"/>
        <v>465121.67968169734</v>
      </c>
      <c r="E276" s="43">
        <f t="shared" si="20"/>
        <v>389575.31374097796</v>
      </c>
      <c r="F276" s="43">
        <f t="shared" si="20"/>
        <v>0</v>
      </c>
      <c r="G276" s="43">
        <f t="shared" si="20"/>
        <v>0</v>
      </c>
      <c r="H276" s="43">
        <f t="shared" si="21"/>
        <v>948196.76490900526</v>
      </c>
      <c r="I276" s="1"/>
    </row>
    <row r="277" spans="2:10" x14ac:dyDescent="0.2">
      <c r="B277" s="9" t="str">
        <f>$B$41</f>
        <v>Library Science</v>
      </c>
      <c r="C277" s="43">
        <f t="shared" si="20"/>
        <v>0</v>
      </c>
      <c r="D277" s="43">
        <f t="shared" si="20"/>
        <v>20872.848397545135</v>
      </c>
      <c r="E277" s="43">
        <f t="shared" si="20"/>
        <v>32586.608515950164</v>
      </c>
      <c r="F277" s="43">
        <f t="shared" si="20"/>
        <v>0</v>
      </c>
      <c r="G277" s="43">
        <f t="shared" si="20"/>
        <v>0</v>
      </c>
      <c r="H277" s="43">
        <f t="shared" si="21"/>
        <v>53459.456913495298</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67487.066261504588</v>
      </c>
      <c r="E279" s="43">
        <f t="shared" si="20"/>
        <v>0</v>
      </c>
      <c r="F279" s="43">
        <f t="shared" si="20"/>
        <v>0</v>
      </c>
      <c r="G279" s="43">
        <f t="shared" si="20"/>
        <v>0</v>
      </c>
      <c r="H279" s="43">
        <f t="shared" si="21"/>
        <v>67487.066261504588</v>
      </c>
      <c r="I279" s="1"/>
    </row>
    <row r="280" spans="2:10" x14ac:dyDescent="0.2">
      <c r="B280" s="9" t="str">
        <f>$B$44</f>
        <v>Physical Training</v>
      </c>
      <c r="C280" s="43">
        <f t="shared" si="20"/>
        <v>96400.515852023294</v>
      </c>
      <c r="D280" s="43">
        <f t="shared" si="20"/>
        <v>112321.73005082866</v>
      </c>
      <c r="E280" s="43">
        <f t="shared" si="20"/>
        <v>0</v>
      </c>
      <c r="F280" s="43">
        <f t="shared" si="20"/>
        <v>0</v>
      </c>
      <c r="G280" s="43">
        <f t="shared" si="20"/>
        <v>0</v>
      </c>
      <c r="H280" s="43">
        <f t="shared" si="21"/>
        <v>208722.24590285195</v>
      </c>
      <c r="I280" s="1"/>
    </row>
    <row r="281" spans="2:10" x14ac:dyDescent="0.2">
      <c r="B281" s="9" t="str">
        <f>$B$45</f>
        <v>Health Services</v>
      </c>
      <c r="C281" s="43">
        <f t="shared" si="20"/>
        <v>553745.58530599624</v>
      </c>
      <c r="D281" s="43">
        <f t="shared" si="20"/>
        <v>897098.55135977303</v>
      </c>
      <c r="E281" s="43">
        <f t="shared" si="20"/>
        <v>1433604.2237045025</v>
      </c>
      <c r="F281" s="43">
        <f t="shared" si="20"/>
        <v>0</v>
      </c>
      <c r="G281" s="43">
        <f t="shared" si="20"/>
        <v>0</v>
      </c>
      <c r="H281" s="43">
        <f t="shared" si="21"/>
        <v>2884448.3603702718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1527478.383878238</v>
      </c>
      <c r="D283" s="43">
        <f t="shared" si="20"/>
        <v>7115559.7417661883</v>
      </c>
      <c r="E283" s="43">
        <f t="shared" si="20"/>
        <v>8028004.792290342</v>
      </c>
      <c r="F283" s="43">
        <f t="shared" si="20"/>
        <v>0</v>
      </c>
      <c r="G283" s="43">
        <f t="shared" si="20"/>
        <v>0</v>
      </c>
      <c r="H283" s="43">
        <f t="shared" si="21"/>
        <v>16671042.917934768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2961.6469478314816</v>
      </c>
      <c r="D285" s="43">
        <f t="shared" si="22"/>
        <v>305400.38400567608</v>
      </c>
      <c r="E285" s="43">
        <f t="shared" si="22"/>
        <v>0</v>
      </c>
      <c r="F285" s="43">
        <f t="shared" si="22"/>
        <v>0</v>
      </c>
      <c r="G285" s="43">
        <f t="shared" si="22"/>
        <v>0</v>
      </c>
      <c r="H285" s="43">
        <f t="shared" si="21"/>
        <v>308362.03095350758</v>
      </c>
      <c r="I285" s="1"/>
    </row>
    <row r="286" spans="2:10" x14ac:dyDescent="0.2">
      <c r="B286" s="9" t="str">
        <f>$B$50</f>
        <v>Technology</v>
      </c>
      <c r="C286" s="43">
        <f t="shared" si="22"/>
        <v>977476.17850942817</v>
      </c>
      <c r="D286" s="43">
        <f t="shared" si="22"/>
        <v>1157136.0767114314</v>
      </c>
      <c r="E286" s="43">
        <f t="shared" si="22"/>
        <v>289444.78625854873</v>
      </c>
      <c r="F286" s="43">
        <f t="shared" si="22"/>
        <v>0</v>
      </c>
      <c r="G286" s="43">
        <f t="shared" si="22"/>
        <v>0</v>
      </c>
      <c r="H286" s="43">
        <f t="shared" si="21"/>
        <v>2424057.0414794078</v>
      </c>
      <c r="I286" s="1"/>
    </row>
    <row r="287" spans="2:10" x14ac:dyDescent="0.2">
      <c r="B287" s="9" t="str">
        <f>$B$51</f>
        <v>Nursing</v>
      </c>
      <c r="C287" s="43">
        <f t="shared" si="22"/>
        <v>155960.9054214388</v>
      </c>
      <c r="D287" s="43">
        <f t="shared" si="22"/>
        <v>3341395.3755711424</v>
      </c>
      <c r="E287" s="43">
        <f t="shared" si="22"/>
        <v>1230305.5034621768</v>
      </c>
      <c r="F287" s="43">
        <f t="shared" si="22"/>
        <v>0</v>
      </c>
      <c r="G287" s="43">
        <f t="shared" si="22"/>
        <v>0</v>
      </c>
      <c r="H287" s="43">
        <f t="shared" si="21"/>
        <v>4727661.7844547573</v>
      </c>
      <c r="I287" s="1"/>
    </row>
    <row r="288" spans="2:10" x14ac:dyDescent="0.2">
      <c r="B288" s="39" t="str">
        <f>$B$52</f>
        <v>Totals</v>
      </c>
      <c r="C288" s="42">
        <f>SUM(C268:C287)</f>
        <v>27659112.547151439</v>
      </c>
      <c r="D288" s="42">
        <f>SUM(D268:D287)</f>
        <v>36448887.988353409</v>
      </c>
      <c r="E288" s="42">
        <f>SUM(E268:E287)</f>
        <v>23313040.390791785</v>
      </c>
      <c r="F288" s="42">
        <f>SUM(F268:F287)</f>
        <v>230013.0737033654</v>
      </c>
      <c r="G288" s="42">
        <f>SUM(G268:G287)</f>
        <v>0</v>
      </c>
      <c r="H288" s="42">
        <f t="shared" si="21"/>
        <v>87651054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230.06006129164331</v>
      </c>
      <c r="D293" s="40">
        <f t="shared" si="23"/>
        <v>399.31743189989089</v>
      </c>
      <c r="E293" s="40">
        <f t="shared" si="23"/>
        <v>652.85124951773525</v>
      </c>
      <c r="F293" s="40">
        <f t="shared" si="23"/>
        <v>0</v>
      </c>
      <c r="G293" s="41">
        <f t="shared" si="23"/>
        <v>0</v>
      </c>
      <c r="H293" s="42">
        <f t="shared" si="23"/>
        <v>315.06429570862656</v>
      </c>
      <c r="I293" s="1"/>
    </row>
    <row r="294" spans="2:10" x14ac:dyDescent="0.2">
      <c r="B294" s="9" t="str">
        <f>$B$33</f>
        <v>Science</v>
      </c>
      <c r="C294" s="75">
        <f t="shared" si="23"/>
        <v>227.04683007730068</v>
      </c>
      <c r="D294" s="75">
        <f t="shared" si="23"/>
        <v>439.3043244200411</v>
      </c>
      <c r="E294" s="75">
        <f t="shared" si="23"/>
        <v>1262.9383478080867</v>
      </c>
      <c r="F294" s="75">
        <f t="shared" si="23"/>
        <v>0</v>
      </c>
      <c r="G294" s="96">
        <f t="shared" si="23"/>
        <v>0</v>
      </c>
      <c r="H294" s="43">
        <f t="shared" si="23"/>
        <v>328.79333845420342</v>
      </c>
      <c r="I294" s="1"/>
    </row>
    <row r="295" spans="2:10" x14ac:dyDescent="0.2">
      <c r="B295" s="9" t="str">
        <f>$B$34</f>
        <v>Fine Arts</v>
      </c>
      <c r="C295" s="75">
        <f t="shared" si="23"/>
        <v>522.98605146974785</v>
      </c>
      <c r="D295" s="75">
        <f t="shared" si="23"/>
        <v>733.8431174410166</v>
      </c>
      <c r="E295" s="75">
        <f t="shared" si="23"/>
        <v>1458.3729810168861</v>
      </c>
      <c r="F295" s="75">
        <f t="shared" si="23"/>
        <v>0</v>
      </c>
      <c r="G295" s="96">
        <f t="shared" si="23"/>
        <v>0</v>
      </c>
      <c r="H295" s="43">
        <f t="shared" si="23"/>
        <v>613.30006333189931</v>
      </c>
      <c r="I295" s="1"/>
    </row>
    <row r="296" spans="2:10" x14ac:dyDescent="0.2">
      <c r="B296" s="9" t="str">
        <f>$B$35</f>
        <v>Teacher Education</v>
      </c>
      <c r="C296" s="75">
        <f t="shared" si="23"/>
        <v>203.90694189939944</v>
      </c>
      <c r="D296" s="75">
        <f t="shared" si="23"/>
        <v>294.78594525564358</v>
      </c>
      <c r="E296" s="75">
        <f t="shared" si="23"/>
        <v>445.51213471481685</v>
      </c>
      <c r="F296" s="75">
        <f t="shared" si="23"/>
        <v>0</v>
      </c>
      <c r="G296" s="96">
        <f t="shared" si="23"/>
        <v>0</v>
      </c>
      <c r="H296" s="43">
        <f t="shared" si="23"/>
        <v>336.66551149618556</v>
      </c>
      <c r="I296" s="1"/>
    </row>
    <row r="297" spans="2:10" x14ac:dyDescent="0.2">
      <c r="B297" s="9" t="str">
        <f>$B$36</f>
        <v>Agriculture</v>
      </c>
      <c r="C297" s="75">
        <f t="shared" si="23"/>
        <v>218.993281869453</v>
      </c>
      <c r="D297" s="75">
        <f t="shared" si="23"/>
        <v>423.6087041005436</v>
      </c>
      <c r="E297" s="75">
        <f t="shared" si="23"/>
        <v>1549.816047552996</v>
      </c>
      <c r="F297" s="75">
        <f t="shared" si="23"/>
        <v>1900.934493416243</v>
      </c>
      <c r="G297" s="96">
        <f t="shared" si="23"/>
        <v>0</v>
      </c>
      <c r="H297" s="43">
        <f t="shared" si="23"/>
        <v>377.47703062806937</v>
      </c>
      <c r="I297" s="1"/>
    </row>
    <row r="298" spans="2:10" x14ac:dyDescent="0.2">
      <c r="B298" s="9" t="str">
        <f>$B$37</f>
        <v>Engineering</v>
      </c>
      <c r="C298" s="75">
        <f t="shared" si="23"/>
        <v>452.1453518547566</v>
      </c>
      <c r="D298" s="75">
        <f t="shared" si="23"/>
        <v>730.54268902061426</v>
      </c>
      <c r="E298" s="75">
        <f t="shared" si="23"/>
        <v>765.00372938683495</v>
      </c>
      <c r="F298" s="75">
        <f t="shared" si="23"/>
        <v>0</v>
      </c>
      <c r="G298" s="96">
        <f t="shared" si="23"/>
        <v>0</v>
      </c>
      <c r="H298" s="43">
        <f t="shared" si="23"/>
        <v>652.28953110529062</v>
      </c>
      <c r="I298" s="1"/>
    </row>
    <row r="299" spans="2:10" x14ac:dyDescent="0.2">
      <c r="B299" s="9" t="str">
        <f>$B$38</f>
        <v>Home Economics</v>
      </c>
      <c r="C299" s="75">
        <f t="shared" si="23"/>
        <v>229.21109715065788</v>
      </c>
      <c r="D299" s="75">
        <f t="shared" si="23"/>
        <v>0</v>
      </c>
      <c r="E299" s="75">
        <f t="shared" si="23"/>
        <v>344.41560288078261</v>
      </c>
      <c r="F299" s="75">
        <f t="shared" si="23"/>
        <v>0</v>
      </c>
      <c r="G299" s="96">
        <f t="shared" si="23"/>
        <v>0</v>
      </c>
      <c r="H299" s="43">
        <f t="shared" si="23"/>
        <v>250.23381717440327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253.3869145971002</v>
      </c>
      <c r="D301" s="75">
        <f t="shared" si="23"/>
        <v>221.4865141341416</v>
      </c>
      <c r="E301" s="75">
        <f t="shared" si="23"/>
        <v>584.94791852999697</v>
      </c>
      <c r="F301" s="75">
        <f t="shared" si="23"/>
        <v>0</v>
      </c>
      <c r="G301" s="96">
        <f t="shared" si="23"/>
        <v>0</v>
      </c>
      <c r="H301" s="43">
        <f t="shared" si="23"/>
        <v>302.45510842392514</v>
      </c>
      <c r="I301" s="1"/>
    </row>
    <row r="302" spans="2:10" x14ac:dyDescent="0.2">
      <c r="B302" s="9" t="str">
        <f>$B$41</f>
        <v>Library Science</v>
      </c>
      <c r="C302" s="75">
        <f t="shared" si="23"/>
        <v>0</v>
      </c>
      <c r="D302" s="75">
        <f t="shared" si="23"/>
        <v>2319.2053775050149</v>
      </c>
      <c r="E302" s="75">
        <f t="shared" si="23"/>
        <v>5431.1014193250276</v>
      </c>
      <c r="F302" s="75">
        <f t="shared" si="23"/>
        <v>0</v>
      </c>
      <c r="G302" s="96">
        <f t="shared" si="23"/>
        <v>0</v>
      </c>
      <c r="H302" s="43">
        <f t="shared" si="23"/>
        <v>3563.9637942330201</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1405.980547114679</v>
      </c>
      <c r="E304" s="75">
        <f t="shared" si="23"/>
        <v>0</v>
      </c>
      <c r="F304" s="75">
        <f t="shared" si="23"/>
        <v>0</v>
      </c>
      <c r="G304" s="96">
        <f t="shared" si="23"/>
        <v>0</v>
      </c>
      <c r="H304" s="43">
        <f t="shared" si="23"/>
        <v>1405.980547114679</v>
      </c>
      <c r="I304" s="1"/>
    </row>
    <row r="305" spans="2:10" x14ac:dyDescent="0.2">
      <c r="B305" s="9" t="str">
        <f>$B$44</f>
        <v>Physical Training</v>
      </c>
      <c r="C305" s="75">
        <f t="shared" si="23"/>
        <v>577.24859791630718</v>
      </c>
      <c r="D305" s="75">
        <f t="shared" si="23"/>
        <v>349.91193162251921</v>
      </c>
      <c r="E305" s="75">
        <f t="shared" si="23"/>
        <v>0</v>
      </c>
      <c r="F305" s="75">
        <f t="shared" si="23"/>
        <v>0</v>
      </c>
      <c r="G305" s="96">
        <f t="shared" si="23"/>
        <v>0</v>
      </c>
      <c r="H305" s="43">
        <f t="shared" si="23"/>
        <v>427.70952029272939</v>
      </c>
      <c r="I305" s="1"/>
    </row>
    <row r="306" spans="2:10" x14ac:dyDescent="0.2">
      <c r="B306" s="9" t="str">
        <f>$B$45</f>
        <v>Health Services</v>
      </c>
      <c r="C306" s="75">
        <f t="shared" si="23"/>
        <v>539.71304610720881</v>
      </c>
      <c r="D306" s="75">
        <f t="shared" si="23"/>
        <v>423.15969403762881</v>
      </c>
      <c r="E306" s="75">
        <f t="shared" si="23"/>
        <v>847.78487504701502</v>
      </c>
      <c r="F306" s="75">
        <f t="shared" si="23"/>
        <v>0</v>
      </c>
      <c r="G306" s="96">
        <f t="shared" si="23"/>
        <v>0</v>
      </c>
      <c r="H306" s="43">
        <f t="shared" si="23"/>
        <v>596.33003108750711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243.6169671257158</v>
      </c>
      <c r="D308" s="75">
        <f t="shared" si="23"/>
        <v>353.6384743186814</v>
      </c>
      <c r="E308" s="75">
        <f t="shared" si="23"/>
        <v>481.69955551964131</v>
      </c>
      <c r="F308" s="75">
        <f t="shared" si="23"/>
        <v>0</v>
      </c>
      <c r="G308" s="96">
        <f t="shared" si="23"/>
        <v>0</v>
      </c>
      <c r="H308" s="43">
        <f t="shared" si="23"/>
        <v>387.18542671191136</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493.60782463858027</v>
      </c>
      <c r="D310" s="75">
        <f t="shared" si="24"/>
        <v>222.27102183819221</v>
      </c>
      <c r="E310" s="75">
        <f t="shared" si="24"/>
        <v>0</v>
      </c>
      <c r="F310" s="75">
        <f t="shared" si="24"/>
        <v>0</v>
      </c>
      <c r="G310" s="96">
        <f t="shared" si="24"/>
        <v>0</v>
      </c>
      <c r="H310" s="43">
        <f t="shared" si="24"/>
        <v>223.45074706775912</v>
      </c>
      <c r="I310" s="1"/>
    </row>
    <row r="311" spans="2:10" x14ac:dyDescent="0.2">
      <c r="B311" s="9" t="str">
        <f>$B$50</f>
        <v>Technology</v>
      </c>
      <c r="C311" s="75">
        <f t="shared" si="24"/>
        <v>393.50892854646867</v>
      </c>
      <c r="D311" s="75">
        <f t="shared" si="24"/>
        <v>495.34934790729085</v>
      </c>
      <c r="E311" s="75">
        <f t="shared" si="24"/>
        <v>1072.0177268835139</v>
      </c>
      <c r="F311" s="75">
        <f t="shared" si="24"/>
        <v>0</v>
      </c>
      <c r="G311" s="96">
        <f t="shared" si="24"/>
        <v>0</v>
      </c>
      <c r="H311" s="43">
        <f t="shared" si="24"/>
        <v>476.23910441638662</v>
      </c>
      <c r="I311" s="1"/>
    </row>
    <row r="312" spans="2:10" x14ac:dyDescent="0.2">
      <c r="B312" s="9" t="str">
        <f>$B$51</f>
        <v>Nursing</v>
      </c>
      <c r="C312" s="75">
        <f t="shared" si="24"/>
        <v>234.17553366582402</v>
      </c>
      <c r="D312" s="75">
        <f t="shared" si="24"/>
        <v>508.35164697567967</v>
      </c>
      <c r="E312" s="75">
        <f t="shared" si="24"/>
        <v>710.74841332303686</v>
      </c>
      <c r="F312" s="75">
        <f t="shared" si="24"/>
        <v>0</v>
      </c>
      <c r="G312" s="96">
        <f t="shared" si="24"/>
        <v>0</v>
      </c>
      <c r="H312" s="43">
        <f t="shared" si="24"/>
        <v>527.05259581435416</v>
      </c>
      <c r="I312" s="1"/>
    </row>
    <row r="313" spans="2:10" x14ac:dyDescent="0.2">
      <c r="B313" s="39" t="str">
        <f>$B$52</f>
        <v>Totals</v>
      </c>
      <c r="C313" s="42">
        <f t="shared" si="24"/>
        <v>270.34612987148313</v>
      </c>
      <c r="D313" s="42">
        <f t="shared" si="24"/>
        <v>419.60384491283497</v>
      </c>
      <c r="E313" s="42">
        <f t="shared" si="24"/>
        <v>602.59099438564374</v>
      </c>
      <c r="F313" s="42">
        <f t="shared" si="24"/>
        <v>1900.934493416243</v>
      </c>
      <c r="G313" s="42">
        <f t="shared" si="24"/>
        <v>0</v>
      </c>
      <c r="H313" s="42">
        <f t="shared" si="24"/>
        <v>384.46142711769249</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1.7357094910693032</v>
      </c>
      <c r="E318" s="59">
        <f t="shared" si="25"/>
        <v>2.8377426566453297</v>
      </c>
      <c r="F318" s="59">
        <f t="shared" si="25"/>
        <v>0</v>
      </c>
      <c r="G318" s="59">
        <f t="shared" si="25"/>
        <v>0</v>
      </c>
      <c r="H318" s="59">
        <f t="shared" si="25"/>
        <v>1.3694871414870433</v>
      </c>
      <c r="I318" s="1"/>
    </row>
    <row r="319" spans="2:10" x14ac:dyDescent="0.2">
      <c r="B319" s="9" t="str">
        <f>$B$33</f>
        <v>Science</v>
      </c>
      <c r="C319" s="59">
        <f t="shared" ref="C319:H334" si="26">IF($C$293=0,"",C294/$C$293)</f>
        <v>0.98690241497187636</v>
      </c>
      <c r="D319" s="59">
        <f t="shared" si="26"/>
        <v>1.9095201572738101</v>
      </c>
      <c r="E319" s="59">
        <f t="shared" si="26"/>
        <v>5.4896027616331065</v>
      </c>
      <c r="F319" s="59">
        <f t="shared" si="26"/>
        <v>0</v>
      </c>
      <c r="G319" s="59">
        <f t="shared" si="26"/>
        <v>0</v>
      </c>
      <c r="H319" s="59">
        <f t="shared" si="26"/>
        <v>1.4291630481546189</v>
      </c>
      <c r="I319" s="1"/>
    </row>
    <row r="320" spans="2:10" x14ac:dyDescent="0.2">
      <c r="B320" s="9" t="str">
        <f>$B$34</f>
        <v>Fine Arts</v>
      </c>
      <c r="C320" s="59">
        <f t="shared" si="26"/>
        <v>2.2732587678778677</v>
      </c>
      <c r="D320" s="59">
        <f t="shared" si="26"/>
        <v>3.1897892807684509</v>
      </c>
      <c r="E320" s="59">
        <f t="shared" si="26"/>
        <v>6.3390967246945609</v>
      </c>
      <c r="F320" s="59">
        <f t="shared" si="26"/>
        <v>0</v>
      </c>
      <c r="G320" s="59">
        <f t="shared" si="26"/>
        <v>0</v>
      </c>
      <c r="H320" s="59">
        <f t="shared" si="26"/>
        <v>2.6658258712468523</v>
      </c>
      <c r="I320" s="1"/>
    </row>
    <row r="321" spans="2:9" x14ac:dyDescent="0.2">
      <c r="B321" s="9" t="str">
        <f>$B$35</f>
        <v>Teacher Education</v>
      </c>
      <c r="C321" s="59">
        <f t="shared" si="26"/>
        <v>0.88632047107433398</v>
      </c>
      <c r="D321" s="59">
        <f t="shared" si="26"/>
        <v>1.2813434178909844</v>
      </c>
      <c r="E321" s="59">
        <f t="shared" si="26"/>
        <v>1.9365035904691363</v>
      </c>
      <c r="F321" s="59">
        <f t="shared" si="26"/>
        <v>0</v>
      </c>
      <c r="G321" s="59">
        <f t="shared" si="26"/>
        <v>0</v>
      </c>
      <c r="H321" s="59">
        <f t="shared" si="26"/>
        <v>1.4633809519393299</v>
      </c>
      <c r="I321" s="1"/>
    </row>
    <row r="322" spans="2:9" x14ac:dyDescent="0.2">
      <c r="B322" s="9" t="str">
        <f>$B$36</f>
        <v>Agriculture</v>
      </c>
      <c r="C322" s="59">
        <f t="shared" si="26"/>
        <v>0.9518961293843996</v>
      </c>
      <c r="D322" s="59">
        <f t="shared" si="26"/>
        <v>1.8412961455467141</v>
      </c>
      <c r="E322" s="59">
        <f t="shared" si="26"/>
        <v>6.7365714798637732</v>
      </c>
      <c r="F322" s="59">
        <f t="shared" si="26"/>
        <v>8.2627748716734448</v>
      </c>
      <c r="G322" s="59">
        <f t="shared" si="26"/>
        <v>0</v>
      </c>
      <c r="H322" s="59">
        <f t="shared" si="26"/>
        <v>1.6407760152230335</v>
      </c>
      <c r="I322" s="1"/>
    </row>
    <row r="323" spans="2:9" x14ac:dyDescent="0.2">
      <c r="B323" s="9" t="str">
        <f>$B$37</f>
        <v>Engineering</v>
      </c>
      <c r="C323" s="59">
        <f t="shared" si="26"/>
        <v>1.9653361357736034</v>
      </c>
      <c r="D323" s="59">
        <f t="shared" si="26"/>
        <v>3.1754433382268705</v>
      </c>
      <c r="E323" s="59">
        <f t="shared" si="26"/>
        <v>3.3252348325555405</v>
      </c>
      <c r="F323" s="59">
        <f t="shared" si="26"/>
        <v>0</v>
      </c>
      <c r="G323" s="59">
        <f t="shared" si="26"/>
        <v>0</v>
      </c>
      <c r="H323" s="59">
        <f t="shared" si="26"/>
        <v>2.8353010402722361</v>
      </c>
      <c r="I323" s="1"/>
    </row>
    <row r="324" spans="2:9" x14ac:dyDescent="0.2">
      <c r="B324" s="9" t="str">
        <f>$B$38</f>
        <v>Home Economics</v>
      </c>
      <c r="C324" s="59">
        <f t="shared" si="26"/>
        <v>0.99630981520121731</v>
      </c>
      <c r="D324" s="59">
        <f t="shared" si="26"/>
        <v>0</v>
      </c>
      <c r="E324" s="59">
        <f t="shared" si="26"/>
        <v>1.4970682044814927</v>
      </c>
      <c r="F324" s="59">
        <f t="shared" si="26"/>
        <v>0</v>
      </c>
      <c r="G324" s="59">
        <f t="shared" si="26"/>
        <v>0</v>
      </c>
      <c r="H324" s="59">
        <f t="shared" si="26"/>
        <v>1.0876890833180559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1.1013946235365286</v>
      </c>
      <c r="D326" s="59">
        <f t="shared" si="26"/>
        <v>0.96273343965325142</v>
      </c>
      <c r="E326" s="59">
        <f t="shared" si="26"/>
        <v>2.542587858343949</v>
      </c>
      <c r="F326" s="59">
        <f t="shared" si="26"/>
        <v>0</v>
      </c>
      <c r="G326" s="59">
        <f t="shared" si="26"/>
        <v>0</v>
      </c>
      <c r="H326" s="59">
        <f t="shared" si="26"/>
        <v>1.3146789004828954</v>
      </c>
      <c r="I326" s="1"/>
    </row>
    <row r="327" spans="2:9" x14ac:dyDescent="0.2">
      <c r="B327" s="9" t="str">
        <f>$B$41</f>
        <v>Library Science</v>
      </c>
      <c r="C327" s="59">
        <f t="shared" si="26"/>
        <v>0</v>
      </c>
      <c r="D327" s="59">
        <f t="shared" si="26"/>
        <v>10.080869162966087</v>
      </c>
      <c r="E327" s="59">
        <f t="shared" si="26"/>
        <v>23.607319709613183</v>
      </c>
      <c r="F327" s="59">
        <f t="shared" si="26"/>
        <v>0</v>
      </c>
      <c r="G327" s="59">
        <f t="shared" si="26"/>
        <v>0</v>
      </c>
      <c r="H327" s="59">
        <f t="shared" si="26"/>
        <v>15.491449381624925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6.1113630032999984</v>
      </c>
      <c r="E329" s="59">
        <f t="shared" si="26"/>
        <v>0</v>
      </c>
      <c r="F329" s="59">
        <f t="shared" si="26"/>
        <v>0</v>
      </c>
      <c r="G329" s="59">
        <f t="shared" si="26"/>
        <v>0</v>
      </c>
      <c r="H329" s="59">
        <f t="shared" si="26"/>
        <v>6.1113630032999984</v>
      </c>
      <c r="I329" s="1"/>
    </row>
    <row r="330" spans="2:9" x14ac:dyDescent="0.2">
      <c r="B330" s="9" t="str">
        <f>$B$44</f>
        <v>Physical Training</v>
      </c>
      <c r="C330" s="59">
        <f t="shared" si="26"/>
        <v>2.5091212906552203</v>
      </c>
      <c r="D330" s="59">
        <f t="shared" si="26"/>
        <v>1.5209590472069887</v>
      </c>
      <c r="E330" s="59">
        <f t="shared" si="26"/>
        <v>0</v>
      </c>
      <c r="F330" s="59">
        <f t="shared" si="26"/>
        <v>0</v>
      </c>
      <c r="G330" s="59">
        <f t="shared" si="26"/>
        <v>0</v>
      </c>
      <c r="H330" s="59">
        <f t="shared" si="26"/>
        <v>1.8591211264198055</v>
      </c>
      <c r="I330" s="1"/>
    </row>
    <row r="331" spans="2:9" x14ac:dyDescent="0.2">
      <c r="B331" s="9" t="str">
        <f>$B$45</f>
        <v>Health Services</v>
      </c>
      <c r="C331" s="59">
        <f t="shared" si="26"/>
        <v>2.3459658450800096</v>
      </c>
      <c r="D331" s="59">
        <f t="shared" si="26"/>
        <v>1.8393444375431871</v>
      </c>
      <c r="E331" s="59">
        <f t="shared" si="26"/>
        <v>3.6850588941306603</v>
      </c>
      <c r="F331" s="59">
        <f t="shared" si="26"/>
        <v>0</v>
      </c>
      <c r="G331" s="59">
        <f t="shared" si="26"/>
        <v>0</v>
      </c>
      <c r="H331" s="59">
        <f t="shared" si="26"/>
        <v>2.5920623846637572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1.0589276807019825</v>
      </c>
      <c r="D333" s="59">
        <f t="shared" si="26"/>
        <v>1.5371571768399201</v>
      </c>
      <c r="E333" s="59">
        <f t="shared" si="26"/>
        <v>2.0937991271288015</v>
      </c>
      <c r="F333" s="59">
        <f t="shared" si="26"/>
        <v>0</v>
      </c>
      <c r="G333" s="59">
        <f t="shared" si="26"/>
        <v>0</v>
      </c>
      <c r="H333" s="59">
        <f t="shared" si="26"/>
        <v>1.6829754131947432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2.1455606934436213</v>
      </c>
      <c r="D335" s="59">
        <f t="shared" si="27"/>
        <v>0.96614345223712228</v>
      </c>
      <c r="E335" s="59">
        <f t="shared" si="27"/>
        <v>0</v>
      </c>
      <c r="F335" s="59">
        <f t="shared" si="27"/>
        <v>0</v>
      </c>
      <c r="G335" s="59">
        <f t="shared" si="27"/>
        <v>0</v>
      </c>
      <c r="H335" s="59">
        <f t="shared" si="27"/>
        <v>0.97127135328584624</v>
      </c>
      <c r="I335" s="1"/>
    </row>
    <row r="336" spans="2:9" x14ac:dyDescent="0.2">
      <c r="B336" s="9" t="str">
        <f>$B$50</f>
        <v>Technology</v>
      </c>
      <c r="C336" s="59">
        <f t="shared" si="27"/>
        <v>1.7104617217658824</v>
      </c>
      <c r="D336" s="59">
        <f t="shared" si="27"/>
        <v>2.1531305569780961</v>
      </c>
      <c r="E336" s="59">
        <f t="shared" si="27"/>
        <v>4.6597298151830655</v>
      </c>
      <c r="F336" s="59">
        <f t="shared" si="27"/>
        <v>0</v>
      </c>
      <c r="G336" s="59">
        <f t="shared" si="27"/>
        <v>0</v>
      </c>
      <c r="H336" s="59">
        <f t="shared" si="27"/>
        <v>2.0700642334119275</v>
      </c>
      <c r="I336" s="1"/>
    </row>
    <row r="337" spans="2:10" x14ac:dyDescent="0.2">
      <c r="B337" s="9" t="str">
        <f>$B$51</f>
        <v>Nursing</v>
      </c>
      <c r="C337" s="59">
        <f t="shared" si="27"/>
        <v>1.0178886867675985</v>
      </c>
      <c r="D337" s="59">
        <f t="shared" si="27"/>
        <v>2.2096475334380217</v>
      </c>
      <c r="E337" s="59">
        <f t="shared" si="27"/>
        <v>3.0894037380179298</v>
      </c>
      <c r="F337" s="59">
        <f t="shared" si="27"/>
        <v>0</v>
      </c>
      <c r="G337" s="59">
        <f t="shared" si="27"/>
        <v>0</v>
      </c>
      <c r="H337" s="59">
        <f t="shared" si="27"/>
        <v>2.2909347796192159</v>
      </c>
      <c r="I337" s="1"/>
    </row>
    <row r="338" spans="2:10" x14ac:dyDescent="0.2">
      <c r="B338" s="39" t="str">
        <f>$B$52</f>
        <v>Totals</v>
      </c>
      <c r="C338" s="59">
        <f t="shared" si="27"/>
        <v>1.1751110920933374</v>
      </c>
      <c r="D338" s="59">
        <f t="shared" si="27"/>
        <v>1.8238882601222564</v>
      </c>
      <c r="E338" s="59">
        <f t="shared" si="27"/>
        <v>2.619276857540906</v>
      </c>
      <c r="F338" s="59">
        <f t="shared" si="27"/>
        <v>8.2627748716734448</v>
      </c>
      <c r="G338" s="59">
        <f t="shared" si="27"/>
        <v>0</v>
      </c>
      <c r="H338" s="59">
        <f t="shared" si="27"/>
        <v>1.6711350286493976</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6901.8018387492993</v>
      </c>
      <c r="D343" s="42">
        <f t="shared" si="28"/>
        <v>11979.522956996727</v>
      </c>
      <c r="E343" s="42">
        <f>E293*24</f>
        <v>15668.429988425647</v>
      </c>
      <c r="F343" s="42">
        <f>F293*18</f>
        <v>0</v>
      </c>
      <c r="G343" s="42">
        <f>G293*24</f>
        <v>0</v>
      </c>
      <c r="H343" s="42">
        <f>IF((C32/30+D32/30+E32/24+F32/18+G32/24)=0,0,H268/(C32/30+D32/30+E32/24+F32/18+G32/24))</f>
        <v>9227.5078871145051</v>
      </c>
      <c r="I343" s="1"/>
    </row>
    <row r="344" spans="2:10" x14ac:dyDescent="0.2">
      <c r="B344" s="9" t="str">
        <f>$B$33</f>
        <v>Science</v>
      </c>
      <c r="C344" s="43">
        <f t="shared" si="28"/>
        <v>6811.40490231902</v>
      </c>
      <c r="D344" s="43">
        <f t="shared" si="28"/>
        <v>13179.129732601234</v>
      </c>
      <c r="E344" s="43">
        <f>E294*24</f>
        <v>30310.520347394082</v>
      </c>
      <c r="F344" s="43">
        <f>F294*18</f>
        <v>0</v>
      </c>
      <c r="G344" s="43">
        <f>G294*24</f>
        <v>0</v>
      </c>
      <c r="H344" s="43">
        <f t="shared" ref="H344:H363" si="29">IF((C33/30+D33/30+E33/24+F33/18+G33/24)=0,0,H269/(C33/30+D33/30+E33/24+F33/18+G33/24))</f>
        <v>9781.1496843656387</v>
      </c>
      <c r="I344" s="1"/>
    </row>
    <row r="345" spans="2:10" x14ac:dyDescent="0.2">
      <c r="B345" s="9" t="str">
        <f>$B$34</f>
        <v>Fine Arts</v>
      </c>
      <c r="C345" s="43">
        <f t="shared" si="28"/>
        <v>15689.581544092436</v>
      </c>
      <c r="D345" s="43">
        <f t="shared" si="28"/>
        <v>22015.293523230499</v>
      </c>
      <c r="E345" s="43">
        <f t="shared" ref="E345:E363" si="30">E295*24</f>
        <v>35000.951544405267</v>
      </c>
      <c r="F345" s="43">
        <f t="shared" ref="F345:F363" si="31">F295*18</f>
        <v>0</v>
      </c>
      <c r="G345" s="43">
        <f t="shared" ref="G345:G363" si="32">G295*24</f>
        <v>0</v>
      </c>
      <c r="H345" s="43">
        <f t="shared" si="29"/>
        <v>18260.398872371508</v>
      </c>
      <c r="I345" s="1"/>
    </row>
    <row r="346" spans="2:10" x14ac:dyDescent="0.2">
      <c r="B346" s="9" t="str">
        <f>$B$35</f>
        <v>Teacher Education</v>
      </c>
      <c r="C346" s="43">
        <f t="shared" si="28"/>
        <v>6117.2082569819831</v>
      </c>
      <c r="D346" s="43">
        <f t="shared" si="28"/>
        <v>8843.5783576693066</v>
      </c>
      <c r="E346" s="43">
        <f t="shared" si="30"/>
        <v>10692.291233155604</v>
      </c>
      <c r="F346" s="43">
        <f t="shared" si="31"/>
        <v>0</v>
      </c>
      <c r="G346" s="43">
        <f t="shared" si="32"/>
        <v>0</v>
      </c>
      <c r="H346" s="43">
        <f t="shared" si="29"/>
        <v>9268.3741341051355</v>
      </c>
      <c r="I346" s="1"/>
    </row>
    <row r="347" spans="2:10" x14ac:dyDescent="0.2">
      <c r="B347" s="9" t="str">
        <f>$B$36</f>
        <v>Agriculture</v>
      </c>
      <c r="C347" s="43">
        <f t="shared" si="28"/>
        <v>6569.7984560835903</v>
      </c>
      <c r="D347" s="43">
        <f t="shared" si="28"/>
        <v>12708.261123016307</v>
      </c>
      <c r="E347" s="43">
        <f t="shared" si="30"/>
        <v>37195.585141271906</v>
      </c>
      <c r="F347" s="43">
        <f t="shared" si="31"/>
        <v>34216.820881492371</v>
      </c>
      <c r="G347" s="43">
        <f t="shared" si="32"/>
        <v>0</v>
      </c>
      <c r="H347" s="43">
        <f t="shared" si="29"/>
        <v>11139.915320932771</v>
      </c>
      <c r="I347" s="1"/>
    </row>
    <row r="348" spans="2:10" x14ac:dyDescent="0.2">
      <c r="B348" s="9" t="str">
        <f>$B$37</f>
        <v>Engineering</v>
      </c>
      <c r="C348" s="43">
        <f t="shared" si="28"/>
        <v>13564.360555642697</v>
      </c>
      <c r="D348" s="43">
        <f t="shared" si="28"/>
        <v>21916.280670618427</v>
      </c>
      <c r="E348" s="43">
        <f t="shared" si="30"/>
        <v>18360.089505284039</v>
      </c>
      <c r="F348" s="43">
        <f t="shared" si="31"/>
        <v>0</v>
      </c>
      <c r="G348" s="43">
        <f t="shared" si="32"/>
        <v>0</v>
      </c>
      <c r="H348" s="43">
        <f t="shared" si="29"/>
        <v>18462.30908277717</v>
      </c>
      <c r="I348" s="1"/>
    </row>
    <row r="349" spans="2:10" x14ac:dyDescent="0.2">
      <c r="B349" s="9" t="str">
        <f>$B$38</f>
        <v>Home Economics</v>
      </c>
      <c r="C349" s="43">
        <f t="shared" si="28"/>
        <v>6876.3329145197367</v>
      </c>
      <c r="D349" s="43">
        <f t="shared" si="28"/>
        <v>0</v>
      </c>
      <c r="E349" s="43">
        <f t="shared" si="30"/>
        <v>8265.9744691387823</v>
      </c>
      <c r="F349" s="43">
        <f t="shared" si="31"/>
        <v>0</v>
      </c>
      <c r="G349" s="43">
        <f t="shared" si="32"/>
        <v>0</v>
      </c>
      <c r="H349" s="43">
        <f t="shared" si="29"/>
        <v>7179.4833409200528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7601.6074379130059</v>
      </c>
      <c r="D351" s="43">
        <f t="shared" si="28"/>
        <v>6644.5954240242481</v>
      </c>
      <c r="E351" s="43">
        <f t="shared" si="30"/>
        <v>14038.750044719927</v>
      </c>
      <c r="F351" s="43">
        <f t="shared" si="31"/>
        <v>0</v>
      </c>
      <c r="G351" s="43">
        <f t="shared" si="32"/>
        <v>0</v>
      </c>
      <c r="H351" s="43">
        <f t="shared" si="29"/>
        <v>8616.0542018083161</v>
      </c>
      <c r="I351" s="1"/>
    </row>
    <row r="352" spans="2:10" x14ac:dyDescent="0.2">
      <c r="B352" s="9" t="str">
        <f>$B$41</f>
        <v>Library Science</v>
      </c>
      <c r="C352" s="43">
        <f t="shared" si="28"/>
        <v>0</v>
      </c>
      <c r="D352" s="43">
        <f t="shared" si="28"/>
        <v>69576.161325150446</v>
      </c>
      <c r="E352" s="43">
        <f t="shared" si="30"/>
        <v>130346.43406380067</v>
      </c>
      <c r="F352" s="43">
        <f t="shared" si="31"/>
        <v>0</v>
      </c>
      <c r="G352" s="43">
        <f t="shared" si="32"/>
        <v>0</v>
      </c>
      <c r="H352" s="43">
        <f t="shared" si="29"/>
        <v>97199.01256999145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42179.416413440369</v>
      </c>
      <c r="E354" s="43">
        <f t="shared" si="30"/>
        <v>0</v>
      </c>
      <c r="F354" s="43">
        <f t="shared" si="31"/>
        <v>0</v>
      </c>
      <c r="G354" s="43">
        <f t="shared" si="32"/>
        <v>0</v>
      </c>
      <c r="H354" s="43">
        <f t="shared" si="29"/>
        <v>42179.416413440362</v>
      </c>
      <c r="I354" s="1"/>
    </row>
    <row r="355" spans="2:9" x14ac:dyDescent="0.2">
      <c r="B355" s="9" t="str">
        <f>$B$44</f>
        <v>Physical Training</v>
      </c>
      <c r="C355" s="43">
        <f t="shared" si="28"/>
        <v>17317.457937489216</v>
      </c>
      <c r="D355" s="43">
        <f t="shared" si="28"/>
        <v>10497.357948675577</v>
      </c>
      <c r="E355" s="43">
        <f t="shared" si="30"/>
        <v>0</v>
      </c>
      <c r="F355" s="43">
        <f t="shared" si="31"/>
        <v>0</v>
      </c>
      <c r="G355" s="43">
        <f t="shared" si="32"/>
        <v>0</v>
      </c>
      <c r="H355" s="43">
        <f t="shared" si="29"/>
        <v>12831.285608781884</v>
      </c>
      <c r="I355" s="1"/>
    </row>
    <row r="356" spans="2:9" x14ac:dyDescent="0.2">
      <c r="B356" s="9" t="str">
        <f>$B$45</f>
        <v>Health Services</v>
      </c>
      <c r="C356" s="43">
        <f t="shared" si="28"/>
        <v>16191.391383216265</v>
      </c>
      <c r="D356" s="43">
        <f t="shared" si="28"/>
        <v>12694.790821128865</v>
      </c>
      <c r="E356" s="43">
        <f t="shared" si="30"/>
        <v>20346.837001128362</v>
      </c>
      <c r="F356" s="43">
        <f t="shared" si="31"/>
        <v>0</v>
      </c>
      <c r="G356" s="43">
        <f t="shared" si="32"/>
        <v>0</v>
      </c>
      <c r="H356" s="43">
        <f t="shared" si="29"/>
        <v>16452.008329503904</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7308.5090137714742</v>
      </c>
      <c r="D358" s="43">
        <f t="shared" si="28"/>
        <v>10609.154229560441</v>
      </c>
      <c r="E358" s="43">
        <f t="shared" si="30"/>
        <v>11560.789332471391</v>
      </c>
      <c r="F358" s="43">
        <f t="shared" si="31"/>
        <v>0</v>
      </c>
      <c r="G358" s="43">
        <f t="shared" si="32"/>
        <v>0</v>
      </c>
      <c r="H358" s="43">
        <f t="shared" si="29"/>
        <v>10590.728928140503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14808.234739157408</v>
      </c>
      <c r="D360" s="43">
        <f t="shared" si="33"/>
        <v>6668.1306551457665</v>
      </c>
      <c r="E360" s="43">
        <f t="shared" si="30"/>
        <v>0</v>
      </c>
      <c r="F360" s="43">
        <f t="shared" si="31"/>
        <v>0</v>
      </c>
      <c r="G360" s="43">
        <f t="shared" si="32"/>
        <v>0</v>
      </c>
      <c r="H360" s="43">
        <f t="shared" si="29"/>
        <v>6703.5224120327739</v>
      </c>
      <c r="I360" s="1"/>
    </row>
    <row r="361" spans="2:9" x14ac:dyDescent="0.2">
      <c r="B361" s="9" t="str">
        <f>$B$50</f>
        <v>Technology</v>
      </c>
      <c r="C361" s="43">
        <f t="shared" si="33"/>
        <v>11805.267856394061</v>
      </c>
      <c r="D361" s="43">
        <f t="shared" si="33"/>
        <v>14860.480437218725</v>
      </c>
      <c r="E361" s="43">
        <f t="shared" si="30"/>
        <v>25728.425445204331</v>
      </c>
      <c r="F361" s="43">
        <f t="shared" si="31"/>
        <v>0</v>
      </c>
      <c r="G361" s="43">
        <f t="shared" si="32"/>
        <v>0</v>
      </c>
      <c r="H361" s="43">
        <f t="shared" si="29"/>
        <v>14100.18637797038</v>
      </c>
      <c r="I361" s="1"/>
    </row>
    <row r="362" spans="2:9" x14ac:dyDescent="0.2">
      <c r="B362" s="9" t="str">
        <f>$B$51</f>
        <v>Nursing</v>
      </c>
      <c r="C362" s="43">
        <f t="shared" si="33"/>
        <v>7025.2660099747209</v>
      </c>
      <c r="D362" s="43">
        <f t="shared" si="33"/>
        <v>15250.54940927039</v>
      </c>
      <c r="E362" s="43">
        <f t="shared" si="30"/>
        <v>17057.961919752885</v>
      </c>
      <c r="F362" s="43">
        <f t="shared" si="31"/>
        <v>0</v>
      </c>
      <c r="G362" s="43">
        <f t="shared" si="32"/>
        <v>0</v>
      </c>
      <c r="H362" s="43">
        <f t="shared" si="29"/>
        <v>15083.869456663502</v>
      </c>
      <c r="I362" s="1"/>
    </row>
    <row r="363" spans="2:9" x14ac:dyDescent="0.2">
      <c r="B363" s="39" t="str">
        <f>$B$52</f>
        <v>Totals</v>
      </c>
      <c r="C363" s="42">
        <f t="shared" si="33"/>
        <v>8110.3838961444935</v>
      </c>
      <c r="D363" s="42">
        <f t="shared" si="33"/>
        <v>12588.11534738505</v>
      </c>
      <c r="E363" s="42">
        <f t="shared" si="30"/>
        <v>14462.183865255451</v>
      </c>
      <c r="F363" s="42">
        <f t="shared" si="31"/>
        <v>34216.820881492371</v>
      </c>
      <c r="G363" s="42">
        <f t="shared" si="32"/>
        <v>0</v>
      </c>
      <c r="H363" s="42">
        <f t="shared" si="29"/>
        <v>11060.690203446389</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pageSetUpPr fitToPage="1"/>
  </sheetPr>
  <dimension ref="B1:W363"/>
  <sheetViews>
    <sheetView showGridLines="0" showZeros="0" zoomScale="70" zoomScaleNormal="70" workbookViewId="0">
      <selection activeCell="Q39" sqref="Q3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92</v>
      </c>
      <c r="C3" s="6"/>
      <c r="D3" s="6"/>
      <c r="E3" s="6"/>
      <c r="F3" s="6"/>
      <c r="G3" s="6"/>
      <c r="H3" s="6"/>
    </row>
    <row r="4" spans="2:8" x14ac:dyDescent="0.2">
      <c r="B4" s="90" t="s">
        <v>153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Data!G20</f>
        <v>61440246</v>
      </c>
      <c r="G13" s="33"/>
      <c r="H13" s="60">
        <f>F13</f>
        <v>61440246</v>
      </c>
    </row>
    <row r="14" spans="2:8" x14ac:dyDescent="0.2">
      <c r="B14" s="351" t="s">
        <v>15</v>
      </c>
      <c r="C14" s="351"/>
      <c r="D14" s="351"/>
      <c r="E14" s="351"/>
      <c r="F14" s="82">
        <f>Data!H20</f>
        <v>2917526</v>
      </c>
      <c r="G14" s="33"/>
      <c r="H14" s="30">
        <f>F14</f>
        <v>2917526</v>
      </c>
    </row>
    <row r="15" spans="2:8" x14ac:dyDescent="0.2">
      <c r="B15" s="351" t="s">
        <v>16</v>
      </c>
      <c r="C15" s="351"/>
      <c r="D15" s="351"/>
      <c r="E15" s="351"/>
      <c r="F15" s="82">
        <f>Data!I20</f>
        <v>11681716</v>
      </c>
      <c r="G15" s="33"/>
      <c r="H15" s="30">
        <f>F15</f>
        <v>11681716</v>
      </c>
    </row>
    <row r="16" spans="2:8" x14ac:dyDescent="0.2">
      <c r="B16" s="351" t="s">
        <v>20</v>
      </c>
      <c r="C16" s="351"/>
      <c r="D16" s="351"/>
      <c r="E16" s="351"/>
      <c r="F16" s="82">
        <f>Data!J20</f>
        <v>11061631</v>
      </c>
      <c r="G16" s="33"/>
      <c r="H16" s="30">
        <f>F16-G16</f>
        <v>11061631</v>
      </c>
    </row>
    <row r="17" spans="2:23" x14ac:dyDescent="0.2">
      <c r="B17" s="351" t="s">
        <v>17</v>
      </c>
      <c r="C17" s="351"/>
      <c r="D17" s="351"/>
      <c r="E17" s="351"/>
      <c r="F17" s="82">
        <f>Data!K20</f>
        <v>14690083</v>
      </c>
      <c r="G17" s="33"/>
      <c r="H17" s="30">
        <f>F17</f>
        <v>14690083</v>
      </c>
    </row>
    <row r="18" spans="2:23" x14ac:dyDescent="0.2">
      <c r="B18" s="351" t="s">
        <v>1</v>
      </c>
      <c r="C18" s="351"/>
      <c r="D18" s="351"/>
      <c r="E18" s="351"/>
      <c r="F18" s="83">
        <f>SUM(F13:F17)</f>
        <v>101791202</v>
      </c>
      <c r="G18" s="34"/>
      <c r="H18" s="29">
        <f>SUM(H13:H17)</f>
        <v>101791202</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Data!L20</f>
        <v>Monica Poehl</v>
      </c>
      <c r="E21" s="350"/>
      <c r="F21" s="350"/>
      <c r="G21" s="94" t="str">
        <f>Data!M20</f>
        <v>979-458-6090</v>
      </c>
      <c r="H21" s="84" t="str">
        <f>Data!N20</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Data!O20</f>
        <v>3334</v>
      </c>
      <c r="D25" s="86">
        <f>Data!P20</f>
        <v>4792</v>
      </c>
      <c r="E25" s="86">
        <f>Data!Q20</f>
        <v>3755</v>
      </c>
      <c r="F25" s="86">
        <f>Data!R20</f>
        <v>609</v>
      </c>
      <c r="G25" s="86">
        <f>Data!S20</f>
        <v>0</v>
      </c>
      <c r="H25" s="74">
        <f>SUM(C25:G25)</f>
        <v>12490</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Data!T20</f>
        <v>Bussell, Paige</v>
      </c>
      <c r="E28" s="350"/>
      <c r="F28" s="350"/>
      <c r="G28" s="94" t="str">
        <f>Data!U20</f>
        <v>(903) 468-3209</v>
      </c>
      <c r="H28" s="84" t="str">
        <f>Data!V20</f>
        <v>Paige_Bussell@tamu-commerce.edu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Data!W20</f>
        <v>52803</v>
      </c>
      <c r="D32" s="87">
        <f>Data!AQ20</f>
        <v>24800</v>
      </c>
      <c r="E32" s="87">
        <f>Data!BK20</f>
        <v>9816</v>
      </c>
      <c r="F32" s="87">
        <f>Data!CE20</f>
        <v>1118</v>
      </c>
      <c r="G32" s="87">
        <f>Data!CY20</f>
        <v>0</v>
      </c>
      <c r="H32" s="22">
        <f>SUM(C32:G32)</f>
        <v>88537</v>
      </c>
      <c r="I32" s="1"/>
      <c r="W32" s="18"/>
    </row>
    <row r="33" spans="2:23" x14ac:dyDescent="0.2">
      <c r="B33" s="7" t="s">
        <v>47</v>
      </c>
      <c r="C33" s="87">
        <f>Data!X20</f>
        <v>16141</v>
      </c>
      <c r="D33" s="87">
        <f>Data!AR20</f>
        <v>10009</v>
      </c>
      <c r="E33" s="87">
        <f>Data!BL20</f>
        <v>4272</v>
      </c>
      <c r="F33" s="87">
        <f>Data!CF20</f>
        <v>6</v>
      </c>
      <c r="G33" s="87">
        <f>Data!CZ20</f>
        <v>0</v>
      </c>
      <c r="H33" s="22">
        <f t="shared" ref="H33:H52" si="0">SUM(C33:G33)</f>
        <v>30428</v>
      </c>
      <c r="I33" s="1"/>
      <c r="W33" s="18"/>
    </row>
    <row r="34" spans="2:23" x14ac:dyDescent="0.2">
      <c r="B34" s="7" t="s">
        <v>48</v>
      </c>
      <c r="C34" s="87">
        <f>Data!Y20</f>
        <v>10294</v>
      </c>
      <c r="D34" s="87">
        <f>Data!AS20</f>
        <v>4636</v>
      </c>
      <c r="E34" s="87">
        <f>Data!BM20</f>
        <v>1451</v>
      </c>
      <c r="F34" s="87">
        <f>Data!CG20</f>
        <v>0</v>
      </c>
      <c r="G34" s="87">
        <f>Data!DA20</f>
        <v>0</v>
      </c>
      <c r="H34" s="22">
        <f t="shared" si="0"/>
        <v>16381</v>
      </c>
      <c r="I34" s="1"/>
      <c r="W34" s="18"/>
    </row>
    <row r="35" spans="2:23" x14ac:dyDescent="0.2">
      <c r="B35" s="7" t="s">
        <v>49</v>
      </c>
      <c r="C35" s="87">
        <f>Data!Z20</f>
        <v>1317</v>
      </c>
      <c r="D35" s="87">
        <f>Data!AT20</f>
        <v>13237</v>
      </c>
      <c r="E35" s="87">
        <f>Data!BN20</f>
        <v>14431</v>
      </c>
      <c r="F35" s="87">
        <f>Data!CH20</f>
        <v>5224</v>
      </c>
      <c r="G35" s="87">
        <f>Data!DB20</f>
        <v>0</v>
      </c>
      <c r="H35" s="22">
        <f t="shared" si="0"/>
        <v>34209</v>
      </c>
      <c r="I35" s="1"/>
      <c r="W35" s="18"/>
    </row>
    <row r="36" spans="2:23" x14ac:dyDescent="0.2">
      <c r="B36" s="7" t="s">
        <v>50</v>
      </c>
      <c r="C36" s="87">
        <f>Data!AA20</f>
        <v>2544</v>
      </c>
      <c r="D36" s="87">
        <f>Data!AU20</f>
        <v>3268</v>
      </c>
      <c r="E36" s="87">
        <f>Data!BO20</f>
        <v>793</v>
      </c>
      <c r="F36" s="87">
        <f>Data!CI20</f>
        <v>0</v>
      </c>
      <c r="G36" s="87">
        <f>Data!DC20</f>
        <v>0</v>
      </c>
      <c r="H36" s="22">
        <f t="shared" si="0"/>
        <v>6605</v>
      </c>
      <c r="I36" s="1"/>
      <c r="W36" s="18"/>
    </row>
    <row r="37" spans="2:23" x14ac:dyDescent="0.2">
      <c r="B37" s="7" t="s">
        <v>51</v>
      </c>
      <c r="C37" s="87">
        <f>Data!AB20</f>
        <v>2895</v>
      </c>
      <c r="D37" s="87">
        <f>Data!AV20</f>
        <v>2713</v>
      </c>
      <c r="E37" s="87">
        <f>Data!BP20</f>
        <v>5110</v>
      </c>
      <c r="F37" s="87">
        <f>Data!CJ20</f>
        <v>0</v>
      </c>
      <c r="G37" s="87">
        <f>Data!DD20</f>
        <v>0</v>
      </c>
      <c r="H37" s="22">
        <f t="shared" si="0"/>
        <v>10718</v>
      </c>
      <c r="I37" s="1"/>
      <c r="W37" s="18"/>
    </row>
    <row r="38" spans="2:23" x14ac:dyDescent="0.2">
      <c r="B38" s="7" t="s">
        <v>52</v>
      </c>
      <c r="C38" s="87">
        <f>Data!AC20</f>
        <v>189</v>
      </c>
      <c r="D38" s="87">
        <f>Data!AW20</f>
        <v>345</v>
      </c>
      <c r="E38" s="87">
        <f>Data!BQ20</f>
        <v>156</v>
      </c>
      <c r="F38" s="87">
        <f>Data!CK20</f>
        <v>21</v>
      </c>
      <c r="G38" s="87">
        <f>Data!DE20</f>
        <v>0</v>
      </c>
      <c r="H38" s="22">
        <f t="shared" si="0"/>
        <v>711</v>
      </c>
      <c r="I38" s="1"/>
      <c r="W38" s="18"/>
    </row>
    <row r="39" spans="2:23" x14ac:dyDescent="0.2">
      <c r="B39" s="7" t="s">
        <v>53</v>
      </c>
      <c r="C39" s="87">
        <f>Data!AD20</f>
        <v>0</v>
      </c>
      <c r="D39" s="87">
        <f>Data!AX20</f>
        <v>0</v>
      </c>
      <c r="E39" s="87">
        <f>Data!BR20</f>
        <v>0</v>
      </c>
      <c r="F39" s="87">
        <f>Data!CL20</f>
        <v>0</v>
      </c>
      <c r="G39" s="87">
        <f>Data!DF20</f>
        <v>0</v>
      </c>
      <c r="H39" s="22">
        <f t="shared" si="0"/>
        <v>0</v>
      </c>
      <c r="I39" s="1"/>
      <c r="W39" s="18"/>
    </row>
    <row r="40" spans="2:23" x14ac:dyDescent="0.2">
      <c r="B40" s="7" t="s">
        <v>54</v>
      </c>
      <c r="C40" s="87">
        <f>Data!AE20</f>
        <v>624</v>
      </c>
      <c r="D40" s="87">
        <f>Data!AY20</f>
        <v>2406</v>
      </c>
      <c r="E40" s="87">
        <f>Data!BS20</f>
        <v>3246</v>
      </c>
      <c r="F40" s="87">
        <f>Data!CM20</f>
        <v>0</v>
      </c>
      <c r="G40" s="87">
        <f>Data!DG20</f>
        <v>0</v>
      </c>
      <c r="H40" s="22">
        <f t="shared" si="0"/>
        <v>6276</v>
      </c>
      <c r="I40" s="1"/>
      <c r="W40" s="18"/>
    </row>
    <row r="41" spans="2:23" x14ac:dyDescent="0.2">
      <c r="B41" s="7" t="s">
        <v>55</v>
      </c>
      <c r="C41" s="87">
        <f>Data!AF20</f>
        <v>0</v>
      </c>
      <c r="D41" s="87">
        <f>Data!AZ20</f>
        <v>0</v>
      </c>
      <c r="E41" s="87">
        <f>Data!BT20</f>
        <v>1254</v>
      </c>
      <c r="F41" s="87">
        <f>Data!CN20</f>
        <v>0</v>
      </c>
      <c r="G41" s="87">
        <f>Data!DH20</f>
        <v>0</v>
      </c>
      <c r="H41" s="22">
        <f t="shared" si="0"/>
        <v>1254</v>
      </c>
      <c r="I41" s="1"/>
      <c r="W41" s="18"/>
    </row>
    <row r="42" spans="2:23" x14ac:dyDescent="0.2">
      <c r="B42" s="7" t="s">
        <v>56</v>
      </c>
      <c r="C42" s="87">
        <f>Data!AG20</f>
        <v>0</v>
      </c>
      <c r="D42" s="87">
        <f>Data!BA20</f>
        <v>0</v>
      </c>
      <c r="E42" s="87">
        <f>Data!BU20</f>
        <v>0</v>
      </c>
      <c r="F42" s="87">
        <f>Data!CO20</f>
        <v>0</v>
      </c>
      <c r="G42" s="87">
        <f>Data!DI20</f>
        <v>0</v>
      </c>
      <c r="H42" s="22">
        <f t="shared" si="0"/>
        <v>0</v>
      </c>
      <c r="I42" s="1"/>
      <c r="W42" s="18"/>
    </row>
    <row r="43" spans="2:23" x14ac:dyDescent="0.2">
      <c r="B43" s="7" t="s">
        <v>57</v>
      </c>
      <c r="C43" s="87">
        <f>Data!AH20</f>
        <v>0</v>
      </c>
      <c r="D43" s="87">
        <f>Data!BB20</f>
        <v>0</v>
      </c>
      <c r="E43" s="87">
        <f>Data!BV20</f>
        <v>0</v>
      </c>
      <c r="F43" s="87">
        <f>Data!CP20</f>
        <v>0</v>
      </c>
      <c r="G43" s="87">
        <f>Data!DJ20</f>
        <v>0</v>
      </c>
      <c r="H43" s="22">
        <f t="shared" si="0"/>
        <v>0</v>
      </c>
      <c r="I43" s="1"/>
      <c r="W43" s="18"/>
    </row>
    <row r="44" spans="2:23" x14ac:dyDescent="0.2">
      <c r="B44" s="7" t="s">
        <v>58</v>
      </c>
      <c r="C44" s="87">
        <f>Data!AI20</f>
        <v>184</v>
      </c>
      <c r="D44" s="87">
        <f>Data!BC20</f>
        <v>0</v>
      </c>
      <c r="E44" s="87">
        <f>Data!BW20</f>
        <v>0</v>
      </c>
      <c r="F44" s="87">
        <f>Data!CQ20</f>
        <v>0</v>
      </c>
      <c r="G44" s="87">
        <f>Data!DK20</f>
        <v>0</v>
      </c>
      <c r="H44" s="22">
        <f t="shared" si="0"/>
        <v>184</v>
      </c>
      <c r="I44" s="1"/>
      <c r="W44" s="18"/>
    </row>
    <row r="45" spans="2:23" x14ac:dyDescent="0.2">
      <c r="B45" s="7" t="s">
        <v>59</v>
      </c>
      <c r="C45" s="87">
        <f>Data!AJ20</f>
        <v>4695</v>
      </c>
      <c r="D45" s="87">
        <f>Data!BD20</f>
        <v>3406</v>
      </c>
      <c r="E45" s="87">
        <f>Data!BX20</f>
        <v>774</v>
      </c>
      <c r="F45" s="87">
        <f>Data!CR20</f>
        <v>0</v>
      </c>
      <c r="G45" s="87">
        <f>Data!DL20</f>
        <v>0</v>
      </c>
      <c r="H45" s="22">
        <f t="shared" si="0"/>
        <v>8875</v>
      </c>
      <c r="I45" s="1"/>
      <c r="W45" s="18"/>
    </row>
    <row r="46" spans="2:23" x14ac:dyDescent="0.2">
      <c r="B46" s="7" t="s">
        <v>60</v>
      </c>
      <c r="C46" s="87">
        <f>Data!AK20</f>
        <v>0</v>
      </c>
      <c r="D46" s="87">
        <f>Data!BE20</f>
        <v>0</v>
      </c>
      <c r="E46" s="87">
        <f>Data!BY20</f>
        <v>0</v>
      </c>
      <c r="F46" s="87">
        <f>Data!CS20</f>
        <v>0</v>
      </c>
      <c r="G46" s="87">
        <f>Data!DM20</f>
        <v>0</v>
      </c>
      <c r="H46" s="22">
        <f t="shared" si="0"/>
        <v>0</v>
      </c>
      <c r="I46" s="1"/>
      <c r="W46" s="18"/>
    </row>
    <row r="47" spans="2:23" x14ac:dyDescent="0.2">
      <c r="B47" s="7" t="s">
        <v>61</v>
      </c>
      <c r="C47" s="87">
        <f>Data!AL20</f>
        <v>5238</v>
      </c>
      <c r="D47" s="87">
        <f>Data!BF20</f>
        <v>20856</v>
      </c>
      <c r="E47" s="87">
        <f>Data!BZ20</f>
        <v>22931</v>
      </c>
      <c r="F47" s="87">
        <f>Data!CT20</f>
        <v>0</v>
      </c>
      <c r="G47" s="87">
        <f>Data!DN20</f>
        <v>0</v>
      </c>
      <c r="H47" s="22">
        <f t="shared" si="0"/>
        <v>49025</v>
      </c>
      <c r="I47" s="1"/>
      <c r="W47" s="18"/>
    </row>
    <row r="48" spans="2:23" x14ac:dyDescent="0.2">
      <c r="B48" s="7" t="s">
        <v>62</v>
      </c>
      <c r="C48" s="87">
        <f>Data!AM20</f>
        <v>0</v>
      </c>
      <c r="D48" s="87">
        <f>Data!BG20</f>
        <v>0</v>
      </c>
      <c r="E48" s="87">
        <f>Data!CA20</f>
        <v>0</v>
      </c>
      <c r="F48" s="87">
        <f>Data!CU20</f>
        <v>0</v>
      </c>
      <c r="G48" s="87">
        <f>Data!DO20</f>
        <v>0</v>
      </c>
      <c r="H48" s="22">
        <f t="shared" si="0"/>
        <v>0</v>
      </c>
      <c r="I48" s="1"/>
      <c r="W48" s="18"/>
    </row>
    <row r="49" spans="2:23" x14ac:dyDescent="0.2">
      <c r="B49" s="7" t="s">
        <v>63</v>
      </c>
      <c r="C49" s="87">
        <f>Data!AN20</f>
        <v>0</v>
      </c>
      <c r="D49" s="87">
        <f>Data!BH20</f>
        <v>1938</v>
      </c>
      <c r="E49" s="87">
        <f>Data!CB20</f>
        <v>0</v>
      </c>
      <c r="F49" s="87">
        <f>Data!CV20</f>
        <v>0</v>
      </c>
      <c r="G49" s="87">
        <f>Data!DP20</f>
        <v>0</v>
      </c>
      <c r="H49" s="22">
        <f t="shared" si="0"/>
        <v>1938</v>
      </c>
      <c r="I49" s="1"/>
      <c r="W49" s="18"/>
    </row>
    <row r="50" spans="2:23" x14ac:dyDescent="0.2">
      <c r="B50" s="7" t="s">
        <v>64</v>
      </c>
      <c r="C50" s="87">
        <f>Data!AO20</f>
        <v>330</v>
      </c>
      <c r="D50" s="87">
        <f>Data!BI20</f>
        <v>1744</v>
      </c>
      <c r="E50" s="87">
        <f>Data!CC20</f>
        <v>1482</v>
      </c>
      <c r="F50" s="87">
        <f>Data!CW20</f>
        <v>0</v>
      </c>
      <c r="G50" s="87">
        <f>Data!DQ20</f>
        <v>0</v>
      </c>
      <c r="H50" s="22">
        <f t="shared" si="0"/>
        <v>3556</v>
      </c>
      <c r="I50" s="1"/>
      <c r="W50" s="18"/>
    </row>
    <row r="51" spans="2:23" x14ac:dyDescent="0.2">
      <c r="B51" s="7" t="s">
        <v>0</v>
      </c>
      <c r="C51" s="87">
        <f>Data!AP20</f>
        <v>61</v>
      </c>
      <c r="D51" s="87">
        <f>Data!BJ20</f>
        <v>2462</v>
      </c>
      <c r="E51" s="87">
        <f>Data!CD20</f>
        <v>110</v>
      </c>
      <c r="F51" s="87">
        <f>Data!CX20</f>
        <v>0</v>
      </c>
      <c r="G51" s="87">
        <f>Data!DR20</f>
        <v>0</v>
      </c>
      <c r="H51" s="22">
        <f t="shared" si="0"/>
        <v>2633</v>
      </c>
      <c r="I51" s="1"/>
      <c r="W51" s="18"/>
    </row>
    <row r="52" spans="2:23" x14ac:dyDescent="0.2">
      <c r="B52" s="8" t="s">
        <v>35</v>
      </c>
      <c r="C52" s="22">
        <f>SUM(C32:C51)</f>
        <v>97315</v>
      </c>
      <c r="D52" s="22">
        <f>SUM(D32:D51)</f>
        <v>91820</v>
      </c>
      <c r="E52" s="22">
        <f>SUM(E32:E51)</f>
        <v>65826</v>
      </c>
      <c r="F52" s="22">
        <f>SUM(F32:F51)</f>
        <v>6369</v>
      </c>
      <c r="G52" s="22">
        <f>SUM(G32:G51)</f>
        <v>0</v>
      </c>
      <c r="H52" s="22">
        <f t="shared" si="0"/>
        <v>261330</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Data!T20</f>
        <v>Bussell, Paige</v>
      </c>
      <c r="E55" s="350"/>
      <c r="F55" s="350"/>
      <c r="G55" s="94" t="str">
        <f>Data!U20</f>
        <v>(903) 468-3209</v>
      </c>
      <c r="H55" s="84" t="str">
        <f>Data!V20</f>
        <v>Paige_Bussell@tamu-commerce.edu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Data!DS20</f>
        <v>3340653</v>
      </c>
      <c r="D61" s="88">
        <f>Data!EM20</f>
        <v>1920476</v>
      </c>
      <c r="E61" s="88">
        <f>Data!FG20</f>
        <v>1400747</v>
      </c>
      <c r="F61" s="88">
        <f>Data!GA20</f>
        <v>247639</v>
      </c>
      <c r="G61" s="88">
        <f>Data!GU20</f>
        <v>0</v>
      </c>
      <c r="H61" s="21">
        <f>SUM(C61:G61)</f>
        <v>6909515</v>
      </c>
      <c r="I61" s="1"/>
    </row>
    <row r="62" spans="2:23" x14ac:dyDescent="0.2">
      <c r="B62" s="9" t="str">
        <f>$B$33</f>
        <v>Science</v>
      </c>
      <c r="C62" s="87">
        <f>Data!DT20</f>
        <v>978845</v>
      </c>
      <c r="D62" s="87">
        <f>Data!EN20</f>
        <v>1164849</v>
      </c>
      <c r="E62" s="87">
        <f>Data!FH20</f>
        <v>664533</v>
      </c>
      <c r="F62" s="87">
        <f>Data!GB20</f>
        <v>1403</v>
      </c>
      <c r="G62" s="87">
        <f>Data!GV20</f>
        <v>0</v>
      </c>
      <c r="H62" s="22">
        <f t="shared" ref="H62:H81" si="1">SUM(C62:G62)</f>
        <v>2809630</v>
      </c>
      <c r="I62" s="1"/>
    </row>
    <row r="63" spans="2:23" x14ac:dyDescent="0.2">
      <c r="B63" s="9" t="str">
        <f>$B$34</f>
        <v>Fine Arts</v>
      </c>
      <c r="C63" s="87">
        <f>Data!DU20</f>
        <v>833533</v>
      </c>
      <c r="D63" s="87">
        <f>Data!EO20</f>
        <v>779971</v>
      </c>
      <c r="E63" s="87">
        <f>Data!FI20</f>
        <v>562744</v>
      </c>
      <c r="F63" s="87">
        <f>Data!GC20</f>
        <v>0</v>
      </c>
      <c r="G63" s="87">
        <f>Data!GW20</f>
        <v>0</v>
      </c>
      <c r="H63" s="22">
        <f t="shared" si="1"/>
        <v>2176248</v>
      </c>
      <c r="I63" s="1"/>
    </row>
    <row r="64" spans="2:23" x14ac:dyDescent="0.2">
      <c r="B64" s="9" t="str">
        <f>$B$35</f>
        <v>Teacher Education</v>
      </c>
      <c r="C64" s="87">
        <f>Data!DV20</f>
        <v>123942</v>
      </c>
      <c r="D64" s="87">
        <f>Data!EP20</f>
        <v>1368341</v>
      </c>
      <c r="E64" s="87">
        <f>Data!FJ20</f>
        <v>1388726</v>
      </c>
      <c r="F64" s="87">
        <f>Data!GD20</f>
        <v>554412</v>
      </c>
      <c r="G64" s="87">
        <f>Data!GX20</f>
        <v>0</v>
      </c>
      <c r="H64" s="22">
        <f t="shared" si="1"/>
        <v>3435421</v>
      </c>
      <c r="I64" s="1"/>
    </row>
    <row r="65" spans="2:9" x14ac:dyDescent="0.2">
      <c r="B65" s="9" t="str">
        <f>$B$36</f>
        <v>Agriculture</v>
      </c>
      <c r="C65" s="87">
        <f>Data!DW20</f>
        <v>238727</v>
      </c>
      <c r="D65" s="87">
        <f>Data!EQ20</f>
        <v>387036</v>
      </c>
      <c r="E65" s="87">
        <f>Data!FK20</f>
        <v>176618</v>
      </c>
      <c r="F65" s="87">
        <f>Data!GE20</f>
        <v>0</v>
      </c>
      <c r="G65" s="87">
        <f>Data!GY20</f>
        <v>0</v>
      </c>
      <c r="H65" s="22">
        <f t="shared" si="1"/>
        <v>802381</v>
      </c>
      <c r="I65" s="1"/>
    </row>
    <row r="66" spans="2:9" x14ac:dyDescent="0.2">
      <c r="B66" s="9" t="str">
        <f>$B$37</f>
        <v>Engineering</v>
      </c>
      <c r="C66" s="87">
        <f>Data!DX20</f>
        <v>438181</v>
      </c>
      <c r="D66" s="87">
        <f>Data!ER20</f>
        <v>569877</v>
      </c>
      <c r="E66" s="87">
        <f>Data!FL20</f>
        <v>511672</v>
      </c>
      <c r="F66" s="87">
        <f>Data!GF20</f>
        <v>0</v>
      </c>
      <c r="G66" s="87">
        <f>Data!GZ20</f>
        <v>0</v>
      </c>
      <c r="H66" s="22">
        <f t="shared" si="1"/>
        <v>1519730</v>
      </c>
      <c r="I66" s="1"/>
    </row>
    <row r="67" spans="2:9" x14ac:dyDescent="0.2">
      <c r="B67" s="9" t="str">
        <f>$B$38</f>
        <v>Home Economics</v>
      </c>
      <c r="C67" s="87">
        <f>Data!DY20</f>
        <v>11272</v>
      </c>
      <c r="D67" s="87">
        <f>Data!ES20</f>
        <v>26866</v>
      </c>
      <c r="E67" s="87">
        <f>Data!FM20</f>
        <v>26461</v>
      </c>
      <c r="F67" s="87">
        <f>Data!GG20</f>
        <v>6580</v>
      </c>
      <c r="G67" s="87">
        <f>Data!HA20</f>
        <v>0</v>
      </c>
      <c r="H67" s="22">
        <f t="shared" si="1"/>
        <v>71179</v>
      </c>
      <c r="I67" s="1"/>
    </row>
    <row r="68" spans="2:9" x14ac:dyDescent="0.2">
      <c r="B68" s="9" t="str">
        <f>$B$39</f>
        <v>Law</v>
      </c>
      <c r="C68" s="87">
        <f>Data!DZ20</f>
        <v>0</v>
      </c>
      <c r="D68" s="87">
        <f>Data!ET20</f>
        <v>0</v>
      </c>
      <c r="E68" s="87">
        <f>Data!FN20</f>
        <v>0</v>
      </c>
      <c r="F68" s="87">
        <f>Data!GH20</f>
        <v>0</v>
      </c>
      <c r="G68" s="87">
        <f>Data!HB20</f>
        <v>0</v>
      </c>
      <c r="H68" s="22">
        <f t="shared" si="1"/>
        <v>0</v>
      </c>
      <c r="I68" s="1"/>
    </row>
    <row r="69" spans="2:9" x14ac:dyDescent="0.2">
      <c r="B69" s="9" t="str">
        <f>$B$40</f>
        <v>Social Service</v>
      </c>
      <c r="C69" s="87">
        <f>Data!EA20</f>
        <v>34589</v>
      </c>
      <c r="D69" s="87">
        <f>Data!EU20</f>
        <v>256320</v>
      </c>
      <c r="E69" s="87">
        <f>Data!FO20</f>
        <v>263463</v>
      </c>
      <c r="F69" s="87">
        <f>Data!GI20</f>
        <v>0</v>
      </c>
      <c r="G69" s="87">
        <f>Data!HC20</f>
        <v>0</v>
      </c>
      <c r="H69" s="22">
        <f t="shared" si="1"/>
        <v>554372</v>
      </c>
      <c r="I69" s="1"/>
    </row>
    <row r="70" spans="2:9" x14ac:dyDescent="0.2">
      <c r="B70" s="9" t="str">
        <f>$B$41</f>
        <v>Library Science</v>
      </c>
      <c r="C70" s="87">
        <f>Data!EB20</f>
        <v>0</v>
      </c>
      <c r="D70" s="87">
        <f>Data!EV20</f>
        <v>0</v>
      </c>
      <c r="E70" s="87">
        <f>Data!FP20</f>
        <v>132541</v>
      </c>
      <c r="F70" s="87">
        <f>Data!GJ20</f>
        <v>0</v>
      </c>
      <c r="G70" s="87">
        <f>Data!HD20</f>
        <v>0</v>
      </c>
      <c r="H70" s="22">
        <f t="shared" si="1"/>
        <v>132541</v>
      </c>
      <c r="I70" s="1"/>
    </row>
    <row r="71" spans="2:9" x14ac:dyDescent="0.2">
      <c r="B71" s="9" t="str">
        <f>$B$42</f>
        <v>Veterinary Science</v>
      </c>
      <c r="C71" s="87">
        <f>Data!EC20</f>
        <v>0</v>
      </c>
      <c r="D71" s="87">
        <f>Data!EW20</f>
        <v>0</v>
      </c>
      <c r="E71" s="87">
        <f>Data!FQ20</f>
        <v>0</v>
      </c>
      <c r="F71" s="87">
        <f>Data!GK20</f>
        <v>0</v>
      </c>
      <c r="G71" s="87">
        <f>Data!HE20</f>
        <v>0</v>
      </c>
      <c r="H71" s="22">
        <f t="shared" si="1"/>
        <v>0</v>
      </c>
      <c r="I71" s="1"/>
    </row>
    <row r="72" spans="2:9" x14ac:dyDescent="0.2">
      <c r="B72" s="9" t="str">
        <f>$B$43</f>
        <v>Vocational Training</v>
      </c>
      <c r="C72" s="87">
        <f>Data!ED20</f>
        <v>0</v>
      </c>
      <c r="D72" s="87">
        <f>Data!EX20</f>
        <v>0</v>
      </c>
      <c r="E72" s="87">
        <f>Data!FR20</f>
        <v>0</v>
      </c>
      <c r="F72" s="87">
        <f>Data!GL20</f>
        <v>0</v>
      </c>
      <c r="G72" s="87">
        <f>Data!HF20</f>
        <v>0</v>
      </c>
      <c r="H72" s="22">
        <f t="shared" si="1"/>
        <v>0</v>
      </c>
      <c r="I72" s="1"/>
    </row>
    <row r="73" spans="2:9" x14ac:dyDescent="0.2">
      <c r="B73" s="9" t="str">
        <f>$B$44</f>
        <v>Physical Training</v>
      </c>
      <c r="C73" s="87">
        <f>Data!EE20</f>
        <v>78876</v>
      </c>
      <c r="D73" s="87">
        <f>Data!EY20</f>
        <v>0</v>
      </c>
      <c r="E73" s="87">
        <f>Data!FS20</f>
        <v>0</v>
      </c>
      <c r="F73" s="87">
        <f>Data!GM20</f>
        <v>0</v>
      </c>
      <c r="G73" s="87">
        <f>Data!HG20</f>
        <v>0</v>
      </c>
      <c r="H73" s="22">
        <f t="shared" si="1"/>
        <v>78876</v>
      </c>
      <c r="I73" s="1"/>
    </row>
    <row r="74" spans="2:9" x14ac:dyDescent="0.2">
      <c r="B74" s="9" t="str">
        <f>$B$45</f>
        <v>Health Services</v>
      </c>
      <c r="C74" s="87">
        <f>Data!EF20</f>
        <v>320700</v>
      </c>
      <c r="D74" s="87">
        <f>Data!EZ20</f>
        <v>265849</v>
      </c>
      <c r="E74" s="87">
        <f>Data!FT20</f>
        <v>129241</v>
      </c>
      <c r="F74" s="87">
        <f>Data!GN20</f>
        <v>0</v>
      </c>
      <c r="G74" s="87">
        <f>Data!HH20</f>
        <v>0</v>
      </c>
      <c r="H74" s="22">
        <f t="shared" si="1"/>
        <v>715790</v>
      </c>
      <c r="I74" s="1"/>
    </row>
    <row r="75" spans="2:9" x14ac:dyDescent="0.2">
      <c r="B75" s="9" t="str">
        <f>$B$46</f>
        <v>Pharmacy</v>
      </c>
      <c r="C75" s="87">
        <f>Data!EG20</f>
        <v>0</v>
      </c>
      <c r="D75" s="87">
        <f>Data!FA20</f>
        <v>0</v>
      </c>
      <c r="E75" s="87">
        <f>Data!FU20</f>
        <v>0</v>
      </c>
      <c r="F75" s="87">
        <f>Data!GO20</f>
        <v>0</v>
      </c>
      <c r="G75" s="87">
        <f>Data!HI20</f>
        <v>0</v>
      </c>
      <c r="H75" s="22">
        <f t="shared" si="1"/>
        <v>0</v>
      </c>
      <c r="I75" s="1"/>
    </row>
    <row r="76" spans="2:9" x14ac:dyDescent="0.2">
      <c r="B76" s="9" t="str">
        <f>$B$47</f>
        <v>Business Administration</v>
      </c>
      <c r="C76" s="87">
        <f>Data!EH20</f>
        <v>436665</v>
      </c>
      <c r="D76" s="87">
        <f>Data!FB20</f>
        <v>1830894</v>
      </c>
      <c r="E76" s="87">
        <f>Data!FV20</f>
        <v>2578576</v>
      </c>
      <c r="F76" s="87">
        <f>Data!GP20</f>
        <v>0</v>
      </c>
      <c r="G76" s="87">
        <f>Data!HJ20</f>
        <v>0</v>
      </c>
      <c r="H76" s="22">
        <f t="shared" si="1"/>
        <v>4846135</v>
      </c>
      <c r="I76" s="1"/>
    </row>
    <row r="77" spans="2:9" x14ac:dyDescent="0.2">
      <c r="B77" s="9" t="str">
        <f>$B$48</f>
        <v>Optometry</v>
      </c>
      <c r="C77" s="87">
        <f>Data!EI20</f>
        <v>0</v>
      </c>
      <c r="D77" s="87">
        <f>Data!FC20</f>
        <v>0</v>
      </c>
      <c r="E77" s="87">
        <f>Data!FW20</f>
        <v>0</v>
      </c>
      <c r="F77" s="87">
        <f>Data!GQ20</f>
        <v>0</v>
      </c>
      <c r="G77" s="87">
        <f>Data!HK20</f>
        <v>0</v>
      </c>
      <c r="H77" s="22">
        <f t="shared" si="1"/>
        <v>0</v>
      </c>
      <c r="I77" s="1"/>
    </row>
    <row r="78" spans="2:9" x14ac:dyDescent="0.2">
      <c r="B78" s="9" t="str">
        <f>$B$49</f>
        <v>Teacher Ed-Practice Teaching</v>
      </c>
      <c r="C78" s="87">
        <f>Data!EJ20</f>
        <v>0</v>
      </c>
      <c r="D78" s="87">
        <f>Data!FD20</f>
        <v>1066</v>
      </c>
      <c r="E78" s="87">
        <f>Data!FX20</f>
        <v>0</v>
      </c>
      <c r="F78" s="87">
        <f>Data!GR20</f>
        <v>0</v>
      </c>
      <c r="G78" s="87">
        <f>Data!HL20</f>
        <v>0</v>
      </c>
      <c r="H78" s="22">
        <f t="shared" si="1"/>
        <v>1066</v>
      </c>
      <c r="I78" s="1"/>
    </row>
    <row r="79" spans="2:9" x14ac:dyDescent="0.2">
      <c r="B79" s="9" t="str">
        <f>$B$50</f>
        <v>Technology</v>
      </c>
      <c r="C79" s="87">
        <f>Data!EK20</f>
        <v>65385</v>
      </c>
      <c r="D79" s="87">
        <f>Data!FE20</f>
        <v>276216</v>
      </c>
      <c r="E79" s="87">
        <f>Data!FY20</f>
        <v>187144</v>
      </c>
      <c r="F79" s="87">
        <f>Data!GS20</f>
        <v>0</v>
      </c>
      <c r="G79" s="87">
        <f>Data!HM20</f>
        <v>0</v>
      </c>
      <c r="H79" s="22">
        <f t="shared" si="1"/>
        <v>528745</v>
      </c>
      <c r="I79" s="1"/>
    </row>
    <row r="80" spans="2:9" x14ac:dyDescent="0.2">
      <c r="B80" s="9" t="str">
        <f>$B$51</f>
        <v>Nursing</v>
      </c>
      <c r="C80" s="87">
        <f>Data!EL20</f>
        <v>10180</v>
      </c>
      <c r="D80" s="87">
        <f>Data!FF20</f>
        <v>642045</v>
      </c>
      <c r="E80" s="87">
        <f>Data!FZ20</f>
        <v>110379</v>
      </c>
      <c r="F80" s="87">
        <f>Data!GT20</f>
        <v>0</v>
      </c>
      <c r="G80" s="87">
        <f>Data!HN20</f>
        <v>0</v>
      </c>
      <c r="H80" s="22">
        <f t="shared" si="1"/>
        <v>762604</v>
      </c>
      <c r="I80" s="1"/>
    </row>
    <row r="81" spans="2:9" x14ac:dyDescent="0.2">
      <c r="B81" s="39" t="str">
        <f>$B$52</f>
        <v>Totals</v>
      </c>
      <c r="C81" s="21">
        <f>SUM(C61:C80)</f>
        <v>6911548</v>
      </c>
      <c r="D81" s="21">
        <f>SUM(D61:D80)</f>
        <v>9489806</v>
      </c>
      <c r="E81" s="21">
        <f>SUM(E61:E80)</f>
        <v>8132845</v>
      </c>
      <c r="F81" s="21">
        <f>SUM(F61:F80)</f>
        <v>810034</v>
      </c>
      <c r="G81" s="21">
        <f>SUM(G61:G80)</f>
        <v>0</v>
      </c>
      <c r="H81" s="21">
        <f t="shared" si="1"/>
        <v>25344233</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Data!T20</f>
        <v>Bussell, Paige</v>
      </c>
      <c r="E84" s="350"/>
      <c r="F84" s="350"/>
      <c r="G84" s="94" t="str">
        <f>Data!U20</f>
        <v>(903) 468-3209</v>
      </c>
      <c r="H84" s="84" t="str">
        <f>Data!V20</f>
        <v>Paige_Bussell@tamu-commerce.edu</v>
      </c>
    </row>
    <row r="85" spans="2:9" ht="13.5" customHeight="1" x14ac:dyDescent="0.2">
      <c r="B85" s="27"/>
      <c r="C85" s="27"/>
      <c r="D85" s="27"/>
      <c r="E85" s="27"/>
      <c r="F85" s="27"/>
      <c r="G85" s="27"/>
      <c r="H85" s="5"/>
    </row>
    <row r="86" spans="2:9" x14ac:dyDescent="0.2">
      <c r="B86" s="28" t="s">
        <v>34</v>
      </c>
      <c r="C86" s="13"/>
      <c r="D86" s="13"/>
      <c r="E86" s="13"/>
      <c r="F86" s="13"/>
      <c r="G86" s="13"/>
      <c r="H86" s="17">
        <f>H13+H14</f>
        <v>64357772</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Data!HR20</f>
        <v>167959.5</v>
      </c>
      <c r="D91" s="172">
        <f>Data!IL20</f>
        <v>152507.17000000001</v>
      </c>
      <c r="E91" s="172">
        <f>Data!JF20</f>
        <v>70426.37</v>
      </c>
      <c r="F91" s="172">
        <f>Data!JZ20</f>
        <v>12450.73</v>
      </c>
      <c r="G91" s="172">
        <f>Data!KT20</f>
        <v>0</v>
      </c>
      <c r="H91" s="40">
        <f t="shared" ref="H91:H111" si="2">SUM(C91:G91)</f>
        <v>403343.77</v>
      </c>
    </row>
    <row r="92" spans="2:9" x14ac:dyDescent="0.2">
      <c r="B92" s="9" t="str">
        <f>$B$33</f>
        <v>Science</v>
      </c>
      <c r="C92" s="172">
        <f>Data!HS20</f>
        <v>49213.599999999999</v>
      </c>
      <c r="D92" s="172">
        <f>Data!IM20</f>
        <v>58565.96</v>
      </c>
      <c r="E92" s="172">
        <f>Data!JG20</f>
        <v>33411.21</v>
      </c>
      <c r="F92" s="172">
        <f>Data!KA20</f>
        <v>70.540000000000006</v>
      </c>
      <c r="G92" s="172">
        <f>Data!KU20</f>
        <v>0</v>
      </c>
      <c r="H92" s="75">
        <f t="shared" si="2"/>
        <v>141261.31</v>
      </c>
    </row>
    <row r="93" spans="2:9" x14ac:dyDescent="0.2">
      <c r="B93" s="9" t="str">
        <f>$B$34</f>
        <v>Fine Arts</v>
      </c>
      <c r="C93" s="172">
        <f>Data!HT20</f>
        <v>41908.14</v>
      </c>
      <c r="D93" s="172">
        <f>Data!IN20</f>
        <v>39215.17</v>
      </c>
      <c r="E93" s="172">
        <f>Data!JH20</f>
        <v>28293.49</v>
      </c>
      <c r="F93" s="172">
        <f>Data!KB20</f>
        <v>0</v>
      </c>
      <c r="G93" s="172">
        <f>Data!KV20</f>
        <v>0</v>
      </c>
      <c r="H93" s="75">
        <f t="shared" si="2"/>
        <v>109416.8</v>
      </c>
    </row>
    <row r="94" spans="2:9" x14ac:dyDescent="0.2">
      <c r="B94" s="9" t="str">
        <f>$B$35</f>
        <v>Teacher Education</v>
      </c>
      <c r="C94" s="172">
        <f>Data!HU20</f>
        <v>6231.52</v>
      </c>
      <c r="D94" s="172">
        <f>Data!IO20</f>
        <v>68797.070000000007</v>
      </c>
      <c r="E94" s="172">
        <f>Data!JI20</f>
        <v>69821.990000000005</v>
      </c>
      <c r="F94" s="172">
        <f>Data!KC20</f>
        <v>27874.58</v>
      </c>
      <c r="G94" s="172">
        <f>Data!KW20</f>
        <v>0</v>
      </c>
      <c r="H94" s="75">
        <f t="shared" si="2"/>
        <v>172725.16000000003</v>
      </c>
    </row>
    <row r="95" spans="2:9" x14ac:dyDescent="0.2">
      <c r="B95" s="9" t="str">
        <f>$B$36</f>
        <v>Agriculture</v>
      </c>
      <c r="C95" s="172">
        <f>Data!HV20</f>
        <v>12002.5</v>
      </c>
      <c r="D95" s="172">
        <f>Data!IP20</f>
        <v>19459.29</v>
      </c>
      <c r="E95" s="172">
        <f>Data!JJ20</f>
        <v>8879.9500000000007</v>
      </c>
      <c r="F95" s="172">
        <f>Data!KD20</f>
        <v>0</v>
      </c>
      <c r="G95" s="172">
        <f>Data!KX20</f>
        <v>0</v>
      </c>
      <c r="H95" s="75">
        <f t="shared" si="2"/>
        <v>40341.740000000005</v>
      </c>
    </row>
    <row r="96" spans="2:9" x14ac:dyDescent="0.2">
      <c r="B96" s="9" t="str">
        <f>$B$37</f>
        <v>Engineering</v>
      </c>
      <c r="C96" s="172">
        <f>Data!HW20</f>
        <v>22030.5</v>
      </c>
      <c r="D96" s="172">
        <f>Data!IQ20</f>
        <v>28652.12</v>
      </c>
      <c r="E96" s="172">
        <f>Data!JK20</f>
        <v>25725.7</v>
      </c>
      <c r="F96" s="172">
        <f>Data!KE20</f>
        <v>0</v>
      </c>
      <c r="G96" s="172">
        <f>Data!KY20</f>
        <v>0</v>
      </c>
      <c r="H96" s="75">
        <f t="shared" si="2"/>
        <v>76408.319999999992</v>
      </c>
    </row>
    <row r="97" spans="2:8" x14ac:dyDescent="0.2">
      <c r="B97" s="9" t="str">
        <f>$B$38</f>
        <v>Home Economics</v>
      </c>
      <c r="C97" s="172">
        <f>Data!HX20</f>
        <v>566.5</v>
      </c>
      <c r="D97" s="172">
        <f>Data!IR20</f>
        <v>1350.76</v>
      </c>
      <c r="E97" s="172">
        <f>Data!JL20</f>
        <v>1330.4</v>
      </c>
      <c r="F97" s="172">
        <f>Data!KF20</f>
        <v>330.83</v>
      </c>
      <c r="G97" s="172">
        <f>Data!KZ20</f>
        <v>0</v>
      </c>
      <c r="H97" s="75">
        <f t="shared" si="2"/>
        <v>3578.49</v>
      </c>
    </row>
    <row r="98" spans="2:8" x14ac:dyDescent="0.2">
      <c r="B98" s="9" t="str">
        <f>$B$39</f>
        <v>Law</v>
      </c>
      <c r="C98" s="172">
        <f>Data!HY20</f>
        <v>0</v>
      </c>
      <c r="D98" s="172">
        <f>Data!IS20</f>
        <v>0</v>
      </c>
      <c r="E98" s="172">
        <f>Data!JM20</f>
        <v>0</v>
      </c>
      <c r="F98" s="172">
        <f>Data!KG20</f>
        <v>0</v>
      </c>
      <c r="G98" s="172">
        <f>Data!LA20</f>
        <v>0</v>
      </c>
      <c r="H98" s="75">
        <f t="shared" si="2"/>
        <v>0</v>
      </c>
    </row>
    <row r="99" spans="2:8" x14ac:dyDescent="0.2">
      <c r="B99" s="9" t="str">
        <f>$B$40</f>
        <v>Social Service</v>
      </c>
      <c r="C99" s="172">
        <f>Data!HZ20</f>
        <v>1738.5</v>
      </c>
      <c r="D99" s="172">
        <f>Data!IT20</f>
        <v>12887.19</v>
      </c>
      <c r="E99" s="172">
        <f>Data!JN20</f>
        <v>13246.32</v>
      </c>
      <c r="F99" s="172">
        <f>Data!KH20</f>
        <v>0</v>
      </c>
      <c r="G99" s="172">
        <f>Data!LB20</f>
        <v>0</v>
      </c>
      <c r="H99" s="75">
        <f t="shared" si="2"/>
        <v>27872.010000000002</v>
      </c>
    </row>
    <row r="100" spans="2:8" x14ac:dyDescent="0.2">
      <c r="B100" s="9" t="str">
        <f>$B$41</f>
        <v>Library Science</v>
      </c>
      <c r="C100" s="172">
        <f>Data!IA20</f>
        <v>0</v>
      </c>
      <c r="D100" s="172">
        <f>Data!IU20</f>
        <v>0</v>
      </c>
      <c r="E100" s="172">
        <f>Data!JO20</f>
        <v>6663.86</v>
      </c>
      <c r="F100" s="172">
        <f>Data!KI20</f>
        <v>0</v>
      </c>
      <c r="G100" s="172">
        <f>Data!LC20</f>
        <v>0</v>
      </c>
      <c r="H100" s="75">
        <f t="shared" si="2"/>
        <v>6663.86</v>
      </c>
    </row>
    <row r="101" spans="2:8" x14ac:dyDescent="0.2">
      <c r="B101" s="9" t="str">
        <f>$B$42</f>
        <v>Veterinary Science</v>
      </c>
      <c r="C101" s="172">
        <f>Data!IB20</f>
        <v>0</v>
      </c>
      <c r="D101" s="172">
        <f>Data!IV20</f>
        <v>0</v>
      </c>
      <c r="E101" s="172">
        <f>Data!JP20</f>
        <v>0</v>
      </c>
      <c r="F101" s="172">
        <f>Data!KJ20</f>
        <v>0</v>
      </c>
      <c r="G101" s="172">
        <f>Data!LD20</f>
        <v>0</v>
      </c>
      <c r="H101" s="75">
        <f t="shared" si="2"/>
        <v>0</v>
      </c>
    </row>
    <row r="102" spans="2:8" x14ac:dyDescent="0.2">
      <c r="B102" s="9" t="str">
        <f>$B$43</f>
        <v>Vocational Training</v>
      </c>
      <c r="C102" s="172">
        <f>Data!IC20</f>
        <v>0</v>
      </c>
      <c r="D102" s="172">
        <f>Data!IW20</f>
        <v>0</v>
      </c>
      <c r="E102" s="172">
        <f>Data!JQ20</f>
        <v>0</v>
      </c>
      <c r="F102" s="172">
        <f>Data!KK20</f>
        <v>0</v>
      </c>
      <c r="G102" s="172">
        <f>Data!LE20</f>
        <v>0</v>
      </c>
      <c r="H102" s="75">
        <f t="shared" si="2"/>
        <v>0</v>
      </c>
    </row>
    <row r="103" spans="2:8" x14ac:dyDescent="0.2">
      <c r="B103" s="9" t="str">
        <f>$B$44</f>
        <v>Physical Training</v>
      </c>
      <c r="C103" s="172">
        <f>Data!ID20</f>
        <v>3965.5</v>
      </c>
      <c r="D103" s="172">
        <f>Data!IX20</f>
        <v>0</v>
      </c>
      <c r="E103" s="172">
        <f>Data!JR20</f>
        <v>0</v>
      </c>
      <c r="F103" s="172">
        <f>Data!KL20</f>
        <v>0</v>
      </c>
      <c r="G103" s="172">
        <f>Data!LF20</f>
        <v>0</v>
      </c>
      <c r="H103" s="75">
        <f t="shared" si="2"/>
        <v>3965.5</v>
      </c>
    </row>
    <row r="104" spans="2:8" x14ac:dyDescent="0.2">
      <c r="B104" s="9" t="str">
        <f>$B$45</f>
        <v>Health Services</v>
      </c>
      <c r="C104" s="172">
        <f>Data!IE20</f>
        <v>16123.5</v>
      </c>
      <c r="D104" s="172">
        <f>Data!IY20</f>
        <v>13366.28</v>
      </c>
      <c r="E104" s="172">
        <f>Data!JS20</f>
        <v>6497.94</v>
      </c>
      <c r="F104" s="172">
        <f>Data!KM20</f>
        <v>0</v>
      </c>
      <c r="G104" s="172">
        <f>Data!LG20</f>
        <v>0</v>
      </c>
      <c r="H104" s="75">
        <f t="shared" si="2"/>
        <v>35987.72</v>
      </c>
    </row>
    <row r="105" spans="2:8" x14ac:dyDescent="0.2">
      <c r="B105" s="9" t="str">
        <f>$B$46</f>
        <v>Pharmacy</v>
      </c>
      <c r="C105" s="172">
        <f>Data!IF20</f>
        <v>0</v>
      </c>
      <c r="D105" s="172">
        <f>Data!IZ20</f>
        <v>0</v>
      </c>
      <c r="E105" s="172">
        <f>Data!JT20</f>
        <v>0</v>
      </c>
      <c r="F105" s="172">
        <f>Data!KN20</f>
        <v>0</v>
      </c>
      <c r="G105" s="172">
        <f>Data!LH20</f>
        <v>0</v>
      </c>
      <c r="H105" s="75">
        <f t="shared" si="2"/>
        <v>0</v>
      </c>
    </row>
    <row r="106" spans="2:8" x14ac:dyDescent="0.2">
      <c r="B106" s="9" t="str">
        <f>$B$47</f>
        <v>Business Administration</v>
      </c>
      <c r="C106" s="172">
        <f>Data!IG20</f>
        <v>21954.52</v>
      </c>
      <c r="D106" s="172">
        <f>Data!JA20</f>
        <v>301823</v>
      </c>
      <c r="E106" s="172">
        <f>Data!JU20</f>
        <v>129644.94</v>
      </c>
      <c r="F106" s="172">
        <f>Data!KO20</f>
        <v>0</v>
      </c>
      <c r="G106" s="172">
        <f>Data!LI20</f>
        <v>0</v>
      </c>
      <c r="H106" s="75">
        <f t="shared" si="2"/>
        <v>453422.46</v>
      </c>
    </row>
    <row r="107" spans="2:8" x14ac:dyDescent="0.2">
      <c r="B107" s="9" t="str">
        <f>$B$48</f>
        <v>Optometry</v>
      </c>
      <c r="C107" s="172">
        <f>Data!IH20</f>
        <v>0</v>
      </c>
      <c r="D107" s="172">
        <f>Data!JB20</f>
        <v>0</v>
      </c>
      <c r="E107" s="172">
        <f>Data!JV20</f>
        <v>0</v>
      </c>
      <c r="F107" s="172">
        <f>Data!KP20</f>
        <v>0</v>
      </c>
      <c r="G107" s="172">
        <f>Data!LJ20</f>
        <v>0</v>
      </c>
      <c r="H107" s="75">
        <f t="shared" si="2"/>
        <v>0</v>
      </c>
    </row>
    <row r="108" spans="2:8" x14ac:dyDescent="0.2">
      <c r="B108" s="9" t="str">
        <f>$B$49</f>
        <v>Teacher Ed-Practice Teaching</v>
      </c>
      <c r="C108" s="172">
        <f>Data!II20</f>
        <v>0</v>
      </c>
      <c r="D108" s="172">
        <f>Data!JC20</f>
        <v>53.6</v>
      </c>
      <c r="E108" s="172">
        <f>Data!JW20</f>
        <v>0</v>
      </c>
      <c r="F108" s="172">
        <f>Data!KQ20</f>
        <v>0</v>
      </c>
      <c r="G108" s="172">
        <f>Data!LK20</f>
        <v>0</v>
      </c>
      <c r="H108" s="75">
        <f t="shared" si="2"/>
        <v>53.6</v>
      </c>
    </row>
    <row r="109" spans="2:8" x14ac:dyDescent="0.2">
      <c r="B109" s="9" t="str">
        <f>$B$50</f>
        <v>Technology</v>
      </c>
      <c r="C109" s="172">
        <f>Data!IJ20</f>
        <v>3287.41</v>
      </c>
      <c r="D109" s="172">
        <f>Data!JD20</f>
        <v>13887.51</v>
      </c>
      <c r="E109" s="172">
        <f>Data!JX20</f>
        <v>9409.17</v>
      </c>
      <c r="F109" s="172">
        <f>Data!KR20</f>
        <v>0</v>
      </c>
      <c r="G109" s="172">
        <f>Data!LL20</f>
        <v>0</v>
      </c>
      <c r="H109" s="75">
        <f t="shared" si="2"/>
        <v>26584.089999999997</v>
      </c>
    </row>
    <row r="110" spans="2:8" x14ac:dyDescent="0.2">
      <c r="B110" s="9" t="str">
        <f>$B$51</f>
        <v>Nursing</v>
      </c>
      <c r="C110" s="172">
        <f>Data!IK20</f>
        <v>511.83</v>
      </c>
      <c r="D110" s="172">
        <f>Data!JE20</f>
        <v>32280.560000000001</v>
      </c>
      <c r="E110" s="172">
        <f>Data!JY20</f>
        <v>5549.61</v>
      </c>
      <c r="F110" s="172">
        <f>Data!KS20</f>
        <v>0</v>
      </c>
      <c r="G110" s="172">
        <f>Data!HPM20</f>
        <v>0</v>
      </c>
      <c r="H110" s="75">
        <f t="shared" si="2"/>
        <v>38342</v>
      </c>
    </row>
    <row r="111" spans="2:8" x14ac:dyDescent="0.2">
      <c r="B111" s="39" t="str">
        <f>$B$52</f>
        <v>Totals</v>
      </c>
      <c r="C111" s="40">
        <f>SUM(C91:C110)</f>
        <v>347493.52</v>
      </c>
      <c r="D111" s="40">
        <f>SUM(D91:D110)</f>
        <v>742845.68</v>
      </c>
      <c r="E111" s="40">
        <f>SUM(E91:E110)</f>
        <v>408900.94999999995</v>
      </c>
      <c r="F111" s="40">
        <f>SUM(F91:F110)</f>
        <v>40726.680000000008</v>
      </c>
      <c r="G111" s="40">
        <f>SUM(G91:G110)</f>
        <v>0</v>
      </c>
      <c r="H111" s="40">
        <f t="shared" si="2"/>
        <v>1539966.83</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3508612.5</v>
      </c>
      <c r="D116" s="21">
        <f t="shared" si="3"/>
        <v>2072983.17</v>
      </c>
      <c r="E116" s="21">
        <f t="shared" si="3"/>
        <v>1471173.37</v>
      </c>
      <c r="F116" s="21">
        <f t="shared" si="3"/>
        <v>260089.73</v>
      </c>
      <c r="G116" s="21">
        <f t="shared" si="3"/>
        <v>0</v>
      </c>
      <c r="H116" s="40">
        <f t="shared" ref="H116:H136" si="4">SUM(C116:G116)</f>
        <v>7312858.7700000005</v>
      </c>
      <c r="I116" s="1"/>
    </row>
    <row r="117" spans="2:9" x14ac:dyDescent="0.2">
      <c r="B117" s="9" t="str">
        <f>$B$33</f>
        <v>Science</v>
      </c>
      <c r="C117" s="22">
        <f t="shared" si="3"/>
        <v>1028058.6</v>
      </c>
      <c r="D117" s="22">
        <f t="shared" si="3"/>
        <v>1223414.96</v>
      </c>
      <c r="E117" s="22">
        <f t="shared" si="3"/>
        <v>697944.21</v>
      </c>
      <c r="F117" s="22">
        <f t="shared" si="3"/>
        <v>1473.54</v>
      </c>
      <c r="G117" s="22">
        <f t="shared" si="3"/>
        <v>0</v>
      </c>
      <c r="H117" s="75">
        <f t="shared" si="4"/>
        <v>2950891.31</v>
      </c>
      <c r="I117" s="1"/>
    </row>
    <row r="118" spans="2:9" x14ac:dyDescent="0.2">
      <c r="B118" s="9" t="str">
        <f>$B$34</f>
        <v>Fine Arts</v>
      </c>
      <c r="C118" s="22">
        <f t="shared" si="3"/>
        <v>875441.14</v>
      </c>
      <c r="D118" s="22">
        <f t="shared" si="3"/>
        <v>819186.17</v>
      </c>
      <c r="E118" s="22">
        <f t="shared" si="3"/>
        <v>591037.49</v>
      </c>
      <c r="F118" s="22">
        <f t="shared" si="3"/>
        <v>0</v>
      </c>
      <c r="G118" s="22">
        <f t="shared" si="3"/>
        <v>0</v>
      </c>
      <c r="H118" s="75">
        <f t="shared" si="4"/>
        <v>2285664.7999999998</v>
      </c>
      <c r="I118" s="1"/>
    </row>
    <row r="119" spans="2:9" x14ac:dyDescent="0.2">
      <c r="B119" s="9" t="str">
        <f>$B$35</f>
        <v>Teacher Education</v>
      </c>
      <c r="C119" s="22">
        <f t="shared" si="3"/>
        <v>130173.52</v>
      </c>
      <c r="D119" s="22">
        <f t="shared" si="3"/>
        <v>1437138.07</v>
      </c>
      <c r="E119" s="22">
        <f t="shared" si="3"/>
        <v>1458547.99</v>
      </c>
      <c r="F119" s="22">
        <f t="shared" si="3"/>
        <v>582286.57999999996</v>
      </c>
      <c r="G119" s="22">
        <f t="shared" si="3"/>
        <v>0</v>
      </c>
      <c r="H119" s="75">
        <f t="shared" si="4"/>
        <v>3608146.16</v>
      </c>
      <c r="I119" s="1"/>
    </row>
    <row r="120" spans="2:9" x14ac:dyDescent="0.2">
      <c r="B120" s="9" t="str">
        <f>$B$36</f>
        <v>Agriculture</v>
      </c>
      <c r="C120" s="22">
        <f t="shared" si="3"/>
        <v>250729.5</v>
      </c>
      <c r="D120" s="22">
        <f t="shared" si="3"/>
        <v>406495.29</v>
      </c>
      <c r="E120" s="22">
        <f t="shared" si="3"/>
        <v>185497.95</v>
      </c>
      <c r="F120" s="22">
        <f t="shared" si="3"/>
        <v>0</v>
      </c>
      <c r="G120" s="22">
        <f t="shared" si="3"/>
        <v>0</v>
      </c>
      <c r="H120" s="75">
        <f t="shared" si="4"/>
        <v>842722.74</v>
      </c>
      <c r="I120" s="1"/>
    </row>
    <row r="121" spans="2:9" x14ac:dyDescent="0.2">
      <c r="B121" s="9" t="str">
        <f>$B$37</f>
        <v>Engineering</v>
      </c>
      <c r="C121" s="22">
        <f t="shared" si="3"/>
        <v>460211.5</v>
      </c>
      <c r="D121" s="22">
        <f t="shared" si="3"/>
        <v>598529.12</v>
      </c>
      <c r="E121" s="22">
        <f t="shared" si="3"/>
        <v>537397.69999999995</v>
      </c>
      <c r="F121" s="22">
        <f t="shared" si="3"/>
        <v>0</v>
      </c>
      <c r="G121" s="22">
        <f t="shared" si="3"/>
        <v>0</v>
      </c>
      <c r="H121" s="75">
        <f t="shared" si="4"/>
        <v>1596138.32</v>
      </c>
      <c r="I121" s="1"/>
    </row>
    <row r="122" spans="2:9" x14ac:dyDescent="0.2">
      <c r="B122" s="9" t="str">
        <f>$B$38</f>
        <v>Home Economics</v>
      </c>
      <c r="C122" s="22">
        <f t="shared" si="3"/>
        <v>11838.5</v>
      </c>
      <c r="D122" s="22">
        <f t="shared" si="3"/>
        <v>28216.76</v>
      </c>
      <c r="E122" s="22">
        <f t="shared" si="3"/>
        <v>27791.4</v>
      </c>
      <c r="F122" s="22">
        <f t="shared" si="3"/>
        <v>6910.83</v>
      </c>
      <c r="G122" s="22">
        <f t="shared" si="3"/>
        <v>0</v>
      </c>
      <c r="H122" s="75">
        <f t="shared" si="4"/>
        <v>74757.490000000005</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36327.5</v>
      </c>
      <c r="D124" s="22">
        <f t="shared" si="3"/>
        <v>269207.19</v>
      </c>
      <c r="E124" s="22">
        <f t="shared" si="3"/>
        <v>276709.32</v>
      </c>
      <c r="F124" s="22">
        <f t="shared" si="3"/>
        <v>0</v>
      </c>
      <c r="G124" s="22">
        <f t="shared" si="3"/>
        <v>0</v>
      </c>
      <c r="H124" s="75">
        <f t="shared" si="4"/>
        <v>582244.01</v>
      </c>
      <c r="I124" s="1"/>
    </row>
    <row r="125" spans="2:9" x14ac:dyDescent="0.2">
      <c r="B125" s="9" t="str">
        <f>$B$41</f>
        <v>Library Science</v>
      </c>
      <c r="C125" s="22">
        <f t="shared" si="3"/>
        <v>0</v>
      </c>
      <c r="D125" s="22">
        <f t="shared" si="3"/>
        <v>0</v>
      </c>
      <c r="E125" s="22">
        <f t="shared" si="3"/>
        <v>139204.85999999999</v>
      </c>
      <c r="F125" s="22">
        <f t="shared" si="3"/>
        <v>0</v>
      </c>
      <c r="G125" s="22">
        <f t="shared" si="3"/>
        <v>0</v>
      </c>
      <c r="H125" s="75">
        <f t="shared" si="4"/>
        <v>139204.85999999999</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82841.5</v>
      </c>
      <c r="D128" s="22">
        <f t="shared" si="3"/>
        <v>0</v>
      </c>
      <c r="E128" s="22">
        <f t="shared" si="3"/>
        <v>0</v>
      </c>
      <c r="F128" s="22">
        <f t="shared" si="3"/>
        <v>0</v>
      </c>
      <c r="G128" s="22">
        <f t="shared" si="3"/>
        <v>0</v>
      </c>
      <c r="H128" s="75">
        <f t="shared" si="4"/>
        <v>82841.5</v>
      </c>
      <c r="I128" s="1"/>
    </row>
    <row r="129" spans="2:12" x14ac:dyDescent="0.2">
      <c r="B129" s="9" t="str">
        <f>$B$45</f>
        <v>Health Services</v>
      </c>
      <c r="C129" s="22">
        <f t="shared" si="3"/>
        <v>336823.5</v>
      </c>
      <c r="D129" s="22">
        <f t="shared" si="3"/>
        <v>279215.28000000003</v>
      </c>
      <c r="E129" s="22">
        <f t="shared" si="3"/>
        <v>135738.94</v>
      </c>
      <c r="F129" s="22">
        <f t="shared" si="3"/>
        <v>0</v>
      </c>
      <c r="G129" s="22">
        <f t="shared" si="3"/>
        <v>0</v>
      </c>
      <c r="H129" s="75">
        <f t="shared" si="4"/>
        <v>751777.72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458619.52</v>
      </c>
      <c r="D131" s="22">
        <f t="shared" si="3"/>
        <v>2132717</v>
      </c>
      <c r="E131" s="22">
        <f t="shared" si="3"/>
        <v>2708220.94</v>
      </c>
      <c r="F131" s="22">
        <f t="shared" si="3"/>
        <v>0</v>
      </c>
      <c r="G131" s="22">
        <f t="shared" si="3"/>
        <v>0</v>
      </c>
      <c r="H131" s="75">
        <f t="shared" si="4"/>
        <v>5299557.46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1119.5999999999999</v>
      </c>
      <c r="E133" s="22">
        <f t="shared" si="5"/>
        <v>0</v>
      </c>
      <c r="F133" s="22">
        <f t="shared" si="5"/>
        <v>0</v>
      </c>
      <c r="G133" s="22">
        <f t="shared" si="5"/>
        <v>0</v>
      </c>
      <c r="H133" s="75">
        <f t="shared" si="4"/>
        <v>1119.5999999999999</v>
      </c>
      <c r="I133" s="1"/>
    </row>
    <row r="134" spans="2:12" x14ac:dyDescent="0.2">
      <c r="B134" s="9" t="str">
        <f>$B$50</f>
        <v>Technology</v>
      </c>
      <c r="C134" s="22">
        <f t="shared" si="5"/>
        <v>68672.41</v>
      </c>
      <c r="D134" s="22">
        <f t="shared" si="5"/>
        <v>290103.51</v>
      </c>
      <c r="E134" s="22">
        <f t="shared" si="5"/>
        <v>196553.17</v>
      </c>
      <c r="F134" s="22">
        <f t="shared" si="5"/>
        <v>0</v>
      </c>
      <c r="G134" s="22">
        <f t="shared" si="5"/>
        <v>0</v>
      </c>
      <c r="H134" s="75">
        <f t="shared" si="4"/>
        <v>555329.09000000008</v>
      </c>
      <c r="I134" s="1"/>
    </row>
    <row r="135" spans="2:12" x14ac:dyDescent="0.2">
      <c r="B135" s="9" t="str">
        <f>$B$51</f>
        <v>Nursing</v>
      </c>
      <c r="C135" s="22">
        <f t="shared" si="5"/>
        <v>10691.83</v>
      </c>
      <c r="D135" s="22">
        <f t="shared" si="5"/>
        <v>674325.56</v>
      </c>
      <c r="E135" s="22">
        <f t="shared" si="5"/>
        <v>115928.61</v>
      </c>
      <c r="F135" s="22">
        <f t="shared" si="5"/>
        <v>0</v>
      </c>
      <c r="G135" s="22">
        <f t="shared" si="5"/>
        <v>0</v>
      </c>
      <c r="H135" s="75">
        <f t="shared" si="4"/>
        <v>800946</v>
      </c>
      <c r="I135" s="1"/>
    </row>
    <row r="136" spans="2:12" x14ac:dyDescent="0.2">
      <c r="B136" s="39" t="str">
        <f>$B$52</f>
        <v>Totals</v>
      </c>
      <c r="C136" s="40">
        <f>SUM(C116:C135)</f>
        <v>7259041.5199999996</v>
      </c>
      <c r="D136" s="40">
        <f>SUM(D116:D135)</f>
        <v>10232651.680000002</v>
      </c>
      <c r="E136" s="40">
        <f>SUM(E116:E135)</f>
        <v>8541745.9500000011</v>
      </c>
      <c r="F136" s="40">
        <f>SUM(F116:F135)</f>
        <v>850760.67999999993</v>
      </c>
      <c r="G136" s="40">
        <f>SUM(G116:G135)</f>
        <v>0</v>
      </c>
      <c r="H136" s="40">
        <f t="shared" si="4"/>
        <v>26884199.830000006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37473572.170000002</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Data!QD20</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Data!LN20</f>
        <v>0</v>
      </c>
      <c r="D143" s="172">
        <f>Data!MH20</f>
        <v>43341</v>
      </c>
      <c r="E143" s="172">
        <f>Data!NB20</f>
        <v>0</v>
      </c>
      <c r="F143" s="172">
        <f>Data!NV20</f>
        <v>0</v>
      </c>
      <c r="G143" s="172">
        <f>Data!OP20</f>
        <v>0</v>
      </c>
      <c r="H143" s="173">
        <f>Data!PJ20</f>
        <v>10149967</v>
      </c>
      <c r="I143" s="76">
        <f t="shared" ref="I143:I162" si="6">SUM(C143:H143)</f>
        <v>10193308</v>
      </c>
    </row>
    <row r="144" spans="2:12" x14ac:dyDescent="0.2">
      <c r="B144" s="9" t="str">
        <f>$B$33</f>
        <v>Science</v>
      </c>
      <c r="C144" s="172">
        <f>Data!LO20</f>
        <v>0</v>
      </c>
      <c r="D144" s="172">
        <f>Data!MI20</f>
        <v>602064.61</v>
      </c>
      <c r="E144" s="172">
        <f>Data!NC20</f>
        <v>709382.5</v>
      </c>
      <c r="F144" s="172">
        <f>Data!NW20</f>
        <v>0</v>
      </c>
      <c r="G144" s="172">
        <f>Data!OQ20</f>
        <v>0</v>
      </c>
      <c r="H144" s="174">
        <f>Data!PK20</f>
        <v>2801766</v>
      </c>
      <c r="I144" s="76">
        <f t="shared" si="6"/>
        <v>4113213.11</v>
      </c>
    </row>
    <row r="145" spans="2:9" x14ac:dyDescent="0.2">
      <c r="B145" s="9" t="str">
        <f>$B$34</f>
        <v>Fine Arts</v>
      </c>
      <c r="C145" s="172">
        <f>Data!LP20</f>
        <v>0</v>
      </c>
      <c r="D145" s="172">
        <f>Data!MJ20</f>
        <v>0</v>
      </c>
      <c r="E145" s="172">
        <f>Data!ND20</f>
        <v>0</v>
      </c>
      <c r="F145" s="172">
        <f>Data!NX20</f>
        <v>0</v>
      </c>
      <c r="G145" s="172">
        <f>Data!OR20</f>
        <v>0</v>
      </c>
      <c r="H145" s="174">
        <f>Data!PL20</f>
        <v>3185961</v>
      </c>
      <c r="I145" s="76">
        <f t="shared" si="6"/>
        <v>3185961</v>
      </c>
    </row>
    <row r="146" spans="2:9" x14ac:dyDescent="0.2">
      <c r="B146" s="9" t="str">
        <f>$B$35</f>
        <v>Teacher Education</v>
      </c>
      <c r="C146" s="172">
        <f>Data!LQ20</f>
        <v>0</v>
      </c>
      <c r="D146" s="172">
        <f>Data!MK20</f>
        <v>28573.8</v>
      </c>
      <c r="E146" s="172">
        <f>Data!NE20</f>
        <v>0</v>
      </c>
      <c r="F146" s="172">
        <f>Data!NY20</f>
        <v>0</v>
      </c>
      <c r="G146" s="172">
        <f>Data!OS20</f>
        <v>0</v>
      </c>
      <c r="H146" s="174">
        <f>Data!PN20</f>
        <v>5000778</v>
      </c>
      <c r="I146" s="76">
        <f t="shared" si="6"/>
        <v>5029351.8</v>
      </c>
    </row>
    <row r="147" spans="2:9" x14ac:dyDescent="0.2">
      <c r="B147" s="9" t="str">
        <f>$B$36</f>
        <v>Agriculture</v>
      </c>
      <c r="C147" s="172">
        <f>Data!LR20</f>
        <v>0</v>
      </c>
      <c r="D147" s="172">
        <f>Data!ML20</f>
        <v>176088.45</v>
      </c>
      <c r="E147" s="172">
        <f>Data!NF20</f>
        <v>0</v>
      </c>
      <c r="F147" s="172">
        <f>Data!NZ20</f>
        <v>0</v>
      </c>
      <c r="G147" s="172">
        <f>Data!OT20</f>
        <v>0</v>
      </c>
      <c r="H147" s="174">
        <f>Data!PM20</f>
        <v>998573</v>
      </c>
      <c r="I147" s="76">
        <f t="shared" si="6"/>
        <v>1174661.45</v>
      </c>
    </row>
    <row r="148" spans="2:9" x14ac:dyDescent="0.2">
      <c r="B148" s="9" t="str">
        <f>$B$37</f>
        <v>Engineering</v>
      </c>
      <c r="C148" s="172">
        <f>Data!LS20</f>
        <v>0</v>
      </c>
      <c r="D148" s="172">
        <f>Data!MM20</f>
        <v>56435.81</v>
      </c>
      <c r="E148" s="172">
        <f>Data!NG20</f>
        <v>0</v>
      </c>
      <c r="F148" s="172">
        <f>Data!OA20</f>
        <v>0</v>
      </c>
      <c r="G148" s="172">
        <f>Data!OU20</f>
        <v>0</v>
      </c>
      <c r="H148" s="174">
        <f>Data!PO20</f>
        <v>2168403</v>
      </c>
      <c r="I148" s="76">
        <f t="shared" si="6"/>
        <v>2224838.81</v>
      </c>
    </row>
    <row r="149" spans="2:9" x14ac:dyDescent="0.2">
      <c r="B149" s="9" t="str">
        <f>$B$38</f>
        <v>Home Economics</v>
      </c>
      <c r="C149" s="172">
        <f>Data!LT20</f>
        <v>0</v>
      </c>
      <c r="D149" s="172">
        <f>Data!MN20</f>
        <v>0</v>
      </c>
      <c r="E149" s="172">
        <f>Data!NH20</f>
        <v>0</v>
      </c>
      <c r="F149" s="172">
        <f>Data!OB20</f>
        <v>0</v>
      </c>
      <c r="G149" s="172">
        <f>Data!OV20</f>
        <v>0</v>
      </c>
      <c r="H149" s="174">
        <f>Data!PP20</f>
        <v>104204</v>
      </c>
      <c r="I149" s="76">
        <f t="shared" si="6"/>
        <v>104204</v>
      </c>
    </row>
    <row r="150" spans="2:9" x14ac:dyDescent="0.2">
      <c r="B150" s="9" t="str">
        <f>$B$39</f>
        <v>Law</v>
      </c>
      <c r="C150" s="172">
        <f>Data!LU20</f>
        <v>0</v>
      </c>
      <c r="D150" s="172">
        <f>Data!MO20</f>
        <v>0</v>
      </c>
      <c r="E150" s="172">
        <f>Data!NI20</f>
        <v>0</v>
      </c>
      <c r="F150" s="172">
        <f>Data!OC20</f>
        <v>0</v>
      </c>
      <c r="G150" s="172">
        <f>Data!OW20</f>
        <v>0</v>
      </c>
      <c r="H150" s="174">
        <f>Data!PQ20</f>
        <v>0</v>
      </c>
      <c r="I150" s="76">
        <f t="shared" si="6"/>
        <v>0</v>
      </c>
    </row>
    <row r="151" spans="2:9" x14ac:dyDescent="0.2">
      <c r="B151" s="9" t="str">
        <f>$B$40</f>
        <v>Social Service</v>
      </c>
      <c r="C151" s="172">
        <f>Data!LV20</f>
        <v>0</v>
      </c>
      <c r="D151" s="172">
        <f>Data!MP20</f>
        <v>0</v>
      </c>
      <c r="E151" s="172">
        <f>Data!NJ20</f>
        <v>0</v>
      </c>
      <c r="F151" s="172">
        <f>Data!OD20</f>
        <v>0</v>
      </c>
      <c r="G151" s="172">
        <f>Data!OX20</f>
        <v>0</v>
      </c>
      <c r="H151" s="174">
        <f>Data!PR20</f>
        <v>811584</v>
      </c>
      <c r="I151" s="76">
        <f t="shared" si="6"/>
        <v>811584</v>
      </c>
    </row>
    <row r="152" spans="2:9" x14ac:dyDescent="0.2">
      <c r="B152" s="9" t="str">
        <f>$B$41</f>
        <v>Library Science</v>
      </c>
      <c r="C152" s="172">
        <f>Data!LW20</f>
        <v>0</v>
      </c>
      <c r="D152" s="172">
        <f>Data!MQ20</f>
        <v>0</v>
      </c>
      <c r="E152" s="172">
        <f>Data!NK20</f>
        <v>0</v>
      </c>
      <c r="F152" s="172">
        <f>Data!OE20</f>
        <v>0</v>
      </c>
      <c r="G152" s="172">
        <f>Data!OY20</f>
        <v>0</v>
      </c>
      <c r="H152" s="174">
        <f>Data!PS20</f>
        <v>194036</v>
      </c>
      <c r="I152" s="76">
        <f t="shared" si="6"/>
        <v>194036</v>
      </c>
    </row>
    <row r="153" spans="2:9" x14ac:dyDescent="0.2">
      <c r="B153" s="9" t="str">
        <f>$B$42</f>
        <v>Veterinary Science</v>
      </c>
      <c r="C153" s="172">
        <f>Data!LX20</f>
        <v>0</v>
      </c>
      <c r="D153" s="172">
        <f>Data!MR20</f>
        <v>0</v>
      </c>
      <c r="E153" s="172">
        <f>Data!NL20</f>
        <v>0</v>
      </c>
      <c r="F153" s="172">
        <f>Data!OF20</f>
        <v>0</v>
      </c>
      <c r="G153" s="172">
        <f>Data!OZ20</f>
        <v>0</v>
      </c>
      <c r="H153" s="174">
        <f>Data!PT20</f>
        <v>0</v>
      </c>
      <c r="I153" s="76">
        <f t="shared" si="6"/>
        <v>0</v>
      </c>
    </row>
    <row r="154" spans="2:9" x14ac:dyDescent="0.2">
      <c r="B154" s="9" t="str">
        <f>$B$43</f>
        <v>Vocational Training</v>
      </c>
      <c r="C154" s="172">
        <f>Data!LY20</f>
        <v>0</v>
      </c>
      <c r="D154" s="172">
        <f>Data!MS20</f>
        <v>0</v>
      </c>
      <c r="E154" s="172">
        <f>Data!NM20</f>
        <v>0</v>
      </c>
      <c r="F154" s="172">
        <f>Data!OG20</f>
        <v>0</v>
      </c>
      <c r="G154" s="172">
        <f>Data!PA20</f>
        <v>0</v>
      </c>
      <c r="H154" s="174">
        <f>Data!PU20</f>
        <v>0</v>
      </c>
      <c r="I154" s="76">
        <f t="shared" si="6"/>
        <v>0</v>
      </c>
    </row>
    <row r="155" spans="2:9" x14ac:dyDescent="0.2">
      <c r="B155" s="9" t="str">
        <f>$B$44</f>
        <v>Physical Training</v>
      </c>
      <c r="C155" s="172">
        <f>Data!LZ20</f>
        <v>0</v>
      </c>
      <c r="D155" s="172">
        <f>Data!MT20</f>
        <v>0</v>
      </c>
      <c r="E155" s="172">
        <f>Data!NN20</f>
        <v>0</v>
      </c>
      <c r="F155" s="172">
        <f>Data!OH20</f>
        <v>0</v>
      </c>
      <c r="G155" s="172">
        <f>Data!PB20</f>
        <v>0</v>
      </c>
      <c r="H155" s="174">
        <f>Data!PV20</f>
        <v>115472</v>
      </c>
      <c r="I155" s="76">
        <f t="shared" si="6"/>
        <v>115472</v>
      </c>
    </row>
    <row r="156" spans="2:9" x14ac:dyDescent="0.2">
      <c r="B156" s="9" t="str">
        <f>$B$45</f>
        <v>Health Services</v>
      </c>
      <c r="C156" s="172">
        <f>Data!MA20</f>
        <v>0</v>
      </c>
      <c r="D156" s="172">
        <f>Data!MU20</f>
        <v>715</v>
      </c>
      <c r="E156" s="172">
        <f>Data!NO20</f>
        <v>0</v>
      </c>
      <c r="F156" s="172">
        <f>Data!OI20</f>
        <v>0</v>
      </c>
      <c r="G156" s="172">
        <f>Data!PC20</f>
        <v>0</v>
      </c>
      <c r="H156" s="174">
        <f>Data!PW20</f>
        <v>1047180</v>
      </c>
      <c r="I156" s="76">
        <f t="shared" si="6"/>
        <v>1047895</v>
      </c>
    </row>
    <row r="157" spans="2:9" x14ac:dyDescent="0.2">
      <c r="B157" s="9" t="str">
        <f>$B$46</f>
        <v>Pharmacy</v>
      </c>
      <c r="C157" s="172">
        <f>Data!MB20</f>
        <v>0</v>
      </c>
      <c r="D157" s="172">
        <f>Data!MV20</f>
        <v>0</v>
      </c>
      <c r="E157" s="172">
        <f>Data!NP20</f>
        <v>0</v>
      </c>
      <c r="F157" s="172">
        <f>Data!OJ20</f>
        <v>0</v>
      </c>
      <c r="G157" s="172">
        <f>Data!PD20</f>
        <v>0</v>
      </c>
      <c r="H157" s="174">
        <f>Data!PX20</f>
        <v>0</v>
      </c>
      <c r="I157" s="76">
        <f t="shared" si="6"/>
        <v>0</v>
      </c>
    </row>
    <row r="158" spans="2:9" x14ac:dyDescent="0.2">
      <c r="B158" s="9" t="str">
        <f>$B$47</f>
        <v>Business Administration</v>
      </c>
      <c r="C158" s="172">
        <f>Data!MC20</f>
        <v>0</v>
      </c>
      <c r="D158" s="172">
        <f>Data!MW20</f>
        <v>0</v>
      </c>
      <c r="E158" s="172">
        <f>Data!NQ20</f>
        <v>0</v>
      </c>
      <c r="F158" s="172">
        <f>Data!OK20</f>
        <v>0</v>
      </c>
      <c r="G158" s="172">
        <f>Data!PE20</f>
        <v>0</v>
      </c>
      <c r="H158" s="174">
        <f>Data!PY20</f>
        <v>7386990</v>
      </c>
      <c r="I158" s="76">
        <f t="shared" si="6"/>
        <v>7386990</v>
      </c>
    </row>
    <row r="159" spans="2:9" x14ac:dyDescent="0.2">
      <c r="B159" s="9" t="str">
        <f>$B$48</f>
        <v>Optometry</v>
      </c>
      <c r="C159" s="172">
        <f>Data!MD20</f>
        <v>0</v>
      </c>
      <c r="D159" s="172">
        <f>Data!MX20</f>
        <v>0</v>
      </c>
      <c r="E159" s="172">
        <f>Data!NR20</f>
        <v>0</v>
      </c>
      <c r="F159" s="172">
        <f>Data!OL20</f>
        <v>0</v>
      </c>
      <c r="G159" s="172">
        <f>Data!PF20</f>
        <v>0</v>
      </c>
      <c r="H159" s="174">
        <f>Data!PZ20</f>
        <v>0</v>
      </c>
      <c r="I159" s="76">
        <f t="shared" si="6"/>
        <v>0</v>
      </c>
    </row>
    <row r="160" spans="2:9" x14ac:dyDescent="0.2">
      <c r="B160" s="9" t="str">
        <f>$B$49</f>
        <v>Teacher Ed-Practice Teaching</v>
      </c>
      <c r="C160" s="172">
        <f>Data!ME20</f>
        <v>0</v>
      </c>
      <c r="D160" s="172">
        <f>Data!MY20</f>
        <v>0</v>
      </c>
      <c r="E160" s="172">
        <f>Data!NS20</f>
        <v>0</v>
      </c>
      <c r="F160" s="172">
        <f>Data!OM20</f>
        <v>0</v>
      </c>
      <c r="G160" s="172">
        <f>Data!PG20</f>
        <v>0</v>
      </c>
      <c r="H160" s="174">
        <f>Data!QA20</f>
        <v>1561</v>
      </c>
      <c r="I160" s="76">
        <f t="shared" si="6"/>
        <v>1561</v>
      </c>
    </row>
    <row r="161" spans="2:10" x14ac:dyDescent="0.2">
      <c r="B161" s="9" t="str">
        <f>$B$50</f>
        <v>Technology</v>
      </c>
      <c r="C161" s="172">
        <f>Data!MF20</f>
        <v>0</v>
      </c>
      <c r="D161" s="172">
        <f>Data!MZ20</f>
        <v>0</v>
      </c>
      <c r="E161" s="172">
        <f>Data!NT20</f>
        <v>0</v>
      </c>
      <c r="F161" s="172">
        <f>Data!ON20</f>
        <v>0</v>
      </c>
      <c r="G161" s="172">
        <f>Data!PH20</f>
        <v>0</v>
      </c>
      <c r="H161" s="174">
        <f>Data!QB20</f>
        <v>774067</v>
      </c>
      <c r="I161" s="76">
        <f t="shared" si="6"/>
        <v>774067</v>
      </c>
    </row>
    <row r="162" spans="2:10" x14ac:dyDescent="0.2">
      <c r="B162" s="9" t="str">
        <f>$B$51</f>
        <v>Nursing</v>
      </c>
      <c r="C162" s="172">
        <f>Data!MG20</f>
        <v>0</v>
      </c>
      <c r="D162" s="172">
        <f>Data!NA20</f>
        <v>0</v>
      </c>
      <c r="E162" s="172">
        <f>Data!NU20</f>
        <v>0</v>
      </c>
      <c r="F162" s="172">
        <f>Data!OO20</f>
        <v>0</v>
      </c>
      <c r="G162" s="172">
        <f>Data!PI20</f>
        <v>0</v>
      </c>
      <c r="H162" s="174">
        <f>Data!QC20</f>
        <v>1116429</v>
      </c>
      <c r="I162" s="76">
        <f t="shared" si="6"/>
        <v>1116429</v>
      </c>
    </row>
    <row r="163" spans="2:10" ht="15" thickBot="1" x14ac:dyDescent="0.25">
      <c r="B163" s="39" t="str">
        <f>$B$52</f>
        <v>Totals</v>
      </c>
      <c r="C163" s="40">
        <f t="shared" ref="C163:H163" si="7">SUM(C143:C162)</f>
        <v>0</v>
      </c>
      <c r="D163" s="40">
        <f t="shared" si="7"/>
        <v>907218.67000000016</v>
      </c>
      <c r="E163" s="40">
        <f t="shared" si="7"/>
        <v>709382.5</v>
      </c>
      <c r="F163" s="40">
        <f t="shared" si="7"/>
        <v>0</v>
      </c>
      <c r="G163" s="41">
        <f t="shared" si="7"/>
        <v>0</v>
      </c>
      <c r="H163" s="77">
        <f t="shared" si="7"/>
        <v>35856971</v>
      </c>
      <c r="I163" s="76">
        <f>SUM(I143:I162)</f>
        <v>37473572.170000002</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4869819.3430019571</v>
      </c>
      <c r="D168" s="21">
        <f t="shared" si="8"/>
        <v>2920561.9923391407</v>
      </c>
      <c r="E168" s="21">
        <f t="shared" si="8"/>
        <v>2041932.1125189445</v>
      </c>
      <c r="F168" s="21">
        <f t="shared" si="8"/>
        <v>360994.55213995744</v>
      </c>
      <c r="G168" s="21">
        <f t="shared" si="8"/>
        <v>0</v>
      </c>
      <c r="H168" s="40">
        <f t="shared" ref="H168:H188" si="9">SUM(C168:G168)</f>
        <v>10193308</v>
      </c>
      <c r="I168" s="56"/>
      <c r="J168" s="57"/>
    </row>
    <row r="169" spans="2:10" x14ac:dyDescent="0.2">
      <c r="B169" s="9" t="str">
        <f>$B$33</f>
        <v>Science</v>
      </c>
      <c r="C169" s="22">
        <f t="shared" si="8"/>
        <v>976104.95572186972</v>
      </c>
      <c r="D169" s="22">
        <f t="shared" si="8"/>
        <v>1763653.458495867</v>
      </c>
      <c r="E169" s="22">
        <f t="shared" si="8"/>
        <v>1372055.622133685</v>
      </c>
      <c r="F169" s="22">
        <f t="shared" si="8"/>
        <v>1399.0736485784018</v>
      </c>
      <c r="G169" s="22">
        <f t="shared" si="8"/>
        <v>0</v>
      </c>
      <c r="H169" s="75">
        <f t="shared" si="9"/>
        <v>4113213.1100000003</v>
      </c>
      <c r="I169" s="56"/>
      <c r="J169" s="57"/>
    </row>
    <row r="170" spans="2:10" x14ac:dyDescent="0.2">
      <c r="B170" s="9" t="str">
        <f>$B$34</f>
        <v>Fine Arts</v>
      </c>
      <c r="C170" s="22">
        <f t="shared" si="8"/>
        <v>1220267.0005836114</v>
      </c>
      <c r="D170" s="22">
        <f t="shared" si="8"/>
        <v>1141853.8664809337</v>
      </c>
      <c r="E170" s="22">
        <f t="shared" si="8"/>
        <v>823840.13293545495</v>
      </c>
      <c r="F170" s="22">
        <f t="shared" si="8"/>
        <v>0</v>
      </c>
      <c r="G170" s="22">
        <f t="shared" si="8"/>
        <v>0</v>
      </c>
      <c r="H170" s="75">
        <f t="shared" si="9"/>
        <v>3185961</v>
      </c>
      <c r="I170" s="56"/>
      <c r="J170" s="57"/>
    </row>
    <row r="171" spans="2:10" x14ac:dyDescent="0.2">
      <c r="B171" s="9" t="str">
        <f>$B$35</f>
        <v>Teacher Education</v>
      </c>
      <c r="C171" s="22">
        <f t="shared" si="8"/>
        <v>180416.4371763033</v>
      </c>
      <c r="D171" s="22">
        <f t="shared" si="8"/>
        <v>2020402.324878399</v>
      </c>
      <c r="E171" s="22">
        <f t="shared" si="8"/>
        <v>2021502.0059875345</v>
      </c>
      <c r="F171" s="22">
        <f t="shared" si="8"/>
        <v>807031.0319577629</v>
      </c>
      <c r="G171" s="22">
        <f t="shared" si="8"/>
        <v>0</v>
      </c>
      <c r="H171" s="75">
        <f t="shared" si="9"/>
        <v>5029351.8</v>
      </c>
      <c r="I171" s="56"/>
      <c r="J171" s="57"/>
    </row>
    <row r="172" spans="2:10" x14ac:dyDescent="0.2">
      <c r="B172" s="9" t="str">
        <f>$B$36</f>
        <v>Agriculture</v>
      </c>
      <c r="C172" s="22">
        <f t="shared" si="8"/>
        <v>297098.55581148789</v>
      </c>
      <c r="D172" s="22">
        <f t="shared" si="8"/>
        <v>657759.58803191071</v>
      </c>
      <c r="E172" s="22">
        <f t="shared" si="8"/>
        <v>219803.30615660141</v>
      </c>
      <c r="F172" s="22">
        <f t="shared" si="8"/>
        <v>0</v>
      </c>
      <c r="G172" s="22">
        <f t="shared" si="8"/>
        <v>0</v>
      </c>
      <c r="H172" s="75">
        <f t="shared" si="9"/>
        <v>1174661.4500000002</v>
      </c>
      <c r="I172" s="56"/>
      <c r="J172" s="57"/>
    </row>
    <row r="173" spans="2:10" x14ac:dyDescent="0.2">
      <c r="B173" s="9" t="str">
        <f>$B$37</f>
        <v>Engineering</v>
      </c>
      <c r="C173" s="22">
        <f t="shared" si="8"/>
        <v>625211.47743292071</v>
      </c>
      <c r="D173" s="22">
        <f t="shared" si="8"/>
        <v>869556.02842528047</v>
      </c>
      <c r="E173" s="22">
        <f t="shared" si="8"/>
        <v>730071.30414179887</v>
      </c>
      <c r="F173" s="22">
        <f t="shared" si="8"/>
        <v>0</v>
      </c>
      <c r="G173" s="22">
        <f t="shared" si="8"/>
        <v>0</v>
      </c>
      <c r="H173" s="75">
        <f t="shared" si="9"/>
        <v>2224838.81</v>
      </c>
      <c r="I173" s="56"/>
      <c r="J173" s="57"/>
    </row>
    <row r="174" spans="2:10" x14ac:dyDescent="0.2">
      <c r="B174" s="9" t="str">
        <f>$B$38</f>
        <v>Home Economics</v>
      </c>
      <c r="C174" s="22">
        <f t="shared" si="8"/>
        <v>16501.611463948295</v>
      </c>
      <c r="D174" s="22">
        <f t="shared" si="8"/>
        <v>39331.166135192601</v>
      </c>
      <c r="E174" s="22">
        <f t="shared" si="8"/>
        <v>38738.25947874922</v>
      </c>
      <c r="F174" s="22">
        <f t="shared" si="8"/>
        <v>9632.9629221098767</v>
      </c>
      <c r="G174" s="22">
        <f t="shared" si="8"/>
        <v>0</v>
      </c>
      <c r="H174" s="75">
        <f t="shared" si="9"/>
        <v>104204</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50636.532542430105</v>
      </c>
      <c r="D176" s="22">
        <f t="shared" si="8"/>
        <v>375245.16240014217</v>
      </c>
      <c r="E176" s="22">
        <f t="shared" si="8"/>
        <v>385702.30505742773</v>
      </c>
      <c r="F176" s="22">
        <f t="shared" si="8"/>
        <v>0</v>
      </c>
      <c r="G176" s="22">
        <f t="shared" si="8"/>
        <v>0</v>
      </c>
      <c r="H176" s="75">
        <f t="shared" si="9"/>
        <v>811584</v>
      </c>
      <c r="I176" s="56"/>
      <c r="J176" s="57"/>
    </row>
    <row r="177" spans="2:10" x14ac:dyDescent="0.2">
      <c r="B177" s="9" t="str">
        <f>$B$41</f>
        <v>Library Science</v>
      </c>
      <c r="C177" s="22">
        <f t="shared" si="8"/>
        <v>0</v>
      </c>
      <c r="D177" s="22">
        <f t="shared" si="8"/>
        <v>0</v>
      </c>
      <c r="E177" s="22">
        <f t="shared" si="8"/>
        <v>194036</v>
      </c>
      <c r="F177" s="22">
        <f t="shared" si="8"/>
        <v>0</v>
      </c>
      <c r="G177" s="22">
        <f t="shared" si="8"/>
        <v>0</v>
      </c>
      <c r="H177" s="75">
        <f t="shared" si="9"/>
        <v>194036</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115472</v>
      </c>
      <c r="D180" s="22">
        <f t="shared" si="8"/>
        <v>0</v>
      </c>
      <c r="E180" s="22">
        <f t="shared" si="8"/>
        <v>0</v>
      </c>
      <c r="F180" s="22">
        <f t="shared" si="8"/>
        <v>0</v>
      </c>
      <c r="G180" s="22">
        <f t="shared" si="8"/>
        <v>0</v>
      </c>
      <c r="H180" s="75">
        <f t="shared" si="9"/>
        <v>115472</v>
      </c>
      <c r="I180" s="56"/>
      <c r="J180" s="57"/>
    </row>
    <row r="181" spans="2:10" x14ac:dyDescent="0.2">
      <c r="B181" s="9" t="str">
        <f>$B$45</f>
        <v>Health Services</v>
      </c>
      <c r="C181" s="22">
        <f t="shared" si="8"/>
        <v>469174.36277574179</v>
      </c>
      <c r="D181" s="22">
        <f t="shared" si="8"/>
        <v>389644.66515474819</v>
      </c>
      <c r="E181" s="22">
        <f t="shared" si="8"/>
        <v>189075.97206951014</v>
      </c>
      <c r="F181" s="22">
        <f t="shared" si="8"/>
        <v>0</v>
      </c>
      <c r="G181" s="22">
        <f t="shared" si="8"/>
        <v>0</v>
      </c>
      <c r="H181" s="75">
        <f t="shared" si="9"/>
        <v>1047895.0000000001</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639264.28453986428</v>
      </c>
      <c r="D183" s="22">
        <f t="shared" si="8"/>
        <v>2972768.8152719829</v>
      </c>
      <c r="E183" s="22">
        <f t="shared" si="8"/>
        <v>3774956.9001881522</v>
      </c>
      <c r="F183" s="22">
        <f t="shared" si="8"/>
        <v>0</v>
      </c>
      <c r="G183" s="22">
        <f t="shared" si="8"/>
        <v>0</v>
      </c>
      <c r="H183" s="75">
        <f t="shared" si="9"/>
        <v>7386990</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1561</v>
      </c>
      <c r="E185" s="22">
        <f t="shared" si="10"/>
        <v>0</v>
      </c>
      <c r="F185" s="22">
        <f t="shared" si="10"/>
        <v>0</v>
      </c>
      <c r="G185" s="22">
        <f t="shared" si="10"/>
        <v>0</v>
      </c>
      <c r="H185" s="75">
        <f t="shared" si="9"/>
        <v>1561</v>
      </c>
      <c r="I185" s="56"/>
      <c r="J185" s="57"/>
    </row>
    <row r="186" spans="2:10" x14ac:dyDescent="0.2">
      <c r="B186" s="9" t="str">
        <f>$B$50</f>
        <v>Technology</v>
      </c>
      <c r="C186" s="22">
        <f t="shared" si="10"/>
        <v>95721.703308339187</v>
      </c>
      <c r="D186" s="22">
        <f t="shared" si="10"/>
        <v>404372.03402251081</v>
      </c>
      <c r="E186" s="22">
        <f t="shared" si="10"/>
        <v>273973.2626691499</v>
      </c>
      <c r="F186" s="22">
        <f t="shared" si="10"/>
        <v>0</v>
      </c>
      <c r="G186" s="22">
        <f t="shared" si="10"/>
        <v>0</v>
      </c>
      <c r="H186" s="75">
        <f t="shared" si="9"/>
        <v>774066.99999999988</v>
      </c>
      <c r="I186" s="56"/>
      <c r="J186" s="57"/>
    </row>
    <row r="187" spans="2:10" x14ac:dyDescent="0.2">
      <c r="B187" s="9" t="str">
        <f>$B$51</f>
        <v>Nursing</v>
      </c>
      <c r="C187" s="22">
        <f t="shared" si="10"/>
        <v>14903.213294117206</v>
      </c>
      <c r="D187" s="22">
        <f t="shared" si="10"/>
        <v>939934.2909824634</v>
      </c>
      <c r="E187" s="22">
        <f t="shared" si="10"/>
        <v>161591.49572341956</v>
      </c>
      <c r="F187" s="22">
        <f t="shared" si="10"/>
        <v>0</v>
      </c>
      <c r="G187" s="22">
        <f t="shared" si="10"/>
        <v>0</v>
      </c>
      <c r="H187" s="75">
        <f t="shared" si="9"/>
        <v>1116429.0000000002</v>
      </c>
      <c r="I187" s="56"/>
      <c r="J187" s="57"/>
    </row>
    <row r="188" spans="2:10" x14ac:dyDescent="0.2">
      <c r="B188" s="39" t="str">
        <f>$B$52</f>
        <v>Totals</v>
      </c>
      <c r="C188" s="40">
        <f>SUM(C168:C187)</f>
        <v>9570591.4776525889</v>
      </c>
      <c r="D188" s="40">
        <f>SUM(D168:D187)</f>
        <v>14496644.39261857</v>
      </c>
      <c r="E188" s="40">
        <f>SUM(E168:E187)</f>
        <v>12227278.679060427</v>
      </c>
      <c r="F188" s="40">
        <f>SUM(F168:F187)</f>
        <v>1179057.6206684087</v>
      </c>
      <c r="G188" s="40">
        <f>SUM(G168:G187)</f>
        <v>0</v>
      </c>
      <c r="H188" s="40">
        <f t="shared" si="9"/>
        <v>37473572.170000002</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11681716</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1524561.4538734809</v>
      </c>
      <c r="D193" s="42">
        <f t="shared" si="11"/>
        <v>900752.1450460708</v>
      </c>
      <c r="E193" s="42">
        <f t="shared" si="11"/>
        <v>639253.89648105879</v>
      </c>
      <c r="F193" s="42">
        <f t="shared" si="11"/>
        <v>113014.12649768566</v>
      </c>
      <c r="G193" s="42">
        <f t="shared" si="11"/>
        <v>0</v>
      </c>
      <c r="H193" s="42">
        <f>SUM(C193:G193)</f>
        <v>3177581.6218982958</v>
      </c>
      <c r="I193" s="1"/>
    </row>
    <row r="194" spans="2:9" x14ac:dyDescent="0.2">
      <c r="B194" s="9" t="str">
        <f>$B$33</f>
        <v>Science</v>
      </c>
      <c r="C194" s="43">
        <f t="shared" si="11"/>
        <v>446711.77392292122</v>
      </c>
      <c r="D194" s="43">
        <f t="shared" si="11"/>
        <v>531597.97216368758</v>
      </c>
      <c r="E194" s="43">
        <f t="shared" si="11"/>
        <v>303270.54911882634</v>
      </c>
      <c r="F194" s="43">
        <f t="shared" si="11"/>
        <v>640.28224397556846</v>
      </c>
      <c r="G194" s="43">
        <f t="shared" si="11"/>
        <v>0</v>
      </c>
      <c r="H194" s="43">
        <f t="shared" ref="H194:H213" si="12">SUM(C194:G194)</f>
        <v>1282220.5774494109</v>
      </c>
      <c r="I194" s="1"/>
    </row>
    <row r="195" spans="2:9" x14ac:dyDescent="0.2">
      <c r="B195" s="9" t="str">
        <f>$B$34</f>
        <v>Fine Arts</v>
      </c>
      <c r="C195" s="43">
        <f t="shared" si="11"/>
        <v>380396.47216073523</v>
      </c>
      <c r="D195" s="43">
        <f t="shared" si="11"/>
        <v>355952.57621873281</v>
      </c>
      <c r="E195" s="43">
        <f t="shared" si="11"/>
        <v>256817.46703237618</v>
      </c>
      <c r="F195" s="43">
        <f t="shared" si="11"/>
        <v>0</v>
      </c>
      <c r="G195" s="43">
        <f t="shared" si="11"/>
        <v>0</v>
      </c>
      <c r="H195" s="43">
        <f t="shared" si="12"/>
        <v>993166.51541184424</v>
      </c>
      <c r="I195" s="1"/>
    </row>
    <row r="196" spans="2:9" x14ac:dyDescent="0.2">
      <c r="B196" s="9" t="str">
        <f>$B$35</f>
        <v>Teacher Education</v>
      </c>
      <c r="C196" s="43">
        <f t="shared" si="11"/>
        <v>56562.966388288442</v>
      </c>
      <c r="D196" s="43">
        <f t="shared" si="11"/>
        <v>624464.88616686186</v>
      </c>
      <c r="E196" s="43">
        <f t="shared" si="11"/>
        <v>633767.91942075198</v>
      </c>
      <c r="F196" s="43">
        <f t="shared" si="11"/>
        <v>253015.02373824894</v>
      </c>
      <c r="G196" s="43">
        <f t="shared" si="11"/>
        <v>0</v>
      </c>
      <c r="H196" s="43">
        <f t="shared" si="12"/>
        <v>1567810.7957141513</v>
      </c>
      <c r="I196" s="1"/>
    </row>
    <row r="197" spans="2:9" x14ac:dyDescent="0.2">
      <c r="B197" s="9" t="str">
        <f>$B$36</f>
        <v>Agriculture</v>
      </c>
      <c r="C197" s="43">
        <f t="shared" si="11"/>
        <v>108946.92162470805</v>
      </c>
      <c r="D197" s="43">
        <f t="shared" si="11"/>
        <v>176630.23497611156</v>
      </c>
      <c r="E197" s="43">
        <f t="shared" si="11"/>
        <v>80602.524314825394</v>
      </c>
      <c r="F197" s="43">
        <f t="shared" si="11"/>
        <v>0</v>
      </c>
      <c r="G197" s="43">
        <f t="shared" si="11"/>
        <v>0</v>
      </c>
      <c r="H197" s="43">
        <f t="shared" si="12"/>
        <v>366179.68091564497</v>
      </c>
      <c r="I197" s="1"/>
    </row>
    <row r="198" spans="2:9" x14ac:dyDescent="0.2">
      <c r="B198" s="9" t="str">
        <f>$B$37</f>
        <v>Engineering</v>
      </c>
      <c r="C198" s="43">
        <f t="shared" si="11"/>
        <v>199970.98953768634</v>
      </c>
      <c r="D198" s="43">
        <f t="shared" si="11"/>
        <v>260072.72828584383</v>
      </c>
      <c r="E198" s="43">
        <f t="shared" si="11"/>
        <v>233509.91847069596</v>
      </c>
      <c r="F198" s="43">
        <f t="shared" si="11"/>
        <v>0</v>
      </c>
      <c r="G198" s="43">
        <f t="shared" si="11"/>
        <v>0</v>
      </c>
      <c r="H198" s="43">
        <f t="shared" si="12"/>
        <v>693553.63629422616</v>
      </c>
      <c r="I198" s="1"/>
    </row>
    <row r="199" spans="2:9" x14ac:dyDescent="0.2">
      <c r="B199" s="9" t="str">
        <f>$B$38</f>
        <v>Home Economics</v>
      </c>
      <c r="C199" s="43">
        <f t="shared" si="11"/>
        <v>5144.0621532532323</v>
      </c>
      <c r="D199" s="43">
        <f t="shared" si="11"/>
        <v>12260.739722382874</v>
      </c>
      <c r="E199" s="43">
        <f t="shared" si="11"/>
        <v>12075.912398185741</v>
      </c>
      <c r="F199" s="43">
        <f t="shared" si="11"/>
        <v>3002.8921781109962</v>
      </c>
      <c r="G199" s="43">
        <f t="shared" si="11"/>
        <v>0</v>
      </c>
      <c r="H199" s="43">
        <f t="shared" si="12"/>
        <v>32483.606451932843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15785.016503130191</v>
      </c>
      <c r="D201" s="43">
        <f t="shared" si="11"/>
        <v>116975.84300905115</v>
      </c>
      <c r="E201" s="43">
        <f t="shared" si="11"/>
        <v>120235.66671997614</v>
      </c>
      <c r="F201" s="43">
        <f t="shared" si="11"/>
        <v>0</v>
      </c>
      <c r="G201" s="43">
        <f t="shared" si="11"/>
        <v>0</v>
      </c>
      <c r="H201" s="43">
        <f t="shared" si="12"/>
        <v>252996.52623215748</v>
      </c>
      <c r="I201" s="1"/>
    </row>
    <row r="202" spans="2:9" x14ac:dyDescent="0.2">
      <c r="B202" s="9" t="str">
        <f>$B$41</f>
        <v>Library Science</v>
      </c>
      <c r="C202" s="43">
        <f t="shared" si="11"/>
        <v>0</v>
      </c>
      <c r="D202" s="43">
        <f t="shared" si="11"/>
        <v>0</v>
      </c>
      <c r="E202" s="43">
        <f t="shared" si="11"/>
        <v>60487.262058108252</v>
      </c>
      <c r="F202" s="43">
        <f t="shared" si="11"/>
        <v>0</v>
      </c>
      <c r="G202" s="43">
        <f t="shared" si="11"/>
        <v>0</v>
      </c>
      <c r="H202" s="43">
        <f t="shared" si="12"/>
        <v>60487.262058108252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35996.268519552948</v>
      </c>
      <c r="D205" s="43">
        <f t="shared" si="11"/>
        <v>0</v>
      </c>
      <c r="E205" s="43">
        <f t="shared" si="11"/>
        <v>0</v>
      </c>
      <c r="F205" s="43">
        <f t="shared" si="11"/>
        <v>0</v>
      </c>
      <c r="G205" s="43">
        <f t="shared" si="11"/>
        <v>0</v>
      </c>
      <c r="H205" s="43">
        <f t="shared" si="12"/>
        <v>35996.268519552948</v>
      </c>
      <c r="I205" s="1"/>
    </row>
    <row r="206" spans="2:9" x14ac:dyDescent="0.2">
      <c r="B206" s="9" t="str">
        <f>$B$45</f>
        <v>Health Services</v>
      </c>
      <c r="C206" s="43">
        <f t="shared" si="11"/>
        <v>146356.46565665328</v>
      </c>
      <c r="D206" s="43">
        <f t="shared" si="11"/>
        <v>121324.55585234652</v>
      </c>
      <c r="E206" s="43">
        <f t="shared" si="11"/>
        <v>58981.251338996604</v>
      </c>
      <c r="F206" s="43">
        <f t="shared" si="11"/>
        <v>0</v>
      </c>
      <c r="G206" s="43">
        <f t="shared" si="11"/>
        <v>0</v>
      </c>
      <c r="H206" s="43">
        <f t="shared" si="12"/>
        <v>326662.27284799644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199279.24277359157</v>
      </c>
      <c r="D208" s="43">
        <f t="shared" si="11"/>
        <v>926707.67439285154</v>
      </c>
      <c r="E208" s="43">
        <f t="shared" si="11"/>
        <v>1176775.5070407477</v>
      </c>
      <c r="F208" s="43">
        <f t="shared" si="11"/>
        <v>0</v>
      </c>
      <c r="G208" s="43">
        <f t="shared" si="11"/>
        <v>0</v>
      </c>
      <c r="H208" s="43">
        <f t="shared" si="12"/>
        <v>2302762.424207191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486.48832088375372</v>
      </c>
      <c r="E210" s="43">
        <f t="shared" si="13"/>
        <v>0</v>
      </c>
      <c r="F210" s="43">
        <f t="shared" si="13"/>
        <v>0</v>
      </c>
      <c r="G210" s="43">
        <f t="shared" si="13"/>
        <v>0</v>
      </c>
      <c r="H210" s="43">
        <f t="shared" si="12"/>
        <v>486.48832088375372</v>
      </c>
      <c r="I210" s="1"/>
    </row>
    <row r="211" spans="2:9" x14ac:dyDescent="0.2">
      <c r="B211" s="9" t="str">
        <f>$B$50</f>
        <v>Technology</v>
      </c>
      <c r="C211" s="43">
        <f t="shared" si="13"/>
        <v>29839.518963862716</v>
      </c>
      <c r="D211" s="43">
        <f t="shared" si="13"/>
        <v>126055.70691531194</v>
      </c>
      <c r="E211" s="43">
        <f t="shared" si="13"/>
        <v>85406.235832153441</v>
      </c>
      <c r="F211" s="43">
        <f t="shared" si="13"/>
        <v>0</v>
      </c>
      <c r="G211" s="43">
        <f t="shared" si="13"/>
        <v>0</v>
      </c>
      <c r="H211" s="43">
        <f t="shared" si="12"/>
        <v>241301.4617113281</v>
      </c>
      <c r="I211" s="1"/>
    </row>
    <row r="212" spans="2:9" x14ac:dyDescent="0.2">
      <c r="B212" s="9" t="str">
        <f>$B$51</f>
        <v>Nursing</v>
      </c>
      <c r="C212" s="43">
        <f t="shared" si="13"/>
        <v>4645.8113825246019</v>
      </c>
      <c r="D212" s="43">
        <f t="shared" si="13"/>
        <v>293007.77904019022</v>
      </c>
      <c r="E212" s="43">
        <f t="shared" si="13"/>
        <v>50373.27154455836</v>
      </c>
      <c r="F212" s="43">
        <f t="shared" si="13"/>
        <v>0</v>
      </c>
      <c r="G212" s="43">
        <f t="shared" si="13"/>
        <v>0</v>
      </c>
      <c r="H212" s="43">
        <f t="shared" si="12"/>
        <v>348026.86196727317</v>
      </c>
      <c r="I212" s="1"/>
    </row>
    <row r="213" spans="2:9" x14ac:dyDescent="0.2">
      <c r="B213" s="39" t="str">
        <f>$B$52</f>
        <v>Totals</v>
      </c>
      <c r="C213" s="42">
        <f>SUM(C193:C212)</f>
        <v>3154196.9634603881</v>
      </c>
      <c r="D213" s="42">
        <f>SUM(D193:D212)</f>
        <v>4446289.3301103264</v>
      </c>
      <c r="E213" s="42">
        <f>SUM(E193:E212)</f>
        <v>3711557.3817712609</v>
      </c>
      <c r="F213" s="42">
        <f>SUM(F193:F212)</f>
        <v>369672.32465802121</v>
      </c>
      <c r="G213" s="42">
        <f>SUM(G193:G212)</f>
        <v>0</v>
      </c>
      <c r="H213" s="42">
        <f t="shared" si="12"/>
        <v>11681715.999999996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14690083</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2127679.540030743</v>
      </c>
      <c r="D218" s="42">
        <f t="shared" si="14"/>
        <v>1522274.6420641632</v>
      </c>
      <c r="E218" s="42">
        <f t="shared" si="14"/>
        <v>658580.4535265438</v>
      </c>
      <c r="F218" s="42">
        <f t="shared" si="14"/>
        <v>125733.1101690396</v>
      </c>
      <c r="G218" s="42">
        <f t="shared" si="14"/>
        <v>0</v>
      </c>
      <c r="H218" s="42">
        <f>SUM(C218:G218)</f>
        <v>4434267.7457904899</v>
      </c>
      <c r="I218" s="1"/>
    </row>
    <row r="219" spans="2:9" x14ac:dyDescent="0.2">
      <c r="B219" s="9" t="str">
        <f>$B$33</f>
        <v>Science</v>
      </c>
      <c r="C219" s="43">
        <f t="shared" si="14"/>
        <v>650396.29293101176</v>
      </c>
      <c r="D219" s="43">
        <f t="shared" si="14"/>
        <v>614372.85856533097</v>
      </c>
      <c r="E219" s="43">
        <f t="shared" si="14"/>
        <v>286619.36608245666</v>
      </c>
      <c r="F219" s="43">
        <f t="shared" si="14"/>
        <v>674.77518874260977</v>
      </c>
      <c r="G219" s="43">
        <f t="shared" si="14"/>
        <v>0</v>
      </c>
      <c r="H219" s="43">
        <f t="shared" ref="H219:H238" si="15">SUM(C219:G219)</f>
        <v>1552063.2927675422</v>
      </c>
      <c r="I219" s="1"/>
    </row>
    <row r="220" spans="2:9" x14ac:dyDescent="0.2">
      <c r="B220" s="9" t="str">
        <f>$B$34</f>
        <v>Fine Arts</v>
      </c>
      <c r="C220" s="43">
        <f t="shared" si="14"/>
        <v>414793.34858012735</v>
      </c>
      <c r="D220" s="43">
        <f t="shared" si="14"/>
        <v>284567.14679876855</v>
      </c>
      <c r="E220" s="43">
        <f t="shared" si="14"/>
        <v>97351.287496639678</v>
      </c>
      <c r="F220" s="43">
        <f t="shared" si="14"/>
        <v>0</v>
      </c>
      <c r="G220" s="43">
        <f t="shared" si="14"/>
        <v>0</v>
      </c>
      <c r="H220" s="43">
        <f t="shared" si="15"/>
        <v>796711.78287553554</v>
      </c>
      <c r="I220" s="1"/>
    </row>
    <row r="221" spans="2:9" x14ac:dyDescent="0.2">
      <c r="B221" s="9" t="str">
        <f>$B$35</f>
        <v>Teacher Education</v>
      </c>
      <c r="C221" s="43">
        <f t="shared" si="14"/>
        <v>53068.082385858528</v>
      </c>
      <c r="D221" s="43">
        <f t="shared" si="14"/>
        <v>812514.09020174691</v>
      </c>
      <c r="E221" s="43">
        <f t="shared" si="14"/>
        <v>968212.56365541497</v>
      </c>
      <c r="F221" s="43">
        <f t="shared" si="14"/>
        <v>587504.26433189888</v>
      </c>
      <c r="G221" s="43">
        <f t="shared" si="14"/>
        <v>0</v>
      </c>
      <c r="H221" s="43">
        <f t="shared" si="15"/>
        <v>2421299.0005749194</v>
      </c>
      <c r="I221" s="1"/>
    </row>
    <row r="222" spans="2:9" x14ac:dyDescent="0.2">
      <c r="B222" s="9" t="str">
        <f>$B$36</f>
        <v>Agriculture</v>
      </c>
      <c r="C222" s="43">
        <f t="shared" si="14"/>
        <v>102509.64433532582</v>
      </c>
      <c r="D222" s="43">
        <f t="shared" si="14"/>
        <v>200596.5133171647</v>
      </c>
      <c r="E222" s="43">
        <f t="shared" si="14"/>
        <v>53204.390754538428</v>
      </c>
      <c r="F222" s="43">
        <f t="shared" si="14"/>
        <v>0</v>
      </c>
      <c r="G222" s="43">
        <f t="shared" si="14"/>
        <v>0</v>
      </c>
      <c r="H222" s="43">
        <f t="shared" si="15"/>
        <v>356310.54840702895</v>
      </c>
      <c r="I222" s="1"/>
    </row>
    <row r="223" spans="2:9" x14ac:dyDescent="0.2">
      <c r="B223" s="9" t="str">
        <f>$B$37</f>
        <v>Engineering</v>
      </c>
      <c r="C223" s="43">
        <f t="shared" si="14"/>
        <v>116653.07403725167</v>
      </c>
      <c r="D223" s="43">
        <f t="shared" si="14"/>
        <v>166529.4799967772</v>
      </c>
      <c r="E223" s="43">
        <f t="shared" si="14"/>
        <v>342842.92150780751</v>
      </c>
      <c r="F223" s="43">
        <f t="shared" si="14"/>
        <v>0</v>
      </c>
      <c r="G223" s="43">
        <f t="shared" si="14"/>
        <v>0</v>
      </c>
      <c r="H223" s="43">
        <f t="shared" si="15"/>
        <v>626025.47554183635</v>
      </c>
      <c r="I223" s="1"/>
    </row>
    <row r="224" spans="2:9" x14ac:dyDescent="0.2">
      <c r="B224" s="9" t="str">
        <f>$B$38</f>
        <v>Home Economics</v>
      </c>
      <c r="C224" s="43">
        <f t="shared" si="14"/>
        <v>7615.6929164216117</v>
      </c>
      <c r="D224" s="43">
        <f t="shared" si="14"/>
        <v>21176.804496457109</v>
      </c>
      <c r="E224" s="43">
        <f t="shared" si="14"/>
        <v>10466.43752548297</v>
      </c>
      <c r="F224" s="43">
        <f t="shared" si="14"/>
        <v>2361.7131605991344</v>
      </c>
      <c r="G224" s="43">
        <f t="shared" si="14"/>
        <v>0</v>
      </c>
      <c r="H224" s="43">
        <f t="shared" si="15"/>
        <v>41620.648098960824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25143.875025645957</v>
      </c>
      <c r="D226" s="43">
        <f t="shared" si="14"/>
        <v>147685.1930970313</v>
      </c>
      <c r="E226" s="43">
        <f t="shared" si="14"/>
        <v>217782.4115879341</v>
      </c>
      <c r="F226" s="43">
        <f t="shared" si="14"/>
        <v>0</v>
      </c>
      <c r="G226" s="43">
        <f t="shared" si="14"/>
        <v>0</v>
      </c>
      <c r="H226" s="43">
        <f t="shared" si="15"/>
        <v>390611.47971061134</v>
      </c>
      <c r="I226" s="1"/>
    </row>
    <row r="227" spans="2:10" x14ac:dyDescent="0.2">
      <c r="B227" s="9" t="str">
        <f>$B$41</f>
        <v>Library Science</v>
      </c>
      <c r="C227" s="43">
        <f t="shared" si="14"/>
        <v>0</v>
      </c>
      <c r="D227" s="43">
        <f t="shared" si="14"/>
        <v>0</v>
      </c>
      <c r="E227" s="43">
        <f t="shared" si="14"/>
        <v>84134.055493305408</v>
      </c>
      <c r="F227" s="43">
        <f t="shared" si="14"/>
        <v>0</v>
      </c>
      <c r="G227" s="43">
        <f t="shared" si="14"/>
        <v>0</v>
      </c>
      <c r="H227" s="43">
        <f t="shared" si="15"/>
        <v>84134.055493305408</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7414.2195588443201</v>
      </c>
      <c r="D230" s="43">
        <f t="shared" si="14"/>
        <v>0</v>
      </c>
      <c r="E230" s="43">
        <f t="shared" si="14"/>
        <v>0</v>
      </c>
      <c r="F230" s="43">
        <f t="shared" si="14"/>
        <v>0</v>
      </c>
      <c r="G230" s="43">
        <f t="shared" si="14"/>
        <v>0</v>
      </c>
      <c r="H230" s="43">
        <f t="shared" si="15"/>
        <v>7414.2195588443201</v>
      </c>
      <c r="I230" s="1"/>
    </row>
    <row r="231" spans="2:10" x14ac:dyDescent="0.2">
      <c r="B231" s="9" t="str">
        <f>$B$45</f>
        <v>Health Services</v>
      </c>
      <c r="C231" s="43">
        <f t="shared" si="14"/>
        <v>189183.48276507654</v>
      </c>
      <c r="D231" s="43">
        <f t="shared" si="14"/>
        <v>209067.23511574758</v>
      </c>
      <c r="E231" s="43">
        <f t="shared" si="14"/>
        <v>51929.632337973191</v>
      </c>
      <c r="F231" s="43">
        <f t="shared" si="14"/>
        <v>0</v>
      </c>
      <c r="G231" s="43">
        <f t="shared" si="14"/>
        <v>0</v>
      </c>
      <c r="H231" s="43">
        <f t="shared" si="15"/>
        <v>450180.35021879734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211063.48939797038</v>
      </c>
      <c r="D233" s="43">
        <f t="shared" si="14"/>
        <v>1280183.8683423463</v>
      </c>
      <c r="E233" s="43">
        <f t="shared" si="14"/>
        <v>1538499.2236977562</v>
      </c>
      <c r="F233" s="43">
        <f t="shared" si="14"/>
        <v>0</v>
      </c>
      <c r="G233" s="43">
        <f t="shared" si="14"/>
        <v>0</v>
      </c>
      <c r="H233" s="43">
        <f t="shared" si="15"/>
        <v>3029746.581438073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118958.39743227209</v>
      </c>
      <c r="E235" s="43">
        <f t="shared" si="16"/>
        <v>0</v>
      </c>
      <c r="F235" s="43">
        <f t="shared" si="16"/>
        <v>0</v>
      </c>
      <c r="G235" s="43">
        <f t="shared" si="16"/>
        <v>0</v>
      </c>
      <c r="H235" s="43">
        <f t="shared" si="15"/>
        <v>118958.39743227209</v>
      </c>
      <c r="I235" s="1"/>
    </row>
    <row r="236" spans="2:10" x14ac:dyDescent="0.2">
      <c r="B236" s="9" t="str">
        <f>$B$50</f>
        <v>Technology</v>
      </c>
      <c r="C236" s="43">
        <f t="shared" si="16"/>
        <v>13297.241600101228</v>
      </c>
      <c r="D236" s="43">
        <f t="shared" si="16"/>
        <v>107050.28128064115</v>
      </c>
      <c r="E236" s="43">
        <f t="shared" si="16"/>
        <v>99431.156492088208</v>
      </c>
      <c r="F236" s="43">
        <f t="shared" si="16"/>
        <v>0</v>
      </c>
      <c r="G236" s="43">
        <f t="shared" si="16"/>
        <v>0</v>
      </c>
      <c r="H236" s="43">
        <f t="shared" si="15"/>
        <v>219778.67937283061</v>
      </c>
      <c r="I236" s="1"/>
    </row>
    <row r="237" spans="2:10" x14ac:dyDescent="0.2">
      <c r="B237" s="9" t="str">
        <f>$B$51</f>
        <v>Nursing</v>
      </c>
      <c r="C237" s="43">
        <f t="shared" si="16"/>
        <v>2457.9749624429542</v>
      </c>
      <c r="D237" s="43">
        <f t="shared" si="16"/>
        <v>151122.58745007942</v>
      </c>
      <c r="E237" s="43">
        <f t="shared" si="16"/>
        <v>7380.1803064302985</v>
      </c>
      <c r="F237" s="43">
        <f t="shared" si="16"/>
        <v>0</v>
      </c>
      <c r="G237" s="43">
        <f t="shared" si="16"/>
        <v>0</v>
      </c>
      <c r="H237" s="43">
        <f t="shared" si="15"/>
        <v>160960.74271895268</v>
      </c>
      <c r="I237" s="1"/>
    </row>
    <row r="238" spans="2:10" x14ac:dyDescent="0.2">
      <c r="B238" s="39" t="str">
        <f>$B$52</f>
        <v>Totals</v>
      </c>
      <c r="C238" s="42">
        <f>SUM(C218:C237)</f>
        <v>3921275.9585268218</v>
      </c>
      <c r="D238" s="42">
        <f>SUM(D218:D237)</f>
        <v>5636099.0981585272</v>
      </c>
      <c r="E238" s="42">
        <f>SUM(E218:E237)</f>
        <v>4416434.0804643705</v>
      </c>
      <c r="F238" s="42">
        <f>SUM(F218:F237)</f>
        <v>716273.86285028025</v>
      </c>
      <c r="G238" s="42">
        <f>SUM(G218:G237)</f>
        <v>0</v>
      </c>
      <c r="H238" s="42">
        <f t="shared" si="15"/>
        <v>14690083</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11061631</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1602142.476531263</v>
      </c>
      <c r="D243" s="42">
        <f t="shared" si="17"/>
        <v>1146272.6501389307</v>
      </c>
      <c r="E243" s="42">
        <f t="shared" si="17"/>
        <v>495911.01430286514</v>
      </c>
      <c r="F243" s="42">
        <f t="shared" si="17"/>
        <v>94677.019127275431</v>
      </c>
      <c r="G243" s="42">
        <f t="shared" si="17"/>
        <v>0</v>
      </c>
      <c r="H243" s="42">
        <f>SUM(C243:G243)</f>
        <v>3339003.1601003343</v>
      </c>
      <c r="I243" s="1"/>
    </row>
    <row r="244" spans="2:9" x14ac:dyDescent="0.2">
      <c r="B244" s="9" t="str">
        <f>$B$33</f>
        <v>Science</v>
      </c>
      <c r="C244" s="43">
        <f t="shared" si="17"/>
        <v>489748.34220955463</v>
      </c>
      <c r="D244" s="43">
        <f t="shared" si="17"/>
        <v>462622.69980808697</v>
      </c>
      <c r="E244" s="43">
        <f t="shared" si="17"/>
        <v>215824.35341298286</v>
      </c>
      <c r="F244" s="43">
        <f t="shared" si="17"/>
        <v>508.10564826802562</v>
      </c>
      <c r="G244" s="43">
        <f t="shared" si="17"/>
        <v>0</v>
      </c>
      <c r="H244" s="43">
        <f t="shared" ref="H244:H263" si="18">SUM(C244:G244)</f>
        <v>1168703.5010788925</v>
      </c>
      <c r="I244" s="1"/>
    </row>
    <row r="245" spans="2:9" x14ac:dyDescent="0.2">
      <c r="B245" s="9" t="str">
        <f>$B$34</f>
        <v>Fine Arts</v>
      </c>
      <c r="C245" s="43">
        <f t="shared" si="17"/>
        <v>312339.34915464686</v>
      </c>
      <c r="D245" s="43">
        <f t="shared" si="17"/>
        <v>214279.03250177752</v>
      </c>
      <c r="E245" s="43">
        <f t="shared" si="17"/>
        <v>73305.509551085706</v>
      </c>
      <c r="F245" s="43">
        <f t="shared" si="17"/>
        <v>0</v>
      </c>
      <c r="G245" s="43">
        <f t="shared" si="17"/>
        <v>0</v>
      </c>
      <c r="H245" s="43">
        <f t="shared" si="18"/>
        <v>599923.89120751014</v>
      </c>
      <c r="I245" s="1"/>
    </row>
    <row r="246" spans="2:9" x14ac:dyDescent="0.2">
      <c r="B246" s="9" t="str">
        <f>$B$35</f>
        <v>Teacher Education</v>
      </c>
      <c r="C246" s="43">
        <f t="shared" si="17"/>
        <v>39960.260621397894</v>
      </c>
      <c r="D246" s="43">
        <f t="shared" si="17"/>
        <v>611823.02701165411</v>
      </c>
      <c r="E246" s="43">
        <f t="shared" si="17"/>
        <v>729063.96163454023</v>
      </c>
      <c r="F246" s="43">
        <f t="shared" si="17"/>
        <v>442390.65109202761</v>
      </c>
      <c r="G246" s="43">
        <f t="shared" si="17"/>
        <v>0</v>
      </c>
      <c r="H246" s="43">
        <f t="shared" si="18"/>
        <v>1823237.9003596196</v>
      </c>
      <c r="I246" s="1"/>
    </row>
    <row r="247" spans="2:9" x14ac:dyDescent="0.2">
      <c r="B247" s="9" t="str">
        <f>$B$36</f>
        <v>Agriculture</v>
      </c>
      <c r="C247" s="43">
        <f t="shared" si="17"/>
        <v>77189.751724249247</v>
      </c>
      <c r="D247" s="43">
        <f t="shared" si="17"/>
        <v>151049.15405863003</v>
      </c>
      <c r="E247" s="43">
        <f t="shared" si="17"/>
        <v>40062.900809104729</v>
      </c>
      <c r="F247" s="43">
        <f t="shared" si="17"/>
        <v>0</v>
      </c>
      <c r="G247" s="43">
        <f t="shared" si="17"/>
        <v>0</v>
      </c>
      <c r="H247" s="43">
        <f t="shared" si="18"/>
        <v>268301.806591984</v>
      </c>
      <c r="I247" s="1"/>
    </row>
    <row r="248" spans="2:9" x14ac:dyDescent="0.2">
      <c r="B248" s="9" t="str">
        <f>$B$37</f>
        <v>Engineering</v>
      </c>
      <c r="C248" s="43">
        <f t="shared" si="17"/>
        <v>87839.752846580799</v>
      </c>
      <c r="D248" s="43">
        <f t="shared" si="17"/>
        <v>125396.68144463382</v>
      </c>
      <c r="E248" s="43">
        <f t="shared" si="17"/>
        <v>258160.68491112883</v>
      </c>
      <c r="F248" s="43">
        <f t="shared" si="17"/>
        <v>0</v>
      </c>
      <c r="G248" s="43">
        <f t="shared" si="17"/>
        <v>0</v>
      </c>
      <c r="H248" s="43">
        <f t="shared" si="18"/>
        <v>471397.11920234346</v>
      </c>
      <c r="I248" s="1"/>
    </row>
    <row r="249" spans="2:9" x14ac:dyDescent="0.2">
      <c r="B249" s="9" t="str">
        <f>$B$38</f>
        <v>Home Economics</v>
      </c>
      <c r="C249" s="43">
        <f t="shared" si="17"/>
        <v>5734.6159889477622</v>
      </c>
      <c r="D249" s="43">
        <f t="shared" si="17"/>
        <v>15946.131624916576</v>
      </c>
      <c r="E249" s="43">
        <f t="shared" si="17"/>
        <v>7881.2263886763412</v>
      </c>
      <c r="F249" s="43">
        <f t="shared" si="17"/>
        <v>1778.3697689380897</v>
      </c>
      <c r="G249" s="43">
        <f t="shared" si="17"/>
        <v>0</v>
      </c>
      <c r="H249" s="43">
        <f t="shared" si="18"/>
        <v>31340.343771478769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18933.335328589437</v>
      </c>
      <c r="D251" s="43">
        <f t="shared" si="17"/>
        <v>111206.9353320269</v>
      </c>
      <c r="E251" s="43">
        <f t="shared" si="17"/>
        <v>163990.13370284231</v>
      </c>
      <c r="F251" s="43">
        <f t="shared" si="17"/>
        <v>0</v>
      </c>
      <c r="G251" s="43">
        <f t="shared" si="17"/>
        <v>0</v>
      </c>
      <c r="H251" s="43">
        <f t="shared" si="18"/>
        <v>294130.40436345863</v>
      </c>
      <c r="I251" s="1"/>
    </row>
    <row r="252" spans="2:9" x14ac:dyDescent="0.2">
      <c r="B252" s="9" t="str">
        <f>$B$41</f>
        <v>Library Science</v>
      </c>
      <c r="C252" s="43">
        <f t="shared" si="17"/>
        <v>0</v>
      </c>
      <c r="D252" s="43">
        <f t="shared" si="17"/>
        <v>0</v>
      </c>
      <c r="E252" s="43">
        <f t="shared" si="17"/>
        <v>63352.935201282889</v>
      </c>
      <c r="F252" s="43">
        <f t="shared" si="17"/>
        <v>0</v>
      </c>
      <c r="G252" s="43">
        <f t="shared" si="17"/>
        <v>0</v>
      </c>
      <c r="H252" s="43">
        <f t="shared" si="18"/>
        <v>63352.935201282889</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5582.9065712507308</v>
      </c>
      <c r="D255" s="43">
        <f t="shared" si="17"/>
        <v>0</v>
      </c>
      <c r="E255" s="43">
        <f t="shared" si="17"/>
        <v>0</v>
      </c>
      <c r="F255" s="43">
        <f t="shared" si="17"/>
        <v>0</v>
      </c>
      <c r="G255" s="43">
        <f t="shared" si="17"/>
        <v>0</v>
      </c>
      <c r="H255" s="43">
        <f t="shared" si="18"/>
        <v>5582.9065712507308</v>
      </c>
      <c r="I255" s="1"/>
    </row>
    <row r="256" spans="2:9" x14ac:dyDescent="0.2">
      <c r="B256" s="9" t="str">
        <f>$B$45</f>
        <v>Health Services</v>
      </c>
      <c r="C256" s="43">
        <f t="shared" si="17"/>
        <v>142455.14321751188</v>
      </c>
      <c r="D256" s="43">
        <f t="shared" si="17"/>
        <v>157427.60670859669</v>
      </c>
      <c r="E256" s="43">
        <f t="shared" si="17"/>
        <v>39103.007851509537</v>
      </c>
      <c r="F256" s="43">
        <f t="shared" si="17"/>
        <v>0</v>
      </c>
      <c r="G256" s="43">
        <f t="shared" si="17"/>
        <v>0</v>
      </c>
      <c r="H256" s="43">
        <f t="shared" si="18"/>
        <v>338985.75777761813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158930.78597940941</v>
      </c>
      <c r="D258" s="43">
        <f t="shared" si="17"/>
        <v>963978.32222973939</v>
      </c>
      <c r="E258" s="43">
        <f t="shared" si="17"/>
        <v>1158489.7584534434</v>
      </c>
      <c r="F258" s="43">
        <f t="shared" si="17"/>
        <v>0</v>
      </c>
      <c r="G258" s="43">
        <f t="shared" si="17"/>
        <v>0</v>
      </c>
      <c r="H258" s="43">
        <f t="shared" si="18"/>
        <v>2281398.8666625922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89575.661127792235</v>
      </c>
      <c r="E260" s="43">
        <f t="shared" si="19"/>
        <v>0</v>
      </c>
      <c r="F260" s="43">
        <f t="shared" si="19"/>
        <v>0</v>
      </c>
      <c r="G260" s="43">
        <f t="shared" si="19"/>
        <v>0</v>
      </c>
      <c r="H260" s="43">
        <f t="shared" si="18"/>
        <v>89575.661127792235</v>
      </c>
      <c r="I260" s="1"/>
    </row>
    <row r="261" spans="2:10" x14ac:dyDescent="0.2">
      <c r="B261" s="9" t="str">
        <f>$B$50</f>
        <v>Technology</v>
      </c>
      <c r="C261" s="43">
        <f t="shared" si="19"/>
        <v>10012.82156800403</v>
      </c>
      <c r="D261" s="43">
        <f t="shared" si="19"/>
        <v>80608.850880737707</v>
      </c>
      <c r="E261" s="43">
        <f t="shared" si="19"/>
        <v>74871.650692425246</v>
      </c>
      <c r="F261" s="43">
        <f t="shared" si="19"/>
        <v>0</v>
      </c>
      <c r="G261" s="43">
        <f t="shared" si="19"/>
        <v>0</v>
      </c>
      <c r="H261" s="43">
        <f t="shared" si="18"/>
        <v>165493.323141167</v>
      </c>
      <c r="I261" s="1"/>
    </row>
    <row r="262" spans="2:10" x14ac:dyDescent="0.2">
      <c r="B262" s="9" t="str">
        <f>$B$51</f>
        <v>Nursing</v>
      </c>
      <c r="C262" s="43">
        <f t="shared" si="19"/>
        <v>1850.8548959037751</v>
      </c>
      <c r="D262" s="43">
        <f t="shared" si="19"/>
        <v>113795.2929291148</v>
      </c>
      <c r="E262" s="43">
        <f t="shared" si="19"/>
        <v>5557.2750176563941</v>
      </c>
      <c r="F262" s="43">
        <f t="shared" si="19"/>
        <v>0</v>
      </c>
      <c r="G262" s="43">
        <f t="shared" si="19"/>
        <v>0</v>
      </c>
      <c r="H262" s="43">
        <f t="shared" si="18"/>
        <v>121203.42284267498</v>
      </c>
      <c r="I262" s="1"/>
    </row>
    <row r="263" spans="2:10" x14ac:dyDescent="0.2">
      <c r="B263" s="39" t="str">
        <f>$B$52</f>
        <v>Totals</v>
      </c>
      <c r="C263" s="42">
        <f>SUM(C243:C262)</f>
        <v>2952720.3966373098</v>
      </c>
      <c r="D263" s="42">
        <f>SUM(D243:D262)</f>
        <v>4243982.0457966374</v>
      </c>
      <c r="E263" s="42">
        <f>SUM(E243:E262)</f>
        <v>3325574.4119295436</v>
      </c>
      <c r="F263" s="42">
        <f>SUM(F243:F262)</f>
        <v>539354.14563650917</v>
      </c>
      <c r="G263" s="42">
        <f>SUM(G243:G262)</f>
        <v>0</v>
      </c>
      <c r="H263" s="42">
        <f t="shared" si="18"/>
        <v>11061631</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13632815.313437443</v>
      </c>
      <c r="D268" s="42">
        <f t="shared" si="20"/>
        <v>8562844.5995883048</v>
      </c>
      <c r="E268" s="42">
        <f t="shared" si="20"/>
        <v>5306850.8468294125</v>
      </c>
      <c r="F268" s="42">
        <f t="shared" si="20"/>
        <v>954508.53793395811</v>
      </c>
      <c r="G268" s="42">
        <f t="shared" si="20"/>
        <v>0</v>
      </c>
      <c r="H268" s="42">
        <f>SUM(C268:G268)</f>
        <v>28457019.297789115</v>
      </c>
      <c r="I268" s="1"/>
    </row>
    <row r="269" spans="2:10" x14ac:dyDescent="0.2">
      <c r="B269" s="9" t="str">
        <f>$B$33</f>
        <v>Science</v>
      </c>
      <c r="C269" s="43">
        <f t="shared" si="20"/>
        <v>3591019.9647853575</v>
      </c>
      <c r="D269" s="43">
        <f t="shared" si="20"/>
        <v>4595661.9490329726</v>
      </c>
      <c r="E269" s="43">
        <f t="shared" si="20"/>
        <v>2875714.1007479508</v>
      </c>
      <c r="F269" s="43">
        <f t="shared" si="20"/>
        <v>4695.7767295646054</v>
      </c>
      <c r="G269" s="43">
        <f t="shared" si="20"/>
        <v>0</v>
      </c>
      <c r="H269" s="43">
        <f t="shared" ref="H269:H288" si="21">SUM(C269:G269)</f>
        <v>11067091.791295845</v>
      </c>
      <c r="I269" s="1"/>
    </row>
    <row r="270" spans="2:10" x14ac:dyDescent="0.2">
      <c r="B270" s="9" t="str">
        <f>$B$34</f>
        <v>Fine Arts</v>
      </c>
      <c r="C270" s="43">
        <f t="shared" si="20"/>
        <v>3203237.3104791208</v>
      </c>
      <c r="D270" s="43">
        <f t="shared" si="20"/>
        <v>2815838.7920002127</v>
      </c>
      <c r="E270" s="43">
        <f t="shared" si="20"/>
        <v>1842351.8870155565</v>
      </c>
      <c r="F270" s="43">
        <f t="shared" si="20"/>
        <v>0</v>
      </c>
      <c r="G270" s="43">
        <f t="shared" si="20"/>
        <v>0</v>
      </c>
      <c r="H270" s="43">
        <f t="shared" si="21"/>
        <v>7861427.98949489</v>
      </c>
      <c r="I270" s="1"/>
    </row>
    <row r="271" spans="2:10" x14ac:dyDescent="0.2">
      <c r="B271" s="9" t="str">
        <f>$B$35</f>
        <v>Teacher Education</v>
      </c>
      <c r="C271" s="43">
        <f t="shared" si="20"/>
        <v>460181.26657184819</v>
      </c>
      <c r="D271" s="43">
        <f t="shared" si="20"/>
        <v>5506342.3982586619</v>
      </c>
      <c r="E271" s="43">
        <f t="shared" si="20"/>
        <v>5811094.4406982418</v>
      </c>
      <c r="F271" s="43">
        <f t="shared" si="20"/>
        <v>2672227.5511199385</v>
      </c>
      <c r="G271" s="43">
        <f t="shared" si="20"/>
        <v>0</v>
      </c>
      <c r="H271" s="43">
        <f t="shared" si="21"/>
        <v>14449845.65664869</v>
      </c>
      <c r="I271" s="1"/>
    </row>
    <row r="272" spans="2:10" x14ac:dyDescent="0.2">
      <c r="B272" s="9" t="str">
        <f>$B$36</f>
        <v>Agriculture</v>
      </c>
      <c r="C272" s="43">
        <f t="shared" si="20"/>
        <v>836474.37349577108</v>
      </c>
      <c r="D272" s="43">
        <f t="shared" si="20"/>
        <v>1592530.7803838169</v>
      </c>
      <c r="E272" s="43">
        <f t="shared" si="20"/>
        <v>579171.07203507004</v>
      </c>
      <c r="F272" s="43">
        <f t="shared" si="20"/>
        <v>0</v>
      </c>
      <c r="G272" s="43">
        <f t="shared" si="20"/>
        <v>0</v>
      </c>
      <c r="H272" s="43">
        <f t="shared" si="21"/>
        <v>3008176.225914658</v>
      </c>
      <c r="I272" s="1"/>
    </row>
    <row r="273" spans="2:10" x14ac:dyDescent="0.2">
      <c r="B273" s="9" t="str">
        <f>$B$37</f>
        <v>Engineering</v>
      </c>
      <c r="C273" s="43">
        <f t="shared" si="20"/>
        <v>1489886.7938544396</v>
      </c>
      <c r="D273" s="43">
        <f t="shared" si="20"/>
        <v>2020084.0381525354</v>
      </c>
      <c r="E273" s="43">
        <f t="shared" si="20"/>
        <v>2101982.5290314313</v>
      </c>
      <c r="F273" s="43">
        <f t="shared" si="20"/>
        <v>0</v>
      </c>
      <c r="G273" s="43">
        <f t="shared" si="20"/>
        <v>0</v>
      </c>
      <c r="H273" s="43">
        <f t="shared" si="21"/>
        <v>5611953.3610384064</v>
      </c>
      <c r="I273" s="1"/>
    </row>
    <row r="274" spans="2:10" x14ac:dyDescent="0.2">
      <c r="B274" s="9" t="str">
        <f>$B$38</f>
        <v>Home Economics</v>
      </c>
      <c r="C274" s="43">
        <f t="shared" si="20"/>
        <v>46834.482522570899</v>
      </c>
      <c r="D274" s="43">
        <f t="shared" si="20"/>
        <v>116931.60197894915</v>
      </c>
      <c r="E274" s="43">
        <f t="shared" si="20"/>
        <v>96953.235791094281</v>
      </c>
      <c r="F274" s="43">
        <f t="shared" si="20"/>
        <v>23686.768029758096</v>
      </c>
      <c r="G274" s="43">
        <f t="shared" si="20"/>
        <v>0</v>
      </c>
      <c r="H274" s="43">
        <f t="shared" si="21"/>
        <v>284406.08832237241</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146826.2593997957</v>
      </c>
      <c r="D276" s="43">
        <f t="shared" si="20"/>
        <v>1020320.3238382514</v>
      </c>
      <c r="E276" s="43">
        <f t="shared" si="20"/>
        <v>1164419.8370681803</v>
      </c>
      <c r="F276" s="43">
        <f t="shared" si="20"/>
        <v>0</v>
      </c>
      <c r="G276" s="43">
        <f t="shared" si="20"/>
        <v>0</v>
      </c>
      <c r="H276" s="43">
        <f t="shared" si="21"/>
        <v>2331566.4203062272</v>
      </c>
      <c r="I276" s="1"/>
    </row>
    <row r="277" spans="2:10" x14ac:dyDescent="0.2">
      <c r="B277" s="9" t="str">
        <f>$B$41</f>
        <v>Library Science</v>
      </c>
      <c r="C277" s="43">
        <f t="shared" si="20"/>
        <v>0</v>
      </c>
      <c r="D277" s="43">
        <f t="shared" si="20"/>
        <v>0</v>
      </c>
      <c r="E277" s="43">
        <f t="shared" si="20"/>
        <v>541215.1127526965</v>
      </c>
      <c r="F277" s="43">
        <f t="shared" si="20"/>
        <v>0</v>
      </c>
      <c r="G277" s="43">
        <f t="shared" si="20"/>
        <v>0</v>
      </c>
      <c r="H277" s="43">
        <f t="shared" si="21"/>
        <v>541215.1127526965</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247306.89464964799</v>
      </c>
      <c r="D280" s="43">
        <f t="shared" si="20"/>
        <v>0</v>
      </c>
      <c r="E280" s="43">
        <f t="shared" si="20"/>
        <v>0</v>
      </c>
      <c r="F280" s="43">
        <f t="shared" si="20"/>
        <v>0</v>
      </c>
      <c r="G280" s="43">
        <f t="shared" si="20"/>
        <v>0</v>
      </c>
      <c r="H280" s="43">
        <f t="shared" si="21"/>
        <v>247306.89464964799</v>
      </c>
      <c r="I280" s="1"/>
    </row>
    <row r="281" spans="2:10" x14ac:dyDescent="0.2">
      <c r="B281" s="9" t="str">
        <f>$B$45</f>
        <v>Health Services</v>
      </c>
      <c r="C281" s="43">
        <f t="shared" si="20"/>
        <v>1283992.9544149835</v>
      </c>
      <c r="D281" s="43">
        <f t="shared" si="20"/>
        <v>1156679.3428314389</v>
      </c>
      <c r="E281" s="43">
        <f t="shared" si="20"/>
        <v>474828.80359798949</v>
      </c>
      <c r="F281" s="43">
        <f t="shared" si="20"/>
        <v>0</v>
      </c>
      <c r="G281" s="43">
        <f t="shared" si="20"/>
        <v>0</v>
      </c>
      <c r="H281" s="43">
        <f t="shared" si="21"/>
        <v>2915501.1008444121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1667157.3226908357</v>
      </c>
      <c r="D283" s="43">
        <f t="shared" si="20"/>
        <v>8276355.6802369207</v>
      </c>
      <c r="E283" s="43">
        <f t="shared" si="20"/>
        <v>10356942.329380099</v>
      </c>
      <c r="F283" s="43">
        <f t="shared" si="20"/>
        <v>0</v>
      </c>
      <c r="G283" s="43">
        <f t="shared" si="20"/>
        <v>0</v>
      </c>
      <c r="H283" s="43">
        <f t="shared" si="21"/>
        <v>20300455.332307853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211701.14688094807</v>
      </c>
      <c r="E285" s="43">
        <f t="shared" si="22"/>
        <v>0</v>
      </c>
      <c r="F285" s="43">
        <f t="shared" si="22"/>
        <v>0</v>
      </c>
      <c r="G285" s="43">
        <f t="shared" si="22"/>
        <v>0</v>
      </c>
      <c r="H285" s="43">
        <f t="shared" si="21"/>
        <v>211701.14688094807</v>
      </c>
      <c r="I285" s="1"/>
    </row>
    <row r="286" spans="2:10" x14ac:dyDescent="0.2">
      <c r="B286" s="9" t="str">
        <f>$B$50</f>
        <v>Technology</v>
      </c>
      <c r="C286" s="43">
        <f t="shared" si="22"/>
        <v>217543.69544030717</v>
      </c>
      <c r="D286" s="43">
        <f t="shared" si="22"/>
        <v>1008190.3830992016</v>
      </c>
      <c r="E286" s="43">
        <f t="shared" si="22"/>
        <v>730235.47568581684</v>
      </c>
      <c r="F286" s="43">
        <f t="shared" si="22"/>
        <v>0</v>
      </c>
      <c r="G286" s="43">
        <f t="shared" si="22"/>
        <v>0</v>
      </c>
      <c r="H286" s="43">
        <f t="shared" si="21"/>
        <v>1955969.5542253256</v>
      </c>
      <c r="I286" s="1"/>
    </row>
    <row r="287" spans="2:10" x14ac:dyDescent="0.2">
      <c r="B287" s="9" t="str">
        <f>$B$51</f>
        <v>Nursing</v>
      </c>
      <c r="C287" s="43">
        <f t="shared" si="22"/>
        <v>34549.684534988541</v>
      </c>
      <c r="D287" s="43">
        <f t="shared" si="22"/>
        <v>2172185.5104018478</v>
      </c>
      <c r="E287" s="43">
        <f t="shared" si="22"/>
        <v>340830.83259206463</v>
      </c>
      <c r="F287" s="43">
        <f t="shared" si="22"/>
        <v>0</v>
      </c>
      <c r="G287" s="43">
        <f t="shared" si="22"/>
        <v>0</v>
      </c>
      <c r="H287" s="43">
        <f t="shared" si="21"/>
        <v>2547566.0275289007</v>
      </c>
      <c r="I287" s="1"/>
    </row>
    <row r="288" spans="2:10" x14ac:dyDescent="0.2">
      <c r="B288" s="39" t="str">
        <f>$B$52</f>
        <v>Totals</v>
      </c>
      <c r="C288" s="42">
        <f>SUM(C268:C287)</f>
        <v>26857826.316277105</v>
      </c>
      <c r="D288" s="42">
        <f>SUM(D268:D287)</f>
        <v>39055666.546684057</v>
      </c>
      <c r="E288" s="42">
        <f>SUM(E268:E287)</f>
        <v>32222590.50322561</v>
      </c>
      <c r="F288" s="42">
        <f>SUM(F268:F287)</f>
        <v>3655118.6338132196</v>
      </c>
      <c r="G288" s="42">
        <f>SUM(G268:G287)</f>
        <v>0</v>
      </c>
      <c r="H288" s="42">
        <f t="shared" si="21"/>
        <v>101791201.99999999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258.18259025883839</v>
      </c>
      <c r="D293" s="40">
        <f t="shared" si="23"/>
        <v>345.27599191888328</v>
      </c>
      <c r="E293" s="40">
        <f t="shared" si="23"/>
        <v>540.63272685711206</v>
      </c>
      <c r="F293" s="40">
        <f t="shared" si="23"/>
        <v>853.76434520032035</v>
      </c>
      <c r="G293" s="41">
        <f t="shared" si="23"/>
        <v>0</v>
      </c>
      <c r="H293" s="42">
        <f t="shared" si="23"/>
        <v>321.41386423516855</v>
      </c>
      <c r="I293" s="1"/>
    </row>
    <row r="294" spans="2:10" x14ac:dyDescent="0.2">
      <c r="B294" s="9" t="str">
        <f>$B$33</f>
        <v>Science</v>
      </c>
      <c r="C294" s="75">
        <f t="shared" si="23"/>
        <v>222.47815902269733</v>
      </c>
      <c r="D294" s="75">
        <f t="shared" si="23"/>
        <v>459.15295724177963</v>
      </c>
      <c r="E294" s="75">
        <f t="shared" si="23"/>
        <v>673.1540498005503</v>
      </c>
      <c r="F294" s="75">
        <f t="shared" si="23"/>
        <v>782.62945492743427</v>
      </c>
      <c r="G294" s="96">
        <f t="shared" si="23"/>
        <v>0</v>
      </c>
      <c r="H294" s="43">
        <f t="shared" si="23"/>
        <v>363.71407227868559</v>
      </c>
      <c r="I294" s="1"/>
    </row>
    <row r="295" spans="2:10" x14ac:dyDescent="0.2">
      <c r="B295" s="9" t="str">
        <f>$B$34</f>
        <v>Fine Arts</v>
      </c>
      <c r="C295" s="75">
        <f t="shared" si="23"/>
        <v>311.17518073432296</v>
      </c>
      <c r="D295" s="75">
        <f t="shared" si="23"/>
        <v>607.38541673861357</v>
      </c>
      <c r="E295" s="75">
        <f t="shared" si="23"/>
        <v>1269.7118449452491</v>
      </c>
      <c r="F295" s="75">
        <f t="shared" si="23"/>
        <v>0</v>
      </c>
      <c r="G295" s="96">
        <f t="shared" si="23"/>
        <v>0</v>
      </c>
      <c r="H295" s="43">
        <f t="shared" si="23"/>
        <v>479.91136008149016</v>
      </c>
      <c r="I295" s="1"/>
    </row>
    <row r="296" spans="2:10" x14ac:dyDescent="0.2">
      <c r="B296" s="9" t="str">
        <f>$B$35</f>
        <v>Teacher Education</v>
      </c>
      <c r="C296" s="75">
        <f t="shared" si="23"/>
        <v>349.41629959897358</v>
      </c>
      <c r="D296" s="75">
        <f t="shared" si="23"/>
        <v>415.98114363214188</v>
      </c>
      <c r="E296" s="75">
        <f t="shared" si="23"/>
        <v>402.68134160475654</v>
      </c>
      <c r="F296" s="75">
        <f t="shared" si="23"/>
        <v>511.5290105512899</v>
      </c>
      <c r="G296" s="96">
        <f t="shared" si="23"/>
        <v>0</v>
      </c>
      <c r="H296" s="43">
        <f t="shared" si="23"/>
        <v>422.39894930131516</v>
      </c>
      <c r="I296" s="1"/>
    </row>
    <row r="297" spans="2:10" x14ac:dyDescent="0.2">
      <c r="B297" s="9" t="str">
        <f>$B$36</f>
        <v>Agriculture</v>
      </c>
      <c r="C297" s="75">
        <f t="shared" si="23"/>
        <v>328.80281977035025</v>
      </c>
      <c r="D297" s="75">
        <f t="shared" si="23"/>
        <v>487.31052031328545</v>
      </c>
      <c r="E297" s="75">
        <f t="shared" si="23"/>
        <v>730.35444140614129</v>
      </c>
      <c r="F297" s="75">
        <f t="shared" si="23"/>
        <v>0</v>
      </c>
      <c r="G297" s="96">
        <f t="shared" si="23"/>
        <v>0</v>
      </c>
      <c r="H297" s="43">
        <f t="shared" si="23"/>
        <v>455.43924692121999</v>
      </c>
      <c r="I297" s="1"/>
    </row>
    <row r="298" spans="2:10" x14ac:dyDescent="0.2">
      <c r="B298" s="9" t="str">
        <f>$B$37</f>
        <v>Engineering</v>
      </c>
      <c r="C298" s="75">
        <f t="shared" si="23"/>
        <v>514.64137956975458</v>
      </c>
      <c r="D298" s="75">
        <f t="shared" si="23"/>
        <v>744.59419025157956</v>
      </c>
      <c r="E298" s="75">
        <f t="shared" si="23"/>
        <v>411.34687456583782</v>
      </c>
      <c r="F298" s="75">
        <f t="shared" si="23"/>
        <v>0</v>
      </c>
      <c r="G298" s="96">
        <f t="shared" si="23"/>
        <v>0</v>
      </c>
      <c r="H298" s="43">
        <f t="shared" si="23"/>
        <v>523.60079875335009</v>
      </c>
      <c r="I298" s="1"/>
    </row>
    <row r="299" spans="2:10" x14ac:dyDescent="0.2">
      <c r="B299" s="9" t="str">
        <f>$B$38</f>
        <v>Home Economics</v>
      </c>
      <c r="C299" s="75">
        <f t="shared" si="23"/>
        <v>247.80149482841745</v>
      </c>
      <c r="D299" s="75">
        <f t="shared" si="23"/>
        <v>338.93217964912799</v>
      </c>
      <c r="E299" s="75">
        <f t="shared" si="23"/>
        <v>621.49510122496338</v>
      </c>
      <c r="F299" s="75">
        <f t="shared" si="23"/>
        <v>1127.9413347503855</v>
      </c>
      <c r="G299" s="96">
        <f t="shared" si="23"/>
        <v>0</v>
      </c>
      <c r="H299" s="43">
        <f t="shared" si="23"/>
        <v>400.00856304131139</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235.29849262787772</v>
      </c>
      <c r="D301" s="75">
        <f t="shared" si="23"/>
        <v>424.0732850533048</v>
      </c>
      <c r="E301" s="75">
        <f t="shared" si="23"/>
        <v>358.72453390886642</v>
      </c>
      <c r="F301" s="75">
        <f t="shared" si="23"/>
        <v>0</v>
      </c>
      <c r="G301" s="96">
        <f t="shared" si="23"/>
        <v>0</v>
      </c>
      <c r="H301" s="43">
        <f t="shared" si="23"/>
        <v>371.50516575943709</v>
      </c>
      <c r="I301" s="1"/>
    </row>
    <row r="302" spans="2:10" x14ac:dyDescent="0.2">
      <c r="B302" s="9" t="str">
        <f>$B$41</f>
        <v>Library Science</v>
      </c>
      <c r="C302" s="75">
        <f t="shared" si="23"/>
        <v>0</v>
      </c>
      <c r="D302" s="75">
        <f t="shared" si="23"/>
        <v>0</v>
      </c>
      <c r="E302" s="75">
        <f t="shared" si="23"/>
        <v>431.59099900534011</v>
      </c>
      <c r="F302" s="75">
        <f t="shared" si="23"/>
        <v>0</v>
      </c>
      <c r="G302" s="96">
        <f t="shared" si="23"/>
        <v>0</v>
      </c>
      <c r="H302" s="43">
        <f t="shared" si="23"/>
        <v>431.59099900534011</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1344.0592100524348</v>
      </c>
      <c r="D305" s="75">
        <f t="shared" si="23"/>
        <v>0</v>
      </c>
      <c r="E305" s="75">
        <f t="shared" si="23"/>
        <v>0</v>
      </c>
      <c r="F305" s="75">
        <f t="shared" si="23"/>
        <v>0</v>
      </c>
      <c r="G305" s="96">
        <f t="shared" si="23"/>
        <v>0</v>
      </c>
      <c r="H305" s="43">
        <f t="shared" si="23"/>
        <v>1344.0592100524348</v>
      </c>
      <c r="I305" s="1"/>
    </row>
    <row r="306" spans="2:10" x14ac:dyDescent="0.2">
      <c r="B306" s="9" t="str">
        <f>$B$45</f>
        <v>Health Services</v>
      </c>
      <c r="C306" s="75">
        <f t="shared" si="23"/>
        <v>273.48092745793048</v>
      </c>
      <c r="D306" s="75">
        <f t="shared" si="23"/>
        <v>339.60051169449173</v>
      </c>
      <c r="E306" s="75">
        <f t="shared" si="23"/>
        <v>613.47390645735072</v>
      </c>
      <c r="F306" s="75">
        <f t="shared" si="23"/>
        <v>0</v>
      </c>
      <c r="G306" s="96">
        <f t="shared" si="23"/>
        <v>0</v>
      </c>
      <c r="H306" s="43">
        <f t="shared" si="23"/>
        <v>328.50716629232812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318.28127580962882</v>
      </c>
      <c r="D308" s="75">
        <f t="shared" si="23"/>
        <v>396.83331800138666</v>
      </c>
      <c r="E308" s="75">
        <f t="shared" si="23"/>
        <v>451.65681084035145</v>
      </c>
      <c r="F308" s="75">
        <f t="shared" si="23"/>
        <v>0</v>
      </c>
      <c r="G308" s="96">
        <f t="shared" si="23"/>
        <v>0</v>
      </c>
      <c r="H308" s="43">
        <f t="shared" si="23"/>
        <v>414.08373956772778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109.23691789522604</v>
      </c>
      <c r="E310" s="75">
        <f t="shared" si="24"/>
        <v>0</v>
      </c>
      <c r="F310" s="75">
        <f t="shared" si="24"/>
        <v>0</v>
      </c>
      <c r="G310" s="96">
        <f t="shared" si="24"/>
        <v>0</v>
      </c>
      <c r="H310" s="43">
        <f t="shared" si="24"/>
        <v>109.23691789522604</v>
      </c>
      <c r="I310" s="1"/>
    </row>
    <row r="311" spans="2:10" x14ac:dyDescent="0.2">
      <c r="B311" s="9" t="str">
        <f>$B$50</f>
        <v>Technology</v>
      </c>
      <c r="C311" s="75">
        <f t="shared" si="24"/>
        <v>659.22331951608237</v>
      </c>
      <c r="D311" s="75">
        <f t="shared" si="24"/>
        <v>578.09081599724857</v>
      </c>
      <c r="E311" s="75">
        <f t="shared" si="24"/>
        <v>492.73648831701541</v>
      </c>
      <c r="F311" s="75">
        <f t="shared" si="24"/>
        <v>0</v>
      </c>
      <c r="G311" s="96">
        <f t="shared" si="24"/>
        <v>0</v>
      </c>
      <c r="H311" s="43">
        <f t="shared" si="24"/>
        <v>550.04768116572711</v>
      </c>
      <c r="I311" s="1"/>
    </row>
    <row r="312" spans="2:10" x14ac:dyDescent="0.2">
      <c r="B312" s="9" t="str">
        <f>$B$51</f>
        <v>Nursing</v>
      </c>
      <c r="C312" s="75">
        <f t="shared" si="24"/>
        <v>566.38827106538588</v>
      </c>
      <c r="D312" s="75">
        <f t="shared" si="24"/>
        <v>882.28493517540528</v>
      </c>
      <c r="E312" s="75">
        <f t="shared" si="24"/>
        <v>3098.4621144733146</v>
      </c>
      <c r="F312" s="75">
        <f t="shared" si="24"/>
        <v>0</v>
      </c>
      <c r="G312" s="96">
        <f t="shared" si="24"/>
        <v>0</v>
      </c>
      <c r="H312" s="43">
        <f t="shared" si="24"/>
        <v>967.55261205047498</v>
      </c>
      <c r="I312" s="1"/>
    </row>
    <row r="313" spans="2:10" x14ac:dyDescent="0.2">
      <c r="B313" s="39" t="str">
        <f>$B$52</f>
        <v>Totals</v>
      </c>
      <c r="C313" s="42">
        <f t="shared" si="24"/>
        <v>275.98855588837387</v>
      </c>
      <c r="D313" s="42">
        <f t="shared" si="24"/>
        <v>425.35032178919687</v>
      </c>
      <c r="E313" s="42">
        <f t="shared" si="24"/>
        <v>489.5115988093703</v>
      </c>
      <c r="F313" s="42">
        <f t="shared" si="24"/>
        <v>573.89207627778615</v>
      </c>
      <c r="G313" s="42">
        <f t="shared" si="24"/>
        <v>0</v>
      </c>
      <c r="H313" s="42">
        <f t="shared" si="24"/>
        <v>389.51211877702514</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1.3373325892064614</v>
      </c>
      <c r="E318" s="59">
        <f t="shared" si="25"/>
        <v>2.0939937364293466</v>
      </c>
      <c r="F318" s="59">
        <f t="shared" si="25"/>
        <v>3.3068238425541683</v>
      </c>
      <c r="G318" s="59">
        <f t="shared" si="25"/>
        <v>0</v>
      </c>
      <c r="H318" s="59">
        <f t="shared" si="25"/>
        <v>1.2449091316069696</v>
      </c>
      <c r="I318" s="1"/>
    </row>
    <row r="319" spans="2:10" x14ac:dyDescent="0.2">
      <c r="B319" s="9" t="str">
        <f>$B$33</f>
        <v>Science</v>
      </c>
      <c r="C319" s="59">
        <f t="shared" ref="C319:H334" si="26">IF($C$293=0,"",C294/$C$293)</f>
        <v>0.86170860242611269</v>
      </c>
      <c r="D319" s="59">
        <f t="shared" si="26"/>
        <v>1.7784040232203899</v>
      </c>
      <c r="E319" s="59">
        <f t="shared" si="26"/>
        <v>2.6072790156984884</v>
      </c>
      <c r="F319" s="59">
        <f t="shared" si="26"/>
        <v>3.031302204160307</v>
      </c>
      <c r="G319" s="59">
        <f t="shared" si="26"/>
        <v>0</v>
      </c>
      <c r="H319" s="59">
        <f t="shared" si="26"/>
        <v>1.408747475629738</v>
      </c>
      <c r="I319" s="1"/>
    </row>
    <row r="320" spans="2:10" x14ac:dyDescent="0.2">
      <c r="B320" s="9" t="str">
        <f>$B$34</f>
        <v>Fine Arts</v>
      </c>
      <c r="C320" s="59">
        <f t="shared" si="26"/>
        <v>1.2052523774835375</v>
      </c>
      <c r="D320" s="59">
        <f t="shared" si="26"/>
        <v>2.35254211420563</v>
      </c>
      <c r="E320" s="59">
        <f t="shared" si="26"/>
        <v>4.9178832843543487</v>
      </c>
      <c r="F320" s="59">
        <f t="shared" si="26"/>
        <v>0</v>
      </c>
      <c r="G320" s="59">
        <f t="shared" si="26"/>
        <v>0</v>
      </c>
      <c r="H320" s="59">
        <f t="shared" si="26"/>
        <v>1.8588060473030339</v>
      </c>
      <c r="I320" s="1"/>
    </row>
    <row r="321" spans="2:9" x14ac:dyDescent="0.2">
      <c r="B321" s="9" t="str">
        <f>$B$35</f>
        <v>Teacher Education</v>
      </c>
      <c r="C321" s="59">
        <f t="shared" si="26"/>
        <v>1.3533689442369825</v>
      </c>
      <c r="D321" s="59">
        <f t="shared" si="26"/>
        <v>1.6111897522412495</v>
      </c>
      <c r="E321" s="59">
        <f t="shared" si="26"/>
        <v>1.5596765885765278</v>
      </c>
      <c r="F321" s="59">
        <f t="shared" si="26"/>
        <v>1.9812684117796695</v>
      </c>
      <c r="G321" s="59">
        <f t="shared" si="26"/>
        <v>0</v>
      </c>
      <c r="H321" s="59">
        <f t="shared" si="26"/>
        <v>1.6360473759204417</v>
      </c>
      <c r="I321" s="1"/>
    </row>
    <row r="322" spans="2:9" x14ac:dyDescent="0.2">
      <c r="B322" s="9" t="str">
        <f>$B$36</f>
        <v>Agriculture</v>
      </c>
      <c r="C322" s="59">
        <f t="shared" si="26"/>
        <v>1.2735282399975625</v>
      </c>
      <c r="D322" s="59">
        <f t="shared" si="26"/>
        <v>1.8874646808087916</v>
      </c>
      <c r="E322" s="59">
        <f t="shared" si="26"/>
        <v>2.8288291657231097</v>
      </c>
      <c r="F322" s="59">
        <f t="shared" si="26"/>
        <v>0</v>
      </c>
      <c r="G322" s="59">
        <f t="shared" si="26"/>
        <v>0</v>
      </c>
      <c r="H322" s="59">
        <f t="shared" si="26"/>
        <v>1.7640199769652318</v>
      </c>
      <c r="I322" s="1"/>
    </row>
    <row r="323" spans="2:9" x14ac:dyDescent="0.2">
      <c r="B323" s="9" t="str">
        <f>$B$37</f>
        <v>Engineering</v>
      </c>
      <c r="C323" s="59">
        <f t="shared" si="26"/>
        <v>1.9933233261538121</v>
      </c>
      <c r="D323" s="59">
        <f t="shared" si="26"/>
        <v>2.8839829575847622</v>
      </c>
      <c r="E323" s="59">
        <f t="shared" si="26"/>
        <v>1.5932401722108609</v>
      </c>
      <c r="F323" s="59">
        <f t="shared" si="26"/>
        <v>0</v>
      </c>
      <c r="G323" s="59">
        <f t="shared" si="26"/>
        <v>0</v>
      </c>
      <c r="H323" s="59">
        <f t="shared" si="26"/>
        <v>2.0280251980910848</v>
      </c>
      <c r="I323" s="1"/>
    </row>
    <row r="324" spans="2:9" x14ac:dyDescent="0.2">
      <c r="B324" s="9" t="str">
        <f>$B$38</f>
        <v>Home Economics</v>
      </c>
      <c r="C324" s="59">
        <f t="shared" si="26"/>
        <v>0.95979165202419936</v>
      </c>
      <c r="D324" s="59">
        <f t="shared" si="26"/>
        <v>1.3127615588229047</v>
      </c>
      <c r="E324" s="59">
        <f t="shared" si="26"/>
        <v>2.4071921371688525</v>
      </c>
      <c r="F324" s="59">
        <f t="shared" si="26"/>
        <v>4.3687737953964252</v>
      </c>
      <c r="G324" s="59">
        <f t="shared" si="26"/>
        <v>0</v>
      </c>
      <c r="H324" s="59">
        <f t="shared" si="26"/>
        <v>1.5493243081971049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0.9113646756428524</v>
      </c>
      <c r="D326" s="59">
        <f t="shared" si="26"/>
        <v>1.6425324597919415</v>
      </c>
      <c r="E326" s="59">
        <f t="shared" si="26"/>
        <v>1.3894218566373151</v>
      </c>
      <c r="F326" s="59">
        <f t="shared" si="26"/>
        <v>0</v>
      </c>
      <c r="G326" s="59">
        <f t="shared" si="26"/>
        <v>0</v>
      </c>
      <c r="H326" s="59">
        <f t="shared" si="26"/>
        <v>1.438924155912249</v>
      </c>
      <c r="I326" s="1"/>
    </row>
    <row r="327" spans="2:9" x14ac:dyDescent="0.2">
      <c r="B327" s="9" t="str">
        <f>$B$41</f>
        <v>Library Science</v>
      </c>
      <c r="C327" s="59">
        <f t="shared" si="26"/>
        <v>0</v>
      </c>
      <c r="D327" s="59">
        <f t="shared" si="26"/>
        <v>0</v>
      </c>
      <c r="E327" s="59">
        <f t="shared" si="26"/>
        <v>1.6716502788691245</v>
      </c>
      <c r="F327" s="59">
        <f t="shared" si="26"/>
        <v>0</v>
      </c>
      <c r="G327" s="59">
        <f t="shared" si="26"/>
        <v>0</v>
      </c>
      <c r="H327" s="59">
        <f t="shared" si="26"/>
        <v>1.6716502788691245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5.205847569756588</v>
      </c>
      <c r="D330" s="59">
        <f t="shared" si="26"/>
        <v>0</v>
      </c>
      <c r="E330" s="59">
        <f t="shared" si="26"/>
        <v>0</v>
      </c>
      <c r="F330" s="59">
        <f t="shared" si="26"/>
        <v>0</v>
      </c>
      <c r="G330" s="59">
        <f t="shared" si="26"/>
        <v>0</v>
      </c>
      <c r="H330" s="59">
        <f t="shared" si="26"/>
        <v>5.205847569756588</v>
      </c>
      <c r="I330" s="1"/>
    </row>
    <row r="331" spans="2:9" x14ac:dyDescent="0.2">
      <c r="B331" s="9" t="str">
        <f>$B$45</f>
        <v>Health Services</v>
      </c>
      <c r="C331" s="59">
        <f t="shared" si="26"/>
        <v>1.0592539457589101</v>
      </c>
      <c r="D331" s="59">
        <f t="shared" si="26"/>
        <v>1.3153501611167067</v>
      </c>
      <c r="E331" s="59">
        <f t="shared" si="26"/>
        <v>2.3761242221728374</v>
      </c>
      <c r="F331" s="59">
        <f t="shared" si="26"/>
        <v>0</v>
      </c>
      <c r="G331" s="59">
        <f t="shared" si="26"/>
        <v>0</v>
      </c>
      <c r="H331" s="59">
        <f t="shared" si="26"/>
        <v>1.2723831067113647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1.232775902862153</v>
      </c>
      <c r="D333" s="59">
        <f t="shared" si="26"/>
        <v>1.5370258606652965</v>
      </c>
      <c r="E333" s="59">
        <f t="shared" si="26"/>
        <v>1.7493697401809603</v>
      </c>
      <c r="F333" s="59">
        <f t="shared" si="26"/>
        <v>0</v>
      </c>
      <c r="G333" s="59">
        <f t="shared" si="26"/>
        <v>0</v>
      </c>
      <c r="H333" s="59">
        <f t="shared" si="26"/>
        <v>1.6038406739687299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0.42309947307334572</v>
      </c>
      <c r="E335" s="59">
        <f t="shared" si="27"/>
        <v>0</v>
      </c>
      <c r="F335" s="59">
        <f t="shared" si="27"/>
        <v>0</v>
      </c>
      <c r="G335" s="59">
        <f t="shared" si="27"/>
        <v>0</v>
      </c>
      <c r="H335" s="59">
        <f t="shared" si="27"/>
        <v>0.42309947307334572</v>
      </c>
      <c r="I335" s="1"/>
    </row>
    <row r="336" spans="2:9" x14ac:dyDescent="0.2">
      <c r="B336" s="9" t="str">
        <f>$B$50</f>
        <v>Technology</v>
      </c>
      <c r="C336" s="59">
        <f t="shared" si="27"/>
        <v>2.5533221231345791</v>
      </c>
      <c r="D336" s="59">
        <f t="shared" si="27"/>
        <v>2.2390774506433195</v>
      </c>
      <c r="E336" s="59">
        <f t="shared" si="27"/>
        <v>1.9084806912155747</v>
      </c>
      <c r="F336" s="59">
        <f t="shared" si="27"/>
        <v>0</v>
      </c>
      <c r="G336" s="59">
        <f t="shared" si="27"/>
        <v>0</v>
      </c>
      <c r="H336" s="59">
        <f t="shared" si="27"/>
        <v>2.1304599997013054</v>
      </c>
      <c r="I336" s="1"/>
    </row>
    <row r="337" spans="2:10" x14ac:dyDescent="0.2">
      <c r="B337" s="9" t="str">
        <f>$B$51</f>
        <v>Nursing</v>
      </c>
      <c r="C337" s="59">
        <f t="shared" si="27"/>
        <v>2.193750827650923</v>
      </c>
      <c r="D337" s="59">
        <f t="shared" si="27"/>
        <v>3.4172905860572524</v>
      </c>
      <c r="E337" s="59">
        <f t="shared" si="27"/>
        <v>12.001049766240946</v>
      </c>
      <c r="F337" s="59">
        <f t="shared" si="27"/>
        <v>0</v>
      </c>
      <c r="G337" s="59">
        <f t="shared" si="27"/>
        <v>0</v>
      </c>
      <c r="H337" s="59">
        <f t="shared" si="27"/>
        <v>3.7475517271728691</v>
      </c>
      <c r="I337" s="1"/>
    </row>
    <row r="338" spans="2:10" x14ac:dyDescent="0.2">
      <c r="B338" s="39" t="str">
        <f>$B$52</f>
        <v>Totals</v>
      </c>
      <c r="C338" s="59">
        <f t="shared" si="27"/>
        <v>1.0689665620431039</v>
      </c>
      <c r="D338" s="59">
        <f t="shared" si="27"/>
        <v>1.6474787140479386</v>
      </c>
      <c r="E338" s="59">
        <f t="shared" si="27"/>
        <v>1.8959899593485963</v>
      </c>
      <c r="F338" s="59">
        <f t="shared" si="27"/>
        <v>2.2228147750103382</v>
      </c>
      <c r="G338" s="59">
        <f t="shared" si="27"/>
        <v>0</v>
      </c>
      <c r="H338" s="59">
        <f t="shared" si="27"/>
        <v>1.5086691879050544</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7745.4777077651515</v>
      </c>
      <c r="D343" s="42">
        <f t="shared" si="28"/>
        <v>10358.279757566499</v>
      </c>
      <c r="E343" s="42">
        <f>E293*24</f>
        <v>12975.185444570689</v>
      </c>
      <c r="F343" s="42">
        <f>F293*18</f>
        <v>15367.758213605766</v>
      </c>
      <c r="G343" s="42">
        <f>G293*24</f>
        <v>0</v>
      </c>
      <c r="H343" s="42">
        <f>IF((C32/30+D32/30+E32/24+F32/18+G32/24)=0,0,H268/(C32/30+D32/30+E32/24+F32/18+G32/24))</f>
        <v>9306.1336540629873</v>
      </c>
      <c r="I343" s="1"/>
    </row>
    <row r="344" spans="2:10" x14ac:dyDescent="0.2">
      <c r="B344" s="9" t="str">
        <f>$B$33</f>
        <v>Science</v>
      </c>
      <c r="C344" s="43">
        <f t="shared" si="28"/>
        <v>6674.3447706809202</v>
      </c>
      <c r="D344" s="43">
        <f t="shared" si="28"/>
        <v>13774.588717253389</v>
      </c>
      <c r="E344" s="43">
        <f>E294*24</f>
        <v>16155.697195213208</v>
      </c>
      <c r="F344" s="43">
        <f>F294*18</f>
        <v>14087.330188693817</v>
      </c>
      <c r="G344" s="43">
        <f>G294*24</f>
        <v>0</v>
      </c>
      <c r="H344" s="43">
        <f t="shared" ref="H344:H363" si="29">IF((C33/30+D33/30+E33/24+F33/18+G33/24)=0,0,H269/(C33/30+D33/30+E33/24+F33/18+G33/24))</f>
        <v>10540.087420281759</v>
      </c>
      <c r="I344" s="1"/>
    </row>
    <row r="345" spans="2:10" x14ac:dyDescent="0.2">
      <c r="B345" s="9" t="str">
        <f>$B$34</f>
        <v>Fine Arts</v>
      </c>
      <c r="C345" s="43">
        <f t="shared" si="28"/>
        <v>9335.2554220296897</v>
      </c>
      <c r="D345" s="43">
        <f t="shared" si="28"/>
        <v>18221.562502158406</v>
      </c>
      <c r="E345" s="43">
        <f t="shared" ref="E345:E363" si="30">E295*24</f>
        <v>30473.084278685979</v>
      </c>
      <c r="F345" s="43">
        <f t="shared" ref="F345:F363" si="31">F295*18</f>
        <v>0</v>
      </c>
      <c r="G345" s="43">
        <f t="shared" ref="G345:G363" si="32">G295*24</f>
        <v>0</v>
      </c>
      <c r="H345" s="43">
        <f t="shared" si="29"/>
        <v>14085.425289128581</v>
      </c>
      <c r="I345" s="1"/>
    </row>
    <row r="346" spans="2:10" x14ac:dyDescent="0.2">
      <c r="B346" s="9" t="str">
        <f>$B$35</f>
        <v>Teacher Education</v>
      </c>
      <c r="C346" s="43">
        <f t="shared" si="28"/>
        <v>10482.488987969207</v>
      </c>
      <c r="D346" s="43">
        <f t="shared" si="28"/>
        <v>12479.434308964257</v>
      </c>
      <c r="E346" s="43">
        <f t="shared" si="30"/>
        <v>9664.352198514156</v>
      </c>
      <c r="F346" s="43">
        <f t="shared" si="31"/>
        <v>9207.5221899232183</v>
      </c>
      <c r="G346" s="43">
        <f t="shared" si="32"/>
        <v>0</v>
      </c>
      <c r="H346" s="43">
        <f t="shared" si="29"/>
        <v>10496.404179222727</v>
      </c>
      <c r="I346" s="1"/>
    </row>
    <row r="347" spans="2:10" x14ac:dyDescent="0.2">
      <c r="B347" s="9" t="str">
        <f>$B$36</f>
        <v>Agriculture</v>
      </c>
      <c r="C347" s="43">
        <f t="shared" si="28"/>
        <v>9864.0845931105068</v>
      </c>
      <c r="D347" s="43">
        <f t="shared" si="28"/>
        <v>14619.315609398564</v>
      </c>
      <c r="E347" s="43">
        <f t="shared" si="30"/>
        <v>17528.506593747392</v>
      </c>
      <c r="F347" s="43">
        <f t="shared" si="31"/>
        <v>0</v>
      </c>
      <c r="G347" s="43">
        <f t="shared" si="32"/>
        <v>0</v>
      </c>
      <c r="H347" s="43">
        <f t="shared" si="29"/>
        <v>13265.02580052765</v>
      </c>
      <c r="I347" s="1"/>
    </row>
    <row r="348" spans="2:10" x14ac:dyDescent="0.2">
      <c r="B348" s="9" t="str">
        <f>$B$37</f>
        <v>Engineering</v>
      </c>
      <c r="C348" s="43">
        <f t="shared" si="28"/>
        <v>15439.241387092638</v>
      </c>
      <c r="D348" s="43">
        <f t="shared" si="28"/>
        <v>22337.825707547388</v>
      </c>
      <c r="E348" s="43">
        <f t="shared" si="30"/>
        <v>9872.3249895801073</v>
      </c>
      <c r="F348" s="43">
        <f t="shared" si="31"/>
        <v>0</v>
      </c>
      <c r="G348" s="43">
        <f t="shared" si="32"/>
        <v>0</v>
      </c>
      <c r="H348" s="43">
        <f t="shared" si="29"/>
        <v>14035.146582564477</v>
      </c>
      <c r="I348" s="1"/>
    </row>
    <row r="349" spans="2:10" x14ac:dyDescent="0.2">
      <c r="B349" s="9" t="str">
        <f>$B$38</f>
        <v>Home Economics</v>
      </c>
      <c r="C349" s="43">
        <f t="shared" si="28"/>
        <v>7434.0448448525231</v>
      </c>
      <c r="D349" s="43">
        <f t="shared" si="28"/>
        <v>10167.96538947384</v>
      </c>
      <c r="E349" s="43">
        <f t="shared" si="30"/>
        <v>14915.88242939912</v>
      </c>
      <c r="F349" s="43">
        <f t="shared" si="31"/>
        <v>20302.944025506938</v>
      </c>
      <c r="G349" s="43">
        <f t="shared" si="32"/>
        <v>0</v>
      </c>
      <c r="H349" s="43">
        <f t="shared" si="29"/>
        <v>11167.778337265932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7058.9547788363316</v>
      </c>
      <c r="D351" s="43">
        <f t="shared" si="28"/>
        <v>12722.198551599144</v>
      </c>
      <c r="E351" s="43">
        <f t="shared" si="30"/>
        <v>8609.388813812795</v>
      </c>
      <c r="F351" s="43">
        <f t="shared" si="31"/>
        <v>0</v>
      </c>
      <c r="G351" s="43">
        <f t="shared" si="32"/>
        <v>0</v>
      </c>
      <c r="H351" s="43">
        <f t="shared" si="29"/>
        <v>9869.0642129364114</v>
      </c>
      <c r="I351" s="1"/>
    </row>
    <row r="352" spans="2:10" x14ac:dyDescent="0.2">
      <c r="B352" s="9" t="str">
        <f>$B$41</f>
        <v>Library Science</v>
      </c>
      <c r="C352" s="43">
        <f t="shared" si="28"/>
        <v>0</v>
      </c>
      <c r="D352" s="43">
        <f t="shared" si="28"/>
        <v>0</v>
      </c>
      <c r="E352" s="43">
        <f t="shared" si="30"/>
        <v>10358.183976128163</v>
      </c>
      <c r="F352" s="43">
        <f t="shared" si="31"/>
        <v>0</v>
      </c>
      <c r="G352" s="43">
        <f t="shared" si="32"/>
        <v>0</v>
      </c>
      <c r="H352" s="43">
        <f t="shared" si="29"/>
        <v>10358.183976128163</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40321.776301573045</v>
      </c>
      <c r="D355" s="43">
        <f t="shared" si="28"/>
        <v>0</v>
      </c>
      <c r="E355" s="43">
        <f t="shared" si="30"/>
        <v>0</v>
      </c>
      <c r="F355" s="43">
        <f t="shared" si="31"/>
        <v>0</v>
      </c>
      <c r="G355" s="43">
        <f t="shared" si="32"/>
        <v>0</v>
      </c>
      <c r="H355" s="43">
        <f t="shared" si="29"/>
        <v>40321.776301573038</v>
      </c>
      <c r="I355" s="1"/>
    </row>
    <row r="356" spans="2:9" x14ac:dyDescent="0.2">
      <c r="B356" s="9" t="str">
        <f>$B$45</f>
        <v>Health Services</v>
      </c>
      <c r="C356" s="43">
        <f t="shared" si="28"/>
        <v>8204.4278237379149</v>
      </c>
      <c r="D356" s="43">
        <f t="shared" si="28"/>
        <v>10188.015350834752</v>
      </c>
      <c r="E356" s="43">
        <f t="shared" si="30"/>
        <v>14723.373754976417</v>
      </c>
      <c r="F356" s="43">
        <f t="shared" si="31"/>
        <v>0</v>
      </c>
      <c r="G356" s="43">
        <f t="shared" si="32"/>
        <v>0</v>
      </c>
      <c r="H356" s="43">
        <f t="shared" si="29"/>
        <v>9644.9283812463327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9548.4382742888647</v>
      </c>
      <c r="D358" s="43">
        <f t="shared" si="28"/>
        <v>11904.999540041599</v>
      </c>
      <c r="E358" s="43">
        <f t="shared" si="30"/>
        <v>10839.763460168435</v>
      </c>
      <c r="F358" s="43">
        <f t="shared" si="31"/>
        <v>0</v>
      </c>
      <c r="G358" s="43">
        <f t="shared" si="32"/>
        <v>0</v>
      </c>
      <c r="H358" s="43">
        <f t="shared" si="29"/>
        <v>11121.962826617886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3277.1075368567813</v>
      </c>
      <c r="E360" s="43">
        <f t="shared" si="30"/>
        <v>0</v>
      </c>
      <c r="F360" s="43">
        <f t="shared" si="31"/>
        <v>0</v>
      </c>
      <c r="G360" s="43">
        <f t="shared" si="32"/>
        <v>0</v>
      </c>
      <c r="H360" s="43">
        <f t="shared" si="29"/>
        <v>3277.1075368567817</v>
      </c>
      <c r="I360" s="1"/>
    </row>
    <row r="361" spans="2:9" x14ac:dyDescent="0.2">
      <c r="B361" s="9" t="str">
        <f>$B$50</f>
        <v>Technology</v>
      </c>
      <c r="C361" s="43">
        <f t="shared" si="33"/>
        <v>19776.699585482471</v>
      </c>
      <c r="D361" s="43">
        <f t="shared" si="33"/>
        <v>17342.724479917459</v>
      </c>
      <c r="E361" s="43">
        <f t="shared" si="30"/>
        <v>11825.675719608371</v>
      </c>
      <c r="F361" s="43">
        <f t="shared" si="31"/>
        <v>0</v>
      </c>
      <c r="G361" s="43">
        <f t="shared" si="32"/>
        <v>0</v>
      </c>
      <c r="H361" s="43">
        <f t="shared" si="29"/>
        <v>14944.374538841148</v>
      </c>
      <c r="I361" s="1"/>
    </row>
    <row r="362" spans="2:9" x14ac:dyDescent="0.2">
      <c r="B362" s="9" t="str">
        <f>$B$51</f>
        <v>Nursing</v>
      </c>
      <c r="C362" s="43">
        <f t="shared" si="33"/>
        <v>16991.648131961578</v>
      </c>
      <c r="D362" s="43">
        <f t="shared" si="33"/>
        <v>26468.548055262159</v>
      </c>
      <c r="E362" s="43">
        <f t="shared" si="30"/>
        <v>74363.090747359558</v>
      </c>
      <c r="F362" s="43">
        <f t="shared" si="31"/>
        <v>0</v>
      </c>
      <c r="G362" s="43">
        <f t="shared" si="32"/>
        <v>0</v>
      </c>
      <c r="H362" s="43">
        <f t="shared" si="29"/>
        <v>28726.547951838762</v>
      </c>
      <c r="I362" s="1"/>
    </row>
    <row r="363" spans="2:9" x14ac:dyDescent="0.2">
      <c r="B363" s="39" t="str">
        <f>$B$52</f>
        <v>Totals</v>
      </c>
      <c r="C363" s="42">
        <f t="shared" si="33"/>
        <v>8279.6566766512151</v>
      </c>
      <c r="D363" s="42">
        <f t="shared" si="33"/>
        <v>12760.509653675907</v>
      </c>
      <c r="E363" s="42">
        <f t="shared" si="30"/>
        <v>11748.278371424887</v>
      </c>
      <c r="F363" s="42">
        <f t="shared" si="31"/>
        <v>10330.057373000151</v>
      </c>
      <c r="G363" s="42">
        <f t="shared" si="32"/>
        <v>0</v>
      </c>
      <c r="H363" s="42">
        <f t="shared" si="29"/>
        <v>10827.603414500099</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pageSetUpPr fitToPage="1"/>
  </sheetPr>
  <dimension ref="B1:W363"/>
  <sheetViews>
    <sheetView showGridLines="0" showZeros="0" zoomScale="70" zoomScaleNormal="70" workbookViewId="0">
      <selection activeCell="F16" sqref="F16"/>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88</v>
      </c>
      <c r="C3" s="6"/>
      <c r="D3" s="6"/>
      <c r="E3" s="6"/>
      <c r="F3" s="6"/>
      <c r="G3" s="6"/>
      <c r="H3" s="6"/>
    </row>
    <row r="4" spans="2:8" x14ac:dyDescent="0.2">
      <c r="B4" s="90" t="s">
        <v>154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Data!G21</f>
        <v>13207704</v>
      </c>
      <c r="G13" s="33"/>
      <c r="H13" s="60">
        <f>F13</f>
        <v>13207704</v>
      </c>
    </row>
    <row r="14" spans="2:8" x14ac:dyDescent="0.2">
      <c r="B14" s="351" t="s">
        <v>15</v>
      </c>
      <c r="C14" s="351"/>
      <c r="D14" s="351"/>
      <c r="E14" s="351"/>
      <c r="F14" s="81">
        <f>Data!H21</f>
        <v>34519</v>
      </c>
      <c r="G14" s="33"/>
      <c r="H14" s="30">
        <f>F14</f>
        <v>34519</v>
      </c>
    </row>
    <row r="15" spans="2:8" x14ac:dyDescent="0.2">
      <c r="B15" s="351" t="s">
        <v>16</v>
      </c>
      <c r="C15" s="351"/>
      <c r="D15" s="351"/>
      <c r="E15" s="351"/>
      <c r="F15" s="81">
        <f>Data!I21</f>
        <v>5256462</v>
      </c>
      <c r="G15" s="33"/>
      <c r="H15" s="30">
        <f>F15</f>
        <v>5256462</v>
      </c>
    </row>
    <row r="16" spans="2:8" x14ac:dyDescent="0.2">
      <c r="B16" s="351" t="s">
        <v>20</v>
      </c>
      <c r="C16" s="351"/>
      <c r="D16" s="351"/>
      <c r="E16" s="351"/>
      <c r="F16" s="81">
        <f>Data!J21</f>
        <v>3864994</v>
      </c>
      <c r="G16" s="33"/>
      <c r="H16" s="30">
        <f>F16-G16</f>
        <v>3864994</v>
      </c>
    </row>
    <row r="17" spans="2:23" x14ac:dyDescent="0.2">
      <c r="B17" s="351" t="s">
        <v>17</v>
      </c>
      <c r="C17" s="351"/>
      <c r="D17" s="351"/>
      <c r="E17" s="351"/>
      <c r="F17" s="81">
        <f>Data!K21</f>
        <v>6003059</v>
      </c>
      <c r="G17" s="33"/>
      <c r="H17" s="30">
        <f>F17</f>
        <v>6003059</v>
      </c>
    </row>
    <row r="18" spans="2:23" x14ac:dyDescent="0.2">
      <c r="B18" s="351" t="s">
        <v>1</v>
      </c>
      <c r="C18" s="351"/>
      <c r="D18" s="351"/>
      <c r="E18" s="351"/>
      <c r="F18" s="83">
        <f>SUM(F13:F17)</f>
        <v>28366738</v>
      </c>
      <c r="G18" s="34"/>
      <c r="H18" s="29">
        <f>SUM(H13:H17)</f>
        <v>28366738</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Data!L21</f>
        <v>Monica Poehl</v>
      </c>
      <c r="E21" s="350"/>
      <c r="F21" s="350"/>
      <c r="G21" s="94" t="str">
        <f>Data!M21</f>
        <v>979-458-6090</v>
      </c>
      <c r="H21" s="84" t="str">
        <f>Data!N21</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Data!O21</f>
        <v>531</v>
      </c>
      <c r="D25" s="86">
        <f>Data!P21</f>
        <v>1108</v>
      </c>
      <c r="E25" s="86">
        <f>Data!Q21</f>
        <v>374</v>
      </c>
      <c r="F25" s="86">
        <f>Data!R21</f>
        <v>25</v>
      </c>
      <c r="G25" s="86">
        <f>Data!S21</f>
        <v>0</v>
      </c>
      <c r="H25" s="74">
        <f>SUM(C25:G25)</f>
        <v>2038</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Data!T21</f>
        <v>Boatright, Janna</v>
      </c>
      <c r="E28" s="350"/>
      <c r="F28" s="350"/>
      <c r="G28" s="94" t="str">
        <f>Data!U21</f>
        <v>(903) 223-3047</v>
      </c>
      <c r="H28" s="84" t="str">
        <f>Data!V21</f>
        <v>jana.boatright@tamut.edu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Data!W21</f>
        <v>11446</v>
      </c>
      <c r="D32" s="87">
        <f>Data!AQ21</f>
        <v>8600</v>
      </c>
      <c r="E32" s="87">
        <f>Data!BK21</f>
        <v>1038</v>
      </c>
      <c r="F32" s="87">
        <f>Data!CE21</f>
        <v>51</v>
      </c>
      <c r="G32" s="87">
        <f>Data!CY21</f>
        <v>0</v>
      </c>
      <c r="H32" s="22">
        <f>SUM(C32:G32)</f>
        <v>21135</v>
      </c>
      <c r="I32" s="1"/>
      <c r="W32" s="18"/>
    </row>
    <row r="33" spans="2:23" x14ac:dyDescent="0.2">
      <c r="B33" s="7" t="s">
        <v>47</v>
      </c>
      <c r="C33" s="87">
        <f>Data!X21</f>
        <v>3766</v>
      </c>
      <c r="D33" s="87">
        <f>Data!AR21</f>
        <v>2098</v>
      </c>
      <c r="E33" s="87">
        <f>Data!BL21</f>
        <v>55</v>
      </c>
      <c r="F33" s="87">
        <f>Data!CF21</f>
        <v>0</v>
      </c>
      <c r="G33" s="87">
        <f>Data!CZ21</f>
        <v>0</v>
      </c>
      <c r="H33" s="22">
        <f t="shared" ref="H33:H52" si="0">SUM(C33:G33)</f>
        <v>5919</v>
      </c>
      <c r="I33" s="1"/>
      <c r="W33" s="18"/>
    </row>
    <row r="34" spans="2:23" x14ac:dyDescent="0.2">
      <c r="B34" s="7" t="s">
        <v>48</v>
      </c>
      <c r="C34" s="87">
        <f>Data!Y21</f>
        <v>633</v>
      </c>
      <c r="D34" s="87">
        <f>Data!AS21</f>
        <v>201</v>
      </c>
      <c r="E34" s="87">
        <f>Data!BM21</f>
        <v>3</v>
      </c>
      <c r="F34" s="87">
        <f>Data!CG21</f>
        <v>0</v>
      </c>
      <c r="G34" s="87">
        <f>Data!DA21</f>
        <v>0</v>
      </c>
      <c r="H34" s="22">
        <f t="shared" si="0"/>
        <v>837</v>
      </c>
      <c r="I34" s="1"/>
      <c r="W34" s="18"/>
    </row>
    <row r="35" spans="2:23" x14ac:dyDescent="0.2">
      <c r="B35" s="7" t="s">
        <v>49</v>
      </c>
      <c r="C35" s="87">
        <f>Data!Z21</f>
        <v>264</v>
      </c>
      <c r="D35" s="87">
        <f>Data!AT21</f>
        <v>3072</v>
      </c>
      <c r="E35" s="87">
        <f>Data!BN21</f>
        <v>1914</v>
      </c>
      <c r="F35" s="87">
        <f>Data!CH21</f>
        <v>465</v>
      </c>
      <c r="G35" s="87">
        <f>Data!DB21</f>
        <v>0</v>
      </c>
      <c r="H35" s="22">
        <f t="shared" si="0"/>
        <v>5715</v>
      </c>
      <c r="I35" s="1"/>
      <c r="W35" s="18"/>
    </row>
    <row r="36" spans="2:23" x14ac:dyDescent="0.2">
      <c r="B36" s="7" t="s">
        <v>50</v>
      </c>
      <c r="C36" s="87">
        <f>Data!AA21</f>
        <v>0</v>
      </c>
      <c r="D36" s="87">
        <f>Data!AU21</f>
        <v>0</v>
      </c>
      <c r="E36" s="87">
        <f>Data!BO21</f>
        <v>0</v>
      </c>
      <c r="F36" s="87">
        <f>Data!CI21</f>
        <v>0</v>
      </c>
      <c r="G36" s="87">
        <f>Data!DC21</f>
        <v>0</v>
      </c>
      <c r="H36" s="22">
        <f t="shared" si="0"/>
        <v>0</v>
      </c>
      <c r="I36" s="1"/>
      <c r="W36" s="18"/>
    </row>
    <row r="37" spans="2:23" x14ac:dyDescent="0.2">
      <c r="B37" s="7" t="s">
        <v>51</v>
      </c>
      <c r="C37" s="87">
        <f>Data!AB21</f>
        <v>240</v>
      </c>
      <c r="D37" s="87">
        <f>Data!AV21</f>
        <v>754</v>
      </c>
      <c r="E37" s="87">
        <f>Data!BP21</f>
        <v>0</v>
      </c>
      <c r="F37" s="87">
        <f>Data!CJ21</f>
        <v>0</v>
      </c>
      <c r="G37" s="87">
        <f>Data!DD21</f>
        <v>0</v>
      </c>
      <c r="H37" s="22">
        <f t="shared" si="0"/>
        <v>994</v>
      </c>
      <c r="I37" s="1"/>
      <c r="W37" s="18"/>
    </row>
    <row r="38" spans="2:23" x14ac:dyDescent="0.2">
      <c r="B38" s="7" t="s">
        <v>52</v>
      </c>
      <c r="C38" s="87">
        <f>Data!AC21</f>
        <v>66</v>
      </c>
      <c r="D38" s="87">
        <f>Data!AW21</f>
        <v>228</v>
      </c>
      <c r="E38" s="87">
        <f>Data!BQ21</f>
        <v>78</v>
      </c>
      <c r="F38" s="87">
        <f>Data!CK21</f>
        <v>0</v>
      </c>
      <c r="G38" s="87">
        <f>Data!DE21</f>
        <v>0</v>
      </c>
      <c r="H38" s="22">
        <f t="shared" si="0"/>
        <v>372</v>
      </c>
      <c r="I38" s="1"/>
      <c r="W38" s="18"/>
    </row>
    <row r="39" spans="2:23" x14ac:dyDescent="0.2">
      <c r="B39" s="7" t="s">
        <v>53</v>
      </c>
      <c r="C39" s="87">
        <f>Data!AD21</f>
        <v>0</v>
      </c>
      <c r="D39" s="87">
        <f>Data!AX21</f>
        <v>0</v>
      </c>
      <c r="E39" s="87">
        <f>Data!BR21</f>
        <v>0</v>
      </c>
      <c r="F39" s="87">
        <f>Data!CL21</f>
        <v>0</v>
      </c>
      <c r="G39" s="87">
        <f>Data!DF21</f>
        <v>0</v>
      </c>
      <c r="H39" s="22">
        <f t="shared" si="0"/>
        <v>0</v>
      </c>
      <c r="I39" s="1"/>
      <c r="W39" s="18"/>
    </row>
    <row r="40" spans="2:23" x14ac:dyDescent="0.2">
      <c r="B40" s="7" t="s">
        <v>54</v>
      </c>
      <c r="C40" s="87">
        <f>Data!AE21</f>
        <v>0</v>
      </c>
      <c r="D40" s="87">
        <f>Data!AY21</f>
        <v>0</v>
      </c>
      <c r="E40" s="87">
        <f>Data!BS21</f>
        <v>0</v>
      </c>
      <c r="F40" s="87">
        <f>Data!CM21</f>
        <v>0</v>
      </c>
      <c r="G40" s="87">
        <f>Data!DG21</f>
        <v>0</v>
      </c>
      <c r="H40" s="22">
        <f t="shared" si="0"/>
        <v>0</v>
      </c>
      <c r="I40" s="1"/>
      <c r="W40" s="18"/>
    </row>
    <row r="41" spans="2:23" x14ac:dyDescent="0.2">
      <c r="B41" s="7" t="s">
        <v>55</v>
      </c>
      <c r="C41" s="87">
        <f>Data!AF21</f>
        <v>0</v>
      </c>
      <c r="D41" s="87">
        <f>Data!AZ21</f>
        <v>0</v>
      </c>
      <c r="E41" s="87">
        <f>Data!BT21</f>
        <v>0</v>
      </c>
      <c r="F41" s="87">
        <f>Data!CN21</f>
        <v>0</v>
      </c>
      <c r="G41" s="87">
        <f>Data!DH21</f>
        <v>0</v>
      </c>
      <c r="H41" s="22">
        <f t="shared" si="0"/>
        <v>0</v>
      </c>
      <c r="I41" s="1"/>
      <c r="W41" s="18"/>
    </row>
    <row r="42" spans="2:23" x14ac:dyDescent="0.2">
      <c r="B42" s="7" t="s">
        <v>56</v>
      </c>
      <c r="C42" s="87">
        <f>Data!AG21</f>
        <v>0</v>
      </c>
      <c r="D42" s="87">
        <f>Data!BA21</f>
        <v>0</v>
      </c>
      <c r="E42" s="87">
        <f>Data!BU21</f>
        <v>0</v>
      </c>
      <c r="F42" s="87">
        <f>Data!CO21</f>
        <v>0</v>
      </c>
      <c r="G42" s="87">
        <f>Data!DI21</f>
        <v>0</v>
      </c>
      <c r="H42" s="22">
        <f t="shared" si="0"/>
        <v>0</v>
      </c>
      <c r="I42" s="1"/>
      <c r="W42" s="18"/>
    </row>
    <row r="43" spans="2:23" x14ac:dyDescent="0.2">
      <c r="B43" s="7" t="s">
        <v>57</v>
      </c>
      <c r="C43" s="87">
        <f>Data!AH21</f>
        <v>0</v>
      </c>
      <c r="D43" s="87">
        <f>Data!BB21</f>
        <v>0</v>
      </c>
      <c r="E43" s="87">
        <f>Data!BV21</f>
        <v>0</v>
      </c>
      <c r="F43" s="87">
        <f>Data!CP21</f>
        <v>0</v>
      </c>
      <c r="G43" s="87">
        <f>Data!DJ21</f>
        <v>0</v>
      </c>
      <c r="H43" s="22">
        <f t="shared" si="0"/>
        <v>0</v>
      </c>
      <c r="I43" s="1"/>
      <c r="W43" s="18"/>
    </row>
    <row r="44" spans="2:23" x14ac:dyDescent="0.2">
      <c r="B44" s="7" t="s">
        <v>58</v>
      </c>
      <c r="C44" s="87">
        <f>Data!AI21</f>
        <v>0</v>
      </c>
      <c r="D44" s="87">
        <f>Data!BC21</f>
        <v>0</v>
      </c>
      <c r="E44" s="87">
        <f>Data!BW21</f>
        <v>0</v>
      </c>
      <c r="F44" s="87">
        <f>Data!CQ21</f>
        <v>0</v>
      </c>
      <c r="G44" s="87">
        <f>Data!DK21</f>
        <v>0</v>
      </c>
      <c r="H44" s="22">
        <f t="shared" si="0"/>
        <v>0</v>
      </c>
      <c r="I44" s="1"/>
      <c r="W44" s="18"/>
    </row>
    <row r="45" spans="2:23" x14ac:dyDescent="0.2">
      <c r="B45" s="7" t="s">
        <v>59</v>
      </c>
      <c r="C45" s="87">
        <f>Data!AJ21</f>
        <v>441</v>
      </c>
      <c r="D45" s="87">
        <f>Data!BD21</f>
        <v>519</v>
      </c>
      <c r="E45" s="87">
        <f>Data!BX21</f>
        <v>0</v>
      </c>
      <c r="F45" s="87">
        <f>Data!CR21</f>
        <v>0</v>
      </c>
      <c r="G45" s="87">
        <f>Data!DL21</f>
        <v>0</v>
      </c>
      <c r="H45" s="22">
        <f t="shared" si="0"/>
        <v>960</v>
      </c>
      <c r="I45" s="1"/>
      <c r="W45" s="18"/>
    </row>
    <row r="46" spans="2:23" x14ac:dyDescent="0.2">
      <c r="B46" s="7" t="s">
        <v>60</v>
      </c>
      <c r="C46" s="87">
        <f>Data!AK21</f>
        <v>0</v>
      </c>
      <c r="D46" s="87">
        <f>Data!BE21</f>
        <v>0</v>
      </c>
      <c r="E46" s="87">
        <f>Data!BY21</f>
        <v>0</v>
      </c>
      <c r="F46" s="87">
        <f>Data!CS21</f>
        <v>0</v>
      </c>
      <c r="G46" s="87">
        <f>Data!DM21</f>
        <v>0</v>
      </c>
      <c r="H46" s="22">
        <f t="shared" si="0"/>
        <v>0</v>
      </c>
      <c r="I46" s="1"/>
      <c r="W46" s="18"/>
    </row>
    <row r="47" spans="2:23" x14ac:dyDescent="0.2">
      <c r="B47" s="7" t="s">
        <v>61</v>
      </c>
      <c r="C47" s="87">
        <f>Data!AL21</f>
        <v>1317</v>
      </c>
      <c r="D47" s="87">
        <f>Data!BF21</f>
        <v>6708</v>
      </c>
      <c r="E47" s="87">
        <f>Data!BZ21</f>
        <v>2106</v>
      </c>
      <c r="F47" s="87">
        <f>Data!CT21</f>
        <v>0</v>
      </c>
      <c r="G47" s="87">
        <f>Data!DN21</f>
        <v>0</v>
      </c>
      <c r="H47" s="22">
        <f t="shared" si="0"/>
        <v>10131</v>
      </c>
      <c r="I47" s="1"/>
      <c r="W47" s="18"/>
    </row>
    <row r="48" spans="2:23" x14ac:dyDescent="0.2">
      <c r="B48" s="7" t="s">
        <v>62</v>
      </c>
      <c r="C48" s="87">
        <f>Data!AM21</f>
        <v>0</v>
      </c>
      <c r="D48" s="87">
        <f>Data!BG21</f>
        <v>0</v>
      </c>
      <c r="E48" s="87">
        <f>Data!CA21</f>
        <v>0</v>
      </c>
      <c r="F48" s="87">
        <f>Data!CU21</f>
        <v>0</v>
      </c>
      <c r="G48" s="87">
        <f>Data!DO21</f>
        <v>0</v>
      </c>
      <c r="H48" s="22">
        <f t="shared" si="0"/>
        <v>0</v>
      </c>
      <c r="I48" s="1"/>
      <c r="W48" s="18"/>
    </row>
    <row r="49" spans="2:23" x14ac:dyDescent="0.2">
      <c r="B49" s="7" t="s">
        <v>63</v>
      </c>
      <c r="C49" s="87">
        <f>Data!AN21</f>
        <v>0</v>
      </c>
      <c r="D49" s="87">
        <f>Data!BH21</f>
        <v>117</v>
      </c>
      <c r="E49" s="87">
        <f>Data!CB21</f>
        <v>0</v>
      </c>
      <c r="F49" s="87">
        <f>Data!CV21</f>
        <v>0</v>
      </c>
      <c r="G49" s="87">
        <f>Data!DP21</f>
        <v>0</v>
      </c>
      <c r="H49" s="22">
        <f t="shared" si="0"/>
        <v>117</v>
      </c>
      <c r="I49" s="1"/>
      <c r="W49" s="18"/>
    </row>
    <row r="50" spans="2:23" x14ac:dyDescent="0.2">
      <c r="B50" s="7" t="s">
        <v>64</v>
      </c>
      <c r="C50" s="87">
        <f>Data!AO21</f>
        <v>0</v>
      </c>
      <c r="D50" s="87">
        <f>Data!BI21</f>
        <v>9</v>
      </c>
      <c r="E50" s="87">
        <f>Data!CC21</f>
        <v>0</v>
      </c>
      <c r="F50" s="87">
        <f>Data!CW21</f>
        <v>0</v>
      </c>
      <c r="G50" s="87">
        <f>Data!DQ21</f>
        <v>0</v>
      </c>
      <c r="H50" s="22">
        <f t="shared" si="0"/>
        <v>9</v>
      </c>
      <c r="I50" s="1"/>
      <c r="W50" s="18"/>
    </row>
    <row r="51" spans="2:23" x14ac:dyDescent="0.2">
      <c r="B51" s="7" t="s">
        <v>0</v>
      </c>
      <c r="C51" s="87">
        <f>Data!AP21</f>
        <v>6</v>
      </c>
      <c r="D51" s="87">
        <f>Data!BJ21</f>
        <v>597</v>
      </c>
      <c r="E51" s="87">
        <f>Data!CD21</f>
        <v>57</v>
      </c>
      <c r="F51" s="87">
        <f>Data!CX21</f>
        <v>0</v>
      </c>
      <c r="G51" s="87">
        <f>Data!DR21</f>
        <v>0</v>
      </c>
      <c r="H51" s="22">
        <f t="shared" si="0"/>
        <v>660</v>
      </c>
      <c r="I51" s="1"/>
      <c r="W51" s="18"/>
    </row>
    <row r="52" spans="2:23" x14ac:dyDescent="0.2">
      <c r="B52" s="8" t="s">
        <v>35</v>
      </c>
      <c r="C52" s="22">
        <f>SUM(C32:C51)</f>
        <v>18179</v>
      </c>
      <c r="D52" s="22">
        <f>SUM(D32:D51)</f>
        <v>22903</v>
      </c>
      <c r="E52" s="22">
        <f>SUM(E32:E51)</f>
        <v>5251</v>
      </c>
      <c r="F52" s="22">
        <f>SUM(F32:F51)</f>
        <v>516</v>
      </c>
      <c r="G52" s="22">
        <f>SUM(G32:G51)</f>
        <v>0</v>
      </c>
      <c r="H52" s="22">
        <f t="shared" si="0"/>
        <v>46849</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Data!T21</f>
        <v>Boatright, Janna</v>
      </c>
      <c r="E55" s="350"/>
      <c r="F55" s="350"/>
      <c r="G55" s="94" t="str">
        <f>Data!U21</f>
        <v>(903) 223-3047</v>
      </c>
      <c r="H55" s="84" t="str">
        <f>Data!V21</f>
        <v>jana.boatright@tamut.edu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Data!DS21</f>
        <v>1166228</v>
      </c>
      <c r="D61" s="88">
        <f>Data!EM21</f>
        <v>1016752</v>
      </c>
      <c r="E61" s="88">
        <f>Data!FG21</f>
        <v>419929</v>
      </c>
      <c r="F61" s="88">
        <f>Data!GA21</f>
        <v>4412</v>
      </c>
      <c r="G61" s="88">
        <f>Data!GU21</f>
        <v>0</v>
      </c>
      <c r="H61" s="21">
        <f>SUM(C61:G61)</f>
        <v>2607321</v>
      </c>
      <c r="I61" s="1"/>
    </row>
    <row r="62" spans="2:23" x14ac:dyDescent="0.2">
      <c r="B62" s="9" t="str">
        <f>$B$33</f>
        <v>Science</v>
      </c>
      <c r="C62" s="87">
        <f>Data!DT21</f>
        <v>476987</v>
      </c>
      <c r="D62" s="87">
        <f>Data!EN21</f>
        <v>427452</v>
      </c>
      <c r="E62" s="87">
        <f>Data!FH21</f>
        <v>24938</v>
      </c>
      <c r="F62" s="87">
        <f>Data!GB21</f>
        <v>0</v>
      </c>
      <c r="G62" s="87">
        <f>Data!GV21</f>
        <v>0</v>
      </c>
      <c r="H62" s="22">
        <f t="shared" ref="H62:H81" si="1">SUM(C62:G62)</f>
        <v>929377</v>
      </c>
      <c r="I62" s="1"/>
    </row>
    <row r="63" spans="2:23" x14ac:dyDescent="0.2">
      <c r="B63" s="9" t="str">
        <f>$B$34</f>
        <v>Fine Arts</v>
      </c>
      <c r="C63" s="87">
        <f>Data!DU21</f>
        <v>52775</v>
      </c>
      <c r="D63" s="87">
        <f>Data!EO21</f>
        <v>21928</v>
      </c>
      <c r="E63" s="87">
        <f>Data!FI21</f>
        <v>0</v>
      </c>
      <c r="F63" s="87">
        <f>Data!GC21</f>
        <v>0</v>
      </c>
      <c r="G63" s="87">
        <f>Data!GW21</f>
        <v>0</v>
      </c>
      <c r="H63" s="22">
        <f t="shared" si="1"/>
        <v>74703</v>
      </c>
      <c r="I63" s="1"/>
    </row>
    <row r="64" spans="2:23" x14ac:dyDescent="0.2">
      <c r="B64" s="9" t="str">
        <f>$B$35</f>
        <v>Teacher Education</v>
      </c>
      <c r="C64" s="87">
        <f>Data!DV21</f>
        <v>26916</v>
      </c>
      <c r="D64" s="87">
        <f>Data!EP21</f>
        <v>408693</v>
      </c>
      <c r="E64" s="87">
        <f>Data!FJ21</f>
        <v>484437</v>
      </c>
      <c r="F64" s="87">
        <f>Data!GD21</f>
        <v>250738</v>
      </c>
      <c r="G64" s="87">
        <f>Data!GX21</f>
        <v>0</v>
      </c>
      <c r="H64" s="22">
        <f t="shared" si="1"/>
        <v>1170784</v>
      </c>
      <c r="I64" s="1"/>
    </row>
    <row r="65" spans="2:9" x14ac:dyDescent="0.2">
      <c r="B65" s="9" t="str">
        <f>$B$36</f>
        <v>Agriculture</v>
      </c>
      <c r="C65" s="87">
        <f>Data!DW21</f>
        <v>0</v>
      </c>
      <c r="D65" s="87">
        <f>Data!EQ21</f>
        <v>0</v>
      </c>
      <c r="E65" s="87">
        <f>Data!FK21</f>
        <v>0</v>
      </c>
      <c r="F65" s="87">
        <f>Data!GE21</f>
        <v>0</v>
      </c>
      <c r="G65" s="87">
        <f>Data!GY21</f>
        <v>0</v>
      </c>
      <c r="H65" s="22">
        <f t="shared" si="1"/>
        <v>0</v>
      </c>
      <c r="I65" s="1"/>
    </row>
    <row r="66" spans="2:9" x14ac:dyDescent="0.2">
      <c r="B66" s="9" t="str">
        <f>$B$37</f>
        <v>Engineering</v>
      </c>
      <c r="C66" s="87">
        <f>Data!DX21</f>
        <v>63705</v>
      </c>
      <c r="D66" s="87">
        <f>Data!ER21</f>
        <v>299391</v>
      </c>
      <c r="E66" s="87">
        <f>Data!FL21</f>
        <v>0</v>
      </c>
      <c r="F66" s="87">
        <f>Data!GF21</f>
        <v>0</v>
      </c>
      <c r="G66" s="87">
        <f>Data!GZ21</f>
        <v>0</v>
      </c>
      <c r="H66" s="22">
        <f t="shared" si="1"/>
        <v>363096</v>
      </c>
      <c r="I66" s="1"/>
    </row>
    <row r="67" spans="2:9" x14ac:dyDescent="0.2">
      <c r="B67" s="9" t="str">
        <f>$B$38</f>
        <v>Home Economics</v>
      </c>
      <c r="C67" s="87">
        <f>Data!DY21</f>
        <v>6829</v>
      </c>
      <c r="D67" s="87">
        <f>Data!ES21</f>
        <v>22343</v>
      </c>
      <c r="E67" s="87">
        <f>Data!FM21</f>
        <v>22517</v>
      </c>
      <c r="F67" s="87">
        <f>Data!GG21</f>
        <v>0</v>
      </c>
      <c r="G67" s="87">
        <f>Data!HA21</f>
        <v>0</v>
      </c>
      <c r="H67" s="22">
        <f t="shared" si="1"/>
        <v>51689</v>
      </c>
      <c r="I67" s="1"/>
    </row>
    <row r="68" spans="2:9" x14ac:dyDescent="0.2">
      <c r="B68" s="9" t="str">
        <f>$B$39</f>
        <v>Law</v>
      </c>
      <c r="C68" s="87">
        <f>Data!DZ21</f>
        <v>0</v>
      </c>
      <c r="D68" s="87">
        <f>Data!ET21</f>
        <v>0</v>
      </c>
      <c r="E68" s="87">
        <f>Data!FN21</f>
        <v>0</v>
      </c>
      <c r="F68" s="87">
        <f>Data!GH21</f>
        <v>0</v>
      </c>
      <c r="G68" s="87">
        <f>Data!HB21</f>
        <v>0</v>
      </c>
      <c r="H68" s="22">
        <f t="shared" si="1"/>
        <v>0</v>
      </c>
      <c r="I68" s="1"/>
    </row>
    <row r="69" spans="2:9" x14ac:dyDescent="0.2">
      <c r="B69" s="9" t="str">
        <f>$B$40</f>
        <v>Social Service</v>
      </c>
      <c r="C69" s="87">
        <f>Data!EA21</f>
        <v>0</v>
      </c>
      <c r="D69" s="87">
        <f>Data!EU21</f>
        <v>0</v>
      </c>
      <c r="E69" s="87">
        <f>Data!FO21</f>
        <v>0</v>
      </c>
      <c r="F69" s="87">
        <f>Data!GI21</f>
        <v>0</v>
      </c>
      <c r="G69" s="87">
        <f>Data!HC21</f>
        <v>0</v>
      </c>
      <c r="H69" s="22">
        <f t="shared" si="1"/>
        <v>0</v>
      </c>
      <c r="I69" s="1"/>
    </row>
    <row r="70" spans="2:9" x14ac:dyDescent="0.2">
      <c r="B70" s="9" t="str">
        <f>$B$41</f>
        <v>Library Science</v>
      </c>
      <c r="C70" s="87">
        <f>Data!EB21</f>
        <v>0</v>
      </c>
      <c r="D70" s="87">
        <f>Data!EV21</f>
        <v>0</v>
      </c>
      <c r="E70" s="87">
        <f>Data!FP21</f>
        <v>0</v>
      </c>
      <c r="F70" s="87">
        <f>Data!GJ21</f>
        <v>0</v>
      </c>
      <c r="G70" s="87">
        <f>Data!HD21</f>
        <v>0</v>
      </c>
      <c r="H70" s="22">
        <f t="shared" si="1"/>
        <v>0</v>
      </c>
      <c r="I70" s="1"/>
    </row>
    <row r="71" spans="2:9" x14ac:dyDescent="0.2">
      <c r="B71" s="9" t="str">
        <f>$B$42</f>
        <v>Veterinary Science</v>
      </c>
      <c r="C71" s="87">
        <f>Data!EC21</f>
        <v>0</v>
      </c>
      <c r="D71" s="87">
        <f>Data!EW21</f>
        <v>0</v>
      </c>
      <c r="E71" s="87">
        <f>Data!FQ21</f>
        <v>0</v>
      </c>
      <c r="F71" s="87">
        <f>Data!GK21</f>
        <v>0</v>
      </c>
      <c r="G71" s="87">
        <f>Data!HE21</f>
        <v>0</v>
      </c>
      <c r="H71" s="22">
        <f t="shared" si="1"/>
        <v>0</v>
      </c>
      <c r="I71" s="1"/>
    </row>
    <row r="72" spans="2:9" x14ac:dyDescent="0.2">
      <c r="B72" s="9" t="str">
        <f>$B$43</f>
        <v>Vocational Training</v>
      </c>
      <c r="C72" s="87">
        <f>Data!ED21</f>
        <v>0</v>
      </c>
      <c r="D72" s="87">
        <f>Data!EX21</f>
        <v>0</v>
      </c>
      <c r="E72" s="87">
        <f>Data!FR21</f>
        <v>0</v>
      </c>
      <c r="F72" s="87">
        <f>Data!GL21</f>
        <v>0</v>
      </c>
      <c r="G72" s="87">
        <f>Data!HF21</f>
        <v>0</v>
      </c>
      <c r="H72" s="22">
        <f t="shared" si="1"/>
        <v>0</v>
      </c>
      <c r="I72" s="1"/>
    </row>
    <row r="73" spans="2:9" x14ac:dyDescent="0.2">
      <c r="B73" s="9" t="str">
        <f>$B$44</f>
        <v>Physical Training</v>
      </c>
      <c r="C73" s="87">
        <f>Data!EE21</f>
        <v>0</v>
      </c>
      <c r="D73" s="87">
        <f>Data!EY21</f>
        <v>0</v>
      </c>
      <c r="E73" s="87">
        <f>Data!FS21</f>
        <v>0</v>
      </c>
      <c r="F73" s="87">
        <f>Data!GM21</f>
        <v>0</v>
      </c>
      <c r="G73" s="87">
        <f>Data!HG21</f>
        <v>0</v>
      </c>
      <c r="H73" s="22">
        <f t="shared" si="1"/>
        <v>0</v>
      </c>
      <c r="I73" s="1"/>
    </row>
    <row r="74" spans="2:9" x14ac:dyDescent="0.2">
      <c r="B74" s="9" t="str">
        <f>$B$45</f>
        <v>Health Services</v>
      </c>
      <c r="C74" s="87">
        <f>Data!EF21</f>
        <v>52352</v>
      </c>
      <c r="D74" s="87">
        <f>Data!EZ21</f>
        <v>57586</v>
      </c>
      <c r="E74" s="87">
        <f>Data!FT21</f>
        <v>0</v>
      </c>
      <c r="F74" s="87">
        <f>Data!GN21</f>
        <v>0</v>
      </c>
      <c r="G74" s="87">
        <f>Data!HH21</f>
        <v>0</v>
      </c>
      <c r="H74" s="22">
        <f t="shared" si="1"/>
        <v>109938</v>
      </c>
      <c r="I74" s="1"/>
    </row>
    <row r="75" spans="2:9" x14ac:dyDescent="0.2">
      <c r="B75" s="9" t="str">
        <f>$B$46</f>
        <v>Pharmacy</v>
      </c>
      <c r="C75" s="87">
        <f>Data!EG21</f>
        <v>0</v>
      </c>
      <c r="D75" s="87">
        <f>Data!FA21</f>
        <v>0</v>
      </c>
      <c r="E75" s="87">
        <f>Data!FU21</f>
        <v>0</v>
      </c>
      <c r="F75" s="87">
        <f>Data!GO21</f>
        <v>0</v>
      </c>
      <c r="G75" s="87">
        <f>Data!HI21</f>
        <v>0</v>
      </c>
      <c r="H75" s="22">
        <f t="shared" si="1"/>
        <v>0</v>
      </c>
      <c r="I75" s="1"/>
    </row>
    <row r="76" spans="2:9" x14ac:dyDescent="0.2">
      <c r="B76" s="9" t="str">
        <f>$B$47</f>
        <v>Business Administration</v>
      </c>
      <c r="C76" s="87">
        <f>Data!EH21</f>
        <v>196233</v>
      </c>
      <c r="D76" s="87">
        <f>Data!FB21</f>
        <v>1003295</v>
      </c>
      <c r="E76" s="87">
        <f>Data!FV21</f>
        <v>606169</v>
      </c>
      <c r="F76" s="87">
        <f>Data!GP21</f>
        <v>0</v>
      </c>
      <c r="G76" s="87">
        <f>Data!HJ21</f>
        <v>0</v>
      </c>
      <c r="H76" s="22">
        <f t="shared" si="1"/>
        <v>1805697</v>
      </c>
      <c r="I76" s="1"/>
    </row>
    <row r="77" spans="2:9" x14ac:dyDescent="0.2">
      <c r="B77" s="9" t="str">
        <f>$B$48</f>
        <v>Optometry</v>
      </c>
      <c r="C77" s="87">
        <f>Data!EI21</f>
        <v>0</v>
      </c>
      <c r="D77" s="87">
        <f>Data!FC21</f>
        <v>0</v>
      </c>
      <c r="E77" s="87">
        <f>Data!FW21</f>
        <v>0</v>
      </c>
      <c r="F77" s="87">
        <f>Data!GQ21</f>
        <v>0</v>
      </c>
      <c r="G77" s="87">
        <f>Data!HK21</f>
        <v>0</v>
      </c>
      <c r="H77" s="22">
        <f t="shared" si="1"/>
        <v>0</v>
      </c>
      <c r="I77" s="1"/>
    </row>
    <row r="78" spans="2:9" x14ac:dyDescent="0.2">
      <c r="B78" s="9" t="str">
        <f>$B$49</f>
        <v>Teacher Ed-Practice Teaching</v>
      </c>
      <c r="C78" s="87">
        <f>Data!EJ21</f>
        <v>0</v>
      </c>
      <c r="D78" s="87">
        <f>Data!FD21</f>
        <v>72058</v>
      </c>
      <c r="E78" s="87">
        <f>Data!FX21</f>
        <v>0</v>
      </c>
      <c r="F78" s="87">
        <f>Data!GR21</f>
        <v>0</v>
      </c>
      <c r="G78" s="87">
        <f>Data!HL21</f>
        <v>0</v>
      </c>
      <c r="H78" s="22">
        <f t="shared" si="1"/>
        <v>72058</v>
      </c>
      <c r="I78" s="1"/>
    </row>
    <row r="79" spans="2:9" x14ac:dyDescent="0.2">
      <c r="B79" s="9" t="str">
        <f>$B$50</f>
        <v>Technology</v>
      </c>
      <c r="C79" s="87">
        <f>Data!EK21</f>
        <v>0</v>
      </c>
      <c r="D79" s="87">
        <f>Data!FE21</f>
        <v>0</v>
      </c>
      <c r="E79" s="87">
        <f>Data!FY21</f>
        <v>0</v>
      </c>
      <c r="F79" s="87">
        <f>Data!GS21</f>
        <v>0</v>
      </c>
      <c r="G79" s="87">
        <f>Data!HM21</f>
        <v>0</v>
      </c>
      <c r="H79" s="22">
        <f t="shared" si="1"/>
        <v>0</v>
      </c>
      <c r="I79" s="1"/>
    </row>
    <row r="80" spans="2:9" x14ac:dyDescent="0.2">
      <c r="B80" s="9" t="str">
        <f>$B$51</f>
        <v>Nursing</v>
      </c>
      <c r="C80" s="87">
        <f>Data!EL21</f>
        <v>406</v>
      </c>
      <c r="D80" s="87">
        <f>Data!FF21</f>
        <v>199995</v>
      </c>
      <c r="E80" s="87">
        <f>Data!FZ21</f>
        <v>85635</v>
      </c>
      <c r="F80" s="87">
        <f>Data!GT21</f>
        <v>0</v>
      </c>
      <c r="G80" s="87">
        <f>Data!HN21</f>
        <v>0</v>
      </c>
      <c r="H80" s="22">
        <f t="shared" si="1"/>
        <v>286036</v>
      </c>
      <c r="I80" s="1"/>
    </row>
    <row r="81" spans="2:9" x14ac:dyDescent="0.2">
      <c r="B81" s="39" t="str">
        <f>$B$52</f>
        <v>Totals</v>
      </c>
      <c r="C81" s="21">
        <f>SUM(C61:C80)</f>
        <v>2042431</v>
      </c>
      <c r="D81" s="21">
        <f>SUM(D61:D80)</f>
        <v>3529493</v>
      </c>
      <c r="E81" s="21">
        <f>SUM(E61:E80)</f>
        <v>1643625</v>
      </c>
      <c r="F81" s="21">
        <f>SUM(F61:F80)</f>
        <v>255150</v>
      </c>
      <c r="G81" s="21">
        <f>SUM(G61:G80)</f>
        <v>0</v>
      </c>
      <c r="H81" s="21">
        <f t="shared" si="1"/>
        <v>7470699</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Data!T21</f>
        <v>Boatright, Janna</v>
      </c>
      <c r="E84" s="350"/>
      <c r="F84" s="350"/>
      <c r="G84" s="94" t="str">
        <f>Data!U21</f>
        <v>(903) 223-3047</v>
      </c>
      <c r="H84" s="84" t="str">
        <f>Data!V21</f>
        <v>jana.boatright@tamut.edu</v>
      </c>
    </row>
    <row r="85" spans="2:9" ht="13.5" customHeight="1" x14ac:dyDescent="0.2">
      <c r="B85" s="27"/>
      <c r="C85" s="27"/>
      <c r="D85" s="27"/>
      <c r="E85" s="27"/>
      <c r="F85" s="27"/>
      <c r="G85" s="27"/>
      <c r="H85" s="5"/>
    </row>
    <row r="86" spans="2:9" x14ac:dyDescent="0.2">
      <c r="B86" s="28" t="s">
        <v>34</v>
      </c>
      <c r="C86" s="13"/>
      <c r="D86" s="13"/>
      <c r="E86" s="13"/>
      <c r="F86" s="13"/>
      <c r="G86" s="13"/>
      <c r="H86" s="17">
        <f>H13+H14</f>
        <v>13242223</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Data!HR21</f>
        <v>1500</v>
      </c>
      <c r="D91" s="172">
        <f>Data!IL21</f>
        <v>0</v>
      </c>
      <c r="E91" s="172">
        <f>Data!JF21</f>
        <v>0</v>
      </c>
      <c r="F91" s="172">
        <f>Data!JZ21</f>
        <v>0</v>
      </c>
      <c r="G91" s="172">
        <f>Data!KT21</f>
        <v>0</v>
      </c>
      <c r="H91" s="40">
        <f t="shared" ref="H91:H111" si="2">SUM(C91:G91)</f>
        <v>1500</v>
      </c>
    </row>
    <row r="92" spans="2:9" x14ac:dyDescent="0.2">
      <c r="B92" s="9" t="str">
        <f>$B$33</f>
        <v>Science</v>
      </c>
      <c r="C92" s="172">
        <f>Data!HS21</f>
        <v>0</v>
      </c>
      <c r="D92" s="172">
        <f>Data!IM21</f>
        <v>0</v>
      </c>
      <c r="E92" s="172">
        <f>Data!JG21</f>
        <v>0</v>
      </c>
      <c r="F92" s="172">
        <f>Data!KA21</f>
        <v>0</v>
      </c>
      <c r="G92" s="172">
        <f>Data!KU21</f>
        <v>0</v>
      </c>
      <c r="H92" s="75">
        <f t="shared" si="2"/>
        <v>0</v>
      </c>
    </row>
    <row r="93" spans="2:9" x14ac:dyDescent="0.2">
      <c r="B93" s="9" t="str">
        <f>$B$34</f>
        <v>Fine Arts</v>
      </c>
      <c r="C93" s="172">
        <f>Data!HT21</f>
        <v>0</v>
      </c>
      <c r="D93" s="172">
        <f>Data!IN21</f>
        <v>0</v>
      </c>
      <c r="E93" s="172">
        <f>Data!JH21</f>
        <v>0</v>
      </c>
      <c r="F93" s="172">
        <f>Data!KB21</f>
        <v>0</v>
      </c>
      <c r="G93" s="172">
        <f>Data!KV21</f>
        <v>0</v>
      </c>
      <c r="H93" s="75">
        <f t="shared" si="2"/>
        <v>0</v>
      </c>
    </row>
    <row r="94" spans="2:9" x14ac:dyDescent="0.2">
      <c r="B94" s="9" t="str">
        <f>$B$35</f>
        <v>Teacher Education</v>
      </c>
      <c r="C94" s="172">
        <f>Data!HU21</f>
        <v>0</v>
      </c>
      <c r="D94" s="172">
        <f>Data!IO21</f>
        <v>0</v>
      </c>
      <c r="E94" s="172">
        <f>Data!JI21</f>
        <v>0</v>
      </c>
      <c r="F94" s="172">
        <f>Data!KC21</f>
        <v>0</v>
      </c>
      <c r="G94" s="172">
        <f>Data!KW21</f>
        <v>0</v>
      </c>
      <c r="H94" s="75">
        <f t="shared" si="2"/>
        <v>0</v>
      </c>
    </row>
    <row r="95" spans="2:9" x14ac:dyDescent="0.2">
      <c r="B95" s="9" t="str">
        <f>$B$36</f>
        <v>Agriculture</v>
      </c>
      <c r="C95" s="172">
        <f>Data!HV21</f>
        <v>0</v>
      </c>
      <c r="D95" s="172">
        <f>Data!IP21</f>
        <v>0</v>
      </c>
      <c r="E95" s="172">
        <f>Data!JJ21</f>
        <v>0</v>
      </c>
      <c r="F95" s="172">
        <f>Data!KD21</f>
        <v>0</v>
      </c>
      <c r="G95" s="172">
        <f>Data!KX21</f>
        <v>0</v>
      </c>
      <c r="H95" s="75">
        <f t="shared" si="2"/>
        <v>0</v>
      </c>
    </row>
    <row r="96" spans="2:9" x14ac:dyDescent="0.2">
      <c r="B96" s="9" t="str">
        <f>$B$37</f>
        <v>Engineering</v>
      </c>
      <c r="C96" s="172">
        <f>Data!HW21</f>
        <v>0</v>
      </c>
      <c r="D96" s="172">
        <f>Data!IQ21</f>
        <v>0</v>
      </c>
      <c r="E96" s="172">
        <f>Data!JK21</f>
        <v>0</v>
      </c>
      <c r="F96" s="172">
        <f>Data!KE21</f>
        <v>0</v>
      </c>
      <c r="G96" s="172">
        <f>Data!KY21</f>
        <v>0</v>
      </c>
      <c r="H96" s="75">
        <f t="shared" si="2"/>
        <v>0</v>
      </c>
    </row>
    <row r="97" spans="2:8" x14ac:dyDescent="0.2">
      <c r="B97" s="9" t="str">
        <f>$B$38</f>
        <v>Home Economics</v>
      </c>
      <c r="C97" s="172">
        <f>Data!HX21</f>
        <v>0</v>
      </c>
      <c r="D97" s="172">
        <f>Data!IR21</f>
        <v>0</v>
      </c>
      <c r="E97" s="172">
        <f>Data!JL21</f>
        <v>0</v>
      </c>
      <c r="F97" s="172">
        <f>Data!KF21</f>
        <v>0</v>
      </c>
      <c r="G97" s="172">
        <f>Data!KZ21</f>
        <v>0</v>
      </c>
      <c r="H97" s="75">
        <f t="shared" si="2"/>
        <v>0</v>
      </c>
    </row>
    <row r="98" spans="2:8" x14ac:dyDescent="0.2">
      <c r="B98" s="9" t="str">
        <f>$B$39</f>
        <v>Law</v>
      </c>
      <c r="C98" s="172">
        <f>Data!HY21</f>
        <v>0</v>
      </c>
      <c r="D98" s="172">
        <f>Data!IS21</f>
        <v>0</v>
      </c>
      <c r="E98" s="172">
        <f>Data!JM21</f>
        <v>0</v>
      </c>
      <c r="F98" s="172">
        <f>Data!KG21</f>
        <v>0</v>
      </c>
      <c r="G98" s="172">
        <f>Data!LA21</f>
        <v>0</v>
      </c>
      <c r="H98" s="75">
        <f t="shared" si="2"/>
        <v>0</v>
      </c>
    </row>
    <row r="99" spans="2:8" x14ac:dyDescent="0.2">
      <c r="B99" s="9" t="str">
        <f>$B$40</f>
        <v>Social Service</v>
      </c>
      <c r="C99" s="172">
        <f>Data!HZ21</f>
        <v>0</v>
      </c>
      <c r="D99" s="172">
        <f>Data!IT21</f>
        <v>0</v>
      </c>
      <c r="E99" s="172">
        <f>Data!JN21</f>
        <v>0</v>
      </c>
      <c r="F99" s="172">
        <f>Data!KH21</f>
        <v>0</v>
      </c>
      <c r="G99" s="172">
        <f>Data!LB21</f>
        <v>0</v>
      </c>
      <c r="H99" s="75">
        <f t="shared" si="2"/>
        <v>0</v>
      </c>
    </row>
    <row r="100" spans="2:8" x14ac:dyDescent="0.2">
      <c r="B100" s="9" t="str">
        <f>$B$41</f>
        <v>Library Science</v>
      </c>
      <c r="C100" s="172">
        <f>Data!IA21</f>
        <v>0</v>
      </c>
      <c r="D100" s="172">
        <f>Data!IU21</f>
        <v>0</v>
      </c>
      <c r="E100" s="172">
        <f>Data!JO21</f>
        <v>0</v>
      </c>
      <c r="F100" s="172">
        <f>Data!KI21</f>
        <v>0</v>
      </c>
      <c r="G100" s="172">
        <f>Data!LC21</f>
        <v>0</v>
      </c>
      <c r="H100" s="75">
        <f t="shared" si="2"/>
        <v>0</v>
      </c>
    </row>
    <row r="101" spans="2:8" x14ac:dyDescent="0.2">
      <c r="B101" s="9" t="str">
        <f>$B$42</f>
        <v>Veterinary Science</v>
      </c>
      <c r="C101" s="172">
        <f>Data!IB21</f>
        <v>0</v>
      </c>
      <c r="D101" s="172">
        <f>Data!IV21</f>
        <v>0</v>
      </c>
      <c r="E101" s="172">
        <f>Data!JP21</f>
        <v>0</v>
      </c>
      <c r="F101" s="172">
        <f>Data!KJ21</f>
        <v>0</v>
      </c>
      <c r="G101" s="172">
        <f>Data!LD21</f>
        <v>0</v>
      </c>
      <c r="H101" s="75">
        <f t="shared" si="2"/>
        <v>0</v>
      </c>
    </row>
    <row r="102" spans="2:8" x14ac:dyDescent="0.2">
      <c r="B102" s="9" t="str">
        <f>$B$43</f>
        <v>Vocational Training</v>
      </c>
      <c r="C102" s="172">
        <f>Data!IC21</f>
        <v>0</v>
      </c>
      <c r="D102" s="172">
        <f>Data!IW21</f>
        <v>0</v>
      </c>
      <c r="E102" s="172">
        <f>Data!JQ21</f>
        <v>0</v>
      </c>
      <c r="F102" s="172">
        <f>Data!KK21</f>
        <v>0</v>
      </c>
      <c r="G102" s="172">
        <f>Data!LE21</f>
        <v>0</v>
      </c>
      <c r="H102" s="75">
        <f t="shared" si="2"/>
        <v>0</v>
      </c>
    </row>
    <row r="103" spans="2:8" x14ac:dyDescent="0.2">
      <c r="B103" s="9" t="str">
        <f>$B$44</f>
        <v>Physical Training</v>
      </c>
      <c r="C103" s="172">
        <f>Data!ID21</f>
        <v>0</v>
      </c>
      <c r="D103" s="172">
        <f>Data!IX21</f>
        <v>0</v>
      </c>
      <c r="E103" s="172">
        <f>Data!JR21</f>
        <v>0</v>
      </c>
      <c r="F103" s="172">
        <f>Data!KL21</f>
        <v>0</v>
      </c>
      <c r="G103" s="172">
        <f>Data!LF21</f>
        <v>0</v>
      </c>
      <c r="H103" s="75">
        <f t="shared" si="2"/>
        <v>0</v>
      </c>
    </row>
    <row r="104" spans="2:8" x14ac:dyDescent="0.2">
      <c r="B104" s="9" t="str">
        <f>$B$45</f>
        <v>Health Services</v>
      </c>
      <c r="C104" s="172">
        <f>Data!IE21</f>
        <v>0</v>
      </c>
      <c r="D104" s="172">
        <f>Data!IY21</f>
        <v>0</v>
      </c>
      <c r="E104" s="172">
        <f>Data!JS21</f>
        <v>0</v>
      </c>
      <c r="F104" s="172">
        <f>Data!KM21</f>
        <v>0</v>
      </c>
      <c r="G104" s="172">
        <f>Data!LG21</f>
        <v>0</v>
      </c>
      <c r="H104" s="75">
        <f t="shared" si="2"/>
        <v>0</v>
      </c>
    </row>
    <row r="105" spans="2:8" x14ac:dyDescent="0.2">
      <c r="B105" s="9" t="str">
        <f>$B$46</f>
        <v>Pharmacy</v>
      </c>
      <c r="C105" s="172">
        <f>Data!IF21</f>
        <v>0</v>
      </c>
      <c r="D105" s="172">
        <f>Data!IZ21</f>
        <v>0</v>
      </c>
      <c r="E105" s="172">
        <f>Data!JT21</f>
        <v>0</v>
      </c>
      <c r="F105" s="172">
        <f>Data!KN21</f>
        <v>0</v>
      </c>
      <c r="G105" s="172">
        <f>Data!LH21</f>
        <v>0</v>
      </c>
      <c r="H105" s="75">
        <f t="shared" si="2"/>
        <v>0</v>
      </c>
    </row>
    <row r="106" spans="2:8" x14ac:dyDescent="0.2">
      <c r="B106" s="9" t="str">
        <f>$B$47</f>
        <v>Business Administration</v>
      </c>
      <c r="C106" s="172">
        <f>Data!IG21</f>
        <v>0</v>
      </c>
      <c r="D106" s="172">
        <f>Data!JA21</f>
        <v>0</v>
      </c>
      <c r="E106" s="172">
        <f>Data!JU21</f>
        <v>0</v>
      </c>
      <c r="F106" s="172">
        <f>Data!KO21</f>
        <v>0</v>
      </c>
      <c r="G106" s="172">
        <f>Data!LI21</f>
        <v>0</v>
      </c>
      <c r="H106" s="75">
        <f t="shared" si="2"/>
        <v>0</v>
      </c>
    </row>
    <row r="107" spans="2:8" x14ac:dyDescent="0.2">
      <c r="B107" s="9" t="str">
        <f>$B$48</f>
        <v>Optometry</v>
      </c>
      <c r="C107" s="172">
        <f>Data!IH21</f>
        <v>0</v>
      </c>
      <c r="D107" s="172">
        <f>Data!JB21</f>
        <v>0</v>
      </c>
      <c r="E107" s="172">
        <f>Data!JV21</f>
        <v>0</v>
      </c>
      <c r="F107" s="172">
        <f>Data!KP21</f>
        <v>0</v>
      </c>
      <c r="G107" s="172">
        <f>Data!LJ21</f>
        <v>0</v>
      </c>
      <c r="H107" s="75">
        <f t="shared" si="2"/>
        <v>0</v>
      </c>
    </row>
    <row r="108" spans="2:8" x14ac:dyDescent="0.2">
      <c r="B108" s="9" t="str">
        <f>$B$49</f>
        <v>Teacher Ed-Practice Teaching</v>
      </c>
      <c r="C108" s="172">
        <f>Data!II21</f>
        <v>0</v>
      </c>
      <c r="D108" s="172">
        <f>Data!JC21</f>
        <v>0</v>
      </c>
      <c r="E108" s="172">
        <f>Data!JW21</f>
        <v>0</v>
      </c>
      <c r="F108" s="172">
        <f>Data!KQ21</f>
        <v>0</v>
      </c>
      <c r="G108" s="172">
        <f>Data!LK21</f>
        <v>0</v>
      </c>
      <c r="H108" s="75">
        <f t="shared" si="2"/>
        <v>0</v>
      </c>
    </row>
    <row r="109" spans="2:8" x14ac:dyDescent="0.2">
      <c r="B109" s="9" t="str">
        <f>$B$50</f>
        <v>Technology</v>
      </c>
      <c r="C109" s="172">
        <f>Data!IJ21</f>
        <v>0</v>
      </c>
      <c r="D109" s="172">
        <f>Data!JD21</f>
        <v>0</v>
      </c>
      <c r="E109" s="172">
        <f>Data!JX21</f>
        <v>0</v>
      </c>
      <c r="F109" s="172">
        <f>Data!KR21</f>
        <v>0</v>
      </c>
      <c r="G109" s="172">
        <f>Data!LL21</f>
        <v>0</v>
      </c>
      <c r="H109" s="75">
        <f t="shared" si="2"/>
        <v>0</v>
      </c>
    </row>
    <row r="110" spans="2:8" x14ac:dyDescent="0.2">
      <c r="B110" s="9" t="str">
        <f>$B$51</f>
        <v>Nursing</v>
      </c>
      <c r="C110" s="172">
        <f>Data!IK21</f>
        <v>0</v>
      </c>
      <c r="D110" s="172">
        <f>Data!JE21</f>
        <v>0</v>
      </c>
      <c r="E110" s="172">
        <f>Data!JY21</f>
        <v>0</v>
      </c>
      <c r="F110" s="172">
        <f>Data!KS21</f>
        <v>0</v>
      </c>
      <c r="G110" s="172">
        <f>Data!HPM21</f>
        <v>0</v>
      </c>
      <c r="H110" s="75">
        <f t="shared" si="2"/>
        <v>0</v>
      </c>
    </row>
    <row r="111" spans="2:8" x14ac:dyDescent="0.2">
      <c r="B111" s="39" t="str">
        <f>$B$52</f>
        <v>Totals</v>
      </c>
      <c r="C111" s="40">
        <f>SUM(C91:C110)</f>
        <v>1500</v>
      </c>
      <c r="D111" s="40">
        <f>SUM(D91:D110)</f>
        <v>0</v>
      </c>
      <c r="E111" s="40">
        <f>SUM(E91:E110)</f>
        <v>0</v>
      </c>
      <c r="F111" s="40">
        <f>SUM(F91:F110)</f>
        <v>0</v>
      </c>
      <c r="G111" s="40">
        <f>SUM(G91:G110)</f>
        <v>0</v>
      </c>
      <c r="H111" s="40">
        <f t="shared" si="2"/>
        <v>1500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1167728</v>
      </c>
      <c r="D116" s="21">
        <f t="shared" si="3"/>
        <v>1016752</v>
      </c>
      <c r="E116" s="21">
        <f t="shared" si="3"/>
        <v>419929</v>
      </c>
      <c r="F116" s="21">
        <f t="shared" si="3"/>
        <v>4412</v>
      </c>
      <c r="G116" s="21">
        <f t="shared" si="3"/>
        <v>0</v>
      </c>
      <c r="H116" s="40">
        <f t="shared" ref="H116:H136" si="4">SUM(C116:G116)</f>
        <v>2608821</v>
      </c>
      <c r="I116" s="1"/>
    </row>
    <row r="117" spans="2:9" x14ac:dyDescent="0.2">
      <c r="B117" s="9" t="str">
        <f>$B$33</f>
        <v>Science</v>
      </c>
      <c r="C117" s="22">
        <f t="shared" si="3"/>
        <v>476987</v>
      </c>
      <c r="D117" s="22">
        <f t="shared" si="3"/>
        <v>427452</v>
      </c>
      <c r="E117" s="22">
        <f t="shared" si="3"/>
        <v>24938</v>
      </c>
      <c r="F117" s="22">
        <f t="shared" si="3"/>
        <v>0</v>
      </c>
      <c r="G117" s="22">
        <f t="shared" si="3"/>
        <v>0</v>
      </c>
      <c r="H117" s="75">
        <f t="shared" si="4"/>
        <v>929377</v>
      </c>
      <c r="I117" s="1"/>
    </row>
    <row r="118" spans="2:9" x14ac:dyDescent="0.2">
      <c r="B118" s="9" t="str">
        <f>$B$34</f>
        <v>Fine Arts</v>
      </c>
      <c r="C118" s="22">
        <f t="shared" si="3"/>
        <v>52775</v>
      </c>
      <c r="D118" s="22">
        <f t="shared" si="3"/>
        <v>21928</v>
      </c>
      <c r="E118" s="22">
        <f t="shared" si="3"/>
        <v>0</v>
      </c>
      <c r="F118" s="22">
        <f t="shared" si="3"/>
        <v>0</v>
      </c>
      <c r="G118" s="22">
        <f t="shared" si="3"/>
        <v>0</v>
      </c>
      <c r="H118" s="75">
        <f t="shared" si="4"/>
        <v>74703</v>
      </c>
      <c r="I118" s="1"/>
    </row>
    <row r="119" spans="2:9" x14ac:dyDescent="0.2">
      <c r="B119" s="9" t="str">
        <f>$B$35</f>
        <v>Teacher Education</v>
      </c>
      <c r="C119" s="22">
        <f t="shared" si="3"/>
        <v>26916</v>
      </c>
      <c r="D119" s="22">
        <f t="shared" si="3"/>
        <v>408693</v>
      </c>
      <c r="E119" s="22">
        <f t="shared" si="3"/>
        <v>484437</v>
      </c>
      <c r="F119" s="22">
        <f t="shared" si="3"/>
        <v>250738</v>
      </c>
      <c r="G119" s="22">
        <f t="shared" si="3"/>
        <v>0</v>
      </c>
      <c r="H119" s="75">
        <f t="shared" si="4"/>
        <v>1170784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63705</v>
      </c>
      <c r="D121" s="22">
        <f t="shared" si="3"/>
        <v>299391</v>
      </c>
      <c r="E121" s="22">
        <f t="shared" si="3"/>
        <v>0</v>
      </c>
      <c r="F121" s="22">
        <f t="shared" si="3"/>
        <v>0</v>
      </c>
      <c r="G121" s="22">
        <f t="shared" si="3"/>
        <v>0</v>
      </c>
      <c r="H121" s="75">
        <f t="shared" si="4"/>
        <v>363096</v>
      </c>
      <c r="I121" s="1"/>
    </row>
    <row r="122" spans="2:9" x14ac:dyDescent="0.2">
      <c r="B122" s="9" t="str">
        <f>$B$38</f>
        <v>Home Economics</v>
      </c>
      <c r="C122" s="22">
        <f t="shared" si="3"/>
        <v>6829</v>
      </c>
      <c r="D122" s="22">
        <f t="shared" si="3"/>
        <v>22343</v>
      </c>
      <c r="E122" s="22">
        <f t="shared" si="3"/>
        <v>22517</v>
      </c>
      <c r="F122" s="22">
        <f t="shared" si="3"/>
        <v>0</v>
      </c>
      <c r="G122" s="22">
        <f t="shared" si="3"/>
        <v>0</v>
      </c>
      <c r="H122" s="75">
        <f t="shared" si="4"/>
        <v>51689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52352</v>
      </c>
      <c r="D129" s="22">
        <f t="shared" si="3"/>
        <v>57586</v>
      </c>
      <c r="E129" s="22">
        <f t="shared" si="3"/>
        <v>0</v>
      </c>
      <c r="F129" s="22">
        <f t="shared" si="3"/>
        <v>0</v>
      </c>
      <c r="G129" s="22">
        <f t="shared" si="3"/>
        <v>0</v>
      </c>
      <c r="H129" s="75">
        <f t="shared" si="4"/>
        <v>109938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196233</v>
      </c>
      <c r="D131" s="22">
        <f t="shared" si="3"/>
        <v>1003295</v>
      </c>
      <c r="E131" s="22">
        <f t="shared" si="3"/>
        <v>606169</v>
      </c>
      <c r="F131" s="22">
        <f t="shared" si="3"/>
        <v>0</v>
      </c>
      <c r="G131" s="22">
        <f t="shared" si="3"/>
        <v>0</v>
      </c>
      <c r="H131" s="75">
        <f t="shared" si="4"/>
        <v>1805697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72058</v>
      </c>
      <c r="E133" s="22">
        <f t="shared" si="5"/>
        <v>0</v>
      </c>
      <c r="F133" s="22">
        <f t="shared" si="5"/>
        <v>0</v>
      </c>
      <c r="G133" s="22">
        <f t="shared" si="5"/>
        <v>0</v>
      </c>
      <c r="H133" s="75">
        <f t="shared" si="4"/>
        <v>72058</v>
      </c>
      <c r="I133" s="1"/>
    </row>
    <row r="134" spans="2:12" x14ac:dyDescent="0.2">
      <c r="B134" s="9" t="str">
        <f>$B$50</f>
        <v>Technology</v>
      </c>
      <c r="C134" s="22">
        <f t="shared" si="5"/>
        <v>0</v>
      </c>
      <c r="D134" s="22">
        <f t="shared" si="5"/>
        <v>0</v>
      </c>
      <c r="E134" s="22">
        <f t="shared" si="5"/>
        <v>0</v>
      </c>
      <c r="F134" s="22">
        <f t="shared" si="5"/>
        <v>0</v>
      </c>
      <c r="G134" s="22">
        <f t="shared" si="5"/>
        <v>0</v>
      </c>
      <c r="H134" s="75">
        <f t="shared" si="4"/>
        <v>0</v>
      </c>
      <c r="I134" s="1"/>
    </row>
    <row r="135" spans="2:12" x14ac:dyDescent="0.2">
      <c r="B135" s="9" t="str">
        <f>$B$51</f>
        <v>Nursing</v>
      </c>
      <c r="C135" s="22">
        <f t="shared" si="5"/>
        <v>406</v>
      </c>
      <c r="D135" s="22">
        <f t="shared" si="5"/>
        <v>199995</v>
      </c>
      <c r="E135" s="22">
        <f t="shared" si="5"/>
        <v>85635</v>
      </c>
      <c r="F135" s="22">
        <f t="shared" si="5"/>
        <v>0</v>
      </c>
      <c r="G135" s="22">
        <f t="shared" si="5"/>
        <v>0</v>
      </c>
      <c r="H135" s="75">
        <f t="shared" si="4"/>
        <v>286036</v>
      </c>
      <c r="I135" s="1"/>
    </row>
    <row r="136" spans="2:12" x14ac:dyDescent="0.2">
      <c r="B136" s="39" t="str">
        <f>$B$52</f>
        <v>Totals</v>
      </c>
      <c r="C136" s="40">
        <f>SUM(C116:C135)</f>
        <v>2043931</v>
      </c>
      <c r="D136" s="40">
        <f>SUM(D116:D135)</f>
        <v>3529493</v>
      </c>
      <c r="E136" s="40">
        <f>SUM(E116:E135)</f>
        <v>1643625</v>
      </c>
      <c r="F136" s="40">
        <f>SUM(F116:F135)</f>
        <v>255150</v>
      </c>
      <c r="G136" s="40">
        <f>SUM(G116:G135)</f>
        <v>0</v>
      </c>
      <c r="H136" s="40">
        <f t="shared" si="4"/>
        <v>7472199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5770024</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Data!QD21</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Data!LN21</f>
        <v>0</v>
      </c>
      <c r="D143" s="172">
        <f>Data!MH21</f>
        <v>0</v>
      </c>
      <c r="E143" s="172">
        <f>Data!NB21</f>
        <v>0</v>
      </c>
      <c r="F143" s="172">
        <f>Data!NV21</f>
        <v>0</v>
      </c>
      <c r="G143" s="172">
        <f>Data!OP21</f>
        <v>0</v>
      </c>
      <c r="H143" s="173">
        <f>Data!PJ21</f>
        <v>2062939</v>
      </c>
      <c r="I143" s="76">
        <f t="shared" ref="I143:I162" si="6">SUM(C143:H143)</f>
        <v>2062939</v>
      </c>
    </row>
    <row r="144" spans="2:12" x14ac:dyDescent="0.2">
      <c r="B144" s="9" t="str">
        <f>$B$33</f>
        <v>Science</v>
      </c>
      <c r="C144" s="172">
        <f>Data!LO21</f>
        <v>0</v>
      </c>
      <c r="D144" s="172">
        <f>Data!MI21</f>
        <v>0</v>
      </c>
      <c r="E144" s="172">
        <f>Data!NC21</f>
        <v>0</v>
      </c>
      <c r="F144" s="172">
        <f>Data!NW21</f>
        <v>0</v>
      </c>
      <c r="G144" s="172">
        <f>Data!OQ21</f>
        <v>0</v>
      </c>
      <c r="H144" s="174">
        <f>Data!PK21</f>
        <v>667152</v>
      </c>
      <c r="I144" s="76">
        <f t="shared" si="6"/>
        <v>667152</v>
      </c>
    </row>
    <row r="145" spans="2:9" x14ac:dyDescent="0.2">
      <c r="B145" s="9" t="str">
        <f>$B$34</f>
        <v>Fine Arts</v>
      </c>
      <c r="C145" s="172">
        <f>Data!LP21</f>
        <v>0</v>
      </c>
      <c r="D145" s="172">
        <f>Data!MJ21</f>
        <v>0</v>
      </c>
      <c r="E145" s="172">
        <f>Data!ND21</f>
        <v>0</v>
      </c>
      <c r="F145" s="172">
        <f>Data!NX21</f>
        <v>0</v>
      </c>
      <c r="G145" s="172">
        <f>Data!OR21</f>
        <v>0</v>
      </c>
      <c r="H145" s="174">
        <f>Data!PL21</f>
        <v>71700</v>
      </c>
      <c r="I145" s="76">
        <f t="shared" si="6"/>
        <v>71700</v>
      </c>
    </row>
    <row r="146" spans="2:9" x14ac:dyDescent="0.2">
      <c r="B146" s="9" t="str">
        <f>$B$35</f>
        <v>Teacher Education</v>
      </c>
      <c r="C146" s="172">
        <f>Data!LQ21</f>
        <v>0</v>
      </c>
      <c r="D146" s="172">
        <f>Data!MK21</f>
        <v>0</v>
      </c>
      <c r="E146" s="172">
        <f>Data!NE21</f>
        <v>0</v>
      </c>
      <c r="F146" s="172">
        <f>Data!NY21</f>
        <v>0</v>
      </c>
      <c r="G146" s="172">
        <f>Data!OS21</f>
        <v>0</v>
      </c>
      <c r="H146" s="174">
        <f>Data!PN21</f>
        <v>721167</v>
      </c>
      <c r="I146" s="76">
        <f t="shared" si="6"/>
        <v>721167</v>
      </c>
    </row>
    <row r="147" spans="2:9" x14ac:dyDescent="0.2">
      <c r="B147" s="9" t="str">
        <f>$B$36</f>
        <v>Agriculture</v>
      </c>
      <c r="C147" s="172">
        <f>Data!LR21</f>
        <v>0</v>
      </c>
      <c r="D147" s="172">
        <f>Data!ML21</f>
        <v>0</v>
      </c>
      <c r="E147" s="172">
        <f>Data!NF21</f>
        <v>0</v>
      </c>
      <c r="F147" s="172">
        <f>Data!NZ21</f>
        <v>0</v>
      </c>
      <c r="G147" s="172">
        <f>Data!OT21</f>
        <v>0</v>
      </c>
      <c r="H147" s="174">
        <f>Data!PM21</f>
        <v>0</v>
      </c>
      <c r="I147" s="76">
        <f t="shared" si="6"/>
        <v>0</v>
      </c>
    </row>
    <row r="148" spans="2:9" x14ac:dyDescent="0.2">
      <c r="B148" s="9" t="str">
        <f>$B$37</f>
        <v>Engineering</v>
      </c>
      <c r="C148" s="172">
        <f>Data!LS21</f>
        <v>0</v>
      </c>
      <c r="D148" s="172">
        <f>Data!MM21</f>
        <v>0</v>
      </c>
      <c r="E148" s="172">
        <f>Data!NG21</f>
        <v>0</v>
      </c>
      <c r="F148" s="172">
        <f>Data!OA21</f>
        <v>0</v>
      </c>
      <c r="G148" s="172">
        <f>Data!OU21</f>
        <v>0</v>
      </c>
      <c r="H148" s="174">
        <f>Data!PO21</f>
        <v>227063</v>
      </c>
      <c r="I148" s="76">
        <f t="shared" si="6"/>
        <v>227063</v>
      </c>
    </row>
    <row r="149" spans="2:9" x14ac:dyDescent="0.2">
      <c r="B149" s="9" t="str">
        <f>$B$38</f>
        <v>Home Economics</v>
      </c>
      <c r="C149" s="172">
        <f>Data!LT21</f>
        <v>0</v>
      </c>
      <c r="D149" s="172">
        <f>Data!MN21</f>
        <v>0</v>
      </c>
      <c r="E149" s="172">
        <f>Data!NH21</f>
        <v>0</v>
      </c>
      <c r="F149" s="172">
        <f>Data!OB21</f>
        <v>0</v>
      </c>
      <c r="G149" s="172">
        <f>Data!OV21</f>
        <v>0</v>
      </c>
      <c r="H149" s="174">
        <f>Data!PP21</f>
        <v>37591</v>
      </c>
      <c r="I149" s="76">
        <f t="shared" si="6"/>
        <v>37591</v>
      </c>
    </row>
    <row r="150" spans="2:9" x14ac:dyDescent="0.2">
      <c r="B150" s="9" t="str">
        <f>$B$39</f>
        <v>Law</v>
      </c>
      <c r="C150" s="172">
        <f>Data!LU21</f>
        <v>0</v>
      </c>
      <c r="D150" s="172">
        <f>Data!MO21</f>
        <v>0</v>
      </c>
      <c r="E150" s="172">
        <f>Data!NI21</f>
        <v>0</v>
      </c>
      <c r="F150" s="172">
        <f>Data!OC21</f>
        <v>0</v>
      </c>
      <c r="G150" s="172">
        <f>Data!OW21</f>
        <v>0</v>
      </c>
      <c r="H150" s="174">
        <f>Data!PQ21</f>
        <v>0</v>
      </c>
      <c r="I150" s="76">
        <f t="shared" si="6"/>
        <v>0</v>
      </c>
    </row>
    <row r="151" spans="2:9" x14ac:dyDescent="0.2">
      <c r="B151" s="9" t="str">
        <f>$B$40</f>
        <v>Social Service</v>
      </c>
      <c r="C151" s="172">
        <f>Data!LV21</f>
        <v>0</v>
      </c>
      <c r="D151" s="172">
        <f>Data!MP21</f>
        <v>0</v>
      </c>
      <c r="E151" s="172">
        <f>Data!NJ21</f>
        <v>0</v>
      </c>
      <c r="F151" s="172">
        <f>Data!OD21</f>
        <v>0</v>
      </c>
      <c r="G151" s="172">
        <f>Data!OX21</f>
        <v>0</v>
      </c>
      <c r="H151" s="174">
        <f>Data!PR21</f>
        <v>0</v>
      </c>
      <c r="I151" s="76">
        <f t="shared" si="6"/>
        <v>0</v>
      </c>
    </row>
    <row r="152" spans="2:9" x14ac:dyDescent="0.2">
      <c r="B152" s="9" t="str">
        <f>$B$41</f>
        <v>Library Science</v>
      </c>
      <c r="C152" s="172">
        <f>Data!LW21</f>
        <v>0</v>
      </c>
      <c r="D152" s="172">
        <f>Data!MQ21</f>
        <v>0</v>
      </c>
      <c r="E152" s="172">
        <f>Data!NK21</f>
        <v>0</v>
      </c>
      <c r="F152" s="172">
        <f>Data!OE21</f>
        <v>0</v>
      </c>
      <c r="G152" s="172">
        <f>Data!OY21</f>
        <v>0</v>
      </c>
      <c r="H152" s="174">
        <f>Data!PS21</f>
        <v>0</v>
      </c>
      <c r="I152" s="76">
        <f t="shared" si="6"/>
        <v>0</v>
      </c>
    </row>
    <row r="153" spans="2:9" x14ac:dyDescent="0.2">
      <c r="B153" s="9" t="str">
        <f>$B$42</f>
        <v>Veterinary Science</v>
      </c>
      <c r="C153" s="172">
        <f>Data!LX21</f>
        <v>0</v>
      </c>
      <c r="D153" s="172">
        <f>Data!MR21</f>
        <v>0</v>
      </c>
      <c r="E153" s="172">
        <f>Data!NL21</f>
        <v>0</v>
      </c>
      <c r="F153" s="172">
        <f>Data!OF21</f>
        <v>0</v>
      </c>
      <c r="G153" s="172">
        <f>Data!OZ21</f>
        <v>0</v>
      </c>
      <c r="H153" s="174">
        <f>Data!PT21</f>
        <v>0</v>
      </c>
      <c r="I153" s="76">
        <f t="shared" si="6"/>
        <v>0</v>
      </c>
    </row>
    <row r="154" spans="2:9" x14ac:dyDescent="0.2">
      <c r="B154" s="9" t="str">
        <f>$B$43</f>
        <v>Vocational Training</v>
      </c>
      <c r="C154" s="172">
        <f>Data!LY21</f>
        <v>0</v>
      </c>
      <c r="D154" s="172">
        <f>Data!MS21</f>
        <v>0</v>
      </c>
      <c r="E154" s="172">
        <f>Data!NM21</f>
        <v>0</v>
      </c>
      <c r="F154" s="172">
        <f>Data!OG21</f>
        <v>0</v>
      </c>
      <c r="G154" s="172">
        <f>Data!PA21</f>
        <v>0</v>
      </c>
      <c r="H154" s="174">
        <f>Data!PU21</f>
        <v>0</v>
      </c>
      <c r="I154" s="76">
        <f t="shared" si="6"/>
        <v>0</v>
      </c>
    </row>
    <row r="155" spans="2:9" x14ac:dyDescent="0.2">
      <c r="B155" s="9" t="str">
        <f>$B$44</f>
        <v>Physical Training</v>
      </c>
      <c r="C155" s="172">
        <f>Data!LZ21</f>
        <v>0</v>
      </c>
      <c r="D155" s="172">
        <f>Data!MT21</f>
        <v>0</v>
      </c>
      <c r="E155" s="172">
        <f>Data!NN21</f>
        <v>0</v>
      </c>
      <c r="F155" s="172">
        <f>Data!OH21</f>
        <v>0</v>
      </c>
      <c r="G155" s="172">
        <f>Data!PB21</f>
        <v>0</v>
      </c>
      <c r="H155" s="174">
        <f>Data!PV21</f>
        <v>0</v>
      </c>
      <c r="I155" s="76">
        <f t="shared" si="6"/>
        <v>0</v>
      </c>
    </row>
    <row r="156" spans="2:9" x14ac:dyDescent="0.2">
      <c r="B156" s="9" t="str">
        <f>$B$45</f>
        <v>Health Services</v>
      </c>
      <c r="C156" s="172">
        <f>Data!MA21</f>
        <v>0</v>
      </c>
      <c r="D156" s="172">
        <f>Data!MU21</f>
        <v>0</v>
      </c>
      <c r="E156" s="172">
        <f>Data!NO21</f>
        <v>0</v>
      </c>
      <c r="F156" s="172">
        <f>Data!OI21</f>
        <v>0</v>
      </c>
      <c r="G156" s="172">
        <f>Data!PC21</f>
        <v>0</v>
      </c>
      <c r="H156" s="174">
        <f>Data!PW21</f>
        <v>90925</v>
      </c>
      <c r="I156" s="76">
        <f t="shared" si="6"/>
        <v>90925</v>
      </c>
    </row>
    <row r="157" spans="2:9" x14ac:dyDescent="0.2">
      <c r="B157" s="9" t="str">
        <f>$B$46</f>
        <v>Pharmacy</v>
      </c>
      <c r="C157" s="172">
        <f>Data!MB21</f>
        <v>0</v>
      </c>
      <c r="D157" s="172">
        <f>Data!MV21</f>
        <v>0</v>
      </c>
      <c r="E157" s="172">
        <f>Data!NP21</f>
        <v>0</v>
      </c>
      <c r="F157" s="172">
        <f>Data!OJ21</f>
        <v>0</v>
      </c>
      <c r="G157" s="172">
        <f>Data!PD21</f>
        <v>0</v>
      </c>
      <c r="H157" s="174">
        <f>Data!PX21</f>
        <v>0</v>
      </c>
      <c r="I157" s="76">
        <f t="shared" si="6"/>
        <v>0</v>
      </c>
    </row>
    <row r="158" spans="2:9" x14ac:dyDescent="0.2">
      <c r="B158" s="9" t="str">
        <f>$B$47</f>
        <v>Business Administration</v>
      </c>
      <c r="C158" s="172">
        <f>Data!MC21</f>
        <v>0</v>
      </c>
      <c r="D158" s="172">
        <f>Data!MW21</f>
        <v>0</v>
      </c>
      <c r="E158" s="172">
        <f>Data!NQ21</f>
        <v>0</v>
      </c>
      <c r="F158" s="172">
        <f>Data!OK21</f>
        <v>0</v>
      </c>
      <c r="G158" s="172">
        <f>Data!PE21</f>
        <v>0</v>
      </c>
      <c r="H158" s="174">
        <f>Data!PY21</f>
        <v>1448149</v>
      </c>
      <c r="I158" s="76">
        <f t="shared" si="6"/>
        <v>1448149</v>
      </c>
    </row>
    <row r="159" spans="2:9" x14ac:dyDescent="0.2">
      <c r="B159" s="9" t="str">
        <f>$B$48</f>
        <v>Optometry</v>
      </c>
      <c r="C159" s="172">
        <f>Data!MD21</f>
        <v>0</v>
      </c>
      <c r="D159" s="172">
        <f>Data!MX21</f>
        <v>0</v>
      </c>
      <c r="E159" s="172">
        <f>Data!NR21</f>
        <v>0</v>
      </c>
      <c r="F159" s="172">
        <f>Data!OL21</f>
        <v>0</v>
      </c>
      <c r="G159" s="172">
        <f>Data!PF21</f>
        <v>0</v>
      </c>
      <c r="H159" s="174">
        <f>Data!PZ21</f>
        <v>0</v>
      </c>
      <c r="I159" s="76">
        <f t="shared" si="6"/>
        <v>0</v>
      </c>
    </row>
    <row r="160" spans="2:9" x14ac:dyDescent="0.2">
      <c r="B160" s="9" t="str">
        <f>$B$49</f>
        <v>Teacher Ed-Practice Teaching</v>
      </c>
      <c r="C160" s="172">
        <f>Data!ME21</f>
        <v>0</v>
      </c>
      <c r="D160" s="172">
        <f>Data!MY21</f>
        <v>0</v>
      </c>
      <c r="E160" s="172">
        <f>Data!NS21</f>
        <v>0</v>
      </c>
      <c r="F160" s="172">
        <f>Data!OM21</f>
        <v>0</v>
      </c>
      <c r="G160" s="172">
        <f>Data!PG21</f>
        <v>0</v>
      </c>
      <c r="H160" s="174">
        <f>Data!QA21</f>
        <v>29980</v>
      </c>
      <c r="I160" s="76">
        <f t="shared" si="6"/>
        <v>29980</v>
      </c>
    </row>
    <row r="161" spans="2:10" x14ac:dyDescent="0.2">
      <c r="B161" s="9" t="str">
        <f>$B$50</f>
        <v>Technology</v>
      </c>
      <c r="C161" s="172">
        <f>Data!MF21</f>
        <v>0</v>
      </c>
      <c r="D161" s="172">
        <f>Data!MZ21</f>
        <v>0</v>
      </c>
      <c r="E161" s="172">
        <f>Data!NT21</f>
        <v>0</v>
      </c>
      <c r="F161" s="172">
        <f>Data!ON21</f>
        <v>0</v>
      </c>
      <c r="G161" s="172">
        <f>Data!PH21</f>
        <v>0</v>
      </c>
      <c r="H161" s="174">
        <f>Data!QB21</f>
        <v>0</v>
      </c>
      <c r="I161" s="76">
        <f t="shared" si="6"/>
        <v>0</v>
      </c>
    </row>
    <row r="162" spans="2:10" x14ac:dyDescent="0.2">
      <c r="B162" s="9" t="str">
        <f>$B$51</f>
        <v>Nursing</v>
      </c>
      <c r="C162" s="172">
        <f>Data!MG21</f>
        <v>0</v>
      </c>
      <c r="D162" s="172">
        <f>Data!NA21</f>
        <v>0</v>
      </c>
      <c r="E162" s="172">
        <f>Data!NU21</f>
        <v>0</v>
      </c>
      <c r="F162" s="172">
        <f>Data!OO21</f>
        <v>0</v>
      </c>
      <c r="G162" s="172">
        <f>Data!PI21</f>
        <v>0</v>
      </c>
      <c r="H162" s="174">
        <f>Data!QC21</f>
        <v>413358</v>
      </c>
      <c r="I162" s="76">
        <f t="shared" si="6"/>
        <v>413358</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5770024</v>
      </c>
      <c r="I163" s="76">
        <f>SUM(I143:I162)</f>
        <v>5770024</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923387.09041057248</v>
      </c>
      <c r="D168" s="21">
        <f t="shared" si="8"/>
        <v>804002.02011866658</v>
      </c>
      <c r="E168" s="21">
        <f t="shared" si="8"/>
        <v>332061.07714212663</v>
      </c>
      <c r="F168" s="21">
        <f t="shared" si="8"/>
        <v>3488.8123286342757</v>
      </c>
      <c r="G168" s="21">
        <f t="shared" si="8"/>
        <v>0</v>
      </c>
      <c r="H168" s="40">
        <f t="shared" ref="H168:H188" si="9">SUM(C168:G168)</f>
        <v>2062939</v>
      </c>
      <c r="I168" s="56"/>
      <c r="J168" s="57"/>
    </row>
    <row r="169" spans="2:10" x14ac:dyDescent="0.2">
      <c r="B169" s="9" t="str">
        <f>$B$33</f>
        <v>Science</v>
      </c>
      <c r="C169" s="22">
        <f t="shared" si="8"/>
        <v>342404.4612939636</v>
      </c>
      <c r="D169" s="22">
        <f t="shared" si="8"/>
        <v>306845.82973755535</v>
      </c>
      <c r="E169" s="22">
        <f t="shared" si="8"/>
        <v>17901.708968481038</v>
      </c>
      <c r="F169" s="22">
        <f t="shared" si="8"/>
        <v>0</v>
      </c>
      <c r="G169" s="22">
        <f t="shared" si="8"/>
        <v>0</v>
      </c>
      <c r="H169" s="75">
        <f t="shared" si="9"/>
        <v>667152</v>
      </c>
      <c r="I169" s="56"/>
      <c r="J169" s="57"/>
    </row>
    <row r="170" spans="2:10" x14ac:dyDescent="0.2">
      <c r="B170" s="9" t="str">
        <f>$B$34</f>
        <v>Fine Arts</v>
      </c>
      <c r="C170" s="22">
        <f t="shared" si="8"/>
        <v>50653.487811734471</v>
      </c>
      <c r="D170" s="22">
        <f t="shared" si="8"/>
        <v>21046.512188265533</v>
      </c>
      <c r="E170" s="22">
        <f t="shared" si="8"/>
        <v>0</v>
      </c>
      <c r="F170" s="22">
        <f t="shared" si="8"/>
        <v>0</v>
      </c>
      <c r="G170" s="22">
        <f t="shared" si="8"/>
        <v>0</v>
      </c>
      <c r="H170" s="75">
        <f t="shared" si="9"/>
        <v>71700</v>
      </c>
      <c r="I170" s="56"/>
      <c r="J170" s="57"/>
    </row>
    <row r="171" spans="2:10" x14ac:dyDescent="0.2">
      <c r="B171" s="9" t="str">
        <f>$B$35</f>
        <v>Teacher Education</v>
      </c>
      <c r="C171" s="22">
        <f t="shared" si="8"/>
        <v>16579.429657391971</v>
      </c>
      <c r="D171" s="22">
        <f t="shared" si="8"/>
        <v>251742.34079984011</v>
      </c>
      <c r="E171" s="22">
        <f t="shared" si="8"/>
        <v>298398.31939879601</v>
      </c>
      <c r="F171" s="22">
        <f t="shared" si="8"/>
        <v>154446.91014397191</v>
      </c>
      <c r="G171" s="22">
        <f t="shared" si="8"/>
        <v>0</v>
      </c>
      <c r="H171" s="75">
        <f t="shared" si="9"/>
        <v>721167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39838.082531892389</v>
      </c>
      <c r="D173" s="22">
        <f t="shared" si="8"/>
        <v>187224.9174681076</v>
      </c>
      <c r="E173" s="22">
        <f t="shared" si="8"/>
        <v>0</v>
      </c>
      <c r="F173" s="22">
        <f t="shared" si="8"/>
        <v>0</v>
      </c>
      <c r="G173" s="22">
        <f t="shared" si="8"/>
        <v>0</v>
      </c>
      <c r="H173" s="75">
        <f t="shared" si="9"/>
        <v>227063</v>
      </c>
      <c r="I173" s="56"/>
      <c r="J173" s="57"/>
    </row>
    <row r="174" spans="2:10" x14ac:dyDescent="0.2">
      <c r="B174" s="9" t="str">
        <f>$B$38</f>
        <v>Home Economics</v>
      </c>
      <c r="C174" s="22">
        <f t="shared" si="8"/>
        <v>4966.4133374605817</v>
      </c>
      <c r="D174" s="22">
        <f t="shared" si="8"/>
        <v>16249.022287140397</v>
      </c>
      <c r="E174" s="22">
        <f t="shared" si="8"/>
        <v>16375.564375399021</v>
      </c>
      <c r="F174" s="22">
        <f t="shared" si="8"/>
        <v>0</v>
      </c>
      <c r="G174" s="22">
        <f t="shared" si="8"/>
        <v>0</v>
      </c>
      <c r="H174" s="75">
        <f t="shared" si="9"/>
        <v>37591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43298.091651658207</v>
      </c>
      <c r="D181" s="22">
        <f t="shared" si="8"/>
        <v>47626.908348341793</v>
      </c>
      <c r="E181" s="22">
        <f t="shared" si="8"/>
        <v>0</v>
      </c>
      <c r="F181" s="22">
        <f t="shared" si="8"/>
        <v>0</v>
      </c>
      <c r="G181" s="22">
        <f t="shared" si="8"/>
        <v>0</v>
      </c>
      <c r="H181" s="75">
        <f t="shared" si="9"/>
        <v>90925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157376.69316446778</v>
      </c>
      <c r="D183" s="22">
        <f t="shared" si="8"/>
        <v>804631.48078276694</v>
      </c>
      <c r="E183" s="22">
        <f t="shared" si="8"/>
        <v>486140.82605276525</v>
      </c>
      <c r="F183" s="22">
        <f t="shared" si="8"/>
        <v>0</v>
      </c>
      <c r="G183" s="22">
        <f t="shared" si="8"/>
        <v>0</v>
      </c>
      <c r="H183" s="75">
        <f t="shared" si="9"/>
        <v>1448149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29980</v>
      </c>
      <c r="E185" s="22">
        <f t="shared" si="10"/>
        <v>0</v>
      </c>
      <c r="F185" s="22">
        <f t="shared" si="10"/>
        <v>0</v>
      </c>
      <c r="G185" s="22">
        <f t="shared" si="10"/>
        <v>0</v>
      </c>
      <c r="H185" s="75">
        <f t="shared" si="9"/>
        <v>29980</v>
      </c>
      <c r="I185" s="56"/>
      <c r="J185" s="57"/>
    </row>
    <row r="186" spans="2:10" x14ac:dyDescent="0.2">
      <c r="B186" s="9" t="str">
        <f>$B$50</f>
        <v>Technology</v>
      </c>
      <c r="C186" s="22">
        <f t="shared" si="10"/>
        <v>0</v>
      </c>
      <c r="D186" s="22">
        <f t="shared" si="10"/>
        <v>0</v>
      </c>
      <c r="E186" s="22">
        <f t="shared" si="10"/>
        <v>0</v>
      </c>
      <c r="F186" s="22">
        <f t="shared" si="10"/>
        <v>0</v>
      </c>
      <c r="G186" s="22">
        <f t="shared" si="10"/>
        <v>0</v>
      </c>
      <c r="H186" s="75">
        <f t="shared" si="9"/>
        <v>0</v>
      </c>
      <c r="I186" s="56"/>
      <c r="J186" s="57"/>
    </row>
    <row r="187" spans="2:10" x14ac:dyDescent="0.2">
      <c r="B187" s="9" t="str">
        <f>$B$51</f>
        <v>Nursing</v>
      </c>
      <c r="C187" s="22">
        <f t="shared" si="10"/>
        <v>586.72107007509544</v>
      </c>
      <c r="D187" s="22">
        <f t="shared" si="10"/>
        <v>289017.93204351899</v>
      </c>
      <c r="E187" s="22">
        <f t="shared" si="10"/>
        <v>123753.34688640591</v>
      </c>
      <c r="F187" s="22">
        <f t="shared" si="10"/>
        <v>0</v>
      </c>
      <c r="G187" s="22">
        <f t="shared" si="10"/>
        <v>0</v>
      </c>
      <c r="H187" s="75">
        <f t="shared" si="9"/>
        <v>413358</v>
      </c>
      <c r="I187" s="56"/>
      <c r="J187" s="57"/>
    </row>
    <row r="188" spans="2:10" x14ac:dyDescent="0.2">
      <c r="B188" s="39" t="str">
        <f>$B$52</f>
        <v>Totals</v>
      </c>
      <c r="C188" s="40">
        <f>SUM(C168:C187)</f>
        <v>1579090.4709292168</v>
      </c>
      <c r="D188" s="40">
        <f>SUM(D168:D187)</f>
        <v>2758366.9637742033</v>
      </c>
      <c r="E188" s="40">
        <f>SUM(E168:E187)</f>
        <v>1274630.8428239739</v>
      </c>
      <c r="F188" s="40">
        <f>SUM(F168:F187)</f>
        <v>157935.7224726062</v>
      </c>
      <c r="G188" s="40">
        <f>SUM(G168:G187)</f>
        <v>0</v>
      </c>
      <c r="H188" s="40">
        <f t="shared" si="9"/>
        <v>5770024</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5256462</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821460.70498604223</v>
      </c>
      <c r="D193" s="42">
        <f t="shared" si="11"/>
        <v>715253.73607207194</v>
      </c>
      <c r="E193" s="42">
        <f t="shared" si="11"/>
        <v>295407.12596091192</v>
      </c>
      <c r="F193" s="42">
        <f t="shared" si="11"/>
        <v>3103.7061973322716</v>
      </c>
      <c r="G193" s="42">
        <f t="shared" si="11"/>
        <v>0</v>
      </c>
      <c r="H193" s="42">
        <f>SUM(C193:G193)</f>
        <v>1835225.2732163584</v>
      </c>
      <c r="I193" s="1"/>
    </row>
    <row r="194" spans="2:9" x14ac:dyDescent="0.2">
      <c r="B194" s="9" t="str">
        <f>$B$33</f>
        <v>Science</v>
      </c>
      <c r="C194" s="43">
        <f t="shared" si="11"/>
        <v>335545.67269875982</v>
      </c>
      <c r="D194" s="43">
        <f t="shared" si="11"/>
        <v>300699.3249007421</v>
      </c>
      <c r="E194" s="43">
        <f t="shared" si="11"/>
        <v>17543.115400968309</v>
      </c>
      <c r="F194" s="43">
        <f t="shared" si="11"/>
        <v>0</v>
      </c>
      <c r="G194" s="43">
        <f t="shared" si="11"/>
        <v>0</v>
      </c>
      <c r="H194" s="43">
        <f t="shared" ref="H194:H213" si="12">SUM(C194:G194)</f>
        <v>653788.11300047021</v>
      </c>
      <c r="I194" s="1"/>
    </row>
    <row r="195" spans="2:9" x14ac:dyDescent="0.2">
      <c r="B195" s="9" t="str">
        <f>$B$34</f>
        <v>Fine Arts</v>
      </c>
      <c r="C195" s="43">
        <f t="shared" si="11"/>
        <v>37125.588069857346</v>
      </c>
      <c r="D195" s="43">
        <f t="shared" si="11"/>
        <v>15425.673049660481</v>
      </c>
      <c r="E195" s="43">
        <f t="shared" si="11"/>
        <v>0</v>
      </c>
      <c r="F195" s="43">
        <f t="shared" si="11"/>
        <v>0</v>
      </c>
      <c r="G195" s="43">
        <f t="shared" si="11"/>
        <v>0</v>
      </c>
      <c r="H195" s="43">
        <f t="shared" si="12"/>
        <v>52551.261119517825</v>
      </c>
      <c r="I195" s="1"/>
    </row>
    <row r="196" spans="2:9" x14ac:dyDescent="0.2">
      <c r="B196" s="9" t="str">
        <f>$B$35</f>
        <v>Teacher Education</v>
      </c>
      <c r="C196" s="43">
        <f t="shared" si="11"/>
        <v>18934.577517542028</v>
      </c>
      <c r="D196" s="43">
        <f t="shared" si="11"/>
        <v>287502.94580832229</v>
      </c>
      <c r="E196" s="43">
        <f t="shared" si="11"/>
        <v>340786.51838555152</v>
      </c>
      <c r="F196" s="43">
        <f t="shared" si="11"/>
        <v>176386.46521004059</v>
      </c>
      <c r="G196" s="43">
        <f t="shared" si="11"/>
        <v>0</v>
      </c>
      <c r="H196" s="43">
        <f t="shared" si="12"/>
        <v>823610.50692145643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44814.50664121766</v>
      </c>
      <c r="D198" s="43">
        <f t="shared" si="11"/>
        <v>210612.35315627969</v>
      </c>
      <c r="E198" s="43">
        <f t="shared" si="11"/>
        <v>0</v>
      </c>
      <c r="F198" s="43">
        <f t="shared" si="11"/>
        <v>0</v>
      </c>
      <c r="G198" s="43">
        <f t="shared" si="11"/>
        <v>0</v>
      </c>
      <c r="H198" s="43">
        <f t="shared" si="12"/>
        <v>255426.85979749734</v>
      </c>
      <c r="I198" s="1"/>
    </row>
    <row r="199" spans="2:9" x14ac:dyDescent="0.2">
      <c r="B199" s="9" t="str">
        <f>$B$38</f>
        <v>Home Economics</v>
      </c>
      <c r="C199" s="43">
        <f t="shared" si="11"/>
        <v>4803.9913013558662</v>
      </c>
      <c r="D199" s="43">
        <f t="shared" si="11"/>
        <v>15717.612775837475</v>
      </c>
      <c r="E199" s="43">
        <f t="shared" si="11"/>
        <v>15840.016420065902</v>
      </c>
      <c r="F199" s="43">
        <f t="shared" si="11"/>
        <v>0</v>
      </c>
      <c r="G199" s="43">
        <f t="shared" si="11"/>
        <v>0</v>
      </c>
      <c r="H199" s="43">
        <f t="shared" si="12"/>
        <v>36361.620497259239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36828.020589922729</v>
      </c>
      <c r="D206" s="43">
        <f t="shared" si="11"/>
        <v>40509.978485851352</v>
      </c>
      <c r="E206" s="43">
        <f t="shared" si="11"/>
        <v>0</v>
      </c>
      <c r="F206" s="43">
        <f t="shared" si="11"/>
        <v>0</v>
      </c>
      <c r="G206" s="43">
        <f t="shared" si="11"/>
        <v>0</v>
      </c>
      <c r="H206" s="43">
        <f t="shared" si="12"/>
        <v>77337.999075774074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138043.87539009601</v>
      </c>
      <c r="D208" s="43">
        <f t="shared" si="11"/>
        <v>705787.15078252065</v>
      </c>
      <c r="E208" s="43">
        <f t="shared" si="11"/>
        <v>426421.23343850992</v>
      </c>
      <c r="F208" s="43">
        <f t="shared" si="11"/>
        <v>0</v>
      </c>
      <c r="G208" s="43">
        <f t="shared" si="11"/>
        <v>0</v>
      </c>
      <c r="H208" s="43">
        <f t="shared" si="12"/>
        <v>1270252.2596111265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50690.585033401811</v>
      </c>
      <c r="E210" s="43">
        <f t="shared" si="13"/>
        <v>0</v>
      </c>
      <c r="F210" s="43">
        <f t="shared" si="13"/>
        <v>0</v>
      </c>
      <c r="G210" s="43">
        <f t="shared" si="13"/>
        <v>0</v>
      </c>
      <c r="H210" s="43">
        <f t="shared" si="12"/>
        <v>50690.585033401811</v>
      </c>
      <c r="I210" s="1"/>
    </row>
    <row r="211" spans="2:9" x14ac:dyDescent="0.2">
      <c r="B211" s="9" t="str">
        <f>$B$50</f>
        <v>Technology</v>
      </c>
      <c r="C211" s="43">
        <f t="shared" si="13"/>
        <v>0</v>
      </c>
      <c r="D211" s="43">
        <f t="shared" si="13"/>
        <v>0</v>
      </c>
      <c r="E211" s="43">
        <f t="shared" si="13"/>
        <v>0</v>
      </c>
      <c r="F211" s="43">
        <f t="shared" si="13"/>
        <v>0</v>
      </c>
      <c r="G211" s="43">
        <f t="shared" si="13"/>
        <v>0</v>
      </c>
      <c r="H211" s="43">
        <f t="shared" si="12"/>
        <v>0</v>
      </c>
      <c r="I211" s="1"/>
    </row>
    <row r="212" spans="2:9" x14ac:dyDescent="0.2">
      <c r="B212" s="9" t="str">
        <f>$B$51</f>
        <v>Nursing</v>
      </c>
      <c r="C212" s="43">
        <f t="shared" si="13"/>
        <v>285.6085031996605</v>
      </c>
      <c r="D212" s="43">
        <f t="shared" si="13"/>
        <v>140690.32659462094</v>
      </c>
      <c r="E212" s="43">
        <f t="shared" si="13"/>
        <v>60241.586629317557</v>
      </c>
      <c r="F212" s="43">
        <f t="shared" si="13"/>
        <v>0</v>
      </c>
      <c r="G212" s="43">
        <f t="shared" si="13"/>
        <v>0</v>
      </c>
      <c r="H212" s="43">
        <f t="shared" si="12"/>
        <v>201217.52172713814</v>
      </c>
      <c r="I212" s="1"/>
    </row>
    <row r="213" spans="2:9" x14ac:dyDescent="0.2">
      <c r="B213" s="39" t="str">
        <f>$B$52</f>
        <v>Totals</v>
      </c>
      <c r="C213" s="42">
        <f>SUM(C193:C212)</f>
        <v>1437842.5456979936</v>
      </c>
      <c r="D213" s="42">
        <f>SUM(D193:D212)</f>
        <v>2482889.6866593091</v>
      </c>
      <c r="E213" s="42">
        <f>SUM(E193:E212)</f>
        <v>1156239.5962353251</v>
      </c>
      <c r="F213" s="42">
        <f>SUM(F193:F212)</f>
        <v>179490.17140737287</v>
      </c>
      <c r="G213" s="42">
        <f>SUM(G193:G212)</f>
        <v>0</v>
      </c>
      <c r="H213" s="42">
        <f t="shared" si="12"/>
        <v>5256462.0000000009</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6003059</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984796.97318509768</v>
      </c>
      <c r="D218" s="42">
        <f t="shared" si="14"/>
        <v>1225502.6949900116</v>
      </c>
      <c r="E218" s="42">
        <f t="shared" si="14"/>
        <v>217768.65535664125</v>
      </c>
      <c r="F218" s="42">
        <f t="shared" si="14"/>
        <v>7278.2826157655709</v>
      </c>
      <c r="G218" s="42">
        <f t="shared" si="14"/>
        <v>0</v>
      </c>
      <c r="H218" s="42">
        <f>SUM(C218:G218)</f>
        <v>2435346.6061475161</v>
      </c>
      <c r="I218" s="1"/>
    </row>
    <row r="219" spans="2:9" x14ac:dyDescent="0.2">
      <c r="B219" s="9" t="str">
        <f>$B$33</f>
        <v>Science</v>
      </c>
      <c r="C219" s="43">
        <f t="shared" si="14"/>
        <v>324021.0904259198</v>
      </c>
      <c r="D219" s="43">
        <f t="shared" si="14"/>
        <v>298965.65745221445</v>
      </c>
      <c r="E219" s="43">
        <f t="shared" si="14"/>
        <v>11538.801584407773</v>
      </c>
      <c r="F219" s="43">
        <f t="shared" si="14"/>
        <v>0</v>
      </c>
      <c r="G219" s="43">
        <f t="shared" si="14"/>
        <v>0</v>
      </c>
      <c r="H219" s="43">
        <f t="shared" ref="H219:H238" si="15">SUM(C219:G219)</f>
        <v>634525.54946254205</v>
      </c>
      <c r="I219" s="1"/>
    </row>
    <row r="220" spans="2:9" x14ac:dyDescent="0.2">
      <c r="B220" s="9" t="str">
        <f>$B$34</f>
        <v>Fine Arts</v>
      </c>
      <c r="C220" s="43">
        <f t="shared" si="14"/>
        <v>54462.387211791618</v>
      </c>
      <c r="D220" s="43">
        <f t="shared" si="14"/>
        <v>28642.562987557249</v>
      </c>
      <c r="E220" s="43">
        <f t="shared" si="14"/>
        <v>629.38917733133303</v>
      </c>
      <c r="F220" s="43">
        <f t="shared" si="14"/>
        <v>0</v>
      </c>
      <c r="G220" s="43">
        <f t="shared" si="14"/>
        <v>0</v>
      </c>
      <c r="H220" s="43">
        <f t="shared" si="15"/>
        <v>83734.339376680204</v>
      </c>
      <c r="I220" s="1"/>
    </row>
    <row r="221" spans="2:9" x14ac:dyDescent="0.2">
      <c r="B221" s="9" t="str">
        <f>$B$35</f>
        <v>Teacher Education</v>
      </c>
      <c r="C221" s="43">
        <f t="shared" si="14"/>
        <v>22714.170969846742</v>
      </c>
      <c r="D221" s="43">
        <f t="shared" si="14"/>
        <v>437760.96267550183</v>
      </c>
      <c r="E221" s="43">
        <f t="shared" si="14"/>
        <v>401550.29513739049</v>
      </c>
      <c r="F221" s="43">
        <f t="shared" si="14"/>
        <v>66360.812084921388</v>
      </c>
      <c r="G221" s="43">
        <f t="shared" si="14"/>
        <v>0</v>
      </c>
      <c r="H221" s="43">
        <f t="shared" si="15"/>
        <v>928386.24086766038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20649.246336224311</v>
      </c>
      <c r="D223" s="43">
        <f t="shared" si="14"/>
        <v>107445.23628168242</v>
      </c>
      <c r="E223" s="43">
        <f t="shared" si="14"/>
        <v>0</v>
      </c>
      <c r="F223" s="43">
        <f t="shared" si="14"/>
        <v>0</v>
      </c>
      <c r="G223" s="43">
        <f t="shared" si="14"/>
        <v>0</v>
      </c>
      <c r="H223" s="43">
        <f t="shared" si="15"/>
        <v>128094.48261790673</v>
      </c>
      <c r="I223" s="1"/>
    </row>
    <row r="224" spans="2:9" x14ac:dyDescent="0.2">
      <c r="B224" s="9" t="str">
        <f>$B$38</f>
        <v>Home Economics</v>
      </c>
      <c r="C224" s="43">
        <f t="shared" si="14"/>
        <v>5678.5427424616855</v>
      </c>
      <c r="D224" s="43">
        <f t="shared" si="14"/>
        <v>32490.071448572398</v>
      </c>
      <c r="E224" s="43">
        <f t="shared" si="14"/>
        <v>16364.11861061466</v>
      </c>
      <c r="F224" s="43">
        <f t="shared" si="14"/>
        <v>0</v>
      </c>
      <c r="G224" s="43">
        <f t="shared" si="14"/>
        <v>0</v>
      </c>
      <c r="H224" s="43">
        <f t="shared" si="15"/>
        <v>54532.732801648744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37942.990142812174</v>
      </c>
      <c r="D231" s="43">
        <f t="shared" si="14"/>
        <v>73957.662639513495</v>
      </c>
      <c r="E231" s="43">
        <f t="shared" si="14"/>
        <v>0</v>
      </c>
      <c r="F231" s="43">
        <f t="shared" si="14"/>
        <v>0</v>
      </c>
      <c r="G231" s="43">
        <f t="shared" si="14"/>
        <v>0</v>
      </c>
      <c r="H231" s="43">
        <f t="shared" si="15"/>
        <v>111900.65278232566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113312.7392700309</v>
      </c>
      <c r="D233" s="43">
        <f t="shared" si="14"/>
        <v>955892.10209220904</v>
      </c>
      <c r="E233" s="43">
        <f t="shared" si="14"/>
        <v>441831.20248659578</v>
      </c>
      <c r="F233" s="43">
        <f t="shared" si="14"/>
        <v>0</v>
      </c>
      <c r="G233" s="43">
        <f t="shared" si="14"/>
        <v>0</v>
      </c>
      <c r="H233" s="43">
        <f t="shared" si="15"/>
        <v>1511036.0438488359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16672.536664398995</v>
      </c>
      <c r="E235" s="43">
        <f t="shared" si="16"/>
        <v>0</v>
      </c>
      <c r="F235" s="43">
        <f t="shared" si="16"/>
        <v>0</v>
      </c>
      <c r="G235" s="43">
        <f t="shared" si="16"/>
        <v>0</v>
      </c>
      <c r="H235" s="43">
        <f t="shared" si="15"/>
        <v>16672.536664398995</v>
      </c>
      <c r="I235" s="1"/>
    </row>
    <row r="236" spans="2:10" x14ac:dyDescent="0.2">
      <c r="B236" s="9" t="str">
        <f>$B$50</f>
        <v>Technology</v>
      </c>
      <c r="C236" s="43">
        <f t="shared" si="16"/>
        <v>0</v>
      </c>
      <c r="D236" s="43">
        <f t="shared" si="16"/>
        <v>1282.5028203383843</v>
      </c>
      <c r="E236" s="43">
        <f t="shared" si="16"/>
        <v>0</v>
      </c>
      <c r="F236" s="43">
        <f t="shared" si="16"/>
        <v>0</v>
      </c>
      <c r="G236" s="43">
        <f t="shared" si="16"/>
        <v>0</v>
      </c>
      <c r="H236" s="43">
        <f t="shared" si="15"/>
        <v>1282.5028203383843</v>
      </c>
      <c r="I236" s="1"/>
    </row>
    <row r="237" spans="2:10" x14ac:dyDescent="0.2">
      <c r="B237" s="9" t="str">
        <f>$B$51</f>
        <v>Nursing</v>
      </c>
      <c r="C237" s="43">
        <f t="shared" si="16"/>
        <v>516.23115840560774</v>
      </c>
      <c r="D237" s="43">
        <f t="shared" si="16"/>
        <v>85072.687082446151</v>
      </c>
      <c r="E237" s="43">
        <f t="shared" si="16"/>
        <v>11958.394369295329</v>
      </c>
      <c r="F237" s="43">
        <f t="shared" si="16"/>
        <v>0</v>
      </c>
      <c r="G237" s="43">
        <f t="shared" si="16"/>
        <v>0</v>
      </c>
      <c r="H237" s="43">
        <f t="shared" si="15"/>
        <v>97547.312610147084</v>
      </c>
      <c r="I237" s="1"/>
    </row>
    <row r="238" spans="2:10" x14ac:dyDescent="0.2">
      <c r="B238" s="39" t="str">
        <f>$B$52</f>
        <v>Totals</v>
      </c>
      <c r="C238" s="42">
        <f>SUM(C218:C237)</f>
        <v>1564094.3714425906</v>
      </c>
      <c r="D238" s="42">
        <f>SUM(D218:D237)</f>
        <v>3263684.6771344459</v>
      </c>
      <c r="E238" s="42">
        <f>SUM(E218:E237)</f>
        <v>1101640.8567222767</v>
      </c>
      <c r="F238" s="42">
        <f>SUM(F218:F237)</f>
        <v>73639.094700686954</v>
      </c>
      <c r="G238" s="42">
        <f>SUM(G218:G237)</f>
        <v>0</v>
      </c>
      <c r="H238" s="42">
        <f t="shared" si="15"/>
        <v>6003059</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3864994</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634049.13937686826</v>
      </c>
      <c r="D243" s="42">
        <f t="shared" si="17"/>
        <v>789024.4895344564</v>
      </c>
      <c r="E243" s="42">
        <f t="shared" si="17"/>
        <v>140207.60854449144</v>
      </c>
      <c r="F243" s="42">
        <f t="shared" si="17"/>
        <v>4686.0306787319987</v>
      </c>
      <c r="G243" s="42">
        <f t="shared" si="17"/>
        <v>0</v>
      </c>
      <c r="H243" s="42">
        <f>SUM(C243:G243)</f>
        <v>1567967.2681345483</v>
      </c>
      <c r="I243" s="1"/>
    </row>
    <row r="244" spans="2:9" x14ac:dyDescent="0.2">
      <c r="B244" s="9" t="str">
        <f>$B$33</f>
        <v>Science</v>
      </c>
      <c r="C244" s="43">
        <f t="shared" si="17"/>
        <v>208616.9018777989</v>
      </c>
      <c r="D244" s="43">
        <f t="shared" si="17"/>
        <v>192485.27663294063</v>
      </c>
      <c r="E244" s="43">
        <f t="shared" si="17"/>
        <v>7429.1122061146716</v>
      </c>
      <c r="F244" s="43">
        <f t="shared" si="17"/>
        <v>0</v>
      </c>
      <c r="G244" s="43">
        <f t="shared" si="17"/>
        <v>0</v>
      </c>
      <c r="H244" s="43">
        <f t="shared" ref="H244:H263" si="18">SUM(C244:G244)</f>
        <v>408531.29071685422</v>
      </c>
      <c r="I244" s="1"/>
    </row>
    <row r="245" spans="2:9" x14ac:dyDescent="0.2">
      <c r="B245" s="9" t="str">
        <f>$B$34</f>
        <v>Fine Arts</v>
      </c>
      <c r="C245" s="43">
        <f t="shared" si="17"/>
        <v>35064.922700118608</v>
      </c>
      <c r="D245" s="43">
        <f t="shared" si="17"/>
        <v>18441.153767026248</v>
      </c>
      <c r="E245" s="43">
        <f t="shared" si="17"/>
        <v>405.22430215170937</v>
      </c>
      <c r="F245" s="43">
        <f t="shared" si="17"/>
        <v>0</v>
      </c>
      <c r="G245" s="43">
        <f t="shared" si="17"/>
        <v>0</v>
      </c>
      <c r="H245" s="43">
        <f t="shared" si="18"/>
        <v>53911.300769296562</v>
      </c>
      <c r="I245" s="1"/>
    </row>
    <row r="246" spans="2:9" x14ac:dyDescent="0.2">
      <c r="B246" s="9" t="str">
        <f>$B$35</f>
        <v>Teacher Education</v>
      </c>
      <c r="C246" s="43">
        <f t="shared" si="17"/>
        <v>14624.233164030511</v>
      </c>
      <c r="D246" s="43">
        <f t="shared" si="17"/>
        <v>281846.88742440118</v>
      </c>
      <c r="E246" s="43">
        <f t="shared" si="17"/>
        <v>258533.10477279057</v>
      </c>
      <c r="F246" s="43">
        <f t="shared" si="17"/>
        <v>42725.573835497642</v>
      </c>
      <c r="G246" s="43">
        <f t="shared" si="17"/>
        <v>0</v>
      </c>
      <c r="H246" s="43">
        <f t="shared" si="18"/>
        <v>597729.79919671989</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13294.757421845919</v>
      </c>
      <c r="D248" s="43">
        <f t="shared" si="17"/>
        <v>69177.26338476513</v>
      </c>
      <c r="E248" s="43">
        <f t="shared" si="17"/>
        <v>0</v>
      </c>
      <c r="F248" s="43">
        <f t="shared" si="17"/>
        <v>0</v>
      </c>
      <c r="G248" s="43">
        <f t="shared" si="17"/>
        <v>0</v>
      </c>
      <c r="H248" s="43">
        <f t="shared" si="18"/>
        <v>82472.02080661105</v>
      </c>
      <c r="I248" s="1"/>
    </row>
    <row r="249" spans="2:9" x14ac:dyDescent="0.2">
      <c r="B249" s="9" t="str">
        <f>$B$38</f>
        <v>Home Economics</v>
      </c>
      <c r="C249" s="43">
        <f t="shared" si="17"/>
        <v>3656.0582910076278</v>
      </c>
      <c r="D249" s="43">
        <f t="shared" si="17"/>
        <v>20918.323676029773</v>
      </c>
      <c r="E249" s="43">
        <f t="shared" si="17"/>
        <v>10535.831855944443</v>
      </c>
      <c r="F249" s="43">
        <f t="shared" si="17"/>
        <v>0</v>
      </c>
      <c r="G249" s="43">
        <f t="shared" si="17"/>
        <v>0</v>
      </c>
      <c r="H249" s="43">
        <f t="shared" si="18"/>
        <v>35110.213822981845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24429.116762641876</v>
      </c>
      <c r="D256" s="43">
        <f t="shared" si="17"/>
        <v>47616.710473067775</v>
      </c>
      <c r="E256" s="43">
        <f t="shared" si="17"/>
        <v>0</v>
      </c>
      <c r="F256" s="43">
        <f t="shared" si="17"/>
        <v>0</v>
      </c>
      <c r="G256" s="43">
        <f t="shared" si="17"/>
        <v>0</v>
      </c>
      <c r="H256" s="43">
        <f t="shared" si="18"/>
        <v>72045.827235709643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72954.981352379487</v>
      </c>
      <c r="D258" s="43">
        <f t="shared" si="17"/>
        <v>615439.10183687601</v>
      </c>
      <c r="E258" s="43">
        <f t="shared" si="17"/>
        <v>284467.46011049999</v>
      </c>
      <c r="F258" s="43">
        <f t="shared" si="17"/>
        <v>0</v>
      </c>
      <c r="G258" s="43">
        <f t="shared" si="17"/>
        <v>0</v>
      </c>
      <c r="H258" s="43">
        <f t="shared" si="18"/>
        <v>972861.54329975555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10734.402939015279</v>
      </c>
      <c r="E260" s="43">
        <f t="shared" si="19"/>
        <v>0</v>
      </c>
      <c r="F260" s="43">
        <f t="shared" si="19"/>
        <v>0</v>
      </c>
      <c r="G260" s="43">
        <f t="shared" si="19"/>
        <v>0</v>
      </c>
      <c r="H260" s="43">
        <f t="shared" si="18"/>
        <v>10734.402939015279</v>
      </c>
      <c r="I260" s="1"/>
    </row>
    <row r="261" spans="2:10" x14ac:dyDescent="0.2">
      <c r="B261" s="9" t="str">
        <f>$B$50</f>
        <v>Technology</v>
      </c>
      <c r="C261" s="43">
        <f t="shared" si="19"/>
        <v>0</v>
      </c>
      <c r="D261" s="43">
        <f t="shared" si="19"/>
        <v>825.72330300117528</v>
      </c>
      <c r="E261" s="43">
        <f t="shared" si="19"/>
        <v>0</v>
      </c>
      <c r="F261" s="43">
        <f t="shared" si="19"/>
        <v>0</v>
      </c>
      <c r="G261" s="43">
        <f t="shared" si="19"/>
        <v>0</v>
      </c>
      <c r="H261" s="43">
        <f t="shared" si="18"/>
        <v>825.72330300117528</v>
      </c>
      <c r="I261" s="1"/>
    </row>
    <row r="262" spans="2:10" x14ac:dyDescent="0.2">
      <c r="B262" s="9" t="str">
        <f>$B$51</f>
        <v>Nursing</v>
      </c>
      <c r="C262" s="43">
        <f t="shared" si="19"/>
        <v>332.36893554614795</v>
      </c>
      <c r="D262" s="43">
        <f t="shared" si="19"/>
        <v>54772.979099077958</v>
      </c>
      <c r="E262" s="43">
        <f t="shared" si="19"/>
        <v>7699.2617408824781</v>
      </c>
      <c r="F262" s="43">
        <f t="shared" si="19"/>
        <v>0</v>
      </c>
      <c r="G262" s="43">
        <f t="shared" si="19"/>
        <v>0</v>
      </c>
      <c r="H262" s="43">
        <f t="shared" si="18"/>
        <v>62804.609775506586</v>
      </c>
      <c r="I262" s="1"/>
    </row>
    <row r="263" spans="2:10" x14ac:dyDescent="0.2">
      <c r="B263" s="39" t="str">
        <f>$B$52</f>
        <v>Totals</v>
      </c>
      <c r="C263" s="42">
        <f>SUM(C243:C262)</f>
        <v>1007022.4798822373</v>
      </c>
      <c r="D263" s="42">
        <f>SUM(D243:D262)</f>
        <v>2101282.3120706575</v>
      </c>
      <c r="E263" s="42">
        <f>SUM(E243:E262)</f>
        <v>709277.60353287531</v>
      </c>
      <c r="F263" s="42">
        <f>SUM(F243:F262)</f>
        <v>47411.604514229643</v>
      </c>
      <c r="G263" s="42">
        <f>SUM(G243:G262)</f>
        <v>0</v>
      </c>
      <c r="H263" s="42">
        <f t="shared" si="18"/>
        <v>3864994</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4531421.9079585802</v>
      </c>
      <c r="D268" s="42">
        <f t="shared" si="20"/>
        <v>4550534.9407152068</v>
      </c>
      <c r="E268" s="42">
        <f t="shared" si="20"/>
        <v>1405373.4670041711</v>
      </c>
      <c r="F268" s="42">
        <f t="shared" si="20"/>
        <v>22968.831820464115</v>
      </c>
      <c r="G268" s="42">
        <f t="shared" si="20"/>
        <v>0</v>
      </c>
      <c r="H268" s="42">
        <f>SUM(C268:G268)</f>
        <v>10510299.147498421</v>
      </c>
      <c r="I268" s="1"/>
    </row>
    <row r="269" spans="2:10" x14ac:dyDescent="0.2">
      <c r="B269" s="9" t="str">
        <f>$B$33</f>
        <v>Science</v>
      </c>
      <c r="C269" s="43">
        <f t="shared" si="20"/>
        <v>1687575.126296442</v>
      </c>
      <c r="D269" s="43">
        <f t="shared" si="20"/>
        <v>1526448.0887234525</v>
      </c>
      <c r="E269" s="43">
        <f t="shared" si="20"/>
        <v>79350.738159971792</v>
      </c>
      <c r="F269" s="43">
        <f t="shared" si="20"/>
        <v>0</v>
      </c>
      <c r="G269" s="43">
        <f t="shared" si="20"/>
        <v>0</v>
      </c>
      <c r="H269" s="43">
        <f t="shared" ref="H269:H288" si="21">SUM(C269:G269)</f>
        <v>3293373.9531798665</v>
      </c>
      <c r="I269" s="1"/>
    </row>
    <row r="270" spans="2:10" x14ac:dyDescent="0.2">
      <c r="B270" s="9" t="str">
        <f>$B$34</f>
        <v>Fine Arts</v>
      </c>
      <c r="C270" s="43">
        <f t="shared" si="20"/>
        <v>230081.38579350204</v>
      </c>
      <c r="D270" s="43">
        <f t="shared" si="20"/>
        <v>105483.90199250951</v>
      </c>
      <c r="E270" s="43">
        <f t="shared" si="20"/>
        <v>1034.6134794830423</v>
      </c>
      <c r="F270" s="43">
        <f t="shared" si="20"/>
        <v>0</v>
      </c>
      <c r="G270" s="43">
        <f t="shared" si="20"/>
        <v>0</v>
      </c>
      <c r="H270" s="43">
        <f t="shared" si="21"/>
        <v>336599.90126549458</v>
      </c>
      <c r="I270" s="1"/>
    </row>
    <row r="271" spans="2:10" x14ac:dyDescent="0.2">
      <c r="B271" s="9" t="str">
        <f>$B$35</f>
        <v>Teacher Education</v>
      </c>
      <c r="C271" s="43">
        <f t="shared" si="20"/>
        <v>99768.41130881125</v>
      </c>
      <c r="D271" s="43">
        <f t="shared" si="20"/>
        <v>1667546.1367080654</v>
      </c>
      <c r="E271" s="43">
        <f t="shared" si="20"/>
        <v>1783705.2376945287</v>
      </c>
      <c r="F271" s="43">
        <f t="shared" si="20"/>
        <v>690657.7612744316</v>
      </c>
      <c r="G271" s="43">
        <f t="shared" si="20"/>
        <v>0</v>
      </c>
      <c r="H271" s="43">
        <f t="shared" si="21"/>
        <v>4241677.5469858367</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182301.59293118026</v>
      </c>
      <c r="D273" s="43">
        <f t="shared" si="20"/>
        <v>873850.77029083483</v>
      </c>
      <c r="E273" s="43">
        <f t="shared" si="20"/>
        <v>0</v>
      </c>
      <c r="F273" s="43">
        <f t="shared" si="20"/>
        <v>0</v>
      </c>
      <c r="G273" s="43">
        <f t="shared" si="20"/>
        <v>0</v>
      </c>
      <c r="H273" s="43">
        <f t="shared" si="21"/>
        <v>1056152.3632220151</v>
      </c>
      <c r="I273" s="1"/>
    </row>
    <row r="274" spans="2:10" x14ac:dyDescent="0.2">
      <c r="B274" s="9" t="str">
        <f>$B$38</f>
        <v>Home Economics</v>
      </c>
      <c r="C274" s="43">
        <f t="shared" si="20"/>
        <v>25934.005672285759</v>
      </c>
      <c r="D274" s="43">
        <f t="shared" si="20"/>
        <v>107718.03018758005</v>
      </c>
      <c r="E274" s="43">
        <f t="shared" si="20"/>
        <v>81632.531262024015</v>
      </c>
      <c r="F274" s="43">
        <f t="shared" si="20"/>
        <v>0</v>
      </c>
      <c r="G274" s="43">
        <f t="shared" si="20"/>
        <v>0</v>
      </c>
      <c r="H274" s="43">
        <f t="shared" si="21"/>
        <v>215284.56712188982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194850.21914703498</v>
      </c>
      <c r="D281" s="43">
        <f t="shared" si="20"/>
        <v>267297.2599467744</v>
      </c>
      <c r="E281" s="43">
        <f t="shared" si="20"/>
        <v>0</v>
      </c>
      <c r="F281" s="43">
        <f t="shared" si="20"/>
        <v>0</v>
      </c>
      <c r="G281" s="43">
        <f t="shared" si="20"/>
        <v>0</v>
      </c>
      <c r="H281" s="43">
        <f t="shared" si="21"/>
        <v>462147.47909380938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677921.28917697421</v>
      </c>
      <c r="D283" s="43">
        <f t="shared" si="20"/>
        <v>4085044.8354943725</v>
      </c>
      <c r="E283" s="43">
        <f t="shared" si="20"/>
        <v>2245029.7220883709</v>
      </c>
      <c r="F283" s="43">
        <f t="shared" si="20"/>
        <v>0</v>
      </c>
      <c r="G283" s="43">
        <f t="shared" si="20"/>
        <v>0</v>
      </c>
      <c r="H283" s="43">
        <f t="shared" si="21"/>
        <v>7007995.8467597179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180135.52463681609</v>
      </c>
      <c r="E285" s="43">
        <f t="shared" si="22"/>
        <v>0</v>
      </c>
      <c r="F285" s="43">
        <f t="shared" si="22"/>
        <v>0</v>
      </c>
      <c r="G285" s="43">
        <f t="shared" si="22"/>
        <v>0</v>
      </c>
      <c r="H285" s="43">
        <f t="shared" si="21"/>
        <v>180135.52463681609</v>
      </c>
      <c r="I285" s="1"/>
    </row>
    <row r="286" spans="2:10" x14ac:dyDescent="0.2">
      <c r="B286" s="9" t="str">
        <f>$B$50</f>
        <v>Technology</v>
      </c>
      <c r="C286" s="43">
        <f t="shared" si="22"/>
        <v>0</v>
      </c>
      <c r="D286" s="43">
        <f t="shared" si="22"/>
        <v>2108.2261233395593</v>
      </c>
      <c r="E286" s="43">
        <f t="shared" si="22"/>
        <v>0</v>
      </c>
      <c r="F286" s="43">
        <f t="shared" si="22"/>
        <v>0</v>
      </c>
      <c r="G286" s="43">
        <f t="shared" si="22"/>
        <v>0</v>
      </c>
      <c r="H286" s="43">
        <f t="shared" si="21"/>
        <v>2108.2261233395593</v>
      </c>
      <c r="I286" s="1"/>
    </row>
    <row r="287" spans="2:10" x14ac:dyDescent="0.2">
      <c r="B287" s="9" t="str">
        <f>$B$51</f>
        <v>Nursing</v>
      </c>
      <c r="C287" s="43">
        <f t="shared" si="22"/>
        <v>2126.9296672265118</v>
      </c>
      <c r="D287" s="43">
        <f t="shared" si="22"/>
        <v>769548.9248196641</v>
      </c>
      <c r="E287" s="43">
        <f t="shared" si="22"/>
        <v>289287.58962590125</v>
      </c>
      <c r="F287" s="43">
        <f t="shared" si="22"/>
        <v>0</v>
      </c>
      <c r="G287" s="43">
        <f t="shared" si="22"/>
        <v>0</v>
      </c>
      <c r="H287" s="43">
        <f t="shared" si="21"/>
        <v>1060963.4441127919</v>
      </c>
      <c r="I287" s="1"/>
    </row>
    <row r="288" spans="2:10" x14ac:dyDescent="0.2">
      <c r="B288" s="39" t="str">
        <f>$B$52</f>
        <v>Totals</v>
      </c>
      <c r="C288" s="42">
        <f>SUM(C268:C287)</f>
        <v>7631980.8679520376</v>
      </c>
      <c r="D288" s="42">
        <f>SUM(D268:D287)</f>
        <v>14135716.639638618</v>
      </c>
      <c r="E288" s="42">
        <f>SUM(E268:E287)</f>
        <v>5885413.899314451</v>
      </c>
      <c r="F288" s="42">
        <f>SUM(F268:F287)</f>
        <v>713626.59309489571</v>
      </c>
      <c r="G288" s="42">
        <f>SUM(G268:G287)</f>
        <v>0</v>
      </c>
      <c r="H288" s="42">
        <f t="shared" si="21"/>
        <v>28366738.000000004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395.89567604041412</v>
      </c>
      <c r="D293" s="40">
        <f t="shared" si="23"/>
        <v>529.1319698506054</v>
      </c>
      <c r="E293" s="40">
        <f t="shared" si="23"/>
        <v>1353.9243420078719</v>
      </c>
      <c r="F293" s="40">
        <f t="shared" si="23"/>
        <v>450.36925138164929</v>
      </c>
      <c r="G293" s="41">
        <f t="shared" si="23"/>
        <v>0</v>
      </c>
      <c r="H293" s="42">
        <f t="shared" si="23"/>
        <v>497.29354849767788</v>
      </c>
      <c r="I293" s="1"/>
    </row>
    <row r="294" spans="2:10" x14ac:dyDescent="0.2">
      <c r="B294" s="9" t="str">
        <f>$B$33</f>
        <v>Science</v>
      </c>
      <c r="C294" s="75">
        <f t="shared" si="23"/>
        <v>448.10810576113704</v>
      </c>
      <c r="D294" s="75">
        <f t="shared" si="23"/>
        <v>727.57296888629764</v>
      </c>
      <c r="E294" s="75">
        <f t="shared" si="23"/>
        <v>1442.7406938176689</v>
      </c>
      <c r="F294" s="75">
        <f t="shared" si="23"/>
        <v>0</v>
      </c>
      <c r="G294" s="96">
        <f t="shared" si="23"/>
        <v>0</v>
      </c>
      <c r="H294" s="43">
        <f t="shared" si="23"/>
        <v>556.40715546204876</v>
      </c>
      <c r="I294" s="1"/>
    </row>
    <row r="295" spans="2:10" x14ac:dyDescent="0.2">
      <c r="B295" s="9" t="str">
        <f>$B$34</f>
        <v>Fine Arts</v>
      </c>
      <c r="C295" s="75">
        <f t="shared" si="23"/>
        <v>363.47770267535867</v>
      </c>
      <c r="D295" s="75">
        <f t="shared" si="23"/>
        <v>524.79553230104227</v>
      </c>
      <c r="E295" s="75">
        <f t="shared" si="23"/>
        <v>344.87115982768074</v>
      </c>
      <c r="F295" s="75">
        <f t="shared" si="23"/>
        <v>0</v>
      </c>
      <c r="G295" s="96">
        <f t="shared" si="23"/>
        <v>0</v>
      </c>
      <c r="H295" s="43">
        <f t="shared" si="23"/>
        <v>402.15041967203655</v>
      </c>
      <c r="I295" s="1"/>
    </row>
    <row r="296" spans="2:10" x14ac:dyDescent="0.2">
      <c r="B296" s="9" t="str">
        <f>$B$35</f>
        <v>Teacher Education</v>
      </c>
      <c r="C296" s="75">
        <f t="shared" si="23"/>
        <v>377.91064889701232</v>
      </c>
      <c r="D296" s="75">
        <f t="shared" si="23"/>
        <v>542.82100804299</v>
      </c>
      <c r="E296" s="75">
        <f t="shared" si="23"/>
        <v>931.92541154364085</v>
      </c>
      <c r="F296" s="75">
        <f t="shared" si="23"/>
        <v>1485.2855081170571</v>
      </c>
      <c r="G296" s="96">
        <f t="shared" si="23"/>
        <v>0</v>
      </c>
      <c r="H296" s="43">
        <f t="shared" si="23"/>
        <v>742.20079562306853</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759.58997054658437</v>
      </c>
      <c r="D298" s="75">
        <f t="shared" si="23"/>
        <v>1158.9532762477916</v>
      </c>
      <c r="E298" s="75">
        <f t="shared" si="23"/>
        <v>0</v>
      </c>
      <c r="F298" s="75">
        <f t="shared" si="23"/>
        <v>0</v>
      </c>
      <c r="G298" s="96">
        <f t="shared" si="23"/>
        <v>0</v>
      </c>
      <c r="H298" s="43">
        <f t="shared" si="23"/>
        <v>1062.5275283923693</v>
      </c>
      <c r="I298" s="1"/>
    </row>
    <row r="299" spans="2:10" x14ac:dyDescent="0.2">
      <c r="B299" s="9" t="str">
        <f>$B$38</f>
        <v>Home Economics</v>
      </c>
      <c r="C299" s="75">
        <f t="shared" si="23"/>
        <v>392.93947988311754</v>
      </c>
      <c r="D299" s="75">
        <f t="shared" si="23"/>
        <v>472.44750082271952</v>
      </c>
      <c r="E299" s="75">
        <f t="shared" si="23"/>
        <v>1046.5709136156925</v>
      </c>
      <c r="F299" s="75">
        <f t="shared" si="23"/>
        <v>0</v>
      </c>
      <c r="G299" s="96">
        <f t="shared" si="23"/>
        <v>0</v>
      </c>
      <c r="H299" s="43">
        <f t="shared" si="23"/>
        <v>578.72195462873606</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441.83723162592963</v>
      </c>
      <c r="D306" s="75">
        <f t="shared" si="23"/>
        <v>515.0236222481202</v>
      </c>
      <c r="E306" s="75">
        <f t="shared" si="23"/>
        <v>0</v>
      </c>
      <c r="F306" s="75">
        <f t="shared" si="23"/>
        <v>0</v>
      </c>
      <c r="G306" s="96">
        <f t="shared" si="23"/>
        <v>0</v>
      </c>
      <c r="H306" s="43">
        <f t="shared" si="23"/>
        <v>481.40362405605146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514.74661289064102</v>
      </c>
      <c r="D308" s="75">
        <f t="shared" si="23"/>
        <v>608.98104285843363</v>
      </c>
      <c r="E308" s="75">
        <f t="shared" si="23"/>
        <v>1066.0160123876406</v>
      </c>
      <c r="F308" s="75">
        <f t="shared" si="23"/>
        <v>0</v>
      </c>
      <c r="G308" s="96">
        <f t="shared" si="23"/>
        <v>0</v>
      </c>
      <c r="H308" s="43">
        <f t="shared" si="23"/>
        <v>691.73781924387697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1539.6198686907358</v>
      </c>
      <c r="E310" s="75">
        <f t="shared" si="24"/>
        <v>0</v>
      </c>
      <c r="F310" s="75">
        <f t="shared" si="24"/>
        <v>0</v>
      </c>
      <c r="G310" s="96">
        <f t="shared" si="24"/>
        <v>0</v>
      </c>
      <c r="H310" s="43">
        <f t="shared" si="24"/>
        <v>1539.6198686907358</v>
      </c>
      <c r="I310" s="1"/>
    </row>
    <row r="311" spans="2:10" x14ac:dyDescent="0.2">
      <c r="B311" s="9" t="str">
        <f>$B$50</f>
        <v>Technology</v>
      </c>
      <c r="C311" s="75">
        <f t="shared" si="24"/>
        <v>0</v>
      </c>
      <c r="D311" s="75">
        <f t="shared" si="24"/>
        <v>234.24734703772882</v>
      </c>
      <c r="E311" s="75">
        <f t="shared" si="24"/>
        <v>0</v>
      </c>
      <c r="F311" s="75">
        <f t="shared" si="24"/>
        <v>0</v>
      </c>
      <c r="G311" s="96">
        <f t="shared" si="24"/>
        <v>0</v>
      </c>
      <c r="H311" s="43">
        <f t="shared" si="24"/>
        <v>234.24734703772882</v>
      </c>
      <c r="I311" s="1"/>
    </row>
    <row r="312" spans="2:10" x14ac:dyDescent="0.2">
      <c r="B312" s="9" t="str">
        <f>$B$51</f>
        <v>Nursing</v>
      </c>
      <c r="C312" s="75">
        <f t="shared" si="24"/>
        <v>354.4882778710853</v>
      </c>
      <c r="D312" s="75">
        <f t="shared" si="24"/>
        <v>1289.0266747398059</v>
      </c>
      <c r="E312" s="75">
        <f t="shared" si="24"/>
        <v>5075.2208706298461</v>
      </c>
      <c r="F312" s="75">
        <f t="shared" si="24"/>
        <v>0</v>
      </c>
      <c r="G312" s="96">
        <f t="shared" si="24"/>
        <v>0</v>
      </c>
      <c r="H312" s="43">
        <f t="shared" si="24"/>
        <v>1607.5203698678665</v>
      </c>
      <c r="I312" s="1"/>
    </row>
    <row r="313" spans="2:10" x14ac:dyDescent="0.2">
      <c r="B313" s="39" t="str">
        <f>$B$52</f>
        <v>Totals</v>
      </c>
      <c r="C313" s="42">
        <f t="shared" si="24"/>
        <v>419.82402046053346</v>
      </c>
      <c r="D313" s="42">
        <f t="shared" si="24"/>
        <v>617.1993467946827</v>
      </c>
      <c r="E313" s="42">
        <f t="shared" si="24"/>
        <v>1120.817729825643</v>
      </c>
      <c r="F313" s="42">
        <f t="shared" si="24"/>
        <v>1382.9972734397204</v>
      </c>
      <c r="G313" s="42">
        <f t="shared" si="24"/>
        <v>0</v>
      </c>
      <c r="H313" s="42">
        <f t="shared" si="24"/>
        <v>605.49292407522046</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1.3365439479985384</v>
      </c>
      <c r="E318" s="59">
        <f t="shared" si="25"/>
        <v>3.4199018174415716</v>
      </c>
      <c r="F318" s="59">
        <f t="shared" si="25"/>
        <v>1.1375957825204293</v>
      </c>
      <c r="G318" s="59">
        <f t="shared" si="25"/>
        <v>0</v>
      </c>
      <c r="H318" s="59">
        <f t="shared" si="25"/>
        <v>1.2561227075562018</v>
      </c>
      <c r="I318" s="1"/>
    </row>
    <row r="319" spans="2:10" x14ac:dyDescent="0.2">
      <c r="B319" s="9" t="str">
        <f>$B$33</f>
        <v>Science</v>
      </c>
      <c r="C319" s="59">
        <f t="shared" ref="C319:H334" si="26">IF($C$293=0,"",C294/$C$293)</f>
        <v>1.1318843141782455</v>
      </c>
      <c r="D319" s="59">
        <f t="shared" si="26"/>
        <v>1.8377896322667211</v>
      </c>
      <c r="E319" s="59">
        <f t="shared" si="26"/>
        <v>3.6442446359792773</v>
      </c>
      <c r="F319" s="59">
        <f t="shared" si="26"/>
        <v>0</v>
      </c>
      <c r="G319" s="59">
        <f t="shared" si="26"/>
        <v>0</v>
      </c>
      <c r="H319" s="59">
        <f t="shared" si="26"/>
        <v>1.4054388293072673</v>
      </c>
      <c r="I319" s="1"/>
    </row>
    <row r="320" spans="2:10" x14ac:dyDescent="0.2">
      <c r="B320" s="9" t="str">
        <f>$B$34</f>
        <v>Fine Arts</v>
      </c>
      <c r="C320" s="59">
        <f t="shared" si="26"/>
        <v>0.91811485871912846</v>
      </c>
      <c r="D320" s="59">
        <f t="shared" si="26"/>
        <v>1.325590462492118</v>
      </c>
      <c r="E320" s="59">
        <f t="shared" si="26"/>
        <v>0.87111625789132219</v>
      </c>
      <c r="F320" s="59">
        <f t="shared" si="26"/>
        <v>0</v>
      </c>
      <c r="G320" s="59">
        <f t="shared" si="26"/>
        <v>0</v>
      </c>
      <c r="H320" s="59">
        <f t="shared" si="26"/>
        <v>1.0157989692996392</v>
      </c>
      <c r="I320" s="1"/>
    </row>
    <row r="321" spans="2:9" x14ac:dyDescent="0.2">
      <c r="B321" s="9" t="str">
        <f>$B$35</f>
        <v>Teacher Education</v>
      </c>
      <c r="C321" s="59">
        <f t="shared" si="26"/>
        <v>0.95457129685456366</v>
      </c>
      <c r="D321" s="59">
        <f t="shared" si="26"/>
        <v>1.3711213354792422</v>
      </c>
      <c r="E321" s="59">
        <f t="shared" si="26"/>
        <v>2.353967138172298</v>
      </c>
      <c r="F321" s="59">
        <f t="shared" si="26"/>
        <v>3.751709346695252</v>
      </c>
      <c r="G321" s="59">
        <f t="shared" si="26"/>
        <v>0</v>
      </c>
      <c r="H321" s="59">
        <f t="shared" si="26"/>
        <v>1.8747383225961343</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1.9186619519154418</v>
      </c>
      <c r="D323" s="59">
        <f t="shared" si="26"/>
        <v>2.9274208999683098</v>
      </c>
      <c r="E323" s="59">
        <f t="shared" si="26"/>
        <v>0</v>
      </c>
      <c r="F323" s="59">
        <f t="shared" si="26"/>
        <v>0</v>
      </c>
      <c r="G323" s="59">
        <f t="shared" si="26"/>
        <v>0</v>
      </c>
      <c r="H323" s="59">
        <f t="shared" si="26"/>
        <v>2.6838573712633922</v>
      </c>
      <c r="I323" s="1"/>
    </row>
    <row r="324" spans="2:9" x14ac:dyDescent="0.2">
      <c r="B324" s="9" t="str">
        <f>$B$38</f>
        <v>Home Economics</v>
      </c>
      <c r="C324" s="59">
        <f t="shared" si="26"/>
        <v>0.99253289102103048</v>
      </c>
      <c r="D324" s="59">
        <f t="shared" si="26"/>
        <v>1.1933636293983942</v>
      </c>
      <c r="E324" s="59">
        <f t="shared" si="26"/>
        <v>2.6435522713535664</v>
      </c>
      <c r="F324" s="59">
        <f t="shared" si="26"/>
        <v>0</v>
      </c>
      <c r="G324" s="59">
        <f t="shared" si="26"/>
        <v>0</v>
      </c>
      <c r="H324" s="59">
        <f t="shared" si="26"/>
        <v>1.4618041813865594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1.1160446005498319</v>
      </c>
      <c r="D331" s="59">
        <f t="shared" si="26"/>
        <v>1.3009074193463663</v>
      </c>
      <c r="E331" s="59">
        <f t="shared" si="26"/>
        <v>0</v>
      </c>
      <c r="F331" s="59">
        <f t="shared" si="26"/>
        <v>0</v>
      </c>
      <c r="G331" s="59">
        <f t="shared" si="26"/>
        <v>0</v>
      </c>
      <c r="H331" s="59">
        <f t="shared" si="26"/>
        <v>1.2159860619617084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1.3002077164340999</v>
      </c>
      <c r="D333" s="59">
        <f t="shared" si="26"/>
        <v>1.538236155921711</v>
      </c>
      <c r="E333" s="59">
        <f t="shared" si="26"/>
        <v>2.6926689956543468</v>
      </c>
      <c r="F333" s="59">
        <f t="shared" si="26"/>
        <v>0</v>
      </c>
      <c r="G333" s="59">
        <f t="shared" si="26"/>
        <v>0</v>
      </c>
      <c r="H333" s="59">
        <f t="shared" si="26"/>
        <v>1.747272984040529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3.8889534841334492</v>
      </c>
      <c r="E335" s="59">
        <f t="shared" si="27"/>
        <v>0</v>
      </c>
      <c r="F335" s="59">
        <f t="shared" si="27"/>
        <v>0</v>
      </c>
      <c r="G335" s="59">
        <f t="shared" si="27"/>
        <v>0</v>
      </c>
      <c r="H335" s="59">
        <f t="shared" si="27"/>
        <v>3.8889534841334492</v>
      </c>
      <c r="I335" s="1"/>
    </row>
    <row r="336" spans="2:9" x14ac:dyDescent="0.2">
      <c r="B336" s="9" t="str">
        <f>$B$50</f>
        <v>Technology</v>
      </c>
      <c r="C336" s="59">
        <f t="shared" si="27"/>
        <v>0</v>
      </c>
      <c r="D336" s="59">
        <f t="shared" si="27"/>
        <v>0.59168958191353471</v>
      </c>
      <c r="E336" s="59">
        <f t="shared" si="27"/>
        <v>0</v>
      </c>
      <c r="F336" s="59">
        <f t="shared" si="27"/>
        <v>0</v>
      </c>
      <c r="G336" s="59">
        <f t="shared" si="27"/>
        <v>0</v>
      </c>
      <c r="H336" s="59">
        <f t="shared" si="27"/>
        <v>0.59168958191353471</v>
      </c>
      <c r="I336" s="1"/>
    </row>
    <row r="337" spans="2:10" x14ac:dyDescent="0.2">
      <c r="B337" s="9" t="str">
        <f>$B$51</f>
        <v>Nursing</v>
      </c>
      <c r="C337" s="59">
        <f t="shared" si="27"/>
        <v>0.89540830911954228</v>
      </c>
      <c r="D337" s="59">
        <f t="shared" si="27"/>
        <v>3.2559756338642569</v>
      </c>
      <c r="E337" s="59">
        <f t="shared" si="27"/>
        <v>12.81959156864283</v>
      </c>
      <c r="F337" s="59">
        <f t="shared" si="27"/>
        <v>0</v>
      </c>
      <c r="G337" s="59">
        <f t="shared" si="27"/>
        <v>0</v>
      </c>
      <c r="H337" s="59">
        <f t="shared" si="27"/>
        <v>4.0604645798247274</v>
      </c>
      <c r="I337" s="1"/>
    </row>
    <row r="338" spans="2:10" x14ac:dyDescent="0.2">
      <c r="B338" s="39" t="str">
        <f>$B$52</f>
        <v>Totals</v>
      </c>
      <c r="C338" s="59">
        <f t="shared" si="27"/>
        <v>1.0604410350207429</v>
      </c>
      <c r="D338" s="59">
        <f t="shared" si="27"/>
        <v>1.5589949174683011</v>
      </c>
      <c r="E338" s="59">
        <f t="shared" si="27"/>
        <v>2.8310936381917617</v>
      </c>
      <c r="F338" s="59">
        <f t="shared" si="27"/>
        <v>3.4933376572128569</v>
      </c>
      <c r="G338" s="59">
        <f t="shared" si="27"/>
        <v>0</v>
      </c>
      <c r="H338" s="59">
        <f t="shared" si="27"/>
        <v>1.5294254540264545</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11876.870281212423</v>
      </c>
      <c r="D343" s="42">
        <f t="shared" si="28"/>
        <v>15873.959095518163</v>
      </c>
      <c r="E343" s="42">
        <f>E293*24</f>
        <v>32494.184208188926</v>
      </c>
      <c r="F343" s="42">
        <f>F293*18</f>
        <v>8106.6465248696877</v>
      </c>
      <c r="G343" s="42">
        <f>G293*24</f>
        <v>0</v>
      </c>
      <c r="H343" s="42">
        <f>IF((C32/30+D32/30+E32/24+F32/18+G32/24)=0,0,H268/(C32/30+D32/30+E32/24+F32/18+G32/24))</f>
        <v>14714.467854723971</v>
      </c>
      <c r="I343" s="1"/>
    </row>
    <row r="344" spans="2:10" x14ac:dyDescent="0.2">
      <c r="B344" s="9" t="str">
        <f>$B$33</f>
        <v>Science</v>
      </c>
      <c r="C344" s="43">
        <f t="shared" si="28"/>
        <v>13443.243172834111</v>
      </c>
      <c r="D344" s="43">
        <f t="shared" si="28"/>
        <v>21827.18906658893</v>
      </c>
      <c r="E344" s="43">
        <f>E294*24</f>
        <v>34625.776651624052</v>
      </c>
      <c r="F344" s="43">
        <f>F294*18</f>
        <v>0</v>
      </c>
      <c r="G344" s="43">
        <f>G294*24</f>
        <v>0</v>
      </c>
      <c r="H344" s="43">
        <f t="shared" ref="H344:H363" si="29">IF((C33/30+D33/30+E33/24+F33/18+G33/24)=0,0,H269/(C33/30+D33/30+E33/24+F33/18+G33/24))</f>
        <v>16653.528059566979</v>
      </c>
      <c r="I344" s="1"/>
    </row>
    <row r="345" spans="2:10" x14ac:dyDescent="0.2">
      <c r="B345" s="9" t="str">
        <f>$B$34</f>
        <v>Fine Arts</v>
      </c>
      <c r="C345" s="43">
        <f t="shared" si="28"/>
        <v>10904.331080260759</v>
      </c>
      <c r="D345" s="43">
        <f t="shared" si="28"/>
        <v>15743.865969031269</v>
      </c>
      <c r="E345" s="43">
        <f t="shared" ref="E345:E363" si="30">E295*24</f>
        <v>8276.9078358643383</v>
      </c>
      <c r="F345" s="43">
        <f t="shared" ref="F345:F363" si="31">F295*18</f>
        <v>0</v>
      </c>
      <c r="G345" s="43">
        <f t="shared" ref="G345:G363" si="32">G295*24</f>
        <v>0</v>
      </c>
      <c r="H345" s="43">
        <f t="shared" si="29"/>
        <v>12053.711773160056</v>
      </c>
      <c r="I345" s="1"/>
    </row>
    <row r="346" spans="2:10" x14ac:dyDescent="0.2">
      <c r="B346" s="9" t="str">
        <f>$B$35</f>
        <v>Teacher Education</v>
      </c>
      <c r="C346" s="43">
        <f t="shared" si="28"/>
        <v>11337.31946691037</v>
      </c>
      <c r="D346" s="43">
        <f t="shared" si="28"/>
        <v>16284.6302412897</v>
      </c>
      <c r="E346" s="43">
        <f t="shared" si="30"/>
        <v>22366.209877047382</v>
      </c>
      <c r="F346" s="43">
        <f t="shared" si="31"/>
        <v>26735.139146107027</v>
      </c>
      <c r="G346" s="43">
        <f t="shared" si="32"/>
        <v>0</v>
      </c>
      <c r="H346" s="43">
        <f t="shared" si="29"/>
        <v>19566.437519731699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22787.699116397533</v>
      </c>
      <c r="D348" s="43">
        <f t="shared" si="28"/>
        <v>34768.59828743375</v>
      </c>
      <c r="E348" s="43">
        <f t="shared" si="30"/>
        <v>0</v>
      </c>
      <c r="F348" s="43">
        <f t="shared" si="31"/>
        <v>0</v>
      </c>
      <c r="G348" s="43">
        <f t="shared" si="32"/>
        <v>0</v>
      </c>
      <c r="H348" s="43">
        <f t="shared" si="29"/>
        <v>31875.825851771078</v>
      </c>
      <c r="I348" s="1"/>
    </row>
    <row r="349" spans="2:10" x14ac:dyDescent="0.2">
      <c r="B349" s="9" t="str">
        <f>$B$38</f>
        <v>Home Economics</v>
      </c>
      <c r="C349" s="43">
        <f t="shared" si="28"/>
        <v>11788.184396493527</v>
      </c>
      <c r="D349" s="43">
        <f t="shared" si="28"/>
        <v>14173.425024681586</v>
      </c>
      <c r="E349" s="43">
        <f t="shared" si="30"/>
        <v>25117.701926776619</v>
      </c>
      <c r="F349" s="43">
        <f t="shared" si="31"/>
        <v>0</v>
      </c>
      <c r="G349" s="43">
        <f t="shared" si="32"/>
        <v>0</v>
      </c>
      <c r="H349" s="43">
        <f t="shared" si="29"/>
        <v>16496.901695163971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13255.11694877789</v>
      </c>
      <c r="D356" s="43">
        <f t="shared" si="28"/>
        <v>15450.708667443607</v>
      </c>
      <c r="E356" s="43">
        <f t="shared" si="30"/>
        <v>0</v>
      </c>
      <c r="F356" s="43">
        <f t="shared" si="31"/>
        <v>0</v>
      </c>
      <c r="G356" s="43">
        <f t="shared" si="32"/>
        <v>0</v>
      </c>
      <c r="H356" s="43">
        <f t="shared" si="29"/>
        <v>14442.108721681543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15442.398386719231</v>
      </c>
      <c r="D358" s="43">
        <f t="shared" si="28"/>
        <v>18269.431285753009</v>
      </c>
      <c r="E358" s="43">
        <f t="shared" si="30"/>
        <v>25584.384297303375</v>
      </c>
      <c r="F358" s="43">
        <f t="shared" si="31"/>
        <v>0</v>
      </c>
      <c r="G358" s="43">
        <f t="shared" si="32"/>
        <v>0</v>
      </c>
      <c r="H358" s="43">
        <f t="shared" si="29"/>
        <v>19726.941159070284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46188.59606072207</v>
      </c>
      <c r="E360" s="43">
        <f t="shared" si="30"/>
        <v>0</v>
      </c>
      <c r="F360" s="43">
        <f t="shared" si="31"/>
        <v>0</v>
      </c>
      <c r="G360" s="43">
        <f t="shared" si="32"/>
        <v>0</v>
      </c>
      <c r="H360" s="43">
        <f t="shared" si="29"/>
        <v>46188.596060722077</v>
      </c>
      <c r="I360" s="1"/>
    </row>
    <row r="361" spans="2:9" x14ac:dyDescent="0.2">
      <c r="B361" s="9" t="str">
        <f>$B$50</f>
        <v>Technology</v>
      </c>
      <c r="C361" s="43">
        <f t="shared" si="33"/>
        <v>0</v>
      </c>
      <c r="D361" s="43">
        <f t="shared" si="33"/>
        <v>7027.4204111318641</v>
      </c>
      <c r="E361" s="43">
        <f t="shared" si="30"/>
        <v>0</v>
      </c>
      <c r="F361" s="43">
        <f t="shared" si="31"/>
        <v>0</v>
      </c>
      <c r="G361" s="43">
        <f t="shared" si="32"/>
        <v>0</v>
      </c>
      <c r="H361" s="43">
        <f t="shared" si="29"/>
        <v>7027.420411131865</v>
      </c>
      <c r="I361" s="1"/>
    </row>
    <row r="362" spans="2:9" x14ac:dyDescent="0.2">
      <c r="B362" s="9" t="str">
        <f>$B$51</f>
        <v>Nursing</v>
      </c>
      <c r="C362" s="43">
        <f t="shared" si="33"/>
        <v>10634.648336132559</v>
      </c>
      <c r="D362" s="43">
        <f t="shared" si="33"/>
        <v>38670.800242194178</v>
      </c>
      <c r="E362" s="43">
        <f t="shared" si="30"/>
        <v>121805.30089511631</v>
      </c>
      <c r="F362" s="43">
        <f t="shared" si="31"/>
        <v>0</v>
      </c>
      <c r="G362" s="43">
        <f t="shared" si="32"/>
        <v>0</v>
      </c>
      <c r="H362" s="43">
        <f t="shared" si="29"/>
        <v>47206.382385441248</v>
      </c>
      <c r="I362" s="1"/>
    </row>
    <row r="363" spans="2:9" x14ac:dyDescent="0.2">
      <c r="B363" s="39" t="str">
        <f>$B$52</f>
        <v>Totals</v>
      </c>
      <c r="C363" s="42">
        <f t="shared" si="33"/>
        <v>12594.720613816004</v>
      </c>
      <c r="D363" s="42">
        <f t="shared" si="33"/>
        <v>18515.98040384048</v>
      </c>
      <c r="E363" s="42">
        <f t="shared" si="30"/>
        <v>26899.625515815431</v>
      </c>
      <c r="F363" s="42">
        <f t="shared" si="31"/>
        <v>24893.950921914966</v>
      </c>
      <c r="G363" s="42">
        <f t="shared" si="32"/>
        <v>0</v>
      </c>
      <c r="H363" s="42">
        <f t="shared" si="29"/>
        <v>17544.355875334368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pageSetUpPr fitToPage="1"/>
  </sheetPr>
  <dimension ref="B1:W363"/>
  <sheetViews>
    <sheetView showGridLines="0" showZeros="0" zoomScale="70" zoomScaleNormal="70" workbookViewId="0">
      <selection activeCell="F16" sqref="F16"/>
    </sheetView>
  </sheetViews>
  <sheetFormatPr defaultColWidth="9.140625" defaultRowHeight="14.25" x14ac:dyDescent="0.2"/>
  <cols>
    <col min="1" max="1" width="1.85546875" style="4" customWidth="1"/>
    <col min="2" max="2" width="30.5703125" style="4" customWidth="1"/>
    <col min="3" max="3" width="15.85546875" style="4" bestFit="1" customWidth="1"/>
    <col min="4" max="5" width="17.14062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 style="4" bestFit="1" customWidth="1"/>
    <col min="11" max="12" width="15.28515625" style="4" bestFit="1" customWidth="1"/>
    <col min="13"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120</v>
      </c>
      <c r="C3" s="6"/>
      <c r="D3" s="6"/>
      <c r="E3" s="6"/>
      <c r="F3" s="6"/>
      <c r="G3" s="6"/>
      <c r="H3" s="6"/>
    </row>
    <row r="4" spans="2:8" x14ac:dyDescent="0.2">
      <c r="B4" s="90" t="s">
        <v>155</v>
      </c>
      <c r="C4" s="6"/>
      <c r="D4" s="6"/>
      <c r="E4" s="6"/>
      <c r="F4" s="6"/>
      <c r="G4" s="6"/>
      <c r="H4" s="6"/>
    </row>
    <row r="5" spans="2:8" x14ac:dyDescent="0.2">
      <c r="B5" s="26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Data!G22</f>
        <v>244089430</v>
      </c>
      <c r="G13" s="33"/>
      <c r="H13" s="60">
        <f>F13</f>
        <v>244089430</v>
      </c>
    </row>
    <row r="14" spans="2:8" x14ac:dyDescent="0.2">
      <c r="B14" s="351" t="s">
        <v>15</v>
      </c>
      <c r="C14" s="351"/>
      <c r="D14" s="351"/>
      <c r="E14" s="351"/>
      <c r="F14" s="82">
        <f>Data!H22</f>
        <v>163819182</v>
      </c>
      <c r="G14" s="33"/>
      <c r="H14" s="30">
        <f>F14</f>
        <v>163819182</v>
      </c>
    </row>
    <row r="15" spans="2:8" x14ac:dyDescent="0.2">
      <c r="B15" s="351" t="s">
        <v>16</v>
      </c>
      <c r="C15" s="351"/>
      <c r="D15" s="351"/>
      <c r="E15" s="351"/>
      <c r="F15" s="82">
        <f>Data!I22</f>
        <v>169217136</v>
      </c>
      <c r="G15" s="33"/>
      <c r="H15" s="30">
        <f>F15</f>
        <v>169217136</v>
      </c>
    </row>
    <row r="16" spans="2:8" x14ac:dyDescent="0.2">
      <c r="B16" s="351" t="s">
        <v>20</v>
      </c>
      <c r="C16" s="351"/>
      <c r="D16" s="351"/>
      <c r="E16" s="351"/>
      <c r="F16" s="82">
        <f>Data!J22</f>
        <v>29867659</v>
      </c>
      <c r="G16" s="33"/>
      <c r="H16" s="30">
        <f>F16-G16</f>
        <v>29867659</v>
      </c>
    </row>
    <row r="17" spans="2:23" x14ac:dyDescent="0.2">
      <c r="B17" s="351" t="s">
        <v>17</v>
      </c>
      <c r="C17" s="351"/>
      <c r="D17" s="351"/>
      <c r="E17" s="351"/>
      <c r="F17" s="82">
        <f>Data!K22</f>
        <v>74055562</v>
      </c>
      <c r="G17" s="33"/>
      <c r="H17" s="30">
        <f>F17</f>
        <v>74055562</v>
      </c>
    </row>
    <row r="18" spans="2:23" x14ac:dyDescent="0.2">
      <c r="B18" s="351" t="s">
        <v>1</v>
      </c>
      <c r="C18" s="351"/>
      <c r="D18" s="351"/>
      <c r="E18" s="351"/>
      <c r="F18" s="83">
        <f>SUM(F13:F17)</f>
        <v>681048969</v>
      </c>
      <c r="G18" s="34"/>
      <c r="H18" s="29">
        <f>SUM(H13:H17)</f>
        <v>681048969</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Data!L22</f>
        <v>David Ellis</v>
      </c>
      <c r="E21" s="350"/>
      <c r="F21" s="350"/>
      <c r="G21" s="94" t="str">
        <f>Data!M22</f>
        <v>713-743-8754</v>
      </c>
      <c r="H21" s="84" t="str">
        <f>Data!N22</f>
        <v>DELLIS@UH.EDU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Data!O22</f>
        <v>13427</v>
      </c>
      <c r="D25" s="86">
        <f>Data!P22</f>
        <v>23907</v>
      </c>
      <c r="E25" s="86">
        <f>Data!Q22</f>
        <v>4516</v>
      </c>
      <c r="F25" s="86">
        <f>Data!R22</f>
        <v>1799</v>
      </c>
      <c r="G25" s="86">
        <f>Data!S22</f>
        <v>1715</v>
      </c>
      <c r="H25" s="74">
        <f>SUM(C25:G25)</f>
        <v>45364</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Data!T22</f>
        <v>Moreno, Susan E.</v>
      </c>
      <c r="E28" s="350"/>
      <c r="F28" s="350"/>
      <c r="G28" s="94" t="str">
        <f>Data!U22</f>
        <v>(713) 743-0640</v>
      </c>
      <c r="H28" s="84" t="str">
        <f>Data!V22</f>
        <v>semoreno@Central.UH.EDU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Data!W22</f>
        <v>251758</v>
      </c>
      <c r="D32" s="87">
        <f>Data!AQ22</f>
        <v>94048</v>
      </c>
      <c r="E32" s="87">
        <f>Data!BK22</f>
        <v>9957</v>
      </c>
      <c r="F32" s="87">
        <f>Data!CE22</f>
        <v>8455</v>
      </c>
      <c r="G32" s="87">
        <f>Data!CY22</f>
        <v>0</v>
      </c>
      <c r="H32" s="22">
        <f>SUM(C32:G32)</f>
        <v>364218</v>
      </c>
      <c r="I32" s="1"/>
      <c r="W32" s="18"/>
    </row>
    <row r="33" spans="2:23" x14ac:dyDescent="0.2">
      <c r="B33" s="7" t="s">
        <v>47</v>
      </c>
      <c r="C33" s="87">
        <f>Data!X22</f>
        <v>88441</v>
      </c>
      <c r="D33" s="87">
        <f>Data!AR22</f>
        <v>47983</v>
      </c>
      <c r="E33" s="87">
        <f>Data!BL22</f>
        <v>7406</v>
      </c>
      <c r="F33" s="87">
        <f>Data!CF22</f>
        <v>6783</v>
      </c>
      <c r="G33" s="87">
        <f>Data!CZ22</f>
        <v>0</v>
      </c>
      <c r="H33" s="22">
        <f t="shared" ref="H33:H52" si="0">SUM(C33:G33)</f>
        <v>150613</v>
      </c>
      <c r="I33" s="1"/>
      <c r="W33" s="18"/>
    </row>
    <row r="34" spans="2:23" x14ac:dyDescent="0.2">
      <c r="B34" s="7" t="s">
        <v>48</v>
      </c>
      <c r="C34" s="87">
        <f>Data!Y22</f>
        <v>29041</v>
      </c>
      <c r="D34" s="87">
        <f>Data!AS22</f>
        <v>14092</v>
      </c>
      <c r="E34" s="87">
        <f>Data!BM22</f>
        <v>4053</v>
      </c>
      <c r="F34" s="87">
        <f>Data!CG22</f>
        <v>759</v>
      </c>
      <c r="G34" s="87">
        <f>Data!DA22</f>
        <v>0</v>
      </c>
      <c r="H34" s="22">
        <f t="shared" si="0"/>
        <v>47945</v>
      </c>
      <c r="I34" s="1"/>
      <c r="W34" s="18"/>
    </row>
    <row r="35" spans="2:23" x14ac:dyDescent="0.2">
      <c r="B35" s="7" t="s">
        <v>49</v>
      </c>
      <c r="C35" s="87">
        <f>Data!Z22</f>
        <v>1746</v>
      </c>
      <c r="D35" s="87">
        <f>Data!AT22</f>
        <v>15510</v>
      </c>
      <c r="E35" s="87">
        <f>Data!BN22</f>
        <v>7134</v>
      </c>
      <c r="F35" s="87">
        <f>Data!CH22</f>
        <v>3946</v>
      </c>
      <c r="G35" s="87">
        <f>Data!DB22</f>
        <v>0</v>
      </c>
      <c r="H35" s="22">
        <f t="shared" si="0"/>
        <v>28336</v>
      </c>
      <c r="I35" s="1"/>
      <c r="W35" s="18"/>
    </row>
    <row r="36" spans="2:23" x14ac:dyDescent="0.2">
      <c r="B36" s="7" t="s">
        <v>50</v>
      </c>
      <c r="C36" s="87">
        <f>Data!AA22</f>
        <v>0</v>
      </c>
      <c r="D36" s="87">
        <f>Data!AU22</f>
        <v>0</v>
      </c>
      <c r="E36" s="87">
        <f>Data!BO22</f>
        <v>0</v>
      </c>
      <c r="F36" s="87">
        <f>Data!CI22</f>
        <v>0</v>
      </c>
      <c r="G36" s="87">
        <f>Data!DC22</f>
        <v>0</v>
      </c>
      <c r="H36" s="22">
        <f t="shared" si="0"/>
        <v>0</v>
      </c>
      <c r="I36" s="1"/>
      <c r="W36" s="18"/>
    </row>
    <row r="37" spans="2:23" x14ac:dyDescent="0.2">
      <c r="B37" s="7" t="s">
        <v>51</v>
      </c>
      <c r="C37" s="87">
        <f>Data!AB22</f>
        <v>30417</v>
      </c>
      <c r="D37" s="87">
        <f>Data!AV22</f>
        <v>47379</v>
      </c>
      <c r="E37" s="87">
        <f>Data!BP22</f>
        <v>20759</v>
      </c>
      <c r="F37" s="87">
        <f>Data!CJ22</f>
        <v>7212</v>
      </c>
      <c r="G37" s="87">
        <f>Data!DD22</f>
        <v>0</v>
      </c>
      <c r="H37" s="22">
        <f t="shared" si="0"/>
        <v>105767</v>
      </c>
      <c r="I37" s="1"/>
      <c r="W37" s="18"/>
    </row>
    <row r="38" spans="2:23" x14ac:dyDescent="0.2">
      <c r="B38" s="7" t="s">
        <v>52</v>
      </c>
      <c r="C38" s="87">
        <f>Data!AC22</f>
        <v>11373</v>
      </c>
      <c r="D38" s="87">
        <f>Data!AW22</f>
        <v>13785</v>
      </c>
      <c r="E38" s="87">
        <f>Data!BQ22</f>
        <v>381</v>
      </c>
      <c r="F38" s="87">
        <f>Data!CK22</f>
        <v>0</v>
      </c>
      <c r="G38" s="87">
        <f>Data!DE22</f>
        <v>0</v>
      </c>
      <c r="H38" s="22">
        <f t="shared" si="0"/>
        <v>25539</v>
      </c>
      <c r="I38" s="1"/>
      <c r="W38" s="18"/>
    </row>
    <row r="39" spans="2:23" x14ac:dyDescent="0.2">
      <c r="B39" s="7" t="s">
        <v>53</v>
      </c>
      <c r="C39" s="87">
        <f>Data!AD22</f>
        <v>0</v>
      </c>
      <c r="D39" s="87">
        <f>Data!AX22</f>
        <v>0</v>
      </c>
      <c r="E39" s="87">
        <f>Data!BR22</f>
        <v>0</v>
      </c>
      <c r="F39" s="87">
        <f>Data!CL22</f>
        <v>0</v>
      </c>
      <c r="G39" s="87">
        <f>Data!DF22</f>
        <v>22612</v>
      </c>
      <c r="H39" s="22">
        <f t="shared" si="0"/>
        <v>22612</v>
      </c>
      <c r="I39" s="1"/>
      <c r="W39" s="18"/>
    </row>
    <row r="40" spans="2:23" x14ac:dyDescent="0.2">
      <c r="B40" s="7" t="s">
        <v>54</v>
      </c>
      <c r="C40" s="87">
        <f>Data!AE22</f>
        <v>60</v>
      </c>
      <c r="D40" s="87">
        <f>Data!AY22</f>
        <v>183</v>
      </c>
      <c r="E40" s="87">
        <f>Data!BS22</f>
        <v>10898</v>
      </c>
      <c r="F40" s="87">
        <f>Data!CM22</f>
        <v>406</v>
      </c>
      <c r="G40" s="87">
        <f>Data!DG22</f>
        <v>0</v>
      </c>
      <c r="H40" s="22">
        <f t="shared" si="0"/>
        <v>11547</v>
      </c>
      <c r="I40" s="1"/>
      <c r="W40" s="18"/>
    </row>
    <row r="41" spans="2:23" x14ac:dyDescent="0.2">
      <c r="B41" s="7" t="s">
        <v>55</v>
      </c>
      <c r="C41" s="87">
        <f>Data!AF22</f>
        <v>0</v>
      </c>
      <c r="D41" s="87">
        <f>Data!AZ22</f>
        <v>0</v>
      </c>
      <c r="E41" s="87">
        <f>Data!BT22</f>
        <v>0</v>
      </c>
      <c r="F41" s="87">
        <f>Data!CN22</f>
        <v>0</v>
      </c>
      <c r="G41" s="87">
        <f>Data!DH22</f>
        <v>0</v>
      </c>
      <c r="H41" s="22">
        <f t="shared" si="0"/>
        <v>0</v>
      </c>
      <c r="I41" s="1"/>
      <c r="W41" s="18"/>
    </row>
    <row r="42" spans="2:23" x14ac:dyDescent="0.2">
      <c r="B42" s="7" t="s">
        <v>56</v>
      </c>
      <c r="C42" s="87">
        <f>Data!AG22</f>
        <v>0</v>
      </c>
      <c r="D42" s="87">
        <f>Data!BA22</f>
        <v>0</v>
      </c>
      <c r="E42" s="87">
        <f>Data!BU22</f>
        <v>0</v>
      </c>
      <c r="F42" s="87">
        <f>Data!CO22</f>
        <v>0</v>
      </c>
      <c r="G42" s="87">
        <f>Data!DI22</f>
        <v>0</v>
      </c>
      <c r="H42" s="22">
        <f t="shared" si="0"/>
        <v>0</v>
      </c>
      <c r="I42" s="1"/>
      <c r="W42" s="18"/>
    </row>
    <row r="43" spans="2:23" x14ac:dyDescent="0.2">
      <c r="B43" s="7" t="s">
        <v>57</v>
      </c>
      <c r="C43" s="87">
        <f>Data!AH22</f>
        <v>1863</v>
      </c>
      <c r="D43" s="87">
        <f>Data!BB22</f>
        <v>147</v>
      </c>
      <c r="E43" s="87">
        <f>Data!BV22</f>
        <v>0</v>
      </c>
      <c r="F43" s="87">
        <f>Data!CP22</f>
        <v>0</v>
      </c>
      <c r="G43" s="87">
        <f>Data!DJ22</f>
        <v>0</v>
      </c>
      <c r="H43" s="22">
        <f t="shared" si="0"/>
        <v>2010</v>
      </c>
      <c r="I43" s="1"/>
      <c r="W43" s="18"/>
    </row>
    <row r="44" spans="2:23" x14ac:dyDescent="0.2">
      <c r="B44" s="7" t="s">
        <v>58</v>
      </c>
      <c r="C44" s="87">
        <f>Data!AI22</f>
        <v>154</v>
      </c>
      <c r="D44" s="87">
        <f>Data!BC22</f>
        <v>0</v>
      </c>
      <c r="E44" s="87">
        <f>Data!BW22</f>
        <v>0</v>
      </c>
      <c r="F44" s="87">
        <f>Data!CQ22</f>
        <v>0</v>
      </c>
      <c r="G44" s="87">
        <f>Data!DK22</f>
        <v>0</v>
      </c>
      <c r="H44" s="22">
        <f t="shared" si="0"/>
        <v>154</v>
      </c>
      <c r="I44" s="1"/>
      <c r="W44" s="18"/>
    </row>
    <row r="45" spans="2:23" x14ac:dyDescent="0.2">
      <c r="B45" s="7" t="s">
        <v>59</v>
      </c>
      <c r="C45" s="87">
        <f>Data!AJ22</f>
        <v>23772</v>
      </c>
      <c r="D45" s="87">
        <f>Data!BD22</f>
        <v>20307</v>
      </c>
      <c r="E45" s="87">
        <f>Data!BX22</f>
        <v>2263</v>
      </c>
      <c r="F45" s="87">
        <f>Data!CR22</f>
        <v>383</v>
      </c>
      <c r="G45" s="87">
        <f>Data!DL22</f>
        <v>0</v>
      </c>
      <c r="H45" s="22">
        <f t="shared" si="0"/>
        <v>46725</v>
      </c>
      <c r="I45" s="1"/>
      <c r="W45" s="18"/>
    </row>
    <row r="46" spans="2:23" x14ac:dyDescent="0.2">
      <c r="B46" s="7" t="s">
        <v>60</v>
      </c>
      <c r="C46" s="87">
        <f>Data!AK22</f>
        <v>0</v>
      </c>
      <c r="D46" s="87">
        <f>Data!BE22</f>
        <v>0</v>
      </c>
      <c r="E46" s="87">
        <f>Data!BY22</f>
        <v>828</v>
      </c>
      <c r="F46" s="87">
        <f>Data!CS22</f>
        <v>623</v>
      </c>
      <c r="G46" s="87">
        <f>Data!DM22</f>
        <v>17283</v>
      </c>
      <c r="H46" s="22">
        <f t="shared" si="0"/>
        <v>18734</v>
      </c>
      <c r="I46" s="1"/>
      <c r="W46" s="18"/>
    </row>
    <row r="47" spans="2:23" x14ac:dyDescent="0.2">
      <c r="B47" s="7" t="s">
        <v>61</v>
      </c>
      <c r="C47" s="87">
        <f>Data!AL22</f>
        <v>49412</v>
      </c>
      <c r="D47" s="87">
        <f>Data!BF22</f>
        <v>145700</v>
      </c>
      <c r="E47" s="87">
        <f>Data!BZ22</f>
        <v>24486</v>
      </c>
      <c r="F47" s="87">
        <f>Data!CT22</f>
        <v>1238</v>
      </c>
      <c r="G47" s="87">
        <f>Data!DN22</f>
        <v>0</v>
      </c>
      <c r="H47" s="22">
        <f t="shared" si="0"/>
        <v>220836</v>
      </c>
      <c r="I47" s="1"/>
      <c r="W47" s="18"/>
    </row>
    <row r="48" spans="2:23" x14ac:dyDescent="0.2">
      <c r="B48" s="7" t="s">
        <v>62</v>
      </c>
      <c r="C48" s="87">
        <f>Data!AM22</f>
        <v>0</v>
      </c>
      <c r="D48" s="87">
        <f>Data!BG22</f>
        <v>0</v>
      </c>
      <c r="E48" s="87">
        <f>Data!CA22</f>
        <v>0</v>
      </c>
      <c r="F48" s="87">
        <f>Data!CU22</f>
        <v>0</v>
      </c>
      <c r="G48" s="87">
        <f>Data!DO22</f>
        <v>16562</v>
      </c>
      <c r="H48" s="22">
        <f t="shared" si="0"/>
        <v>16562</v>
      </c>
      <c r="I48" s="1"/>
      <c r="W48" s="18"/>
    </row>
    <row r="49" spans="2:23" x14ac:dyDescent="0.2">
      <c r="B49" s="7" t="s">
        <v>63</v>
      </c>
      <c r="C49" s="87">
        <f>Data!AN22</f>
        <v>272</v>
      </c>
      <c r="D49" s="87">
        <f>Data!BH22</f>
        <v>2343</v>
      </c>
      <c r="E49" s="87">
        <f>Data!CB22</f>
        <v>0</v>
      </c>
      <c r="F49" s="87">
        <f>Data!CV22</f>
        <v>0</v>
      </c>
      <c r="G49" s="87">
        <f>Data!DP22</f>
        <v>0</v>
      </c>
      <c r="H49" s="22">
        <f t="shared" si="0"/>
        <v>2615</v>
      </c>
      <c r="I49" s="1"/>
      <c r="W49" s="18"/>
    </row>
    <row r="50" spans="2:23" x14ac:dyDescent="0.2">
      <c r="B50" s="7" t="s">
        <v>64</v>
      </c>
      <c r="C50" s="87">
        <f>Data!AO22</f>
        <v>16775</v>
      </c>
      <c r="D50" s="87">
        <f>Data!BI22</f>
        <v>26441</v>
      </c>
      <c r="E50" s="87">
        <f>Data!CC22</f>
        <v>1382</v>
      </c>
      <c r="F50" s="87">
        <f>Data!CW22</f>
        <v>48</v>
      </c>
      <c r="G50" s="87">
        <f>Data!DQ22</f>
        <v>0</v>
      </c>
      <c r="H50" s="22">
        <f t="shared" si="0"/>
        <v>44646</v>
      </c>
      <c r="I50" s="1"/>
      <c r="W50" s="18"/>
    </row>
    <row r="51" spans="2:23" x14ac:dyDescent="0.2">
      <c r="B51" s="7" t="s">
        <v>0</v>
      </c>
      <c r="C51" s="87">
        <f>Data!AP22</f>
        <v>110</v>
      </c>
      <c r="D51" s="87">
        <f>Data!BJ22</f>
        <v>5172</v>
      </c>
      <c r="E51" s="87">
        <f>Data!CD22</f>
        <v>521</v>
      </c>
      <c r="F51" s="87">
        <f>Data!CX22</f>
        <v>0</v>
      </c>
      <c r="G51" s="87">
        <f>Data!DR22</f>
        <v>0</v>
      </c>
      <c r="H51" s="22">
        <f t="shared" si="0"/>
        <v>5803</v>
      </c>
      <c r="I51" s="1"/>
      <c r="W51" s="18"/>
    </row>
    <row r="52" spans="2:23" x14ac:dyDescent="0.2">
      <c r="B52" s="8" t="s">
        <v>35</v>
      </c>
      <c r="C52" s="22">
        <f>SUM(C32:C51)</f>
        <v>505194</v>
      </c>
      <c r="D52" s="22">
        <f>SUM(D32:D51)</f>
        <v>433090</v>
      </c>
      <c r="E52" s="22">
        <f>SUM(E32:E51)</f>
        <v>90068</v>
      </c>
      <c r="F52" s="22">
        <f>SUM(F32:F51)</f>
        <v>29853</v>
      </c>
      <c r="G52" s="22">
        <f>SUM(G32:G51)</f>
        <v>56457</v>
      </c>
      <c r="H52" s="22">
        <f t="shared" si="0"/>
        <v>1114662</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Data!T22</f>
        <v>Moreno, Susan E.</v>
      </c>
      <c r="E55" s="350"/>
      <c r="F55" s="350"/>
      <c r="G55" s="94" t="str">
        <f>Data!U22</f>
        <v>(713) 743-0640</v>
      </c>
      <c r="H55" s="84" t="str">
        <f>Data!V22</f>
        <v>semoreno@Central.UH.EDU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Data!DS22</f>
        <v>12263369</v>
      </c>
      <c r="D61" s="88">
        <f>Data!EM22</f>
        <v>12068924</v>
      </c>
      <c r="E61" s="88">
        <f>Data!FG22</f>
        <v>7073171</v>
      </c>
      <c r="F61" s="88">
        <f>Data!GA22</f>
        <v>10282862</v>
      </c>
      <c r="G61" s="88">
        <f>Data!GU22</f>
        <v>0</v>
      </c>
      <c r="H61" s="21">
        <f>SUM(C61:G61)</f>
        <v>41688326</v>
      </c>
      <c r="I61" s="1"/>
    </row>
    <row r="62" spans="2:23" x14ac:dyDescent="0.2">
      <c r="B62" s="9" t="str">
        <f>$B$33</f>
        <v>Science</v>
      </c>
      <c r="C62" s="87">
        <f>Data!DT22</f>
        <v>4523615</v>
      </c>
      <c r="D62" s="87">
        <f>Data!EN22</f>
        <v>4328590</v>
      </c>
      <c r="E62" s="87">
        <f>Data!FH22</f>
        <v>4813661</v>
      </c>
      <c r="F62" s="87">
        <f>Data!GB22</f>
        <v>8992229</v>
      </c>
      <c r="G62" s="87">
        <f>Data!GV22</f>
        <v>0</v>
      </c>
      <c r="H62" s="22">
        <f t="shared" ref="H62:H81" si="1">SUM(C62:G62)</f>
        <v>22658095</v>
      </c>
      <c r="I62" s="1"/>
    </row>
    <row r="63" spans="2:23" x14ac:dyDescent="0.2">
      <c r="B63" s="9" t="str">
        <f>$B$34</f>
        <v>Fine Arts</v>
      </c>
      <c r="C63" s="87">
        <f>Data!DU22</f>
        <v>2831839</v>
      </c>
      <c r="D63" s="87">
        <f>Data!EO22</f>
        <v>3335339</v>
      </c>
      <c r="E63" s="87">
        <f>Data!FI22</f>
        <v>3113613</v>
      </c>
      <c r="F63" s="87">
        <f>Data!GC22</f>
        <v>744966</v>
      </c>
      <c r="G63" s="87">
        <f>Data!GW22</f>
        <v>0</v>
      </c>
      <c r="H63" s="22">
        <f t="shared" si="1"/>
        <v>10025757</v>
      </c>
      <c r="I63" s="1"/>
    </row>
    <row r="64" spans="2:23" x14ac:dyDescent="0.2">
      <c r="B64" s="9" t="str">
        <f>$B$35</f>
        <v>Teacher Education</v>
      </c>
      <c r="C64" s="87">
        <f>Data!DV22</f>
        <v>116919</v>
      </c>
      <c r="D64" s="87">
        <f>Data!EP22</f>
        <v>1375847</v>
      </c>
      <c r="E64" s="87">
        <f>Data!FJ22</f>
        <v>1709044</v>
      </c>
      <c r="F64" s="87">
        <f>Data!GD22</f>
        <v>2153092</v>
      </c>
      <c r="G64" s="87">
        <f>Data!GX22</f>
        <v>0</v>
      </c>
      <c r="H64" s="22">
        <f t="shared" si="1"/>
        <v>5354902</v>
      </c>
      <c r="I64" s="1"/>
    </row>
    <row r="65" spans="2:12" x14ac:dyDescent="0.2">
      <c r="B65" s="9" t="str">
        <f>$B$36</f>
        <v>Agriculture</v>
      </c>
      <c r="C65" s="87">
        <f>Data!DW22</f>
        <v>0</v>
      </c>
      <c r="D65" s="87">
        <f>Data!EQ22</f>
        <v>0</v>
      </c>
      <c r="E65" s="87">
        <f>Data!FK22</f>
        <v>0</v>
      </c>
      <c r="F65" s="87">
        <f>Data!GE22</f>
        <v>0</v>
      </c>
      <c r="G65" s="87">
        <f>Data!GY22</f>
        <v>0</v>
      </c>
      <c r="H65" s="22">
        <f t="shared" si="1"/>
        <v>0</v>
      </c>
      <c r="I65" s="1"/>
    </row>
    <row r="66" spans="2:12" x14ac:dyDescent="0.2">
      <c r="B66" s="9" t="str">
        <f>$B$37</f>
        <v>Engineering</v>
      </c>
      <c r="C66" s="87">
        <f>Data!DX22</f>
        <v>3489466</v>
      </c>
      <c r="D66" s="87">
        <f>Data!ER22</f>
        <v>7154293</v>
      </c>
      <c r="E66" s="87">
        <f>Data!FL22</f>
        <v>9361706</v>
      </c>
      <c r="F66" s="87">
        <f>Data!GF22</f>
        <v>9869571</v>
      </c>
      <c r="G66" s="87">
        <f>Data!GZ22</f>
        <v>0</v>
      </c>
      <c r="H66" s="22">
        <f t="shared" si="1"/>
        <v>29875036</v>
      </c>
      <c r="I66" s="1"/>
    </row>
    <row r="67" spans="2:12" x14ac:dyDescent="0.2">
      <c r="B67" s="9" t="str">
        <f>$B$38</f>
        <v>Home Economics</v>
      </c>
      <c r="C67" s="87">
        <f>Data!DY22</f>
        <v>308984</v>
      </c>
      <c r="D67" s="87">
        <f>Data!ES22</f>
        <v>645717</v>
      </c>
      <c r="E67" s="87">
        <f>Data!FM22</f>
        <v>99539</v>
      </c>
      <c r="F67" s="87">
        <f>Data!GG22</f>
        <v>0</v>
      </c>
      <c r="G67" s="87">
        <f>Data!HA22</f>
        <v>0</v>
      </c>
      <c r="H67" s="22">
        <f t="shared" si="1"/>
        <v>1054240</v>
      </c>
      <c r="I67" s="1"/>
    </row>
    <row r="68" spans="2:12" x14ac:dyDescent="0.2">
      <c r="B68" s="9" t="str">
        <f>$B$39</f>
        <v>Law</v>
      </c>
      <c r="C68" s="87">
        <f>Data!DZ22</f>
        <v>0</v>
      </c>
      <c r="D68" s="87">
        <f>Data!ET22</f>
        <v>0</v>
      </c>
      <c r="E68" s="87">
        <f>Data!FN22</f>
        <v>0</v>
      </c>
      <c r="F68" s="87">
        <f>Data!GH22</f>
        <v>0</v>
      </c>
      <c r="G68" s="87">
        <f>Data!HB22</f>
        <v>8249105</v>
      </c>
      <c r="H68" s="22">
        <f t="shared" si="1"/>
        <v>8249105</v>
      </c>
      <c r="I68" s="1"/>
    </row>
    <row r="69" spans="2:12" x14ac:dyDescent="0.2">
      <c r="B69" s="9" t="str">
        <f>$B$40</f>
        <v>Social Service</v>
      </c>
      <c r="C69" s="87">
        <f>Data!EA22</f>
        <v>1224</v>
      </c>
      <c r="D69" s="87">
        <f>Data!EU22</f>
        <v>3776</v>
      </c>
      <c r="E69" s="87">
        <f>Data!FO22</f>
        <v>1666444</v>
      </c>
      <c r="F69" s="87">
        <f>Data!GI22</f>
        <v>554112</v>
      </c>
      <c r="G69" s="87">
        <f>Data!HC22</f>
        <v>0</v>
      </c>
      <c r="H69" s="22">
        <f t="shared" si="1"/>
        <v>2225556</v>
      </c>
      <c r="I69" s="1"/>
    </row>
    <row r="70" spans="2:12" x14ac:dyDescent="0.2">
      <c r="B70" s="9" t="str">
        <f>$B$41</f>
        <v>Library Science</v>
      </c>
      <c r="C70" s="87">
        <f>Data!EB22</f>
        <v>0</v>
      </c>
      <c r="D70" s="87">
        <f>Data!EV22</f>
        <v>0</v>
      </c>
      <c r="E70" s="87">
        <f>Data!FP22</f>
        <v>0</v>
      </c>
      <c r="F70" s="87">
        <f>Data!GJ22</f>
        <v>0</v>
      </c>
      <c r="G70" s="87">
        <f>Data!HD22</f>
        <v>0</v>
      </c>
      <c r="H70" s="22">
        <f t="shared" si="1"/>
        <v>0</v>
      </c>
      <c r="I70" s="1"/>
    </row>
    <row r="71" spans="2:12" x14ac:dyDescent="0.2">
      <c r="B71" s="9" t="str">
        <f>$B$42</f>
        <v>Veterinary Science</v>
      </c>
      <c r="C71" s="87">
        <f>Data!EC22</f>
        <v>0</v>
      </c>
      <c r="D71" s="87">
        <f>Data!EW22</f>
        <v>0</v>
      </c>
      <c r="E71" s="87">
        <f>Data!FQ22</f>
        <v>0</v>
      </c>
      <c r="F71" s="87">
        <f>Data!GK22</f>
        <v>0</v>
      </c>
      <c r="G71" s="87">
        <f>Data!HE22</f>
        <v>0</v>
      </c>
      <c r="H71" s="22">
        <f t="shared" si="1"/>
        <v>0</v>
      </c>
      <c r="I71" s="1"/>
    </row>
    <row r="72" spans="2:12" x14ac:dyDescent="0.2">
      <c r="B72" s="9" t="str">
        <f>$B$43</f>
        <v>Vocational Training</v>
      </c>
      <c r="C72" s="87">
        <f>Data!ED22</f>
        <v>50234</v>
      </c>
      <c r="D72" s="87">
        <f>Data!EX22</f>
        <v>8213</v>
      </c>
      <c r="E72" s="87">
        <f>Data!FR22</f>
        <v>0</v>
      </c>
      <c r="F72" s="87">
        <f>Data!GL22</f>
        <v>0</v>
      </c>
      <c r="G72" s="87">
        <f>Data!HF22</f>
        <v>0</v>
      </c>
      <c r="H72" s="22">
        <f t="shared" si="1"/>
        <v>58447</v>
      </c>
      <c r="I72" s="1"/>
    </row>
    <row r="73" spans="2:12" x14ac:dyDescent="0.2">
      <c r="B73" s="9" t="str">
        <f>$B$44</f>
        <v>Physical Training</v>
      </c>
      <c r="C73" s="87">
        <f>Data!EE22</f>
        <v>5762</v>
      </c>
      <c r="D73" s="87">
        <f>Data!EY22</f>
        <v>0</v>
      </c>
      <c r="E73" s="87">
        <f>Data!FS22</f>
        <v>0</v>
      </c>
      <c r="F73" s="87">
        <f>Data!GM22</f>
        <v>0</v>
      </c>
      <c r="G73" s="87">
        <f>Data!HG22</f>
        <v>0</v>
      </c>
      <c r="H73" s="22">
        <f t="shared" si="1"/>
        <v>5762</v>
      </c>
      <c r="I73" s="1"/>
    </row>
    <row r="74" spans="2:12" x14ac:dyDescent="0.2">
      <c r="B74" s="9" t="str">
        <f>$B$45</f>
        <v>Health Services</v>
      </c>
      <c r="C74" s="87">
        <f>Data!EF22</f>
        <v>514231</v>
      </c>
      <c r="D74" s="87">
        <f>Data!EZ22</f>
        <v>1335395</v>
      </c>
      <c r="E74" s="87">
        <f>Data!FT22</f>
        <v>893798</v>
      </c>
      <c r="F74" s="87">
        <f>Data!GN22</f>
        <v>413811</v>
      </c>
      <c r="G74" s="87">
        <f>Data!HH22</f>
        <v>0</v>
      </c>
      <c r="H74" s="22">
        <f t="shared" si="1"/>
        <v>3157235</v>
      </c>
      <c r="I74" s="1"/>
    </row>
    <row r="75" spans="2:12" x14ac:dyDescent="0.2">
      <c r="B75" s="9" t="str">
        <f>$B$46</f>
        <v>Pharmacy</v>
      </c>
      <c r="C75" s="87">
        <f>Data!EG22</f>
        <v>0</v>
      </c>
      <c r="D75" s="87">
        <f>Data!FA22</f>
        <v>0</v>
      </c>
      <c r="E75" s="87">
        <f>Data!FU22</f>
        <v>1927995</v>
      </c>
      <c r="F75" s="87">
        <f>Data!GO22</f>
        <v>1557942</v>
      </c>
      <c r="G75" s="87">
        <f>Data!HI22</f>
        <v>3708970</v>
      </c>
      <c r="H75" s="22">
        <f t="shared" si="1"/>
        <v>7194907</v>
      </c>
      <c r="I75" s="1"/>
    </row>
    <row r="76" spans="2:12" x14ac:dyDescent="0.2">
      <c r="B76" s="9" t="str">
        <f>$B$47</f>
        <v>Business Administration</v>
      </c>
      <c r="C76" s="87">
        <f>Data!EH22</f>
        <v>2531848</v>
      </c>
      <c r="D76" s="87">
        <f>Data!FB22</f>
        <v>12199827</v>
      </c>
      <c r="E76" s="87">
        <f>Data!FV22</f>
        <v>8877443</v>
      </c>
      <c r="F76" s="87">
        <f>Data!GP22</f>
        <v>3985528</v>
      </c>
      <c r="G76" s="87">
        <f>Data!HJ22</f>
        <v>0</v>
      </c>
      <c r="H76" s="22">
        <f t="shared" si="1"/>
        <v>27594646</v>
      </c>
      <c r="I76" s="1"/>
    </row>
    <row r="77" spans="2:12" x14ac:dyDescent="0.2">
      <c r="B77" s="9" t="str">
        <f>$B$48</f>
        <v>Optometry</v>
      </c>
      <c r="C77" s="87">
        <f>Data!EI22</f>
        <v>0</v>
      </c>
      <c r="D77" s="87">
        <f>Data!FC22</f>
        <v>0</v>
      </c>
      <c r="E77" s="87">
        <f>Data!FW22</f>
        <v>0</v>
      </c>
      <c r="F77" s="87">
        <f>Data!GQ22</f>
        <v>0</v>
      </c>
      <c r="G77" s="87">
        <f>Data!HK22</f>
        <v>5428868</v>
      </c>
      <c r="H77" s="22">
        <f t="shared" si="1"/>
        <v>5428868</v>
      </c>
      <c r="I77" s="1"/>
      <c r="J77" s="98"/>
      <c r="K77" s="98"/>
      <c r="L77" s="98"/>
    </row>
    <row r="78" spans="2:12" x14ac:dyDescent="0.2">
      <c r="B78" s="9" t="str">
        <f>$B$49</f>
        <v>Teacher Ed-Practice Teaching</v>
      </c>
      <c r="C78" s="87">
        <f>Data!EJ22</f>
        <v>54416</v>
      </c>
      <c r="D78" s="87">
        <f>Data!FD22</f>
        <v>255568</v>
      </c>
      <c r="E78" s="87">
        <f>Data!FX22</f>
        <v>0</v>
      </c>
      <c r="F78" s="87">
        <f>Data!GR22</f>
        <v>0</v>
      </c>
      <c r="G78" s="87">
        <f>Data!HL22</f>
        <v>0</v>
      </c>
      <c r="H78" s="22">
        <f t="shared" si="1"/>
        <v>309984</v>
      </c>
      <c r="I78" s="1"/>
      <c r="J78" s="273"/>
      <c r="K78" s="273"/>
      <c r="L78" s="273"/>
    </row>
    <row r="79" spans="2:12" x14ac:dyDescent="0.2">
      <c r="B79" s="9" t="str">
        <f>$B$50</f>
        <v>Technology</v>
      </c>
      <c r="C79" s="87">
        <f>Data!EK22</f>
        <v>735093</v>
      </c>
      <c r="D79" s="87">
        <f>Data!FE22</f>
        <v>2190663</v>
      </c>
      <c r="E79" s="87">
        <f>Data!FY22</f>
        <v>931428</v>
      </c>
      <c r="F79" s="87">
        <f>Data!GS22</f>
        <v>23920</v>
      </c>
      <c r="G79" s="87">
        <f>Data!HM22</f>
        <v>0</v>
      </c>
      <c r="H79" s="22">
        <f t="shared" si="1"/>
        <v>3881104</v>
      </c>
      <c r="I79" s="1"/>
    </row>
    <row r="80" spans="2:12" x14ac:dyDescent="0.2">
      <c r="B80" s="9" t="str">
        <f>$B$51</f>
        <v>Nursing</v>
      </c>
      <c r="C80" s="87">
        <f>Data!EL22</f>
        <v>116648</v>
      </c>
      <c r="D80" s="87">
        <f>Data!FF22</f>
        <v>775062</v>
      </c>
      <c r="E80" s="87">
        <f>Data!FZ22</f>
        <v>485007</v>
      </c>
      <c r="F80" s="87">
        <f>Data!GT22</f>
        <v>0</v>
      </c>
      <c r="G80" s="87">
        <f>Data!HN22</f>
        <v>0</v>
      </c>
      <c r="H80" s="22">
        <f t="shared" si="1"/>
        <v>1376717</v>
      </c>
      <c r="I80" s="1"/>
    </row>
    <row r="81" spans="2:9" x14ac:dyDescent="0.2">
      <c r="B81" s="39" t="str">
        <f>$B$52</f>
        <v>Totals</v>
      </c>
      <c r="C81" s="21">
        <f>SUM(C61:C80)</f>
        <v>27543648</v>
      </c>
      <c r="D81" s="21">
        <f>SUM(D61:D80)</f>
        <v>45677214</v>
      </c>
      <c r="E81" s="21">
        <f>SUM(E61:E80)</f>
        <v>40952849</v>
      </c>
      <c r="F81" s="21">
        <f>SUM(F61:F80)</f>
        <v>38578033</v>
      </c>
      <c r="G81" s="21">
        <f>SUM(G61:G80)</f>
        <v>17386943</v>
      </c>
      <c r="H81" s="21">
        <f t="shared" si="1"/>
        <v>170138687</v>
      </c>
      <c r="I81" s="1"/>
    </row>
    <row r="82" spans="2:9" x14ac:dyDescent="0.2">
      <c r="B82" s="27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Data!T22</f>
        <v>Moreno, Susan E.</v>
      </c>
      <c r="E84" s="350"/>
      <c r="F84" s="350"/>
      <c r="G84" s="94" t="str">
        <f>Data!U22</f>
        <v>(713) 743-0640</v>
      </c>
      <c r="H84" s="84" t="str">
        <f>Data!V22</f>
        <v>semoreno@Central.UH.EDU</v>
      </c>
    </row>
    <row r="85" spans="2:9" ht="13.5" customHeight="1" x14ac:dyDescent="0.2">
      <c r="B85" s="27"/>
      <c r="C85" s="27"/>
      <c r="D85" s="27"/>
      <c r="E85" s="27"/>
      <c r="F85" s="27"/>
      <c r="G85" s="27"/>
      <c r="H85" s="5"/>
    </row>
    <row r="86" spans="2:9" x14ac:dyDescent="0.2">
      <c r="B86" s="28" t="s">
        <v>34</v>
      </c>
      <c r="C86" s="13"/>
      <c r="D86" s="13"/>
      <c r="E86" s="13"/>
      <c r="F86" s="13"/>
      <c r="G86" s="13"/>
      <c r="H86" s="17">
        <f>H13+H14</f>
        <v>407908612</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Data!HR22</f>
        <v>3060098.99</v>
      </c>
      <c r="D91" s="172">
        <f>Data!IL22</f>
        <v>1163189.26</v>
      </c>
      <c r="E91" s="172">
        <f>Data!JF22</f>
        <v>254004.78</v>
      </c>
      <c r="F91" s="172">
        <f>Data!JZ22</f>
        <v>117739.01</v>
      </c>
      <c r="G91" s="172">
        <f>Data!KT22</f>
        <v>0</v>
      </c>
      <c r="H91" s="40">
        <f t="shared" ref="H91:H111" si="2">SUM(C91:G91)</f>
        <v>4595032.04</v>
      </c>
    </row>
    <row r="92" spans="2:9" x14ac:dyDescent="0.2">
      <c r="B92" s="9" t="str">
        <f>$B$33</f>
        <v>Science</v>
      </c>
      <c r="C92" s="172">
        <f>Data!HS22</f>
        <v>2691526.4</v>
      </c>
      <c r="D92" s="172">
        <f>Data!IM22</f>
        <v>1155840.83</v>
      </c>
      <c r="E92" s="172">
        <f>Data!JG22</f>
        <v>229497.79</v>
      </c>
      <c r="F92" s="172">
        <f>Data!KA22</f>
        <v>222924.06</v>
      </c>
      <c r="G92" s="172">
        <f>Data!KU22</f>
        <v>0</v>
      </c>
      <c r="H92" s="75">
        <f t="shared" si="2"/>
        <v>4299789.08</v>
      </c>
    </row>
    <row r="93" spans="2:9" x14ac:dyDescent="0.2">
      <c r="B93" s="9" t="str">
        <f>$B$34</f>
        <v>Fine Arts</v>
      </c>
      <c r="C93" s="172">
        <f>Data!HT22</f>
        <v>431578.75</v>
      </c>
      <c r="D93" s="172">
        <f>Data!IN22</f>
        <v>138821.47</v>
      </c>
      <c r="E93" s="172">
        <f>Data!JH22</f>
        <v>55020.23</v>
      </c>
      <c r="F93" s="172">
        <f>Data!KB22</f>
        <v>9655.2199999999993</v>
      </c>
      <c r="G93" s="172">
        <f>Data!KV22</f>
        <v>0</v>
      </c>
      <c r="H93" s="75">
        <f t="shared" si="2"/>
        <v>635075.66999999993</v>
      </c>
    </row>
    <row r="94" spans="2:9" x14ac:dyDescent="0.2">
      <c r="B94" s="9" t="str">
        <f>$B$35</f>
        <v>Teacher Education</v>
      </c>
      <c r="C94" s="172">
        <f>Data!HU22</f>
        <v>11573.57</v>
      </c>
      <c r="D94" s="172">
        <f>Data!IO22</f>
        <v>75373.3</v>
      </c>
      <c r="E94" s="172">
        <f>Data!JI22</f>
        <v>32715.01</v>
      </c>
      <c r="F94" s="172">
        <f>Data!KC22</f>
        <v>16107.7</v>
      </c>
      <c r="G94" s="172">
        <f>Data!KW22</f>
        <v>0</v>
      </c>
      <c r="H94" s="75">
        <f t="shared" si="2"/>
        <v>135769.57999999999</v>
      </c>
    </row>
    <row r="95" spans="2:9" x14ac:dyDescent="0.2">
      <c r="B95" s="9" t="str">
        <f>$B$36</f>
        <v>Agriculture</v>
      </c>
      <c r="C95" s="172">
        <f>Data!HV22</f>
        <v>0</v>
      </c>
      <c r="D95" s="172">
        <f>Data!IP22</f>
        <v>0</v>
      </c>
      <c r="E95" s="172">
        <f>Data!JJ22</f>
        <v>0</v>
      </c>
      <c r="F95" s="172">
        <f>Data!KD22</f>
        <v>0</v>
      </c>
      <c r="G95" s="172">
        <f>Data!KX22</f>
        <v>0</v>
      </c>
      <c r="H95" s="75">
        <f t="shared" si="2"/>
        <v>0</v>
      </c>
    </row>
    <row r="96" spans="2:9" x14ac:dyDescent="0.2">
      <c r="B96" s="9" t="str">
        <f>$B$37</f>
        <v>Engineering</v>
      </c>
      <c r="C96" s="172">
        <f>Data!HW22</f>
        <v>656086.94999999995</v>
      </c>
      <c r="D96" s="172">
        <f>Data!IQ22</f>
        <v>1326992.67</v>
      </c>
      <c r="E96" s="172">
        <f>Data!JK22</f>
        <v>576520.41</v>
      </c>
      <c r="F96" s="172">
        <f>Data!KE22</f>
        <v>289587.5</v>
      </c>
      <c r="G96" s="172">
        <f>Data!KY22</f>
        <v>0</v>
      </c>
      <c r="H96" s="75">
        <f t="shared" si="2"/>
        <v>2849187.53</v>
      </c>
    </row>
    <row r="97" spans="2:8" x14ac:dyDescent="0.2">
      <c r="B97" s="9" t="str">
        <f>$B$38</f>
        <v>Home Economics</v>
      </c>
      <c r="C97" s="172">
        <f>Data!HX22</f>
        <v>69965.98</v>
      </c>
      <c r="D97" s="172">
        <f>Data!IR22</f>
        <v>68500.38</v>
      </c>
      <c r="E97" s="172">
        <f>Data!JL22</f>
        <v>1459.83</v>
      </c>
      <c r="F97" s="172">
        <f>Data!KF22</f>
        <v>0</v>
      </c>
      <c r="G97" s="172">
        <f>Data!KZ22</f>
        <v>0</v>
      </c>
      <c r="H97" s="75">
        <f t="shared" si="2"/>
        <v>139926.18999999997</v>
      </c>
    </row>
    <row r="98" spans="2:8" x14ac:dyDescent="0.2">
      <c r="B98" s="9" t="str">
        <f>$B$39</f>
        <v>Law</v>
      </c>
      <c r="C98" s="172">
        <f>Data!HY22</f>
        <v>0</v>
      </c>
      <c r="D98" s="172">
        <f>Data!IS22</f>
        <v>0</v>
      </c>
      <c r="E98" s="172">
        <f>Data!JM22</f>
        <v>0</v>
      </c>
      <c r="F98" s="172">
        <f>Data!KG22</f>
        <v>0</v>
      </c>
      <c r="G98" s="172">
        <f>Data!LA22</f>
        <v>87626.23</v>
      </c>
      <c r="H98" s="75">
        <f t="shared" si="2"/>
        <v>87626.23</v>
      </c>
    </row>
    <row r="99" spans="2:8" x14ac:dyDescent="0.2">
      <c r="B99" s="9" t="str">
        <f>$B$40</f>
        <v>Social Service</v>
      </c>
      <c r="C99" s="172">
        <f>Data!HZ22</f>
        <v>597.72</v>
      </c>
      <c r="D99" s="172">
        <f>Data!IT22</f>
        <v>1823.05</v>
      </c>
      <c r="E99" s="172">
        <f>Data!JN22</f>
        <v>63862.74</v>
      </c>
      <c r="F99" s="172">
        <f>Data!KH22</f>
        <v>2379.1799999999998</v>
      </c>
      <c r="G99" s="172">
        <f>Data!LB22</f>
        <v>0</v>
      </c>
      <c r="H99" s="75">
        <f t="shared" si="2"/>
        <v>68662.689999999988</v>
      </c>
    </row>
    <row r="100" spans="2:8" x14ac:dyDescent="0.2">
      <c r="B100" s="9" t="str">
        <f>$B$41</f>
        <v>Library Science</v>
      </c>
      <c r="C100" s="172">
        <f>Data!IA22</f>
        <v>0</v>
      </c>
      <c r="D100" s="172">
        <f>Data!IU22</f>
        <v>0</v>
      </c>
      <c r="E100" s="172">
        <f>Data!JO22</f>
        <v>0</v>
      </c>
      <c r="F100" s="172">
        <f>Data!KI22</f>
        <v>0</v>
      </c>
      <c r="G100" s="172">
        <f>Data!LC22</f>
        <v>0</v>
      </c>
      <c r="H100" s="75">
        <f t="shared" si="2"/>
        <v>0</v>
      </c>
    </row>
    <row r="101" spans="2:8" x14ac:dyDescent="0.2">
      <c r="B101" s="9" t="str">
        <f>$B$42</f>
        <v>Veterinary Science</v>
      </c>
      <c r="C101" s="172">
        <f>Data!IB22</f>
        <v>0</v>
      </c>
      <c r="D101" s="172">
        <f>Data!IV22</f>
        <v>0</v>
      </c>
      <c r="E101" s="172">
        <f>Data!JP22</f>
        <v>0</v>
      </c>
      <c r="F101" s="172">
        <f>Data!KJ22</f>
        <v>0</v>
      </c>
      <c r="G101" s="172">
        <f>Data!LD22</f>
        <v>0</v>
      </c>
      <c r="H101" s="75">
        <f t="shared" si="2"/>
        <v>0</v>
      </c>
    </row>
    <row r="102" spans="2:8" x14ac:dyDescent="0.2">
      <c r="B102" s="9" t="str">
        <f>$B$43</f>
        <v>Vocational Training</v>
      </c>
      <c r="C102" s="172">
        <f>Data!IC22</f>
        <v>5019.3599999999997</v>
      </c>
      <c r="D102" s="172">
        <f>Data!IW22</f>
        <v>396.05</v>
      </c>
      <c r="E102" s="172">
        <f>Data!JQ22</f>
        <v>0</v>
      </c>
      <c r="F102" s="172">
        <f>Data!KK22</f>
        <v>0</v>
      </c>
      <c r="G102" s="172">
        <f>Data!LE22</f>
        <v>0</v>
      </c>
      <c r="H102" s="75">
        <f t="shared" si="2"/>
        <v>5415.41</v>
      </c>
    </row>
    <row r="103" spans="2:8" x14ac:dyDescent="0.2">
      <c r="B103" s="9" t="str">
        <f>$B$44</f>
        <v>Physical Training</v>
      </c>
      <c r="C103" s="172">
        <f>Data!ID22</f>
        <v>730.54</v>
      </c>
      <c r="D103" s="172">
        <f>Data!IX22</f>
        <v>0</v>
      </c>
      <c r="E103" s="172">
        <f>Data!JR22</f>
        <v>0</v>
      </c>
      <c r="F103" s="172">
        <f>Data!KL22</f>
        <v>0</v>
      </c>
      <c r="G103" s="172">
        <f>Data!LF22</f>
        <v>0</v>
      </c>
      <c r="H103" s="75">
        <f t="shared" si="2"/>
        <v>730.54</v>
      </c>
    </row>
    <row r="104" spans="2:8" x14ac:dyDescent="0.2">
      <c r="B104" s="9" t="str">
        <f>$B$45</f>
        <v>Health Services</v>
      </c>
      <c r="C104" s="172">
        <f>Data!IE22</f>
        <v>131464.69</v>
      </c>
      <c r="D104" s="172">
        <f>Data!IY22</f>
        <v>125181.21</v>
      </c>
      <c r="E104" s="172">
        <f>Data!JS22</f>
        <v>3670.07</v>
      </c>
      <c r="F104" s="172">
        <f>Data!KM22</f>
        <v>1829.91</v>
      </c>
      <c r="G104" s="172">
        <f>Data!LG22</f>
        <v>0</v>
      </c>
      <c r="H104" s="75">
        <f t="shared" si="2"/>
        <v>262145.88</v>
      </c>
    </row>
    <row r="105" spans="2:8" x14ac:dyDescent="0.2">
      <c r="B105" s="9" t="str">
        <f>$B$46</f>
        <v>Pharmacy</v>
      </c>
      <c r="C105" s="172">
        <f>Data!IF22</f>
        <v>0</v>
      </c>
      <c r="D105" s="172">
        <f>Data!IZ22</f>
        <v>0</v>
      </c>
      <c r="E105" s="172">
        <f>Data!JT22</f>
        <v>474022.68</v>
      </c>
      <c r="F105" s="172">
        <f>Data!KN22</f>
        <v>399943.14</v>
      </c>
      <c r="G105" s="172">
        <f>Data!LH22</f>
        <v>0</v>
      </c>
      <c r="H105" s="75">
        <f t="shared" si="2"/>
        <v>873965.82000000007</v>
      </c>
    </row>
    <row r="106" spans="2:8" x14ac:dyDescent="0.2">
      <c r="B106" s="9" t="str">
        <f>$B$47</f>
        <v>Business Administration</v>
      </c>
      <c r="C106" s="172">
        <f>Data!IG22</f>
        <v>536249.59</v>
      </c>
      <c r="D106" s="172">
        <f>Data!JA22</f>
        <v>1635438.09</v>
      </c>
      <c r="E106" s="172">
        <f>Data!JU22</f>
        <v>371141.8</v>
      </c>
      <c r="F106" s="172">
        <f>Data!KO22</f>
        <v>21014.97</v>
      </c>
      <c r="G106" s="172">
        <f>Data!LI22</f>
        <v>0</v>
      </c>
      <c r="H106" s="75">
        <f t="shared" si="2"/>
        <v>2563844.4500000002</v>
      </c>
    </row>
    <row r="107" spans="2:8" x14ac:dyDescent="0.2">
      <c r="B107" s="9" t="str">
        <f>$B$48</f>
        <v>Optometry</v>
      </c>
      <c r="C107" s="172">
        <f>Data!IH22</f>
        <v>0</v>
      </c>
      <c r="D107" s="172">
        <f>Data!JB22</f>
        <v>0</v>
      </c>
      <c r="E107" s="172">
        <f>Data!JV22</f>
        <v>0</v>
      </c>
      <c r="F107" s="172">
        <f>Data!KP22</f>
        <v>0</v>
      </c>
      <c r="G107" s="172">
        <f>Data!LJ22</f>
        <v>296815.64</v>
      </c>
      <c r="H107" s="75">
        <f t="shared" si="2"/>
        <v>296815.64</v>
      </c>
    </row>
    <row r="108" spans="2:8" x14ac:dyDescent="0.2">
      <c r="B108" s="9" t="str">
        <f>$B$49</f>
        <v>Teacher Ed-Practice Teaching</v>
      </c>
      <c r="C108" s="172">
        <f>Data!II22</f>
        <v>751.28</v>
      </c>
      <c r="D108" s="172">
        <f>Data!JC22</f>
        <v>11168.93</v>
      </c>
      <c r="E108" s="172">
        <f>Data!JW22</f>
        <v>0</v>
      </c>
      <c r="F108" s="172">
        <f>Data!KQ22</f>
        <v>0</v>
      </c>
      <c r="G108" s="172">
        <f>Data!LK22</f>
        <v>0</v>
      </c>
      <c r="H108" s="75">
        <f t="shared" si="2"/>
        <v>11920.210000000001</v>
      </c>
    </row>
    <row r="109" spans="2:8" x14ac:dyDescent="0.2">
      <c r="B109" s="9" t="str">
        <f>$B$50</f>
        <v>Technology</v>
      </c>
      <c r="C109" s="172">
        <f>Data!IJ22</f>
        <v>217608.58</v>
      </c>
      <c r="D109" s="172">
        <f>Data!JD22</f>
        <v>382608.56</v>
      </c>
      <c r="E109" s="172">
        <f>Data!JX22</f>
        <v>31703.03</v>
      </c>
      <c r="F109" s="172">
        <f>Data!KR22</f>
        <v>2274.87</v>
      </c>
      <c r="G109" s="172">
        <f>Data!LL22</f>
        <v>0</v>
      </c>
      <c r="H109" s="75">
        <f t="shared" si="2"/>
        <v>634195.04</v>
      </c>
    </row>
    <row r="110" spans="2:8" x14ac:dyDescent="0.2">
      <c r="B110" s="9" t="str">
        <f>$B$51</f>
        <v>Nursing</v>
      </c>
      <c r="C110" s="172">
        <f>Data!IK22</f>
        <v>391.56</v>
      </c>
      <c r="D110" s="172">
        <f>Data!JE22</f>
        <v>18410.439999999999</v>
      </c>
      <c r="E110" s="172">
        <f>Data!JY22</f>
        <v>1854.57</v>
      </c>
      <c r="F110" s="172">
        <f>Data!KS22</f>
        <v>0</v>
      </c>
      <c r="G110" s="172">
        <f>Data!HPM22</f>
        <v>0</v>
      </c>
      <c r="H110" s="75">
        <f t="shared" si="2"/>
        <v>20656.57</v>
      </c>
    </row>
    <row r="111" spans="2:8" x14ac:dyDescent="0.2">
      <c r="B111" s="39" t="str">
        <f>$B$52</f>
        <v>Totals</v>
      </c>
      <c r="C111" s="40">
        <f>SUM(C91:C110)</f>
        <v>7813643.9600000018</v>
      </c>
      <c r="D111" s="40">
        <f>SUM(D91:D110)</f>
        <v>6103744.2399999993</v>
      </c>
      <c r="E111" s="40">
        <f>SUM(E91:E110)</f>
        <v>2095472.9400000004</v>
      </c>
      <c r="F111" s="40">
        <f>SUM(F91:F110)</f>
        <v>1083455.5600000003</v>
      </c>
      <c r="G111" s="40">
        <f>SUM(G91:G110)</f>
        <v>384441.87</v>
      </c>
      <c r="H111" s="40">
        <f t="shared" si="2"/>
        <v>17480758.57</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15323467.99</v>
      </c>
      <c r="D116" s="21">
        <f t="shared" si="3"/>
        <v>13232113.26</v>
      </c>
      <c r="E116" s="21">
        <f t="shared" si="3"/>
        <v>7327175.7800000003</v>
      </c>
      <c r="F116" s="21">
        <f t="shared" si="3"/>
        <v>10400601.01</v>
      </c>
      <c r="G116" s="21">
        <f t="shared" si="3"/>
        <v>0</v>
      </c>
      <c r="H116" s="40">
        <f t="shared" ref="H116:H136" si="4">SUM(C116:G116)</f>
        <v>46283358.039999999</v>
      </c>
      <c r="I116" s="1"/>
    </row>
    <row r="117" spans="2:9" x14ac:dyDescent="0.2">
      <c r="B117" s="9" t="str">
        <f>$B$33</f>
        <v>Science</v>
      </c>
      <c r="C117" s="22">
        <f t="shared" si="3"/>
        <v>7215141.4000000004</v>
      </c>
      <c r="D117" s="22">
        <f t="shared" si="3"/>
        <v>5484430.8300000001</v>
      </c>
      <c r="E117" s="22">
        <f t="shared" si="3"/>
        <v>5043158.79</v>
      </c>
      <c r="F117" s="22">
        <f t="shared" si="3"/>
        <v>9215153.0600000005</v>
      </c>
      <c r="G117" s="22">
        <f t="shared" si="3"/>
        <v>0</v>
      </c>
      <c r="H117" s="75">
        <f t="shared" si="4"/>
        <v>26957884.079999998</v>
      </c>
      <c r="I117" s="1"/>
    </row>
    <row r="118" spans="2:9" x14ac:dyDescent="0.2">
      <c r="B118" s="9" t="str">
        <f>$B$34</f>
        <v>Fine Arts</v>
      </c>
      <c r="C118" s="22">
        <f t="shared" si="3"/>
        <v>3263417.75</v>
      </c>
      <c r="D118" s="22">
        <f t="shared" si="3"/>
        <v>3474160.47</v>
      </c>
      <c r="E118" s="22">
        <f t="shared" si="3"/>
        <v>3168633.23</v>
      </c>
      <c r="F118" s="22">
        <f t="shared" si="3"/>
        <v>754621.22</v>
      </c>
      <c r="G118" s="22">
        <f t="shared" si="3"/>
        <v>0</v>
      </c>
      <c r="H118" s="75">
        <f t="shared" si="4"/>
        <v>10660832.670000002</v>
      </c>
      <c r="I118" s="1"/>
    </row>
    <row r="119" spans="2:9" x14ac:dyDescent="0.2">
      <c r="B119" s="9" t="str">
        <f>$B$35</f>
        <v>Teacher Education</v>
      </c>
      <c r="C119" s="22">
        <f t="shared" si="3"/>
        <v>128492.57</v>
      </c>
      <c r="D119" s="22">
        <f t="shared" si="3"/>
        <v>1451220.3</v>
      </c>
      <c r="E119" s="22">
        <f t="shared" si="3"/>
        <v>1741759.01</v>
      </c>
      <c r="F119" s="22">
        <f t="shared" si="3"/>
        <v>2169199.7000000002</v>
      </c>
      <c r="G119" s="22">
        <f t="shared" si="3"/>
        <v>0</v>
      </c>
      <c r="H119" s="75">
        <f t="shared" si="4"/>
        <v>5490671.5800000001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4145552.95</v>
      </c>
      <c r="D121" s="22">
        <f t="shared" si="3"/>
        <v>8481285.6699999999</v>
      </c>
      <c r="E121" s="22">
        <f t="shared" si="3"/>
        <v>9938226.4100000001</v>
      </c>
      <c r="F121" s="22">
        <f t="shared" si="3"/>
        <v>10159158.5</v>
      </c>
      <c r="G121" s="22">
        <f t="shared" si="3"/>
        <v>0</v>
      </c>
      <c r="H121" s="75">
        <f t="shared" si="4"/>
        <v>32724223.530000001</v>
      </c>
      <c r="I121" s="1"/>
    </row>
    <row r="122" spans="2:9" x14ac:dyDescent="0.2">
      <c r="B122" s="9" t="str">
        <f>$B$38</f>
        <v>Home Economics</v>
      </c>
      <c r="C122" s="22">
        <f t="shared" si="3"/>
        <v>378949.98</v>
      </c>
      <c r="D122" s="22">
        <f t="shared" si="3"/>
        <v>714217.38</v>
      </c>
      <c r="E122" s="22">
        <f t="shared" si="3"/>
        <v>100998.83</v>
      </c>
      <c r="F122" s="22">
        <f t="shared" si="3"/>
        <v>0</v>
      </c>
      <c r="G122" s="22">
        <f t="shared" si="3"/>
        <v>0</v>
      </c>
      <c r="H122" s="75">
        <f t="shared" si="4"/>
        <v>1194166.19</v>
      </c>
      <c r="I122" s="1"/>
    </row>
    <row r="123" spans="2:9" x14ac:dyDescent="0.2">
      <c r="B123" s="9" t="str">
        <f>$B$39</f>
        <v>Law</v>
      </c>
      <c r="C123" s="22">
        <f t="shared" si="3"/>
        <v>0</v>
      </c>
      <c r="D123" s="22">
        <f t="shared" si="3"/>
        <v>0</v>
      </c>
      <c r="E123" s="22">
        <f t="shared" si="3"/>
        <v>0</v>
      </c>
      <c r="F123" s="22">
        <f t="shared" si="3"/>
        <v>0</v>
      </c>
      <c r="G123" s="22">
        <f t="shared" si="3"/>
        <v>8336731.2300000004</v>
      </c>
      <c r="H123" s="75">
        <f t="shared" si="4"/>
        <v>8336731.2300000004</v>
      </c>
      <c r="I123" s="1"/>
    </row>
    <row r="124" spans="2:9" x14ac:dyDescent="0.2">
      <c r="B124" s="9" t="str">
        <f>$B$40</f>
        <v>Social Service</v>
      </c>
      <c r="C124" s="22">
        <f t="shared" si="3"/>
        <v>1821.72</v>
      </c>
      <c r="D124" s="22">
        <f t="shared" si="3"/>
        <v>5599.05</v>
      </c>
      <c r="E124" s="22">
        <f t="shared" si="3"/>
        <v>1730306.74</v>
      </c>
      <c r="F124" s="22">
        <f t="shared" si="3"/>
        <v>556491.18000000005</v>
      </c>
      <c r="G124" s="22">
        <f t="shared" si="3"/>
        <v>0</v>
      </c>
      <c r="H124" s="75">
        <f t="shared" si="4"/>
        <v>2294218.69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55253.36</v>
      </c>
      <c r="D127" s="22">
        <f t="shared" si="3"/>
        <v>8609.0499999999993</v>
      </c>
      <c r="E127" s="22">
        <f t="shared" si="3"/>
        <v>0</v>
      </c>
      <c r="F127" s="22">
        <f t="shared" si="3"/>
        <v>0</v>
      </c>
      <c r="G127" s="22">
        <f t="shared" si="3"/>
        <v>0</v>
      </c>
      <c r="H127" s="75">
        <f t="shared" si="4"/>
        <v>63862.41</v>
      </c>
      <c r="I127" s="1"/>
    </row>
    <row r="128" spans="2:9" x14ac:dyDescent="0.2">
      <c r="B128" s="9" t="str">
        <f>$B$44</f>
        <v>Physical Training</v>
      </c>
      <c r="C128" s="22">
        <f t="shared" si="3"/>
        <v>6492.54</v>
      </c>
      <c r="D128" s="22">
        <f t="shared" si="3"/>
        <v>0</v>
      </c>
      <c r="E128" s="22">
        <f t="shared" si="3"/>
        <v>0</v>
      </c>
      <c r="F128" s="22">
        <f t="shared" si="3"/>
        <v>0</v>
      </c>
      <c r="G128" s="22">
        <f t="shared" si="3"/>
        <v>0</v>
      </c>
      <c r="H128" s="75">
        <f t="shared" si="4"/>
        <v>6492.54</v>
      </c>
      <c r="I128" s="1"/>
    </row>
    <row r="129" spans="2:12" x14ac:dyDescent="0.2">
      <c r="B129" s="9" t="str">
        <f>$B$45</f>
        <v>Health Services</v>
      </c>
      <c r="C129" s="22">
        <f t="shared" si="3"/>
        <v>645695.68999999994</v>
      </c>
      <c r="D129" s="22">
        <f t="shared" si="3"/>
        <v>1460576.21</v>
      </c>
      <c r="E129" s="22">
        <f t="shared" si="3"/>
        <v>897468.07</v>
      </c>
      <c r="F129" s="22">
        <f t="shared" si="3"/>
        <v>415640.91</v>
      </c>
      <c r="G129" s="22">
        <f t="shared" si="3"/>
        <v>0</v>
      </c>
      <c r="H129" s="75">
        <f t="shared" si="4"/>
        <v>3419380.88</v>
      </c>
      <c r="I129" s="1"/>
    </row>
    <row r="130" spans="2:12" x14ac:dyDescent="0.2">
      <c r="B130" s="9" t="str">
        <f>$B$46</f>
        <v>Pharmacy</v>
      </c>
      <c r="C130" s="22">
        <f t="shared" si="3"/>
        <v>0</v>
      </c>
      <c r="D130" s="22">
        <f t="shared" si="3"/>
        <v>0</v>
      </c>
      <c r="E130" s="22">
        <f t="shared" si="3"/>
        <v>2402017.6800000002</v>
      </c>
      <c r="F130" s="22">
        <f t="shared" si="3"/>
        <v>1957885.1400000001</v>
      </c>
      <c r="G130" s="22">
        <f t="shared" si="3"/>
        <v>3708970</v>
      </c>
      <c r="H130" s="75">
        <f t="shared" si="4"/>
        <v>8068872.8200000003</v>
      </c>
      <c r="I130" s="1"/>
    </row>
    <row r="131" spans="2:12" x14ac:dyDescent="0.2">
      <c r="B131" s="9" t="str">
        <f>$B$47</f>
        <v>Business Administration</v>
      </c>
      <c r="C131" s="22">
        <f t="shared" si="3"/>
        <v>3068097.59</v>
      </c>
      <c r="D131" s="22">
        <f t="shared" si="3"/>
        <v>13835265.09</v>
      </c>
      <c r="E131" s="22">
        <f t="shared" si="3"/>
        <v>9248584.8000000007</v>
      </c>
      <c r="F131" s="22">
        <f t="shared" si="3"/>
        <v>4006542.97</v>
      </c>
      <c r="G131" s="22">
        <f t="shared" si="3"/>
        <v>0</v>
      </c>
      <c r="H131" s="75">
        <f t="shared" si="4"/>
        <v>30158490.449999999</v>
      </c>
      <c r="I131" s="1"/>
    </row>
    <row r="132" spans="2:12" x14ac:dyDescent="0.2">
      <c r="B132" s="9" t="str">
        <f>$B$48</f>
        <v>Optometry</v>
      </c>
      <c r="C132" s="22">
        <f t="shared" ref="C132:G135" si="5">C107+C77</f>
        <v>0</v>
      </c>
      <c r="D132" s="22">
        <f t="shared" si="5"/>
        <v>0</v>
      </c>
      <c r="E132" s="22">
        <f t="shared" si="5"/>
        <v>0</v>
      </c>
      <c r="F132" s="22">
        <f t="shared" si="5"/>
        <v>0</v>
      </c>
      <c r="G132" s="22">
        <f t="shared" si="5"/>
        <v>5725683.6399999997</v>
      </c>
      <c r="H132" s="75">
        <f t="shared" si="4"/>
        <v>5725683.6399999997</v>
      </c>
      <c r="I132" s="1"/>
    </row>
    <row r="133" spans="2:12" x14ac:dyDescent="0.2">
      <c r="B133" s="9" t="str">
        <f>$B$49</f>
        <v>Teacher Ed-Practice Teaching</v>
      </c>
      <c r="C133" s="22">
        <f t="shared" si="5"/>
        <v>55167.28</v>
      </c>
      <c r="D133" s="22">
        <f t="shared" si="5"/>
        <v>266736.93</v>
      </c>
      <c r="E133" s="22">
        <f t="shared" si="5"/>
        <v>0</v>
      </c>
      <c r="F133" s="22">
        <f t="shared" si="5"/>
        <v>0</v>
      </c>
      <c r="G133" s="22">
        <f t="shared" si="5"/>
        <v>0</v>
      </c>
      <c r="H133" s="75">
        <f t="shared" si="4"/>
        <v>321904.20999999996</v>
      </c>
      <c r="I133" s="1"/>
    </row>
    <row r="134" spans="2:12" x14ac:dyDescent="0.2">
      <c r="B134" s="9" t="str">
        <f>$B$50</f>
        <v>Technology</v>
      </c>
      <c r="C134" s="22">
        <f t="shared" si="5"/>
        <v>952701.58</v>
      </c>
      <c r="D134" s="22">
        <f t="shared" si="5"/>
        <v>2573271.56</v>
      </c>
      <c r="E134" s="22">
        <f t="shared" si="5"/>
        <v>963131.03</v>
      </c>
      <c r="F134" s="22">
        <f t="shared" si="5"/>
        <v>26194.87</v>
      </c>
      <c r="G134" s="22">
        <f t="shared" si="5"/>
        <v>0</v>
      </c>
      <c r="H134" s="75">
        <f t="shared" si="4"/>
        <v>4515299.04</v>
      </c>
      <c r="I134" s="1"/>
    </row>
    <row r="135" spans="2:12" x14ac:dyDescent="0.2">
      <c r="B135" s="9" t="str">
        <f>$B$51</f>
        <v>Nursing</v>
      </c>
      <c r="C135" s="22">
        <f t="shared" si="5"/>
        <v>117039.56</v>
      </c>
      <c r="D135" s="22">
        <f t="shared" si="5"/>
        <v>793472.44</v>
      </c>
      <c r="E135" s="22">
        <f t="shared" si="5"/>
        <v>486861.57</v>
      </c>
      <c r="F135" s="22">
        <f t="shared" si="5"/>
        <v>0</v>
      </c>
      <c r="G135" s="22">
        <f t="shared" si="5"/>
        <v>0</v>
      </c>
      <c r="H135" s="75">
        <f t="shared" si="4"/>
        <v>1397373.57</v>
      </c>
      <c r="I135" s="1"/>
    </row>
    <row r="136" spans="2:12" x14ac:dyDescent="0.2">
      <c r="B136" s="39" t="str">
        <f>$B$52</f>
        <v>Totals</v>
      </c>
      <c r="C136" s="40">
        <f>SUM(C116:C135)</f>
        <v>35357291.960000001</v>
      </c>
      <c r="D136" s="40">
        <f>SUM(D116:D135)</f>
        <v>51780958.240000002</v>
      </c>
      <c r="E136" s="40">
        <f>SUM(E116:E135)</f>
        <v>43048321.940000005</v>
      </c>
      <c r="F136" s="40">
        <f>SUM(F116:F135)</f>
        <v>39661488.559999995</v>
      </c>
      <c r="G136" s="40">
        <f>SUM(G116:G135)</f>
        <v>17771384.870000001</v>
      </c>
      <c r="H136" s="40">
        <f t="shared" si="4"/>
        <v>187619445.57000002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220289166.43000001</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Data!QD22</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Data!LN22</f>
        <v>3415.23</v>
      </c>
      <c r="D143" s="172">
        <f>Data!MH22</f>
        <v>8988.2000000000007</v>
      </c>
      <c r="E143" s="172">
        <f>Data!NB22</f>
        <v>49756.59</v>
      </c>
      <c r="F143" s="172">
        <f>Data!NV22</f>
        <v>85194.94</v>
      </c>
      <c r="G143" s="172">
        <f>Data!OP22</f>
        <v>0</v>
      </c>
      <c r="H143" s="173">
        <f>Data!PJ22</f>
        <v>27768306.030000001</v>
      </c>
      <c r="I143" s="76">
        <f t="shared" ref="I143:I162" si="6">SUM(C143:H143)</f>
        <v>27915660.990000002</v>
      </c>
    </row>
    <row r="144" spans="2:12" x14ac:dyDescent="0.2">
      <c r="B144" s="9" t="str">
        <f>$B$33</f>
        <v>Science</v>
      </c>
      <c r="C144" s="172">
        <f>Data!LO22</f>
        <v>66152.740000000005</v>
      </c>
      <c r="D144" s="172">
        <f>Data!MI22</f>
        <v>116492.08</v>
      </c>
      <c r="E144" s="172">
        <f>Data!NC22</f>
        <v>839691.79</v>
      </c>
      <c r="F144" s="172">
        <f>Data!NW22</f>
        <v>1712855.28</v>
      </c>
      <c r="G144" s="172">
        <f>Data!OQ22</f>
        <v>0</v>
      </c>
      <c r="H144" s="174">
        <f>Data!PK22</f>
        <v>47868641.390000001</v>
      </c>
      <c r="I144" s="76">
        <f t="shared" si="6"/>
        <v>50603833.280000001</v>
      </c>
    </row>
    <row r="145" spans="2:9" x14ac:dyDescent="0.2">
      <c r="B145" s="9" t="str">
        <f>$B$34</f>
        <v>Fine Arts</v>
      </c>
      <c r="C145" s="172">
        <f>Data!LP22</f>
        <v>91.41</v>
      </c>
      <c r="D145" s="172">
        <f>Data!MJ22</f>
        <v>221.83</v>
      </c>
      <c r="E145" s="172">
        <f>Data!ND22</f>
        <v>720.17</v>
      </c>
      <c r="F145" s="172">
        <f>Data!NX22</f>
        <v>920.01</v>
      </c>
      <c r="G145" s="172">
        <f>Data!OR22</f>
        <v>0</v>
      </c>
      <c r="H145" s="174">
        <f>Data!PL22</f>
        <v>4996622.8499999996</v>
      </c>
      <c r="I145" s="76">
        <f t="shared" si="6"/>
        <v>4998576.2699999996</v>
      </c>
    </row>
    <row r="146" spans="2:9" x14ac:dyDescent="0.2">
      <c r="B146" s="9" t="str">
        <f>$B$35</f>
        <v>Teacher Education</v>
      </c>
      <c r="C146" s="172">
        <f>Data!LQ22</f>
        <v>398.19</v>
      </c>
      <c r="D146" s="172">
        <f>Data!MK22</f>
        <v>528.09</v>
      </c>
      <c r="E146" s="172">
        <f>Data!NE22</f>
        <v>1425.23</v>
      </c>
      <c r="F146" s="172">
        <f>Data!NY22</f>
        <v>3247.44</v>
      </c>
      <c r="G146" s="172">
        <f>Data!OS22</f>
        <v>0</v>
      </c>
      <c r="H146" s="174">
        <f>Data!PN22</f>
        <v>4320845.1500000004</v>
      </c>
      <c r="I146" s="76">
        <f t="shared" si="6"/>
        <v>4326444.1000000006</v>
      </c>
    </row>
    <row r="147" spans="2:9" x14ac:dyDescent="0.2">
      <c r="B147" s="9" t="str">
        <f>$B$36</f>
        <v>Agriculture</v>
      </c>
      <c r="C147" s="172">
        <f>Data!LR22</f>
        <v>0</v>
      </c>
      <c r="D147" s="172">
        <f>Data!ML22</f>
        <v>0</v>
      </c>
      <c r="E147" s="172">
        <f>Data!NF22</f>
        <v>0</v>
      </c>
      <c r="F147" s="172">
        <f>Data!NZ22</f>
        <v>0</v>
      </c>
      <c r="G147" s="172">
        <f>Data!OT22</f>
        <v>0</v>
      </c>
      <c r="H147" s="174">
        <f>Data!PM22</f>
        <v>0</v>
      </c>
      <c r="I147" s="76">
        <f t="shared" si="6"/>
        <v>0</v>
      </c>
    </row>
    <row r="148" spans="2:9" x14ac:dyDescent="0.2">
      <c r="B148" s="9" t="str">
        <f>$B$37</f>
        <v>Engineering</v>
      </c>
      <c r="C148" s="172">
        <f>Data!LS22</f>
        <v>343027.67</v>
      </c>
      <c r="D148" s="172">
        <f>Data!MM22</f>
        <v>451673.45</v>
      </c>
      <c r="E148" s="172">
        <f>Data!NG22</f>
        <v>1349527.02</v>
      </c>
      <c r="F148" s="172">
        <f>Data!OA22</f>
        <v>4094358.78</v>
      </c>
      <c r="G148" s="172">
        <f>Data!OU22</f>
        <v>0</v>
      </c>
      <c r="H148" s="174">
        <f>Data!PO22</f>
        <v>68438145.719999999</v>
      </c>
      <c r="I148" s="76">
        <f t="shared" si="6"/>
        <v>74676732.640000001</v>
      </c>
    </row>
    <row r="149" spans="2:9" x14ac:dyDescent="0.2">
      <c r="B149" s="9" t="str">
        <f>$B$38</f>
        <v>Home Economics</v>
      </c>
      <c r="C149" s="172">
        <f>Data!LT22</f>
        <v>3029.03</v>
      </c>
      <c r="D149" s="172">
        <f>Data!MN22</f>
        <v>5238.17</v>
      </c>
      <c r="E149" s="172">
        <f>Data!NH22</f>
        <v>29174.33</v>
      </c>
      <c r="F149" s="172">
        <f>Data!OB22</f>
        <v>0</v>
      </c>
      <c r="G149" s="172">
        <f>Data!OV22</f>
        <v>0</v>
      </c>
      <c r="H149" s="174">
        <f>Data!PP22</f>
        <v>2109367.0099999998</v>
      </c>
      <c r="I149" s="76">
        <f t="shared" si="6"/>
        <v>2146808.5399999996</v>
      </c>
    </row>
    <row r="150" spans="2:9" x14ac:dyDescent="0.2">
      <c r="B150" s="9" t="str">
        <f>$B$39</f>
        <v>Law</v>
      </c>
      <c r="C150" s="172">
        <f>Data!LU22</f>
        <v>0</v>
      </c>
      <c r="D150" s="172">
        <f>Data!MO22</f>
        <v>0</v>
      </c>
      <c r="E150" s="172">
        <f>Data!NI22</f>
        <v>0</v>
      </c>
      <c r="F150" s="172">
        <f>Data!OC22</f>
        <v>0</v>
      </c>
      <c r="G150" s="172">
        <f>Data!OW22</f>
        <v>0</v>
      </c>
      <c r="H150" s="174">
        <f>Data!PQ22</f>
        <v>271540.67</v>
      </c>
      <c r="I150" s="76">
        <f t="shared" si="6"/>
        <v>271540.67</v>
      </c>
    </row>
    <row r="151" spans="2:9" x14ac:dyDescent="0.2">
      <c r="B151" s="9" t="str">
        <f>$B$40</f>
        <v>Social Service</v>
      </c>
      <c r="C151" s="172">
        <f>Data!LV22</f>
        <v>0</v>
      </c>
      <c r="D151" s="172">
        <f>Data!MP22</f>
        <v>0</v>
      </c>
      <c r="E151" s="172">
        <f>Data!NJ22</f>
        <v>0</v>
      </c>
      <c r="F151" s="172">
        <f>Data!OD22</f>
        <v>0</v>
      </c>
      <c r="G151" s="172">
        <f>Data!OX22</f>
        <v>0</v>
      </c>
      <c r="H151" s="174">
        <f>Data!PR22</f>
        <v>1358941.41</v>
      </c>
      <c r="I151" s="76">
        <f t="shared" si="6"/>
        <v>1358941.41</v>
      </c>
    </row>
    <row r="152" spans="2:9" x14ac:dyDescent="0.2">
      <c r="B152" s="9" t="str">
        <f>$B$41</f>
        <v>Library Science</v>
      </c>
      <c r="C152" s="172">
        <f>Data!LW22</f>
        <v>0</v>
      </c>
      <c r="D152" s="172">
        <f>Data!MQ22</f>
        <v>0</v>
      </c>
      <c r="E152" s="172">
        <f>Data!NK22</f>
        <v>0</v>
      </c>
      <c r="F152" s="172">
        <f>Data!OE22</f>
        <v>0</v>
      </c>
      <c r="G152" s="172">
        <f>Data!OY22</f>
        <v>0</v>
      </c>
      <c r="H152" s="174">
        <f>Data!PS22</f>
        <v>0</v>
      </c>
      <c r="I152" s="76">
        <f t="shared" si="6"/>
        <v>0</v>
      </c>
    </row>
    <row r="153" spans="2:9" x14ac:dyDescent="0.2">
      <c r="B153" s="9" t="str">
        <f>$B$42</f>
        <v>Veterinary Science</v>
      </c>
      <c r="C153" s="172">
        <f>Data!LX22</f>
        <v>0</v>
      </c>
      <c r="D153" s="172">
        <f>Data!MR22</f>
        <v>0</v>
      </c>
      <c r="E153" s="172">
        <f>Data!NL22</f>
        <v>0</v>
      </c>
      <c r="F153" s="172">
        <f>Data!OF22</f>
        <v>0</v>
      </c>
      <c r="G153" s="172">
        <f>Data!OZ22</f>
        <v>0</v>
      </c>
      <c r="H153" s="174">
        <f>Data!PT22</f>
        <v>0</v>
      </c>
      <c r="I153" s="76">
        <f t="shared" si="6"/>
        <v>0</v>
      </c>
    </row>
    <row r="154" spans="2:9" x14ac:dyDescent="0.2">
      <c r="B154" s="9" t="str">
        <f>$B$43</f>
        <v>Vocational Training</v>
      </c>
      <c r="C154" s="172">
        <f>Data!LY22</f>
        <v>0</v>
      </c>
      <c r="D154" s="172">
        <f>Data!MS22</f>
        <v>0</v>
      </c>
      <c r="E154" s="172">
        <f>Data!NM22</f>
        <v>0</v>
      </c>
      <c r="F154" s="172">
        <f>Data!OG22</f>
        <v>0</v>
      </c>
      <c r="G154" s="172">
        <f>Data!PA22</f>
        <v>0</v>
      </c>
      <c r="H154" s="174">
        <f>Data!PU22</f>
        <v>143790.68</v>
      </c>
      <c r="I154" s="76">
        <f t="shared" si="6"/>
        <v>143790.68</v>
      </c>
    </row>
    <row r="155" spans="2:9" x14ac:dyDescent="0.2">
      <c r="B155" s="9" t="str">
        <f>$B$44</f>
        <v>Physical Training</v>
      </c>
      <c r="C155" s="172">
        <f>Data!LZ22</f>
        <v>505.22</v>
      </c>
      <c r="D155" s="172">
        <f>Data!MT22</f>
        <v>0</v>
      </c>
      <c r="E155" s="172">
        <f>Data!NN22</f>
        <v>0</v>
      </c>
      <c r="F155" s="172">
        <f>Data!OH22</f>
        <v>0</v>
      </c>
      <c r="G155" s="172">
        <f>Data!PB22</f>
        <v>0</v>
      </c>
      <c r="H155" s="174">
        <f>Data!PV22</f>
        <v>16774.939999999999</v>
      </c>
      <c r="I155" s="76">
        <f t="shared" si="6"/>
        <v>17280.16</v>
      </c>
    </row>
    <row r="156" spans="2:9" x14ac:dyDescent="0.2">
      <c r="B156" s="9" t="str">
        <f>$B$45</f>
        <v>Health Services</v>
      </c>
      <c r="C156" s="172">
        <f>Data!MA22</f>
        <v>2271.92</v>
      </c>
      <c r="D156" s="172">
        <f>Data!MU22</f>
        <v>6901.49</v>
      </c>
      <c r="E156" s="172">
        <f>Data!NO22</f>
        <v>41494.699999999997</v>
      </c>
      <c r="F156" s="172">
        <f>Data!OI22</f>
        <v>113510.3</v>
      </c>
      <c r="G156" s="172">
        <f>Data!PC22</f>
        <v>0</v>
      </c>
      <c r="H156" s="174">
        <f>Data!PW22</f>
        <v>4430799.84</v>
      </c>
      <c r="I156" s="76">
        <f t="shared" si="6"/>
        <v>4594978.25</v>
      </c>
    </row>
    <row r="157" spans="2:9" x14ac:dyDescent="0.2">
      <c r="B157" s="9" t="str">
        <f>$B$46</f>
        <v>Pharmacy</v>
      </c>
      <c r="C157" s="172">
        <f>Data!MB22</f>
        <v>0</v>
      </c>
      <c r="D157" s="172">
        <f>Data!MV22</f>
        <v>0</v>
      </c>
      <c r="E157" s="172">
        <f>Data!NP22</f>
        <v>675018.78</v>
      </c>
      <c r="F157" s="172">
        <f>Data!OJ22</f>
        <v>724932.56</v>
      </c>
      <c r="G157" s="172">
        <f>Data!PD22</f>
        <v>62214.8</v>
      </c>
      <c r="H157" s="174">
        <f>Data!PX22</f>
        <v>16912146.550000001</v>
      </c>
      <c r="I157" s="76">
        <f t="shared" si="6"/>
        <v>18374312.690000001</v>
      </c>
    </row>
    <row r="158" spans="2:9" x14ac:dyDescent="0.2">
      <c r="B158" s="9" t="str">
        <f>$B$47</f>
        <v>Business Administration</v>
      </c>
      <c r="C158" s="172">
        <f>Data!MC22</f>
        <v>1336.74</v>
      </c>
      <c r="D158" s="172">
        <f>Data!MW22</f>
        <v>2183.52</v>
      </c>
      <c r="E158" s="172">
        <f>Data!NQ22</f>
        <v>9479.67</v>
      </c>
      <c r="F158" s="172">
        <f>Data!OK22</f>
        <v>84044.24</v>
      </c>
      <c r="G158" s="172">
        <f>Data!PE22</f>
        <v>0</v>
      </c>
      <c r="H158" s="174">
        <f>Data!PY22</f>
        <v>11925716.890000001</v>
      </c>
      <c r="I158" s="76">
        <f t="shared" si="6"/>
        <v>12022761.060000001</v>
      </c>
    </row>
    <row r="159" spans="2:9" x14ac:dyDescent="0.2">
      <c r="B159" s="9" t="str">
        <f>$B$48</f>
        <v>Optometry</v>
      </c>
      <c r="C159" s="172">
        <f>Data!MD22</f>
        <v>0</v>
      </c>
      <c r="D159" s="172">
        <f>Data!MX22</f>
        <v>0</v>
      </c>
      <c r="E159" s="172">
        <f>Data!NR22</f>
        <v>0</v>
      </c>
      <c r="F159" s="172">
        <f>Data!OL22</f>
        <v>0</v>
      </c>
      <c r="G159" s="172">
        <f>Data!PF22</f>
        <v>1245961.1599999999</v>
      </c>
      <c r="H159" s="174">
        <f>Data!PZ22</f>
        <v>10785187.279999999</v>
      </c>
      <c r="I159" s="76">
        <f t="shared" si="6"/>
        <v>12031148.439999999</v>
      </c>
    </row>
    <row r="160" spans="2:9" x14ac:dyDescent="0.2">
      <c r="B160" s="9" t="str">
        <f>$B$49</f>
        <v>Teacher Ed-Practice Teaching</v>
      </c>
      <c r="C160" s="172">
        <f>Data!ME22</f>
        <v>4.46</v>
      </c>
      <c r="D160" s="172">
        <f>Data!MY22</f>
        <v>2.4300000000000002</v>
      </c>
      <c r="E160" s="172">
        <f>Data!NS22</f>
        <v>0</v>
      </c>
      <c r="F160" s="172">
        <f>Data!OM22</f>
        <v>0</v>
      </c>
      <c r="G160" s="172">
        <f>Data!PG22</f>
        <v>0</v>
      </c>
      <c r="H160" s="174">
        <f>Data!QA22</f>
        <v>1139682.58</v>
      </c>
      <c r="I160" s="76">
        <f t="shared" si="6"/>
        <v>1139689.47</v>
      </c>
    </row>
    <row r="161" spans="2:10" x14ac:dyDescent="0.2">
      <c r="B161" s="9" t="str">
        <f>$B$50</f>
        <v>Technology</v>
      </c>
      <c r="C161" s="172">
        <f>Data!MF22</f>
        <v>6882.77</v>
      </c>
      <c r="D161" s="172">
        <f>Data!MZ22</f>
        <v>12997.24</v>
      </c>
      <c r="E161" s="172">
        <f>Data!NT22</f>
        <v>105770.61</v>
      </c>
      <c r="F161" s="172">
        <f>Data!ON22</f>
        <v>78207.509999999995</v>
      </c>
      <c r="G161" s="172">
        <f>Data!PH22</f>
        <v>0</v>
      </c>
      <c r="H161" s="174">
        <f>Data!QB22</f>
        <v>5222065.9000000004</v>
      </c>
      <c r="I161" s="76">
        <f t="shared" si="6"/>
        <v>5425924.0300000003</v>
      </c>
    </row>
    <row r="162" spans="2:10" x14ac:dyDescent="0.2">
      <c r="B162" s="9" t="str">
        <f>$B$51</f>
        <v>Nursing</v>
      </c>
      <c r="C162" s="172">
        <f>Data!MG22</f>
        <v>36867.870000000003</v>
      </c>
      <c r="D162" s="172">
        <f>Data!NA22</f>
        <v>5213.1400000000003</v>
      </c>
      <c r="E162" s="172">
        <f>Data!NU22</f>
        <v>32364</v>
      </c>
      <c r="F162" s="172">
        <f>Data!OO22</f>
        <v>0</v>
      </c>
      <c r="G162" s="172">
        <f>Data!PI22</f>
        <v>0</v>
      </c>
      <c r="H162" s="174">
        <f>Data!QC22</f>
        <v>166298.38</v>
      </c>
      <c r="I162" s="76">
        <f t="shared" si="6"/>
        <v>240743.39</v>
      </c>
    </row>
    <row r="163" spans="2:10" ht="15" thickBot="1" x14ac:dyDescent="0.25">
      <c r="B163" s="39" t="str">
        <f>$B$52</f>
        <v>Totals</v>
      </c>
      <c r="C163" s="40">
        <f t="shared" ref="C163:H163" si="7">SUM(C143:C162)</f>
        <v>463983.25</v>
      </c>
      <c r="D163" s="40">
        <f t="shared" si="7"/>
        <v>610439.64000000013</v>
      </c>
      <c r="E163" s="40">
        <f t="shared" si="7"/>
        <v>3134422.89</v>
      </c>
      <c r="F163" s="40">
        <f t="shared" si="7"/>
        <v>6897271.0599999987</v>
      </c>
      <c r="G163" s="41">
        <f t="shared" si="7"/>
        <v>1308175.96</v>
      </c>
      <c r="H163" s="77">
        <f t="shared" si="7"/>
        <v>207874873.27000001</v>
      </c>
      <c r="I163" s="76">
        <f>SUM(I143:I162)</f>
        <v>220289166.06999996</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9196930.2774494179</v>
      </c>
      <c r="D168" s="21">
        <f t="shared" si="8"/>
        <v>7947767.6228273101</v>
      </c>
      <c r="E168" s="21">
        <f t="shared" si="8"/>
        <v>4445791.5367037933</v>
      </c>
      <c r="F168" s="21">
        <f t="shared" si="8"/>
        <v>6325171.5530194808</v>
      </c>
      <c r="G168" s="21">
        <f t="shared" si="8"/>
        <v>0</v>
      </c>
      <c r="H168" s="40">
        <f t="shared" ref="H168:H188" si="9">SUM(C168:G168)</f>
        <v>27915660.990000002</v>
      </c>
      <c r="I168" s="56"/>
      <c r="J168" s="57"/>
    </row>
    <row r="169" spans="2:10" x14ac:dyDescent="0.2">
      <c r="B169" s="9" t="str">
        <f>$B$33</f>
        <v>Science</v>
      </c>
      <c r="C169" s="22">
        <f t="shared" si="8"/>
        <v>12877952.628663316</v>
      </c>
      <c r="D169" s="22">
        <f t="shared" si="8"/>
        <v>9855099.6001763418</v>
      </c>
      <c r="E169" s="22">
        <f t="shared" si="8"/>
        <v>9794740.2973284125</v>
      </c>
      <c r="F169" s="22">
        <f t="shared" si="8"/>
        <v>18076040.753831938</v>
      </c>
      <c r="G169" s="22">
        <f t="shared" si="8"/>
        <v>0</v>
      </c>
      <c r="H169" s="75">
        <f t="shared" si="9"/>
        <v>50603833.280000009</v>
      </c>
      <c r="I169" s="56"/>
      <c r="J169" s="57"/>
    </row>
    <row r="170" spans="2:10" x14ac:dyDescent="0.2">
      <c r="B170" s="9" t="str">
        <f>$B$34</f>
        <v>Fine Arts</v>
      </c>
      <c r="C170" s="22">
        <f t="shared" si="8"/>
        <v>1529621.8138146566</v>
      </c>
      <c r="D170" s="22">
        <f t="shared" si="8"/>
        <v>1628525.1836224461</v>
      </c>
      <c r="E170" s="22">
        <f t="shared" si="8"/>
        <v>1485826.0421557911</v>
      </c>
      <c r="F170" s="22">
        <f t="shared" si="8"/>
        <v>354603.230407105</v>
      </c>
      <c r="G170" s="22">
        <f t="shared" si="8"/>
        <v>0</v>
      </c>
      <c r="H170" s="75">
        <f t="shared" si="9"/>
        <v>4998576.2699999986</v>
      </c>
      <c r="I170" s="56"/>
      <c r="J170" s="57"/>
    </row>
    <row r="171" spans="2:10" x14ac:dyDescent="0.2">
      <c r="B171" s="9" t="str">
        <f>$B$35</f>
        <v>Teacher Education</v>
      </c>
      <c r="C171" s="22">
        <f t="shared" si="8"/>
        <v>101514.5087974786</v>
      </c>
      <c r="D171" s="22">
        <f t="shared" si="8"/>
        <v>1142555.6368081348</v>
      </c>
      <c r="E171" s="22">
        <f t="shared" si="8"/>
        <v>1372090.1589024316</v>
      </c>
      <c r="F171" s="22">
        <f t="shared" si="8"/>
        <v>1710283.7954919555</v>
      </c>
      <c r="G171" s="22">
        <f t="shared" si="8"/>
        <v>0</v>
      </c>
      <c r="H171" s="75">
        <f t="shared" si="9"/>
        <v>4326444.1000000006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9012873.0101646185</v>
      </c>
      <c r="D173" s="22">
        <f t="shared" si="8"/>
        <v>18189098.573144179</v>
      </c>
      <c r="E173" s="22">
        <f t="shared" si="8"/>
        <v>22133940.334571086</v>
      </c>
      <c r="F173" s="22">
        <f t="shared" si="8"/>
        <v>25340820.722120117</v>
      </c>
      <c r="G173" s="22">
        <f t="shared" si="8"/>
        <v>0</v>
      </c>
      <c r="H173" s="75">
        <f t="shared" si="9"/>
        <v>74676732.640000001</v>
      </c>
      <c r="I173" s="56"/>
      <c r="J173" s="57"/>
    </row>
    <row r="174" spans="2:10" x14ac:dyDescent="0.2">
      <c r="B174" s="9" t="str">
        <f>$B$38</f>
        <v>Home Economics</v>
      </c>
      <c r="C174" s="22">
        <f t="shared" si="8"/>
        <v>672403.68902644562</v>
      </c>
      <c r="D174" s="22">
        <f t="shared" si="8"/>
        <v>1266826.8767951853</v>
      </c>
      <c r="E174" s="22">
        <f t="shared" si="8"/>
        <v>207577.97417836875</v>
      </c>
      <c r="F174" s="22">
        <f t="shared" si="8"/>
        <v>0</v>
      </c>
      <c r="G174" s="22">
        <f t="shared" si="8"/>
        <v>0</v>
      </c>
      <c r="H174" s="75">
        <f t="shared" si="9"/>
        <v>2146808.5399999996</v>
      </c>
      <c r="I174" s="56"/>
      <c r="J174" s="57"/>
    </row>
    <row r="175" spans="2:10" x14ac:dyDescent="0.2">
      <c r="B175" s="9" t="str">
        <f>$B$39</f>
        <v>Law</v>
      </c>
      <c r="C175" s="22">
        <f t="shared" si="8"/>
        <v>0</v>
      </c>
      <c r="D175" s="22">
        <f t="shared" si="8"/>
        <v>0</v>
      </c>
      <c r="E175" s="22">
        <f t="shared" si="8"/>
        <v>0</v>
      </c>
      <c r="F175" s="22">
        <f t="shared" si="8"/>
        <v>0</v>
      </c>
      <c r="G175" s="22">
        <f t="shared" si="8"/>
        <v>271540.67</v>
      </c>
      <c r="H175" s="75">
        <f t="shared" si="9"/>
        <v>271540.67</v>
      </c>
      <c r="I175" s="56"/>
      <c r="J175" s="57"/>
    </row>
    <row r="176" spans="2:10" x14ac:dyDescent="0.2">
      <c r="B176" s="9" t="str">
        <f>$B$40</f>
        <v>Social Service</v>
      </c>
      <c r="C176" s="22">
        <f t="shared" si="8"/>
        <v>1079.0648494913971</v>
      </c>
      <c r="D176" s="22">
        <f t="shared" si="8"/>
        <v>3316.5020121340308</v>
      </c>
      <c r="E176" s="22">
        <f t="shared" si="8"/>
        <v>1024917.760123427</v>
      </c>
      <c r="F176" s="22">
        <f t="shared" si="8"/>
        <v>329628.08301494736</v>
      </c>
      <c r="G176" s="22">
        <f t="shared" si="8"/>
        <v>0</v>
      </c>
      <c r="H176" s="75">
        <f t="shared" si="9"/>
        <v>1358941.4099999997</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124406.80216554308</v>
      </c>
      <c r="D179" s="22">
        <f t="shared" si="8"/>
        <v>19383.877834456918</v>
      </c>
      <c r="E179" s="22">
        <f t="shared" si="8"/>
        <v>0</v>
      </c>
      <c r="F179" s="22">
        <f t="shared" si="8"/>
        <v>0</v>
      </c>
      <c r="G179" s="22">
        <f t="shared" si="8"/>
        <v>0</v>
      </c>
      <c r="H179" s="75">
        <f t="shared" si="9"/>
        <v>143790.68</v>
      </c>
      <c r="I179" s="56"/>
      <c r="J179" s="57"/>
    </row>
    <row r="180" spans="2:10" x14ac:dyDescent="0.2">
      <c r="B180" s="9" t="str">
        <f>$B$44</f>
        <v>Physical Training</v>
      </c>
      <c r="C180" s="22">
        <f t="shared" si="8"/>
        <v>17280.16</v>
      </c>
      <c r="D180" s="22">
        <f t="shared" si="8"/>
        <v>0</v>
      </c>
      <c r="E180" s="22">
        <f t="shared" si="8"/>
        <v>0</v>
      </c>
      <c r="F180" s="22">
        <f t="shared" si="8"/>
        <v>0</v>
      </c>
      <c r="G180" s="22">
        <f t="shared" si="8"/>
        <v>0</v>
      </c>
      <c r="H180" s="75">
        <f t="shared" si="9"/>
        <v>17280.16</v>
      </c>
      <c r="I180" s="56"/>
      <c r="J180" s="57"/>
    </row>
    <row r="181" spans="2:10" x14ac:dyDescent="0.2">
      <c r="B181" s="9" t="str">
        <f>$B$45</f>
        <v>Health Services</v>
      </c>
      <c r="C181" s="22">
        <f t="shared" si="8"/>
        <v>838957.99281347659</v>
      </c>
      <c r="D181" s="22">
        <f t="shared" si="8"/>
        <v>1899501.660816831</v>
      </c>
      <c r="E181" s="22">
        <f t="shared" si="8"/>
        <v>1204424.9264101998</v>
      </c>
      <c r="F181" s="22">
        <f t="shared" si="8"/>
        <v>652093.6699594924</v>
      </c>
      <c r="G181" s="22">
        <f t="shared" si="8"/>
        <v>0</v>
      </c>
      <c r="H181" s="75">
        <f t="shared" si="9"/>
        <v>4594978.25</v>
      </c>
      <c r="I181" s="56"/>
      <c r="J181" s="57"/>
    </row>
    <row r="182" spans="2:10" x14ac:dyDescent="0.2">
      <c r="B182" s="9" t="str">
        <f>$B$46</f>
        <v>Pharmacy</v>
      </c>
      <c r="C182" s="22">
        <f t="shared" si="8"/>
        <v>0</v>
      </c>
      <c r="D182" s="22">
        <f t="shared" si="8"/>
        <v>0</v>
      </c>
      <c r="E182" s="22">
        <f t="shared" si="8"/>
        <v>5709585.0603309628</v>
      </c>
      <c r="F182" s="22">
        <f t="shared" si="8"/>
        <v>4828608.6439350136</v>
      </c>
      <c r="G182" s="22">
        <f t="shared" si="8"/>
        <v>7836118.9857340241</v>
      </c>
      <c r="H182" s="75">
        <f t="shared" si="9"/>
        <v>18374312.690000001</v>
      </c>
      <c r="I182" s="56"/>
      <c r="J182" s="57"/>
    </row>
    <row r="183" spans="2:10" x14ac:dyDescent="0.2">
      <c r="B183" s="9" t="str">
        <f>$B$47</f>
        <v>Business Administration</v>
      </c>
      <c r="C183" s="22">
        <f t="shared" si="8"/>
        <v>1214569.322376526</v>
      </c>
      <c r="D183" s="22">
        <f t="shared" si="8"/>
        <v>5473128.9187754337</v>
      </c>
      <c r="E183" s="22">
        <f t="shared" si="8"/>
        <v>3666692.0275222673</v>
      </c>
      <c r="F183" s="22">
        <f t="shared" si="8"/>
        <v>1668370.7913257731</v>
      </c>
      <c r="G183" s="22">
        <f t="shared" si="8"/>
        <v>0</v>
      </c>
      <c r="H183" s="75">
        <f t="shared" si="9"/>
        <v>12022761.059999999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12031148.439999999</v>
      </c>
      <c r="H184" s="75">
        <f t="shared" si="9"/>
        <v>12031148.439999999</v>
      </c>
      <c r="I184" s="56"/>
      <c r="J184" s="57"/>
    </row>
    <row r="185" spans="2:10" x14ac:dyDescent="0.2">
      <c r="B185" s="9" t="str">
        <f>$B$49</f>
        <v>Teacher Ed-Practice Teaching</v>
      </c>
      <c r="C185" s="22">
        <f t="shared" si="10"/>
        <v>195320.91144368384</v>
      </c>
      <c r="D185" s="22">
        <f t="shared" si="10"/>
        <v>944368.5585563163</v>
      </c>
      <c r="E185" s="22">
        <f t="shared" si="10"/>
        <v>0</v>
      </c>
      <c r="F185" s="22">
        <f t="shared" si="10"/>
        <v>0</v>
      </c>
      <c r="G185" s="22">
        <f t="shared" si="10"/>
        <v>0</v>
      </c>
      <c r="H185" s="75">
        <f t="shared" si="9"/>
        <v>1139689.4700000002</v>
      </c>
      <c r="I185" s="56"/>
      <c r="J185" s="57"/>
    </row>
    <row r="186" spans="2:10" x14ac:dyDescent="0.2">
      <c r="B186" s="9" t="str">
        <f>$B$50</f>
        <v>Technology</v>
      </c>
      <c r="C186" s="22">
        <f t="shared" si="10"/>
        <v>1108708.0067608685</v>
      </c>
      <c r="D186" s="22">
        <f t="shared" si="10"/>
        <v>2989055.6462923563</v>
      </c>
      <c r="E186" s="22">
        <f t="shared" si="10"/>
        <v>1219657.7887758443</v>
      </c>
      <c r="F186" s="22">
        <f t="shared" si="10"/>
        <v>108502.58817093173</v>
      </c>
      <c r="G186" s="22">
        <f t="shared" si="10"/>
        <v>0</v>
      </c>
      <c r="H186" s="75">
        <f t="shared" si="9"/>
        <v>5425924.0300000012</v>
      </c>
      <c r="I186" s="56"/>
      <c r="J186" s="57"/>
    </row>
    <row r="187" spans="2:10" x14ac:dyDescent="0.2">
      <c r="B187" s="9" t="str">
        <f>$B$51</f>
        <v>Nursing</v>
      </c>
      <c r="C187" s="22">
        <f t="shared" si="10"/>
        <v>50796.492697445756</v>
      </c>
      <c r="D187" s="22">
        <f t="shared" si="10"/>
        <v>99642.564013399082</v>
      </c>
      <c r="E187" s="22">
        <f t="shared" si="10"/>
        <v>90304.333289155169</v>
      </c>
      <c r="F187" s="22">
        <f t="shared" si="10"/>
        <v>0</v>
      </c>
      <c r="G187" s="22">
        <f t="shared" si="10"/>
        <v>0</v>
      </c>
      <c r="H187" s="75">
        <f t="shared" si="9"/>
        <v>240743.39</v>
      </c>
      <c r="I187" s="56"/>
      <c r="J187" s="57"/>
    </row>
    <row r="188" spans="2:10" x14ac:dyDescent="0.2">
      <c r="B188" s="39" t="str">
        <f>$B$52</f>
        <v>Totals</v>
      </c>
      <c r="C188" s="40">
        <f>SUM(C168:C187)</f>
        <v>36942414.681022964</v>
      </c>
      <c r="D188" s="40">
        <f>SUM(D168:D187)</f>
        <v>51458271.221674532</v>
      </c>
      <c r="E188" s="40">
        <f>SUM(E168:E187)</f>
        <v>52355548.24029173</v>
      </c>
      <c r="F188" s="40">
        <f>SUM(F168:F187)</f>
        <v>59394123.831276752</v>
      </c>
      <c r="G188" s="40">
        <f>SUM(G168:G187)</f>
        <v>20138808.095734023</v>
      </c>
      <c r="H188" s="40">
        <f t="shared" si="9"/>
        <v>220289166.06999999</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169217136</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13820493.707236983</v>
      </c>
      <c r="D193" s="42">
        <f t="shared" si="11"/>
        <v>11934265.674233776</v>
      </c>
      <c r="E193" s="42">
        <f t="shared" si="11"/>
        <v>6608503.1681727832</v>
      </c>
      <c r="F193" s="42">
        <f t="shared" si="11"/>
        <v>9380477.1154932007</v>
      </c>
      <c r="G193" s="42">
        <f t="shared" si="11"/>
        <v>0</v>
      </c>
      <c r="H193" s="42">
        <f>SUM(C193:G193)</f>
        <v>41743739.66513674</v>
      </c>
      <c r="I193" s="1"/>
    </row>
    <row r="194" spans="2:9" x14ac:dyDescent="0.2">
      <c r="B194" s="9" t="str">
        <f>$B$33</f>
        <v>Science</v>
      </c>
      <c r="C194" s="43">
        <f t="shared" si="11"/>
        <v>6507457.475070239</v>
      </c>
      <c r="D194" s="43">
        <f t="shared" si="11"/>
        <v>4946500.4803910246</v>
      </c>
      <c r="E194" s="43">
        <f t="shared" si="11"/>
        <v>4548509.7999537028</v>
      </c>
      <c r="F194" s="43">
        <f t="shared" si="11"/>
        <v>8311301.6557393298</v>
      </c>
      <c r="G194" s="43">
        <f t="shared" si="11"/>
        <v>0</v>
      </c>
      <c r="H194" s="43">
        <f t="shared" ref="H194:H213" si="12">SUM(C194:G194)</f>
        <v>24313769.411154296</v>
      </c>
      <c r="I194" s="1"/>
    </row>
    <row r="195" spans="2:9" x14ac:dyDescent="0.2">
      <c r="B195" s="9" t="str">
        <f>$B$34</f>
        <v>Fine Arts</v>
      </c>
      <c r="C195" s="43">
        <f t="shared" si="11"/>
        <v>2943331.3990928018</v>
      </c>
      <c r="D195" s="43">
        <f t="shared" si="11"/>
        <v>3133403.8055158607</v>
      </c>
      <c r="E195" s="43">
        <f t="shared" si="11"/>
        <v>2857843.6450766511</v>
      </c>
      <c r="F195" s="43">
        <f t="shared" si="11"/>
        <v>680605.58022267208</v>
      </c>
      <c r="G195" s="43">
        <f t="shared" si="11"/>
        <v>0</v>
      </c>
      <c r="H195" s="43">
        <f t="shared" si="12"/>
        <v>9615184.429907985</v>
      </c>
      <c r="I195" s="1"/>
    </row>
    <row r="196" spans="2:9" x14ac:dyDescent="0.2">
      <c r="B196" s="9" t="str">
        <f>$B$35</f>
        <v>Teacher Education</v>
      </c>
      <c r="C196" s="43">
        <f t="shared" si="11"/>
        <v>115889.61169042175</v>
      </c>
      <c r="D196" s="43">
        <f t="shared" si="11"/>
        <v>1308880.0157414342</v>
      </c>
      <c r="E196" s="43">
        <f t="shared" si="11"/>
        <v>1570921.7686843169</v>
      </c>
      <c r="F196" s="43">
        <f t="shared" si="11"/>
        <v>1956437.7217451511</v>
      </c>
      <c r="G196" s="43">
        <f t="shared" si="11"/>
        <v>0</v>
      </c>
      <c r="H196" s="43">
        <f t="shared" si="12"/>
        <v>4952129.117861324</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3738943.9842131133</v>
      </c>
      <c r="D198" s="43">
        <f t="shared" si="11"/>
        <v>7649414.3041254319</v>
      </c>
      <c r="E198" s="43">
        <f t="shared" si="11"/>
        <v>8963453.6809902247</v>
      </c>
      <c r="F198" s="43">
        <f t="shared" si="11"/>
        <v>9162716.0517253838</v>
      </c>
      <c r="G198" s="43">
        <f t="shared" si="11"/>
        <v>0</v>
      </c>
      <c r="H198" s="43">
        <f t="shared" si="12"/>
        <v>29514528.021054152</v>
      </c>
      <c r="I198" s="1"/>
    </row>
    <row r="199" spans="2:9" x14ac:dyDescent="0.2">
      <c r="B199" s="9" t="str">
        <f>$B$38</f>
        <v>Home Economics</v>
      </c>
      <c r="C199" s="43">
        <f t="shared" si="11"/>
        <v>341781.36550847325</v>
      </c>
      <c r="D199" s="43">
        <f t="shared" si="11"/>
        <v>644164.67684279638</v>
      </c>
      <c r="E199" s="43">
        <f t="shared" si="11"/>
        <v>91092.544805407175</v>
      </c>
      <c r="F199" s="43">
        <f t="shared" si="11"/>
        <v>0</v>
      </c>
      <c r="G199" s="43">
        <f t="shared" si="11"/>
        <v>0</v>
      </c>
      <c r="H199" s="43">
        <f t="shared" si="12"/>
        <v>1077038.5871566767</v>
      </c>
      <c r="I199" s="1"/>
    </row>
    <row r="200" spans="2:9" x14ac:dyDescent="0.2">
      <c r="B200" s="9" t="str">
        <f>$B$39</f>
        <v>Law</v>
      </c>
      <c r="C200" s="43">
        <f t="shared" si="11"/>
        <v>0</v>
      </c>
      <c r="D200" s="43">
        <f t="shared" si="11"/>
        <v>0</v>
      </c>
      <c r="E200" s="43">
        <f t="shared" si="11"/>
        <v>0</v>
      </c>
      <c r="F200" s="43">
        <f t="shared" si="11"/>
        <v>0</v>
      </c>
      <c r="G200" s="43">
        <f t="shared" si="11"/>
        <v>7519038.2215260547</v>
      </c>
      <c r="H200" s="43">
        <f t="shared" si="12"/>
        <v>7519038.2215260547</v>
      </c>
      <c r="I200" s="1"/>
    </row>
    <row r="201" spans="2:9" x14ac:dyDescent="0.2">
      <c r="B201" s="9" t="str">
        <f>$B$40</f>
        <v>Social Service</v>
      </c>
      <c r="C201" s="43">
        <f t="shared" si="11"/>
        <v>1643.0399314814476</v>
      </c>
      <c r="D201" s="43">
        <f t="shared" si="11"/>
        <v>5049.877439102167</v>
      </c>
      <c r="E201" s="43">
        <f t="shared" si="11"/>
        <v>1560592.7736048826</v>
      </c>
      <c r="F201" s="43">
        <f t="shared" si="11"/>
        <v>501908.76219025423</v>
      </c>
      <c r="G201" s="43">
        <f t="shared" si="11"/>
        <v>0</v>
      </c>
      <c r="H201" s="43">
        <f t="shared" si="12"/>
        <v>2069194.4531657204</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49833.935417363675</v>
      </c>
      <c r="D204" s="43">
        <f t="shared" si="11"/>
        <v>7764.6471039020007</v>
      </c>
      <c r="E204" s="43">
        <f t="shared" si="11"/>
        <v>0</v>
      </c>
      <c r="F204" s="43">
        <f t="shared" si="11"/>
        <v>0</v>
      </c>
      <c r="G204" s="43">
        <f t="shared" si="11"/>
        <v>0</v>
      </c>
      <c r="H204" s="43">
        <f t="shared" si="12"/>
        <v>57598.582521265678</v>
      </c>
      <c r="I204" s="1"/>
    </row>
    <row r="205" spans="2:9" x14ac:dyDescent="0.2">
      <c r="B205" s="9" t="str">
        <f>$B$44</f>
        <v>Physical Training</v>
      </c>
      <c r="C205" s="43">
        <f t="shared" si="11"/>
        <v>5855.7311094682809</v>
      </c>
      <c r="D205" s="43">
        <f t="shared" si="11"/>
        <v>0</v>
      </c>
      <c r="E205" s="43">
        <f t="shared" si="11"/>
        <v>0</v>
      </c>
      <c r="F205" s="43">
        <f t="shared" si="11"/>
        <v>0</v>
      </c>
      <c r="G205" s="43">
        <f t="shared" si="11"/>
        <v>0</v>
      </c>
      <c r="H205" s="43">
        <f t="shared" si="12"/>
        <v>5855.7311094682809</v>
      </c>
      <c r="I205" s="1"/>
    </row>
    <row r="206" spans="2:9" x14ac:dyDescent="0.2">
      <c r="B206" s="9" t="str">
        <f>$B$45</f>
        <v>Health Services</v>
      </c>
      <c r="C206" s="43">
        <f t="shared" si="11"/>
        <v>582363.81126378686</v>
      </c>
      <c r="D206" s="43">
        <f t="shared" si="11"/>
        <v>1317318.2684506029</v>
      </c>
      <c r="E206" s="43">
        <f t="shared" si="11"/>
        <v>809441.55865862302</v>
      </c>
      <c r="F206" s="43">
        <f t="shared" si="11"/>
        <v>374873.532863056</v>
      </c>
      <c r="G206" s="43">
        <f t="shared" si="11"/>
        <v>0</v>
      </c>
      <c r="H206" s="43">
        <f t="shared" si="12"/>
        <v>3083997.1712360685</v>
      </c>
      <c r="I206" s="1"/>
    </row>
    <row r="207" spans="2:9" x14ac:dyDescent="0.2">
      <c r="B207" s="9" t="str">
        <f>$B$46</f>
        <v>Pharmacy</v>
      </c>
      <c r="C207" s="43">
        <f t="shared" si="11"/>
        <v>0</v>
      </c>
      <c r="D207" s="43">
        <f t="shared" si="11"/>
        <v>0</v>
      </c>
      <c r="E207" s="43">
        <f t="shared" si="11"/>
        <v>2166420.1767365048</v>
      </c>
      <c r="F207" s="43">
        <f t="shared" si="11"/>
        <v>1765849.5632007907</v>
      </c>
      <c r="G207" s="43">
        <f t="shared" si="11"/>
        <v>3345182.4729743009</v>
      </c>
      <c r="H207" s="43">
        <f t="shared" si="12"/>
        <v>7277452.2129115965</v>
      </c>
      <c r="I207" s="1"/>
    </row>
    <row r="208" spans="2:9" x14ac:dyDescent="0.2">
      <c r="B208" s="9" t="str">
        <f>$B$47</f>
        <v>Business Administration</v>
      </c>
      <c r="C208" s="43">
        <f t="shared" si="11"/>
        <v>2767168.8591287322</v>
      </c>
      <c r="D208" s="43">
        <f t="shared" si="11"/>
        <v>12478258.462058527</v>
      </c>
      <c r="E208" s="43">
        <f t="shared" si="11"/>
        <v>8341454.3047737069</v>
      </c>
      <c r="F208" s="43">
        <f t="shared" si="11"/>
        <v>3613568.5434129699</v>
      </c>
      <c r="G208" s="43">
        <f t="shared" si="11"/>
        <v>0</v>
      </c>
      <c r="H208" s="43">
        <f t="shared" si="12"/>
        <v>27200450.169373937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5164090.4505357817</v>
      </c>
      <c r="H209" s="43">
        <f t="shared" si="12"/>
        <v>5164090.4505357817</v>
      </c>
      <c r="I209" s="1"/>
    </row>
    <row r="210" spans="2:9" x14ac:dyDescent="0.2">
      <c r="B210" s="9" t="str">
        <f>$B$49</f>
        <v>Teacher Ed-Practice Teaching</v>
      </c>
      <c r="C210" s="43">
        <f t="shared" si="13"/>
        <v>49756.298416451391</v>
      </c>
      <c r="D210" s="43">
        <f t="shared" si="13"/>
        <v>240574.52692552735</v>
      </c>
      <c r="E210" s="43">
        <f t="shared" si="13"/>
        <v>0</v>
      </c>
      <c r="F210" s="43">
        <f t="shared" si="13"/>
        <v>0</v>
      </c>
      <c r="G210" s="43">
        <f t="shared" si="13"/>
        <v>0</v>
      </c>
      <c r="H210" s="43">
        <f t="shared" si="12"/>
        <v>290330.82534197875</v>
      </c>
      <c r="I210" s="1"/>
    </row>
    <row r="211" spans="2:9" x14ac:dyDescent="0.2">
      <c r="B211" s="9" t="str">
        <f>$B$50</f>
        <v>Technology</v>
      </c>
      <c r="C211" s="43">
        <f t="shared" si="13"/>
        <v>859257.59102686844</v>
      </c>
      <c r="D211" s="43">
        <f t="shared" si="13"/>
        <v>2320876.9336811132</v>
      </c>
      <c r="E211" s="43">
        <f t="shared" si="13"/>
        <v>868664.08753203356</v>
      </c>
      <c r="F211" s="43">
        <f t="shared" si="13"/>
        <v>23625.594169227668</v>
      </c>
      <c r="G211" s="43">
        <f t="shared" si="13"/>
        <v>0</v>
      </c>
      <c r="H211" s="43">
        <f t="shared" si="12"/>
        <v>4072424.2064092429</v>
      </c>
      <c r="I211" s="1"/>
    </row>
    <row r="212" spans="2:9" x14ac:dyDescent="0.2">
      <c r="B212" s="9" t="str">
        <f>$B$51</f>
        <v>Nursing</v>
      </c>
      <c r="C212" s="43">
        <f t="shared" si="13"/>
        <v>105559.94919253165</v>
      </c>
      <c r="D212" s="43">
        <f t="shared" si="13"/>
        <v>715646.14949060068</v>
      </c>
      <c r="E212" s="43">
        <f t="shared" si="13"/>
        <v>439108.64491455874</v>
      </c>
      <c r="F212" s="43">
        <f t="shared" si="13"/>
        <v>0</v>
      </c>
      <c r="G212" s="43">
        <f t="shared" si="13"/>
        <v>0</v>
      </c>
      <c r="H212" s="43">
        <f t="shared" si="12"/>
        <v>1260314.7435976909</v>
      </c>
      <c r="I212" s="1"/>
    </row>
    <row r="213" spans="2:9" x14ac:dyDescent="0.2">
      <c r="B213" s="39" t="str">
        <f>$B$52</f>
        <v>Totals</v>
      </c>
      <c r="C213" s="42">
        <f>SUM(C193:C212)</f>
        <v>31889336.758298717</v>
      </c>
      <c r="D213" s="42">
        <f>SUM(D193:D212)</f>
        <v>46702117.821999706</v>
      </c>
      <c r="E213" s="42">
        <f>SUM(E193:E212)</f>
        <v>38826006.153903395</v>
      </c>
      <c r="F213" s="42">
        <f>SUM(F193:F212)</f>
        <v>35771364.120762035</v>
      </c>
      <c r="G213" s="42">
        <f>SUM(G193:G212)</f>
        <v>16028311.145036137</v>
      </c>
      <c r="H213" s="42">
        <f t="shared" si="12"/>
        <v>169217135.99999997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74055562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10923213.571970068</v>
      </c>
      <c r="D218" s="42">
        <f t="shared" si="14"/>
        <v>8475060.950781079</v>
      </c>
      <c r="E218" s="42">
        <f t="shared" si="14"/>
        <v>815001.2250994955</v>
      </c>
      <c r="F218" s="42">
        <f t="shared" si="14"/>
        <v>831769.77463598771</v>
      </c>
      <c r="G218" s="42">
        <f t="shared" si="14"/>
        <v>0</v>
      </c>
      <c r="H218" s="42">
        <f>SUM(C218:G218)</f>
        <v>21045045.522486631</v>
      </c>
      <c r="I218" s="1"/>
    </row>
    <row r="219" spans="2:9" x14ac:dyDescent="0.2">
      <c r="B219" s="9" t="str">
        <f>$B$33</f>
        <v>Science</v>
      </c>
      <c r="C219" s="43">
        <f t="shared" si="14"/>
        <v>3837256.1408916693</v>
      </c>
      <c r="D219" s="43">
        <f t="shared" si="14"/>
        <v>4323950.0000141254</v>
      </c>
      <c r="E219" s="43">
        <f t="shared" si="14"/>
        <v>606196.55248436914</v>
      </c>
      <c r="F219" s="43">
        <f t="shared" si="14"/>
        <v>667284.96526976989</v>
      </c>
      <c r="G219" s="43">
        <f t="shared" si="14"/>
        <v>0</v>
      </c>
      <c r="H219" s="43">
        <f t="shared" ref="H219:H238" si="15">SUM(C219:G219)</f>
        <v>9434687.658659935</v>
      </c>
      <c r="I219" s="1"/>
    </row>
    <row r="220" spans="2:9" x14ac:dyDescent="0.2">
      <c r="B220" s="9" t="str">
        <f>$B$34</f>
        <v>Fine Arts</v>
      </c>
      <c r="C220" s="43">
        <f t="shared" si="14"/>
        <v>1260023.6947528291</v>
      </c>
      <c r="D220" s="43">
        <f t="shared" si="14"/>
        <v>1269889.406669009</v>
      </c>
      <c r="E220" s="43">
        <f t="shared" si="14"/>
        <v>331746.50651082204</v>
      </c>
      <c r="F220" s="43">
        <f t="shared" si="14"/>
        <v>74667.44635703307</v>
      </c>
      <c r="G220" s="43">
        <f t="shared" si="14"/>
        <v>0</v>
      </c>
      <c r="H220" s="43">
        <f t="shared" si="15"/>
        <v>2936327.0542896935</v>
      </c>
      <c r="I220" s="1"/>
    </row>
    <row r="221" spans="2:9" x14ac:dyDescent="0.2">
      <c r="B221" s="9" t="str">
        <f>$B$35</f>
        <v>Teacher Education</v>
      </c>
      <c r="C221" s="43">
        <f t="shared" si="14"/>
        <v>75755.014325899247</v>
      </c>
      <c r="D221" s="43">
        <f t="shared" si="14"/>
        <v>1397671.3523585247</v>
      </c>
      <c r="E221" s="43">
        <f t="shared" si="14"/>
        <v>583932.78496131371</v>
      </c>
      <c r="F221" s="43">
        <f t="shared" si="14"/>
        <v>388192.02019084652</v>
      </c>
      <c r="G221" s="43">
        <f t="shared" si="14"/>
        <v>0</v>
      </c>
      <c r="H221" s="43">
        <f t="shared" si="15"/>
        <v>2445551.1718365843</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1319725.2409798838</v>
      </c>
      <c r="D223" s="43">
        <f t="shared" si="14"/>
        <v>4269521.0189164756</v>
      </c>
      <c r="E223" s="43">
        <f t="shared" si="14"/>
        <v>1699167.4632761299</v>
      </c>
      <c r="F223" s="43">
        <f t="shared" si="14"/>
        <v>709488.30451504944</v>
      </c>
      <c r="G223" s="43">
        <f t="shared" si="14"/>
        <v>0</v>
      </c>
      <c r="H223" s="43">
        <f t="shared" si="15"/>
        <v>7997902.0276875393</v>
      </c>
      <c r="I223" s="1"/>
    </row>
    <row r="224" spans="2:9" x14ac:dyDescent="0.2">
      <c r="B224" s="9" t="str">
        <f>$B$38</f>
        <v>Home Economics</v>
      </c>
      <c r="C224" s="43">
        <f t="shared" si="14"/>
        <v>493448.89915718901</v>
      </c>
      <c r="D224" s="43">
        <f t="shared" si="14"/>
        <v>1242224.3450846074</v>
      </c>
      <c r="E224" s="43">
        <f t="shared" si="14"/>
        <v>31185.644949573947</v>
      </c>
      <c r="F224" s="43">
        <f t="shared" si="14"/>
        <v>0</v>
      </c>
      <c r="G224" s="43">
        <f t="shared" si="14"/>
        <v>0</v>
      </c>
      <c r="H224" s="43">
        <f t="shared" si="15"/>
        <v>1766858.8891913705</v>
      </c>
      <c r="I224" s="1"/>
    </row>
    <row r="225" spans="2:10" x14ac:dyDescent="0.2">
      <c r="B225" s="9" t="str">
        <f>$B$39</f>
        <v>Law</v>
      </c>
      <c r="C225" s="43">
        <f t="shared" si="14"/>
        <v>0</v>
      </c>
      <c r="D225" s="43">
        <f t="shared" si="14"/>
        <v>0</v>
      </c>
      <c r="E225" s="43">
        <f t="shared" si="14"/>
        <v>0</v>
      </c>
      <c r="F225" s="43">
        <f t="shared" si="14"/>
        <v>0</v>
      </c>
      <c r="G225" s="43">
        <f t="shared" si="14"/>
        <v>1121325.3605569194</v>
      </c>
      <c r="H225" s="43">
        <f t="shared" si="15"/>
        <v>1121325.3605569194</v>
      </c>
      <c r="I225" s="1"/>
    </row>
    <row r="226" spans="2:10" x14ac:dyDescent="0.2">
      <c r="B226" s="9" t="str">
        <f>$B$40</f>
        <v>Social Service</v>
      </c>
      <c r="C226" s="43">
        <f t="shared" si="14"/>
        <v>2603.2650971099392</v>
      </c>
      <c r="D226" s="43">
        <f t="shared" si="14"/>
        <v>16490.899902102516</v>
      </c>
      <c r="E226" s="43">
        <f t="shared" si="14"/>
        <v>892024.03847888939</v>
      </c>
      <c r="F226" s="43">
        <f t="shared" si="14"/>
        <v>39940.689355672497</v>
      </c>
      <c r="G226" s="43">
        <f t="shared" si="14"/>
        <v>0</v>
      </c>
      <c r="H226" s="43">
        <f t="shared" si="15"/>
        <v>951058.89283377433</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80831.381265263626</v>
      </c>
      <c r="D229" s="43">
        <f t="shared" si="14"/>
        <v>13246.788445951201</v>
      </c>
      <c r="E229" s="43">
        <f t="shared" si="14"/>
        <v>0</v>
      </c>
      <c r="F229" s="43">
        <f t="shared" si="14"/>
        <v>0</v>
      </c>
      <c r="G229" s="43">
        <f t="shared" si="14"/>
        <v>0</v>
      </c>
      <c r="H229" s="43">
        <f t="shared" si="15"/>
        <v>94078.169711214825</v>
      </c>
      <c r="I229" s="1"/>
    </row>
    <row r="230" spans="2:10" x14ac:dyDescent="0.2">
      <c r="B230" s="9" t="str">
        <f>$B$44</f>
        <v>Physical Training</v>
      </c>
      <c r="C230" s="43">
        <f t="shared" si="14"/>
        <v>6681.7137492488446</v>
      </c>
      <c r="D230" s="43">
        <f t="shared" si="14"/>
        <v>0</v>
      </c>
      <c r="E230" s="43">
        <f t="shared" si="14"/>
        <v>0</v>
      </c>
      <c r="F230" s="43">
        <f t="shared" si="14"/>
        <v>0</v>
      </c>
      <c r="G230" s="43">
        <f t="shared" si="14"/>
        <v>0</v>
      </c>
      <c r="H230" s="43">
        <f t="shared" si="15"/>
        <v>6681.7137492488446</v>
      </c>
      <c r="I230" s="1"/>
    </row>
    <row r="231" spans="2:10" x14ac:dyDescent="0.2">
      <c r="B231" s="9" t="str">
        <f>$B$45</f>
        <v>Health Services</v>
      </c>
      <c r="C231" s="43">
        <f t="shared" si="14"/>
        <v>1031413.631474958</v>
      </c>
      <c r="D231" s="43">
        <f t="shared" si="14"/>
        <v>1829949.2038906873</v>
      </c>
      <c r="E231" s="43">
        <f t="shared" si="14"/>
        <v>185231.27170836178</v>
      </c>
      <c r="F231" s="43">
        <f t="shared" si="14"/>
        <v>37678.039466065435</v>
      </c>
      <c r="G231" s="43">
        <f t="shared" si="14"/>
        <v>0</v>
      </c>
      <c r="H231" s="43">
        <f t="shared" si="15"/>
        <v>3084272.1465400727</v>
      </c>
      <c r="I231" s="1"/>
    </row>
    <row r="232" spans="2:10" x14ac:dyDescent="0.2">
      <c r="B232" s="9" t="str">
        <f>$B$46</f>
        <v>Pharmacy</v>
      </c>
      <c r="C232" s="43">
        <f t="shared" si="14"/>
        <v>0</v>
      </c>
      <c r="D232" s="43">
        <f t="shared" si="14"/>
        <v>0</v>
      </c>
      <c r="E232" s="43">
        <f t="shared" si="14"/>
        <v>67773.527606948104</v>
      </c>
      <c r="F232" s="43">
        <f t="shared" si="14"/>
        <v>61288.299183704359</v>
      </c>
      <c r="G232" s="43">
        <f t="shared" si="14"/>
        <v>857061.12712299835</v>
      </c>
      <c r="H232" s="43">
        <f t="shared" si="15"/>
        <v>986122.95391365082</v>
      </c>
      <c r="I232" s="1"/>
    </row>
    <row r="233" spans="2:10" x14ac:dyDescent="0.2">
      <c r="B233" s="9" t="str">
        <f>$B$47</f>
        <v>Business Administration</v>
      </c>
      <c r="C233" s="43">
        <f t="shared" si="14"/>
        <v>2143875.5829732721</v>
      </c>
      <c r="D233" s="43">
        <f t="shared" si="14"/>
        <v>13129639.976701291</v>
      </c>
      <c r="E233" s="43">
        <f t="shared" si="14"/>
        <v>2004230.1895938781</v>
      </c>
      <c r="F233" s="43">
        <f t="shared" si="14"/>
        <v>121789.58971015408</v>
      </c>
      <c r="G233" s="43">
        <f t="shared" si="14"/>
        <v>0</v>
      </c>
      <c r="H233" s="43">
        <f t="shared" si="15"/>
        <v>17399535.338978596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821306.85572013538</v>
      </c>
      <c r="H234" s="43">
        <f t="shared" si="15"/>
        <v>821306.85572013538</v>
      </c>
      <c r="I234" s="1"/>
    </row>
    <row r="235" spans="2:10" x14ac:dyDescent="0.2">
      <c r="B235" s="9" t="str">
        <f>$B$49</f>
        <v>Teacher Ed-Practice Teaching</v>
      </c>
      <c r="C235" s="43">
        <f t="shared" si="16"/>
        <v>11801.468440231725</v>
      </c>
      <c r="D235" s="43">
        <f t="shared" si="16"/>
        <v>211137.58727118137</v>
      </c>
      <c r="E235" s="43">
        <f t="shared" si="16"/>
        <v>0</v>
      </c>
      <c r="F235" s="43">
        <f t="shared" si="16"/>
        <v>0</v>
      </c>
      <c r="G235" s="43">
        <f t="shared" si="16"/>
        <v>0</v>
      </c>
      <c r="H235" s="43">
        <f t="shared" si="15"/>
        <v>222939.05571141309</v>
      </c>
      <c r="I235" s="1"/>
    </row>
    <row r="236" spans="2:10" x14ac:dyDescent="0.2">
      <c r="B236" s="9" t="str">
        <f>$B$50</f>
        <v>Technology</v>
      </c>
      <c r="C236" s="43">
        <f t="shared" si="16"/>
        <v>727829.53340032056</v>
      </c>
      <c r="D236" s="43">
        <f t="shared" si="16"/>
        <v>2382709.7503360249</v>
      </c>
      <c r="E236" s="43">
        <f t="shared" si="16"/>
        <v>113119.58351787714</v>
      </c>
      <c r="F236" s="43">
        <f t="shared" si="16"/>
        <v>4722.0519435277838</v>
      </c>
      <c r="G236" s="43">
        <f t="shared" si="16"/>
        <v>0</v>
      </c>
      <c r="H236" s="43">
        <f t="shared" si="15"/>
        <v>3228380.9191977503</v>
      </c>
      <c r="I236" s="1"/>
    </row>
    <row r="237" spans="2:10" x14ac:dyDescent="0.2">
      <c r="B237" s="9" t="str">
        <f>$B$51</f>
        <v>Nursing</v>
      </c>
      <c r="C237" s="43">
        <f t="shared" si="16"/>
        <v>4772.6526780348895</v>
      </c>
      <c r="D237" s="43">
        <f t="shared" si="16"/>
        <v>466070.67920040549</v>
      </c>
      <c r="E237" s="43">
        <f t="shared" si="16"/>
        <v>42644.937057028932</v>
      </c>
      <c r="F237" s="43">
        <f t="shared" si="16"/>
        <v>0</v>
      </c>
      <c r="G237" s="43">
        <f t="shared" si="16"/>
        <v>0</v>
      </c>
      <c r="H237" s="43">
        <f t="shared" si="15"/>
        <v>513488.26893546933</v>
      </c>
      <c r="I237" s="1"/>
    </row>
    <row r="238" spans="2:10" x14ac:dyDescent="0.2">
      <c r="B238" s="39" t="str">
        <f>$B$52</f>
        <v>Totals</v>
      </c>
      <c r="C238" s="42">
        <f>SUM(C218:C237)</f>
        <v>21919231.791155975</v>
      </c>
      <c r="D238" s="42">
        <f>SUM(D218:D237)</f>
        <v>39027561.959571458</v>
      </c>
      <c r="E238" s="42">
        <f>SUM(E218:E237)</f>
        <v>7372253.7252446888</v>
      </c>
      <c r="F238" s="42">
        <f>SUM(F218:F237)</f>
        <v>2936821.1806278108</v>
      </c>
      <c r="G238" s="42">
        <f>SUM(G218:G237)</f>
        <v>2799693.3434000532</v>
      </c>
      <c r="H238" s="42">
        <f t="shared" si="15"/>
        <v>74055561.99999997</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29867659</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4405487.0335299596</v>
      </c>
      <c r="D243" s="42">
        <f t="shared" si="17"/>
        <v>3418112.342218739</v>
      </c>
      <c r="E243" s="42">
        <f t="shared" si="17"/>
        <v>328701.55891672219</v>
      </c>
      <c r="F243" s="42">
        <f t="shared" si="17"/>
        <v>335464.55288982246</v>
      </c>
      <c r="G243" s="42">
        <f t="shared" si="17"/>
        <v>0</v>
      </c>
      <c r="H243" s="42">
        <f>SUM(C243:G243)</f>
        <v>8487765.4875552431</v>
      </c>
      <c r="I243" s="1"/>
    </row>
    <row r="244" spans="2:9" x14ac:dyDescent="0.2">
      <c r="B244" s="9" t="str">
        <f>$B$33</f>
        <v>Science</v>
      </c>
      <c r="C244" s="43">
        <f t="shared" si="17"/>
        <v>1547619.8521295178</v>
      </c>
      <c r="D244" s="43">
        <f t="shared" si="17"/>
        <v>1743910.3916795864</v>
      </c>
      <c r="E244" s="43">
        <f t="shared" si="17"/>
        <v>244487.67152126587</v>
      </c>
      <c r="F244" s="43">
        <f t="shared" si="17"/>
        <v>269125.49523970025</v>
      </c>
      <c r="G244" s="43">
        <f t="shared" si="17"/>
        <v>0</v>
      </c>
      <c r="H244" s="43">
        <f t="shared" ref="H244:H263" si="18">SUM(C244:G244)</f>
        <v>3805143.4105700701</v>
      </c>
      <c r="I244" s="1"/>
    </row>
    <row r="245" spans="2:9" x14ac:dyDescent="0.2">
      <c r="B245" s="9" t="str">
        <f>$B$34</f>
        <v>Fine Arts</v>
      </c>
      <c r="C245" s="43">
        <f t="shared" si="17"/>
        <v>508185.43577857927</v>
      </c>
      <c r="D245" s="43">
        <f t="shared" si="17"/>
        <v>512164.41738842364</v>
      </c>
      <c r="E245" s="43">
        <f t="shared" si="17"/>
        <v>133798.07354519182</v>
      </c>
      <c r="F245" s="43">
        <f t="shared" si="17"/>
        <v>30114.440643805472</v>
      </c>
      <c r="G245" s="43">
        <f t="shared" si="17"/>
        <v>0</v>
      </c>
      <c r="H245" s="43">
        <f t="shared" si="18"/>
        <v>1184262.3673560002</v>
      </c>
      <c r="I245" s="1"/>
    </row>
    <row r="246" spans="2:9" x14ac:dyDescent="0.2">
      <c r="B246" s="9" t="str">
        <f>$B$35</f>
        <v>Teacher Education</v>
      </c>
      <c r="C246" s="43">
        <f t="shared" si="17"/>
        <v>30553.072238194258</v>
      </c>
      <c r="D246" s="43">
        <f t="shared" si="17"/>
        <v>563700.68930559547</v>
      </c>
      <c r="E246" s="43">
        <f t="shared" si="17"/>
        <v>235508.37815726583</v>
      </c>
      <c r="F246" s="43">
        <f t="shared" si="17"/>
        <v>156563.35017187928</v>
      </c>
      <c r="G246" s="43">
        <f t="shared" si="17"/>
        <v>0</v>
      </c>
      <c r="H246" s="43">
        <f t="shared" si="18"/>
        <v>986325.48987293488</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532263.91653445282</v>
      </c>
      <c r="D248" s="43">
        <f t="shared" si="17"/>
        <v>1721958.4112578854</v>
      </c>
      <c r="E248" s="43">
        <f t="shared" si="17"/>
        <v>685298.34905616497</v>
      </c>
      <c r="F248" s="43">
        <f t="shared" si="17"/>
        <v>286146.70082098164</v>
      </c>
      <c r="G248" s="43">
        <f t="shared" si="17"/>
        <v>0</v>
      </c>
      <c r="H248" s="43">
        <f t="shared" si="18"/>
        <v>3225667.3776694844</v>
      </c>
      <c r="I248" s="1"/>
    </row>
    <row r="249" spans="2:9" x14ac:dyDescent="0.2">
      <c r="B249" s="9" t="str">
        <f>$B$38</f>
        <v>Home Economics</v>
      </c>
      <c r="C249" s="43">
        <f t="shared" si="17"/>
        <v>199014.94304981857</v>
      </c>
      <c r="D249" s="43">
        <f t="shared" si="17"/>
        <v>501006.70548534062</v>
      </c>
      <c r="E249" s="43">
        <f t="shared" si="17"/>
        <v>12577.613131191236</v>
      </c>
      <c r="F249" s="43">
        <f t="shared" si="17"/>
        <v>0</v>
      </c>
      <c r="G249" s="43">
        <f t="shared" si="17"/>
        <v>0</v>
      </c>
      <c r="H249" s="43">
        <f t="shared" si="18"/>
        <v>712599.26166635042</v>
      </c>
      <c r="I249" s="1"/>
    </row>
    <row r="250" spans="2:9" x14ac:dyDescent="0.2">
      <c r="B250" s="9" t="str">
        <f>$B$39</f>
        <v>Law</v>
      </c>
      <c r="C250" s="43">
        <f t="shared" si="17"/>
        <v>0</v>
      </c>
      <c r="D250" s="43">
        <f t="shared" si="17"/>
        <v>0</v>
      </c>
      <c r="E250" s="43">
        <f t="shared" si="17"/>
        <v>0</v>
      </c>
      <c r="F250" s="43">
        <f t="shared" si="17"/>
        <v>0</v>
      </c>
      <c r="G250" s="43">
        <f t="shared" si="17"/>
        <v>452246.4294736716</v>
      </c>
      <c r="H250" s="43">
        <f t="shared" si="18"/>
        <v>452246.4294736716</v>
      </c>
      <c r="I250" s="1"/>
    </row>
    <row r="251" spans="2:9" x14ac:dyDescent="0.2">
      <c r="B251" s="9" t="str">
        <f>$B$40</f>
        <v>Social Service</v>
      </c>
      <c r="C251" s="43">
        <f t="shared" si="17"/>
        <v>1049.9337538898369</v>
      </c>
      <c r="D251" s="43">
        <f t="shared" si="17"/>
        <v>6651.0139357139878</v>
      </c>
      <c r="E251" s="43">
        <f t="shared" si="17"/>
        <v>359765.95250320761</v>
      </c>
      <c r="F251" s="43">
        <f t="shared" si="17"/>
        <v>16108.646773893308</v>
      </c>
      <c r="G251" s="43">
        <f t="shared" si="17"/>
        <v>0</v>
      </c>
      <c r="H251" s="43">
        <f t="shared" si="18"/>
        <v>383575.54696670477</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32600.443058279438</v>
      </c>
      <c r="D254" s="43">
        <f t="shared" si="17"/>
        <v>5342.6177516391053</v>
      </c>
      <c r="E254" s="43">
        <f t="shared" si="17"/>
        <v>0</v>
      </c>
      <c r="F254" s="43">
        <f t="shared" si="17"/>
        <v>0</v>
      </c>
      <c r="G254" s="43">
        <f t="shared" si="17"/>
        <v>0</v>
      </c>
      <c r="H254" s="43">
        <f t="shared" si="18"/>
        <v>37943.060809918541</v>
      </c>
      <c r="I254" s="1"/>
    </row>
    <row r="255" spans="2:9" x14ac:dyDescent="0.2">
      <c r="B255" s="9" t="str">
        <f>$B$44</f>
        <v>Physical Training</v>
      </c>
      <c r="C255" s="43">
        <f t="shared" si="17"/>
        <v>2694.8299683172481</v>
      </c>
      <c r="D255" s="43">
        <f t="shared" si="17"/>
        <v>0</v>
      </c>
      <c r="E255" s="43">
        <f t="shared" si="17"/>
        <v>0</v>
      </c>
      <c r="F255" s="43">
        <f t="shared" si="17"/>
        <v>0</v>
      </c>
      <c r="G255" s="43">
        <f t="shared" si="17"/>
        <v>0</v>
      </c>
      <c r="H255" s="43">
        <f t="shared" si="18"/>
        <v>2694.8299683172481</v>
      </c>
      <c r="I255" s="1"/>
    </row>
    <row r="256" spans="2:9" x14ac:dyDescent="0.2">
      <c r="B256" s="9" t="str">
        <f>$B$45</f>
        <v>Health Services</v>
      </c>
      <c r="C256" s="43">
        <f t="shared" si="17"/>
        <v>415983.75329115341</v>
      </c>
      <c r="D256" s="43">
        <f t="shared" si="17"/>
        <v>738044.48083357362</v>
      </c>
      <c r="E256" s="43">
        <f t="shared" si="17"/>
        <v>74706.400304162118</v>
      </c>
      <c r="F256" s="43">
        <f t="shared" si="17"/>
        <v>15196.087966505263</v>
      </c>
      <c r="G256" s="43">
        <f t="shared" si="17"/>
        <v>0</v>
      </c>
      <c r="H256" s="43">
        <f t="shared" si="18"/>
        <v>1243930.7223953945</v>
      </c>
      <c r="I256" s="1"/>
    </row>
    <row r="257" spans="2:10" x14ac:dyDescent="0.2">
      <c r="B257" s="9" t="str">
        <f>$B$46</f>
        <v>Pharmacy</v>
      </c>
      <c r="C257" s="43">
        <f t="shared" si="17"/>
        <v>0</v>
      </c>
      <c r="D257" s="43">
        <f t="shared" si="17"/>
        <v>0</v>
      </c>
      <c r="E257" s="43">
        <f t="shared" si="17"/>
        <v>27334.02538747072</v>
      </c>
      <c r="F257" s="43">
        <f t="shared" si="17"/>
        <v>24718.440739250076</v>
      </c>
      <c r="G257" s="43">
        <f t="shared" si="17"/>
        <v>345664.91423109261</v>
      </c>
      <c r="H257" s="43">
        <f t="shared" si="18"/>
        <v>397717.38035781344</v>
      </c>
      <c r="I257" s="1"/>
    </row>
    <row r="258" spans="2:10" x14ac:dyDescent="0.2">
      <c r="B258" s="9" t="str">
        <f>$B$47</f>
        <v>Business Administration</v>
      </c>
      <c r="C258" s="43">
        <f t="shared" si="17"/>
        <v>864655.44412007707</v>
      </c>
      <c r="D258" s="43">
        <f t="shared" si="17"/>
        <v>5295370.1116586234</v>
      </c>
      <c r="E258" s="43">
        <f t="shared" si="17"/>
        <v>808334.47540773905</v>
      </c>
      <c r="F258" s="43">
        <f t="shared" si="17"/>
        <v>49119.469719408655</v>
      </c>
      <c r="G258" s="43">
        <f t="shared" si="17"/>
        <v>0</v>
      </c>
      <c r="H258" s="43">
        <f t="shared" si="18"/>
        <v>7017479.500905849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331244.70922266715</v>
      </c>
      <c r="H259" s="43">
        <f t="shared" si="18"/>
        <v>331244.70922266715</v>
      </c>
      <c r="I259" s="1"/>
    </row>
    <row r="260" spans="2:10" x14ac:dyDescent="0.2">
      <c r="B260" s="9" t="str">
        <f>$B$49</f>
        <v>Teacher Ed-Practice Teaching</v>
      </c>
      <c r="C260" s="43">
        <f t="shared" si="19"/>
        <v>4759.6996843005945</v>
      </c>
      <c r="D260" s="43">
        <f t="shared" si="19"/>
        <v>85154.784980206969</v>
      </c>
      <c r="E260" s="43">
        <f t="shared" si="19"/>
        <v>0</v>
      </c>
      <c r="F260" s="43">
        <f t="shared" si="19"/>
        <v>0</v>
      </c>
      <c r="G260" s="43">
        <f t="shared" si="19"/>
        <v>0</v>
      </c>
      <c r="H260" s="43">
        <f t="shared" si="18"/>
        <v>89914.48466450756</v>
      </c>
      <c r="I260" s="1"/>
    </row>
    <row r="261" spans="2:10" x14ac:dyDescent="0.2">
      <c r="B261" s="9" t="str">
        <f>$B$50</f>
        <v>Technology</v>
      </c>
      <c r="C261" s="43">
        <f t="shared" si="19"/>
        <v>293543.97869170026</v>
      </c>
      <c r="D261" s="43">
        <f t="shared" si="19"/>
        <v>960980.65286455501</v>
      </c>
      <c r="E261" s="43">
        <f t="shared" si="19"/>
        <v>45622.733195029628</v>
      </c>
      <c r="F261" s="43">
        <f t="shared" si="19"/>
        <v>1904.4705545489626</v>
      </c>
      <c r="G261" s="43">
        <f t="shared" si="19"/>
        <v>0</v>
      </c>
      <c r="H261" s="43">
        <f t="shared" si="18"/>
        <v>1302051.835305834</v>
      </c>
      <c r="I261" s="1"/>
    </row>
    <row r="262" spans="2:10" x14ac:dyDescent="0.2">
      <c r="B262" s="9" t="str">
        <f>$B$51</f>
        <v>Nursing</v>
      </c>
      <c r="C262" s="43">
        <f t="shared" si="19"/>
        <v>1924.8785487980344</v>
      </c>
      <c r="D262" s="43">
        <f t="shared" si="19"/>
        <v>187972.91844542485</v>
      </c>
      <c r="E262" s="43">
        <f t="shared" si="19"/>
        <v>17199.308245014789</v>
      </c>
      <c r="F262" s="43">
        <f t="shared" si="19"/>
        <v>0</v>
      </c>
      <c r="G262" s="43">
        <f t="shared" si="19"/>
        <v>0</v>
      </c>
      <c r="H262" s="43">
        <f t="shared" si="18"/>
        <v>207097.10523923766</v>
      </c>
      <c r="I262" s="1"/>
    </row>
    <row r="263" spans="2:10" x14ac:dyDescent="0.2">
      <c r="B263" s="39" t="str">
        <f>$B$52</f>
        <v>Totals</v>
      </c>
      <c r="C263" s="42">
        <f>SUM(C243:C262)</f>
        <v>8840337.2143770382</v>
      </c>
      <c r="D263" s="42">
        <f>SUM(D243:D262)</f>
        <v>15740369.537805306</v>
      </c>
      <c r="E263" s="42">
        <f>SUM(E243:E262)</f>
        <v>2973334.539370426</v>
      </c>
      <c r="F263" s="42">
        <f>SUM(F243:F262)</f>
        <v>1184461.6555197954</v>
      </c>
      <c r="G263" s="42">
        <f>SUM(G243:G262)</f>
        <v>1129156.0529274314</v>
      </c>
      <c r="H263" s="42">
        <f t="shared" si="18"/>
        <v>29867658.999999993</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53669592.580186434</v>
      </c>
      <c r="D268" s="42">
        <f t="shared" si="20"/>
        <v>45007319.850060903</v>
      </c>
      <c r="E268" s="42">
        <f t="shared" si="20"/>
        <v>19525173.268892795</v>
      </c>
      <c r="F268" s="42">
        <f t="shared" si="20"/>
        <v>27273484.006038487</v>
      </c>
      <c r="G268" s="42">
        <f t="shared" si="20"/>
        <v>0</v>
      </c>
      <c r="H268" s="42">
        <f>SUM(C268:G268)</f>
        <v>145475569.70517862</v>
      </c>
      <c r="I268" s="1"/>
    </row>
    <row r="269" spans="2:10" x14ac:dyDescent="0.2">
      <c r="B269" s="9" t="str">
        <f>$B$33</f>
        <v>Science</v>
      </c>
      <c r="C269" s="43">
        <f t="shared" si="20"/>
        <v>31985427.496754743</v>
      </c>
      <c r="D269" s="43">
        <f t="shared" si="20"/>
        <v>26353891.302261077</v>
      </c>
      <c r="E269" s="43">
        <f t="shared" si="20"/>
        <v>20237093.11128775</v>
      </c>
      <c r="F269" s="43">
        <f t="shared" si="20"/>
        <v>36538905.930080742</v>
      </c>
      <c r="G269" s="43">
        <f t="shared" si="20"/>
        <v>0</v>
      </c>
      <c r="H269" s="43">
        <f t="shared" ref="H269:H288" si="21">SUM(C269:G269)</f>
        <v>115115317.8403843</v>
      </c>
      <c r="I269" s="1"/>
    </row>
    <row r="270" spans="2:10" x14ac:dyDescent="0.2">
      <c r="B270" s="9" t="str">
        <f>$B$34</f>
        <v>Fine Arts</v>
      </c>
      <c r="C270" s="43">
        <f t="shared" si="20"/>
        <v>9504580.0934388675</v>
      </c>
      <c r="D270" s="43">
        <f t="shared" si="20"/>
        <v>10018143.28319574</v>
      </c>
      <c r="E270" s="43">
        <f t="shared" si="20"/>
        <v>7977847.4972884562</v>
      </c>
      <c r="F270" s="43">
        <f t="shared" si="20"/>
        <v>1894611.9176306156</v>
      </c>
      <c r="G270" s="43">
        <f t="shared" si="20"/>
        <v>0</v>
      </c>
      <c r="H270" s="43">
        <f t="shared" si="21"/>
        <v>29395182.79155368</v>
      </c>
      <c r="I270" s="1"/>
    </row>
    <row r="271" spans="2:10" x14ac:dyDescent="0.2">
      <c r="B271" s="9" t="str">
        <f>$B$35</f>
        <v>Teacher Education</v>
      </c>
      <c r="C271" s="43">
        <f t="shared" si="20"/>
        <v>452204.77705199382</v>
      </c>
      <c r="D271" s="43">
        <f t="shared" si="20"/>
        <v>5864027.9942136891</v>
      </c>
      <c r="E271" s="43">
        <f t="shared" si="20"/>
        <v>5504212.1007053275</v>
      </c>
      <c r="F271" s="43">
        <f t="shared" si="20"/>
        <v>6380676.5875998326</v>
      </c>
      <c r="G271" s="43">
        <f t="shared" si="20"/>
        <v>0</v>
      </c>
      <c r="H271" s="43">
        <f t="shared" si="21"/>
        <v>18201121.459570844</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18749359.101892069</v>
      </c>
      <c r="D273" s="43">
        <f t="shared" si="20"/>
        <v>40311277.977443971</v>
      </c>
      <c r="E273" s="43">
        <f t="shared" si="20"/>
        <v>43420086.237893611</v>
      </c>
      <c r="F273" s="43">
        <f t="shared" si="20"/>
        <v>45658330.279181533</v>
      </c>
      <c r="G273" s="43">
        <f t="shared" si="20"/>
        <v>0</v>
      </c>
      <c r="H273" s="43">
        <f t="shared" si="21"/>
        <v>148139053.5964112</v>
      </c>
      <c r="I273" s="1"/>
    </row>
    <row r="274" spans="2:10" x14ac:dyDescent="0.2">
      <c r="B274" s="9" t="str">
        <f>$B$38</f>
        <v>Home Economics</v>
      </c>
      <c r="C274" s="43">
        <f t="shared" si="20"/>
        <v>2085598.8767419264</v>
      </c>
      <c r="D274" s="43">
        <f t="shared" si="20"/>
        <v>4368439.98420793</v>
      </c>
      <c r="E274" s="43">
        <f t="shared" si="20"/>
        <v>443432.60706454114</v>
      </c>
      <c r="F274" s="43">
        <f t="shared" si="20"/>
        <v>0</v>
      </c>
      <c r="G274" s="43">
        <f t="shared" si="20"/>
        <v>0</v>
      </c>
      <c r="H274" s="43">
        <f t="shared" si="21"/>
        <v>6897471.4680143977</v>
      </c>
      <c r="I274" s="1"/>
    </row>
    <row r="275" spans="2:10" x14ac:dyDescent="0.2">
      <c r="B275" s="9" t="str">
        <f>$B$39</f>
        <v>Law</v>
      </c>
      <c r="C275" s="43">
        <f t="shared" si="20"/>
        <v>0</v>
      </c>
      <c r="D275" s="43">
        <f t="shared" si="20"/>
        <v>0</v>
      </c>
      <c r="E275" s="43">
        <f t="shared" si="20"/>
        <v>0</v>
      </c>
      <c r="F275" s="43">
        <f t="shared" si="20"/>
        <v>0</v>
      </c>
      <c r="G275" s="43">
        <f t="shared" si="20"/>
        <v>17700881.911556646</v>
      </c>
      <c r="H275" s="43">
        <f t="shared" si="21"/>
        <v>17700881.911556646</v>
      </c>
      <c r="I275" s="1"/>
    </row>
    <row r="276" spans="2:10" x14ac:dyDescent="0.2">
      <c r="B276" s="9" t="str">
        <f>$B$40</f>
        <v>Social Service</v>
      </c>
      <c r="C276" s="43">
        <f t="shared" si="20"/>
        <v>8197.0236319726209</v>
      </c>
      <c r="D276" s="43">
        <f t="shared" si="20"/>
        <v>37107.343289052704</v>
      </c>
      <c r="E276" s="43">
        <f t="shared" si="20"/>
        <v>5567607.2647104068</v>
      </c>
      <c r="F276" s="43">
        <f t="shared" si="20"/>
        <v>1444077.3613347674</v>
      </c>
      <c r="G276" s="43">
        <f t="shared" si="20"/>
        <v>0</v>
      </c>
      <c r="H276" s="43">
        <f t="shared" si="21"/>
        <v>7056988.9929661993</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342925.92190644983</v>
      </c>
      <c r="D279" s="43">
        <f t="shared" si="20"/>
        <v>54346.981135949231</v>
      </c>
      <c r="E279" s="43">
        <f t="shared" si="20"/>
        <v>0</v>
      </c>
      <c r="F279" s="43">
        <f t="shared" si="20"/>
        <v>0</v>
      </c>
      <c r="G279" s="43">
        <f t="shared" si="20"/>
        <v>0</v>
      </c>
      <c r="H279" s="43">
        <f t="shared" si="21"/>
        <v>397272.90304239909</v>
      </c>
      <c r="I279" s="1"/>
    </row>
    <row r="280" spans="2:10" x14ac:dyDescent="0.2">
      <c r="B280" s="9" t="str">
        <f>$B$44</f>
        <v>Physical Training</v>
      </c>
      <c r="C280" s="43">
        <f t="shared" si="20"/>
        <v>39004.97482703437</v>
      </c>
      <c r="D280" s="43">
        <f t="shared" si="20"/>
        <v>0</v>
      </c>
      <c r="E280" s="43">
        <f t="shared" si="20"/>
        <v>0</v>
      </c>
      <c r="F280" s="43">
        <f t="shared" si="20"/>
        <v>0</v>
      </c>
      <c r="G280" s="43">
        <f t="shared" si="20"/>
        <v>0</v>
      </c>
      <c r="H280" s="43">
        <f t="shared" si="21"/>
        <v>39004.97482703437</v>
      </c>
      <c r="I280" s="1"/>
    </row>
    <row r="281" spans="2:10" x14ac:dyDescent="0.2">
      <c r="B281" s="9" t="str">
        <f>$B$45</f>
        <v>Health Services</v>
      </c>
      <c r="C281" s="43">
        <f t="shared" si="20"/>
        <v>3514414.878843375</v>
      </c>
      <c r="D281" s="43">
        <f t="shared" si="20"/>
        <v>7245389.8239916945</v>
      </c>
      <c r="E281" s="43">
        <f t="shared" si="20"/>
        <v>3171272.2270813468</v>
      </c>
      <c r="F281" s="43">
        <f t="shared" si="20"/>
        <v>1495482.240255119</v>
      </c>
      <c r="G281" s="43">
        <f t="shared" si="20"/>
        <v>0</v>
      </c>
      <c r="H281" s="43">
        <f t="shared" si="21"/>
        <v>15426559.170171537</v>
      </c>
      <c r="I281" s="1"/>
    </row>
    <row r="282" spans="2:10" x14ac:dyDescent="0.2">
      <c r="B282" s="9" t="str">
        <f>$B$46</f>
        <v>Pharmacy</v>
      </c>
      <c r="C282" s="43">
        <f t="shared" si="20"/>
        <v>0</v>
      </c>
      <c r="D282" s="43">
        <f t="shared" si="20"/>
        <v>0</v>
      </c>
      <c r="E282" s="43">
        <f t="shared" si="20"/>
        <v>10373130.470061887</v>
      </c>
      <c r="F282" s="43">
        <f t="shared" si="20"/>
        <v>8638350.0870587584</v>
      </c>
      <c r="G282" s="43">
        <f t="shared" si="20"/>
        <v>16092997.500062417</v>
      </c>
      <c r="H282" s="43">
        <f t="shared" si="21"/>
        <v>35104478.057183057</v>
      </c>
      <c r="I282" s="1"/>
    </row>
    <row r="283" spans="2:10" x14ac:dyDescent="0.2">
      <c r="B283" s="9" t="str">
        <f>$B$47</f>
        <v>Business Administration</v>
      </c>
      <c r="C283" s="43">
        <f t="shared" si="20"/>
        <v>10058366.798598606</v>
      </c>
      <c r="D283" s="43">
        <f t="shared" si="20"/>
        <v>50211662.559193879</v>
      </c>
      <c r="E283" s="43">
        <f t="shared" si="20"/>
        <v>24069295.797297593</v>
      </c>
      <c r="F283" s="43">
        <f t="shared" si="20"/>
        <v>9459391.3641683068</v>
      </c>
      <c r="G283" s="43">
        <f t="shared" si="20"/>
        <v>0</v>
      </c>
      <c r="H283" s="43">
        <f t="shared" si="21"/>
        <v>93798716.51925838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24073474.095478583</v>
      </c>
      <c r="H284" s="43">
        <f t="shared" si="21"/>
        <v>24073474.095478583</v>
      </c>
      <c r="I284" s="1"/>
    </row>
    <row r="285" spans="2:10" x14ac:dyDescent="0.2">
      <c r="B285" s="9" t="str">
        <f>$B$49</f>
        <v>Teacher Ed-Practice Teaching</v>
      </c>
      <c r="C285" s="43">
        <f t="shared" si="22"/>
        <v>316805.65798466757</v>
      </c>
      <c r="D285" s="43">
        <f t="shared" si="22"/>
        <v>1747972.387733232</v>
      </c>
      <c r="E285" s="43">
        <f t="shared" si="22"/>
        <v>0</v>
      </c>
      <c r="F285" s="43">
        <f t="shared" si="22"/>
        <v>0</v>
      </c>
      <c r="G285" s="43">
        <f t="shared" si="22"/>
        <v>0</v>
      </c>
      <c r="H285" s="43">
        <f t="shared" si="21"/>
        <v>2064778.0457178997</v>
      </c>
      <c r="I285" s="1"/>
    </row>
    <row r="286" spans="2:10" x14ac:dyDescent="0.2">
      <c r="B286" s="9" t="str">
        <f>$B$50</f>
        <v>Technology</v>
      </c>
      <c r="C286" s="43">
        <f t="shared" si="22"/>
        <v>3942040.6898797578</v>
      </c>
      <c r="D286" s="43">
        <f t="shared" si="22"/>
        <v>11226894.543174051</v>
      </c>
      <c r="E286" s="43">
        <f t="shared" si="22"/>
        <v>3210195.2230207846</v>
      </c>
      <c r="F286" s="43">
        <f t="shared" si="22"/>
        <v>164949.57483823615</v>
      </c>
      <c r="G286" s="43">
        <f t="shared" si="22"/>
        <v>0</v>
      </c>
      <c r="H286" s="43">
        <f t="shared" si="21"/>
        <v>18544080.030912831</v>
      </c>
      <c r="I286" s="1"/>
    </row>
    <row r="287" spans="2:10" x14ac:dyDescent="0.2">
      <c r="B287" s="9" t="str">
        <f>$B$51</f>
        <v>Nursing</v>
      </c>
      <c r="C287" s="43">
        <f t="shared" si="22"/>
        <v>280093.53311681037</v>
      </c>
      <c r="D287" s="43">
        <f t="shared" si="22"/>
        <v>2262804.7511498304</v>
      </c>
      <c r="E287" s="43">
        <f t="shared" si="22"/>
        <v>1076118.7935057576</v>
      </c>
      <c r="F287" s="43">
        <f t="shared" si="22"/>
        <v>0</v>
      </c>
      <c r="G287" s="43">
        <f t="shared" si="22"/>
        <v>0</v>
      </c>
      <c r="H287" s="43">
        <f t="shared" si="21"/>
        <v>3619017.0777723985</v>
      </c>
      <c r="I287" s="1"/>
    </row>
    <row r="288" spans="2:10" x14ac:dyDescent="0.2">
      <c r="B288" s="39" t="str">
        <f>$B$52</f>
        <v>Totals</v>
      </c>
      <c r="C288" s="42">
        <f>SUM(C268:C287)</f>
        <v>134948612.40485474</v>
      </c>
      <c r="D288" s="42">
        <f>SUM(D268:D287)</f>
        <v>204709278.78105098</v>
      </c>
      <c r="E288" s="42">
        <f>SUM(E268:E287)</f>
        <v>144575464.59881026</v>
      </c>
      <c r="F288" s="42">
        <f>SUM(F268:F287)</f>
        <v>138948259.3481864</v>
      </c>
      <c r="G288" s="42">
        <f>SUM(G268:G287)</f>
        <v>57867353.507097647</v>
      </c>
      <c r="H288" s="42">
        <f t="shared" si="21"/>
        <v>681048968.63999999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213.17929352865227</v>
      </c>
      <c r="D293" s="40">
        <f t="shared" si="23"/>
        <v>478.55690551697967</v>
      </c>
      <c r="E293" s="40">
        <f t="shared" si="23"/>
        <v>1960.9494093494823</v>
      </c>
      <c r="F293" s="40">
        <f t="shared" si="23"/>
        <v>3225.7225317609091</v>
      </c>
      <c r="G293" s="41">
        <f t="shared" si="23"/>
        <v>0</v>
      </c>
      <c r="H293" s="42">
        <f t="shared" si="23"/>
        <v>399.4189460849783</v>
      </c>
      <c r="I293" s="1"/>
    </row>
    <row r="294" spans="2:10" x14ac:dyDescent="0.2">
      <c r="B294" s="9" t="str">
        <f>$B$33</f>
        <v>Science</v>
      </c>
      <c r="C294" s="75">
        <f t="shared" si="23"/>
        <v>361.65836542728761</v>
      </c>
      <c r="D294" s="75">
        <f t="shared" si="23"/>
        <v>549.23392247798336</v>
      </c>
      <c r="E294" s="75">
        <f t="shared" si="23"/>
        <v>2732.5267501063663</v>
      </c>
      <c r="F294" s="75">
        <f t="shared" si="23"/>
        <v>5386.835608149896</v>
      </c>
      <c r="G294" s="96">
        <f t="shared" si="23"/>
        <v>0</v>
      </c>
      <c r="H294" s="43">
        <f t="shared" si="23"/>
        <v>764.31196404284026</v>
      </c>
      <c r="I294" s="1"/>
    </row>
    <row r="295" spans="2:10" x14ac:dyDescent="0.2">
      <c r="B295" s="9" t="str">
        <f>$B$34</f>
        <v>Fine Arts</v>
      </c>
      <c r="C295" s="75">
        <f t="shared" si="23"/>
        <v>327.28143292031501</v>
      </c>
      <c r="D295" s="75">
        <f t="shared" si="23"/>
        <v>710.90996900338769</v>
      </c>
      <c r="E295" s="75">
        <f t="shared" si="23"/>
        <v>1968.3808283465225</v>
      </c>
      <c r="F295" s="75">
        <f t="shared" si="23"/>
        <v>2496.1948848888219</v>
      </c>
      <c r="G295" s="96">
        <f t="shared" si="23"/>
        <v>0</v>
      </c>
      <c r="H295" s="43">
        <f t="shared" si="23"/>
        <v>613.1021543759241</v>
      </c>
      <c r="I295" s="1"/>
    </row>
    <row r="296" spans="2:10" x14ac:dyDescent="0.2">
      <c r="B296" s="9" t="str">
        <f>$B$35</f>
        <v>Teacher Education</v>
      </c>
      <c r="C296" s="75">
        <f t="shared" si="23"/>
        <v>258.99471767009953</v>
      </c>
      <c r="D296" s="75">
        <f t="shared" si="23"/>
        <v>378.08046384356476</v>
      </c>
      <c r="E296" s="75">
        <f t="shared" si="23"/>
        <v>771.54641164919087</v>
      </c>
      <c r="F296" s="75">
        <f t="shared" si="23"/>
        <v>1616.9986283831304</v>
      </c>
      <c r="G296" s="96">
        <f t="shared" si="23"/>
        <v>0</v>
      </c>
      <c r="H296" s="43">
        <f t="shared" si="23"/>
        <v>642.33206731969381</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616.4105303577627</v>
      </c>
      <c r="D298" s="75">
        <f t="shared" si="23"/>
        <v>850.82585063939655</v>
      </c>
      <c r="E298" s="75">
        <f t="shared" si="23"/>
        <v>2091.6270647860501</v>
      </c>
      <c r="F298" s="75">
        <f t="shared" si="23"/>
        <v>6330.8832888493525</v>
      </c>
      <c r="G298" s="96">
        <f t="shared" si="23"/>
        <v>0</v>
      </c>
      <c r="H298" s="43">
        <f t="shared" si="23"/>
        <v>1400.6169561055074</v>
      </c>
      <c r="I298" s="1"/>
    </row>
    <row r="299" spans="2:10" x14ac:dyDescent="0.2">
      <c r="B299" s="9" t="str">
        <f>$B$38</f>
        <v>Home Economics</v>
      </c>
      <c r="C299" s="75">
        <f t="shared" si="23"/>
        <v>183.38159471924087</v>
      </c>
      <c r="D299" s="75">
        <f t="shared" si="23"/>
        <v>316.89807647500402</v>
      </c>
      <c r="E299" s="75">
        <f t="shared" si="23"/>
        <v>1163.8651104056198</v>
      </c>
      <c r="F299" s="75">
        <f t="shared" si="23"/>
        <v>0</v>
      </c>
      <c r="G299" s="96">
        <f t="shared" si="23"/>
        <v>0</v>
      </c>
      <c r="H299" s="43">
        <f t="shared" si="23"/>
        <v>270.07601973508741</v>
      </c>
      <c r="I299" s="1"/>
    </row>
    <row r="300" spans="2:10" x14ac:dyDescent="0.2">
      <c r="B300" s="9" t="str">
        <f>$B$39</f>
        <v>Law</v>
      </c>
      <c r="C300" s="75">
        <f t="shared" si="23"/>
        <v>0</v>
      </c>
      <c r="D300" s="75">
        <f t="shared" si="23"/>
        <v>0</v>
      </c>
      <c r="E300" s="75">
        <f t="shared" si="23"/>
        <v>0</v>
      </c>
      <c r="F300" s="75">
        <f t="shared" si="23"/>
        <v>0</v>
      </c>
      <c r="G300" s="96">
        <f t="shared" si="23"/>
        <v>782.80921243395744</v>
      </c>
      <c r="H300" s="43">
        <f t="shared" si="23"/>
        <v>782.80921243395744</v>
      </c>
      <c r="I300" s="1"/>
    </row>
    <row r="301" spans="2:10" x14ac:dyDescent="0.2">
      <c r="B301" s="9" t="str">
        <f>$B$40</f>
        <v>Social Service</v>
      </c>
      <c r="C301" s="75">
        <f t="shared" si="23"/>
        <v>136.61706053287702</v>
      </c>
      <c r="D301" s="75">
        <f t="shared" si="23"/>
        <v>202.77236769974155</v>
      </c>
      <c r="E301" s="75">
        <f t="shared" si="23"/>
        <v>510.88339738579617</v>
      </c>
      <c r="F301" s="75">
        <f t="shared" si="23"/>
        <v>3556.8407914649442</v>
      </c>
      <c r="G301" s="96">
        <f t="shared" si="23"/>
        <v>0</v>
      </c>
      <c r="H301" s="43">
        <f t="shared" si="23"/>
        <v>611.15345916395597</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184.07188508129352</v>
      </c>
      <c r="D304" s="75">
        <f t="shared" si="23"/>
        <v>369.70735466632129</v>
      </c>
      <c r="E304" s="75">
        <f t="shared" si="23"/>
        <v>0</v>
      </c>
      <c r="F304" s="75">
        <f t="shared" si="23"/>
        <v>0</v>
      </c>
      <c r="G304" s="96">
        <f t="shared" si="23"/>
        <v>0</v>
      </c>
      <c r="H304" s="43">
        <f t="shared" si="23"/>
        <v>197.64821046885527</v>
      </c>
      <c r="I304" s="1"/>
    </row>
    <row r="305" spans="2:10" x14ac:dyDescent="0.2">
      <c r="B305" s="9" t="str">
        <f>$B$44</f>
        <v>Physical Training</v>
      </c>
      <c r="C305" s="75">
        <f t="shared" si="23"/>
        <v>253.27905731840499</v>
      </c>
      <c r="D305" s="75">
        <f t="shared" si="23"/>
        <v>0</v>
      </c>
      <c r="E305" s="75">
        <f t="shared" si="23"/>
        <v>0</v>
      </c>
      <c r="F305" s="75">
        <f t="shared" si="23"/>
        <v>0</v>
      </c>
      <c r="G305" s="96">
        <f t="shared" si="23"/>
        <v>0</v>
      </c>
      <c r="H305" s="43">
        <f t="shared" si="23"/>
        <v>253.27905731840499</v>
      </c>
      <c r="I305" s="1"/>
    </row>
    <row r="306" spans="2:10" x14ac:dyDescent="0.2">
      <c r="B306" s="9" t="str">
        <f>$B$45</f>
        <v>Health Services</v>
      </c>
      <c r="C306" s="75">
        <f t="shared" si="23"/>
        <v>147.8384182585973</v>
      </c>
      <c r="D306" s="75">
        <f t="shared" si="23"/>
        <v>356.79272290302333</v>
      </c>
      <c r="E306" s="75">
        <f t="shared" si="23"/>
        <v>1401.3575904027161</v>
      </c>
      <c r="F306" s="75">
        <f t="shared" si="23"/>
        <v>3904.6533688123213</v>
      </c>
      <c r="G306" s="96">
        <f t="shared" si="23"/>
        <v>0</v>
      </c>
      <c r="H306" s="43">
        <f t="shared" si="23"/>
        <v>330.15642953818161</v>
      </c>
      <c r="I306" s="1"/>
    </row>
    <row r="307" spans="2:10" x14ac:dyDescent="0.2">
      <c r="B307" s="9" t="str">
        <f>$B$46</f>
        <v>Pharmacy</v>
      </c>
      <c r="C307" s="75">
        <f t="shared" si="23"/>
        <v>0</v>
      </c>
      <c r="D307" s="75">
        <f t="shared" si="23"/>
        <v>0</v>
      </c>
      <c r="E307" s="75">
        <f t="shared" si="23"/>
        <v>12527.935350316289</v>
      </c>
      <c r="F307" s="75">
        <f t="shared" si="23"/>
        <v>13865.730476819837</v>
      </c>
      <c r="G307" s="96">
        <f t="shared" si="23"/>
        <v>931.14606839451585</v>
      </c>
      <c r="H307" s="43">
        <f t="shared" si="23"/>
        <v>1873.8378380048605</v>
      </c>
      <c r="I307" s="1"/>
    </row>
    <row r="308" spans="2:10" x14ac:dyDescent="0.2">
      <c r="B308" s="9" t="str">
        <f>$B$47</f>
        <v>Business Administration</v>
      </c>
      <c r="C308" s="75">
        <f t="shared" si="23"/>
        <v>203.56121587061051</v>
      </c>
      <c r="D308" s="75">
        <f t="shared" si="23"/>
        <v>344.62362772267591</v>
      </c>
      <c r="E308" s="75">
        <f t="shared" si="23"/>
        <v>982.98194059044329</v>
      </c>
      <c r="F308" s="75">
        <f t="shared" si="23"/>
        <v>7640.8653991666451</v>
      </c>
      <c r="G308" s="96">
        <f t="shared" si="23"/>
        <v>0</v>
      </c>
      <c r="H308" s="43">
        <f t="shared" si="23"/>
        <v>424.74377601142197</v>
      </c>
      <c r="I308" s="1"/>
    </row>
    <row r="309" spans="2:10" x14ac:dyDescent="0.2">
      <c r="B309" s="9" t="str">
        <f>$B$48</f>
        <v>Optometry</v>
      </c>
      <c r="C309" s="75">
        <f t="shared" ref="C309:H313" si="24">IF(C48=0,0,C284/C48)</f>
        <v>0</v>
      </c>
      <c r="D309" s="75">
        <f t="shared" si="24"/>
        <v>0</v>
      </c>
      <c r="E309" s="75">
        <f t="shared" si="24"/>
        <v>0</v>
      </c>
      <c r="F309" s="75">
        <f t="shared" si="24"/>
        <v>0</v>
      </c>
      <c r="G309" s="96">
        <f t="shared" si="24"/>
        <v>1453.5366559279425</v>
      </c>
      <c r="H309" s="43">
        <f t="shared" si="24"/>
        <v>1453.5366559279425</v>
      </c>
      <c r="I309" s="1"/>
    </row>
    <row r="310" spans="2:10" x14ac:dyDescent="0.2">
      <c r="B310" s="9" t="str">
        <f>$B$49</f>
        <v>Teacher Ed-Practice Teaching</v>
      </c>
      <c r="C310" s="75">
        <f t="shared" si="24"/>
        <v>1164.7266837671602</v>
      </c>
      <c r="D310" s="75">
        <f t="shared" si="24"/>
        <v>746.04028499070932</v>
      </c>
      <c r="E310" s="75">
        <f t="shared" si="24"/>
        <v>0</v>
      </c>
      <c r="F310" s="75">
        <f t="shared" si="24"/>
        <v>0</v>
      </c>
      <c r="G310" s="96">
        <f t="shared" si="24"/>
        <v>0</v>
      </c>
      <c r="H310" s="43">
        <f t="shared" si="24"/>
        <v>789.59007484432107</v>
      </c>
      <c r="I310" s="1"/>
    </row>
    <row r="311" spans="2:10" x14ac:dyDescent="0.2">
      <c r="B311" s="9" t="str">
        <f>$B$50</f>
        <v>Technology</v>
      </c>
      <c r="C311" s="75">
        <f t="shared" si="24"/>
        <v>234.99497406138644</v>
      </c>
      <c r="D311" s="75">
        <f t="shared" si="24"/>
        <v>424.60173757324043</v>
      </c>
      <c r="E311" s="75">
        <f t="shared" si="24"/>
        <v>2322.8619558761102</v>
      </c>
      <c r="F311" s="75">
        <f t="shared" si="24"/>
        <v>3436.4494757965863</v>
      </c>
      <c r="G311" s="96">
        <f t="shared" si="24"/>
        <v>0</v>
      </c>
      <c r="H311" s="43">
        <f t="shared" si="24"/>
        <v>415.35815147858335</v>
      </c>
      <c r="I311" s="1"/>
    </row>
    <row r="312" spans="2:10" x14ac:dyDescent="0.2">
      <c r="B312" s="9" t="str">
        <f>$B$51</f>
        <v>Nursing</v>
      </c>
      <c r="C312" s="75">
        <f t="shared" si="24"/>
        <v>2546.3048465164579</v>
      </c>
      <c r="D312" s="75">
        <f t="shared" si="24"/>
        <v>437.5105860691861</v>
      </c>
      <c r="E312" s="75">
        <f t="shared" si="24"/>
        <v>2065.4871276502063</v>
      </c>
      <c r="F312" s="75">
        <f t="shared" si="24"/>
        <v>0</v>
      </c>
      <c r="G312" s="96">
        <f t="shared" si="24"/>
        <v>0</v>
      </c>
      <c r="H312" s="43">
        <f t="shared" si="24"/>
        <v>623.64588622650331</v>
      </c>
      <c r="I312" s="1"/>
    </row>
    <row r="313" spans="2:10" x14ac:dyDescent="0.2">
      <c r="B313" s="39" t="str">
        <f>$B$52</f>
        <v>Totals</v>
      </c>
      <c r="C313" s="42">
        <f t="shared" si="24"/>
        <v>267.12235775732637</v>
      </c>
      <c r="D313" s="42">
        <f t="shared" si="24"/>
        <v>472.67145115576665</v>
      </c>
      <c r="E313" s="42">
        <f t="shared" si="24"/>
        <v>1605.1812474886781</v>
      </c>
      <c r="F313" s="42">
        <f t="shared" si="24"/>
        <v>4654.4152798106188</v>
      </c>
      <c r="G313" s="42">
        <f t="shared" si="24"/>
        <v>1024.9810210797182</v>
      </c>
      <c r="H313" s="42">
        <f t="shared" si="24"/>
        <v>610.99146525134972</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2.2448564191937312</v>
      </c>
      <c r="E318" s="59">
        <f t="shared" si="25"/>
        <v>9.1985923064611423</v>
      </c>
      <c r="F318" s="59">
        <f t="shared" si="25"/>
        <v>15.131500242669475</v>
      </c>
      <c r="G318" s="59">
        <f t="shared" si="25"/>
        <v>0</v>
      </c>
      <c r="H318" s="59">
        <f t="shared" si="25"/>
        <v>1.8736291854316263</v>
      </c>
      <c r="I318" s="1"/>
    </row>
    <row r="319" spans="2:10" x14ac:dyDescent="0.2">
      <c r="B319" s="9" t="str">
        <f>$B$33</f>
        <v>Science</v>
      </c>
      <c r="C319" s="59">
        <f t="shared" ref="C319:H334" si="26">IF($C$293=0,"",C294/$C$293)</f>
        <v>1.6964985643818127</v>
      </c>
      <c r="D319" s="59">
        <f t="shared" si="26"/>
        <v>2.5763943269854388</v>
      </c>
      <c r="E319" s="59">
        <f t="shared" si="26"/>
        <v>12.817974508106259</v>
      </c>
      <c r="F319" s="59">
        <f t="shared" si="26"/>
        <v>25.269037714612189</v>
      </c>
      <c r="G319" s="59">
        <f t="shared" si="26"/>
        <v>0</v>
      </c>
      <c r="H319" s="59">
        <f t="shared" si="26"/>
        <v>3.585301139672429</v>
      </c>
      <c r="I319" s="1"/>
    </row>
    <row r="320" spans="2:10" x14ac:dyDescent="0.2">
      <c r="B320" s="9" t="str">
        <f>$B$34</f>
        <v>Fine Arts</v>
      </c>
      <c r="C320" s="59">
        <f t="shared" si="26"/>
        <v>1.5352402548248754</v>
      </c>
      <c r="D320" s="59">
        <f t="shared" si="26"/>
        <v>3.3347984095267589</v>
      </c>
      <c r="E320" s="59">
        <f t="shared" si="26"/>
        <v>9.2334522540387507</v>
      </c>
      <c r="F320" s="59">
        <f t="shared" si="26"/>
        <v>11.70936840802187</v>
      </c>
      <c r="G320" s="59">
        <f t="shared" si="26"/>
        <v>0</v>
      </c>
      <c r="H320" s="59">
        <f t="shared" si="26"/>
        <v>2.8759929926942944</v>
      </c>
      <c r="I320" s="1"/>
    </row>
    <row r="321" spans="2:9" x14ac:dyDescent="0.2">
      <c r="B321" s="9" t="str">
        <f>$B$35</f>
        <v>Teacher Education</v>
      </c>
      <c r="C321" s="59">
        <f t="shared" si="26"/>
        <v>1.2149149825158299</v>
      </c>
      <c r="D321" s="59">
        <f t="shared" si="26"/>
        <v>1.7735327741516744</v>
      </c>
      <c r="E321" s="59">
        <f t="shared" si="26"/>
        <v>3.6192371166925343</v>
      </c>
      <c r="F321" s="59">
        <f t="shared" si="26"/>
        <v>7.5851580217653662</v>
      </c>
      <c r="G321" s="59">
        <f t="shared" si="26"/>
        <v>0</v>
      </c>
      <c r="H321" s="59">
        <f t="shared" si="26"/>
        <v>3.0131072145304838</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2.8915122109404789</v>
      </c>
      <c r="D323" s="59">
        <f t="shared" si="26"/>
        <v>3.9911280150904602</v>
      </c>
      <c r="E323" s="59">
        <f t="shared" si="26"/>
        <v>9.8115864358323623</v>
      </c>
      <c r="F323" s="59">
        <f t="shared" si="26"/>
        <v>29.697458810644068</v>
      </c>
      <c r="G323" s="59">
        <f t="shared" si="26"/>
        <v>0</v>
      </c>
      <c r="H323" s="59">
        <f t="shared" si="26"/>
        <v>6.5701360245724709</v>
      </c>
      <c r="I323" s="1"/>
    </row>
    <row r="324" spans="2:9" x14ac:dyDescent="0.2">
      <c r="B324" s="9" t="str">
        <f>$B$38</f>
        <v>Home Economics</v>
      </c>
      <c r="C324" s="59">
        <f t="shared" si="26"/>
        <v>0.8602223587657849</v>
      </c>
      <c r="D324" s="59">
        <f t="shared" si="26"/>
        <v>1.4865331019234824</v>
      </c>
      <c r="E324" s="59">
        <f t="shared" si="26"/>
        <v>5.4595598434572681</v>
      </c>
      <c r="F324" s="59">
        <f t="shared" si="26"/>
        <v>0</v>
      </c>
      <c r="G324" s="59">
        <f t="shared" si="26"/>
        <v>0</v>
      </c>
      <c r="H324" s="59">
        <f t="shared" si="26"/>
        <v>1.2668961195276125</v>
      </c>
      <c r="I324" s="1"/>
    </row>
    <row r="325" spans="2:9" x14ac:dyDescent="0.2">
      <c r="B325" s="9" t="str">
        <f>$B$39</f>
        <v>Law</v>
      </c>
      <c r="C325" s="59">
        <f t="shared" si="26"/>
        <v>0</v>
      </c>
      <c r="D325" s="59">
        <f t="shared" si="26"/>
        <v>0</v>
      </c>
      <c r="E325" s="59">
        <f t="shared" si="26"/>
        <v>0</v>
      </c>
      <c r="F325" s="59">
        <f t="shared" si="26"/>
        <v>0</v>
      </c>
      <c r="G325" s="59">
        <f t="shared" si="26"/>
        <v>3.6720696437092957</v>
      </c>
      <c r="H325" s="59">
        <f t="shared" si="26"/>
        <v>3.6720696437092957</v>
      </c>
      <c r="I325" s="1"/>
    </row>
    <row r="326" spans="2:9" x14ac:dyDescent="0.2">
      <c r="B326" s="9" t="str">
        <f>$B$40</f>
        <v>Social Service</v>
      </c>
      <c r="C326" s="59">
        <f t="shared" si="26"/>
        <v>0.64085520817487396</v>
      </c>
      <c r="D326" s="59">
        <f t="shared" si="26"/>
        <v>0.95118228578090314</v>
      </c>
      <c r="E326" s="59">
        <f t="shared" si="26"/>
        <v>2.3964963431925961</v>
      </c>
      <c r="F326" s="59">
        <f t="shared" si="26"/>
        <v>16.684738618795024</v>
      </c>
      <c r="G326" s="59">
        <f t="shared" si="26"/>
        <v>0</v>
      </c>
      <c r="H326" s="59">
        <f t="shared" si="26"/>
        <v>2.8668518834443653</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0.86346043292686592</v>
      </c>
      <c r="D329" s="59">
        <f t="shared" si="26"/>
        <v>1.7342554642467232</v>
      </c>
      <c r="E329" s="59">
        <f t="shared" si="26"/>
        <v>0</v>
      </c>
      <c r="F329" s="59">
        <f t="shared" si="26"/>
        <v>0</v>
      </c>
      <c r="G329" s="59">
        <f t="shared" si="26"/>
        <v>0</v>
      </c>
      <c r="H329" s="59">
        <f t="shared" si="26"/>
        <v>0.92714544268010934</v>
      </c>
      <c r="I329" s="1"/>
    </row>
    <row r="330" spans="2:9" x14ac:dyDescent="0.2">
      <c r="B330" s="9" t="str">
        <f>$B$44</f>
        <v>Physical Training</v>
      </c>
      <c r="C330" s="59">
        <f t="shared" si="26"/>
        <v>1.1881034650504794</v>
      </c>
      <c r="D330" s="59">
        <f t="shared" si="26"/>
        <v>0</v>
      </c>
      <c r="E330" s="59">
        <f t="shared" si="26"/>
        <v>0</v>
      </c>
      <c r="F330" s="59">
        <f t="shared" si="26"/>
        <v>0</v>
      </c>
      <c r="G330" s="59">
        <f t="shared" si="26"/>
        <v>0</v>
      </c>
      <c r="H330" s="59">
        <f t="shared" si="26"/>
        <v>1.1881034650504794</v>
      </c>
      <c r="I330" s="1"/>
    </row>
    <row r="331" spans="2:9" x14ac:dyDescent="0.2">
      <c r="B331" s="9" t="str">
        <f>$B$45</f>
        <v>Health Services</v>
      </c>
      <c r="C331" s="59">
        <f t="shared" si="26"/>
        <v>0.69349333048018169</v>
      </c>
      <c r="D331" s="59">
        <f t="shared" si="26"/>
        <v>1.6736743845858968</v>
      </c>
      <c r="E331" s="59">
        <f t="shared" si="26"/>
        <v>6.5736102564500118</v>
      </c>
      <c r="F331" s="59">
        <f t="shared" si="26"/>
        <v>18.316288154353593</v>
      </c>
      <c r="G331" s="59">
        <f t="shared" si="26"/>
        <v>0</v>
      </c>
      <c r="H331" s="59">
        <f t="shared" si="26"/>
        <v>1.548726539399133</v>
      </c>
      <c r="I331" s="1"/>
    </row>
    <row r="332" spans="2:9" x14ac:dyDescent="0.2">
      <c r="B332" s="9" t="str">
        <f>$B$46</f>
        <v>Pharmacy</v>
      </c>
      <c r="C332" s="59">
        <f t="shared" si="26"/>
        <v>0</v>
      </c>
      <c r="D332" s="59">
        <f t="shared" si="26"/>
        <v>0</v>
      </c>
      <c r="E332" s="59">
        <f t="shared" si="26"/>
        <v>58.767130441927641</v>
      </c>
      <c r="F332" s="59">
        <f t="shared" si="26"/>
        <v>65.042576355832708</v>
      </c>
      <c r="G332" s="59">
        <f t="shared" si="26"/>
        <v>4.3679010891804344</v>
      </c>
      <c r="H332" s="59">
        <f t="shared" si="26"/>
        <v>8.7899617593629387</v>
      </c>
      <c r="I332" s="1"/>
    </row>
    <row r="333" spans="2:9" x14ac:dyDescent="0.2">
      <c r="B333" s="9" t="str">
        <f>$B$47</f>
        <v>Business Administration</v>
      </c>
      <c r="C333" s="59">
        <f t="shared" si="26"/>
        <v>0.95488268349688921</v>
      </c>
      <c r="D333" s="59">
        <f t="shared" si="26"/>
        <v>1.6165905328716033</v>
      </c>
      <c r="E333" s="59">
        <f t="shared" si="26"/>
        <v>4.6110573138677093</v>
      </c>
      <c r="F333" s="59">
        <f t="shared" si="26"/>
        <v>35.842437005448083</v>
      </c>
      <c r="G333" s="59">
        <f t="shared" si="26"/>
        <v>0</v>
      </c>
      <c r="H333" s="59">
        <f t="shared" si="26"/>
        <v>1.9924251036807872</v>
      </c>
      <c r="I333" s="1"/>
    </row>
    <row r="334" spans="2:9" x14ac:dyDescent="0.2">
      <c r="B334" s="9" t="str">
        <f>$B$48</f>
        <v>Optometry</v>
      </c>
      <c r="C334" s="59">
        <f t="shared" si="26"/>
        <v>0</v>
      </c>
      <c r="D334" s="59">
        <f t="shared" si="26"/>
        <v>0</v>
      </c>
      <c r="E334" s="59">
        <f t="shared" si="26"/>
        <v>0</v>
      </c>
      <c r="F334" s="59">
        <f t="shared" si="26"/>
        <v>0</v>
      </c>
      <c r="G334" s="59">
        <f t="shared" si="26"/>
        <v>6.81837636230172</v>
      </c>
      <c r="H334" s="59">
        <f t="shared" si="26"/>
        <v>6.81837636230172</v>
      </c>
      <c r="I334" s="1"/>
    </row>
    <row r="335" spans="2:9" x14ac:dyDescent="0.2">
      <c r="B335" s="9" t="str">
        <f>$B$49</f>
        <v>Teacher Ed-Practice Teaching</v>
      </c>
      <c r="C335" s="59">
        <f t="shared" ref="C335:H338" si="27">IF($C$293=0,"",C310/$C$293)</f>
        <v>5.4636013868327025</v>
      </c>
      <c r="D335" s="59">
        <f t="shared" si="27"/>
        <v>3.4995907559400843</v>
      </c>
      <c r="E335" s="59">
        <f t="shared" si="27"/>
        <v>0</v>
      </c>
      <c r="F335" s="59">
        <f t="shared" si="27"/>
        <v>0</v>
      </c>
      <c r="G335" s="59">
        <f t="shared" si="27"/>
        <v>0</v>
      </c>
      <c r="H335" s="59">
        <f t="shared" si="27"/>
        <v>3.7038779037805405</v>
      </c>
      <c r="I335" s="1"/>
    </row>
    <row r="336" spans="2:9" x14ac:dyDescent="0.2">
      <c r="B336" s="9" t="str">
        <f>$B$50</f>
        <v>Technology</v>
      </c>
      <c r="C336" s="59">
        <f t="shared" si="27"/>
        <v>1.1023348945933253</v>
      </c>
      <c r="D336" s="59">
        <f t="shared" si="27"/>
        <v>1.9917588174020853</v>
      </c>
      <c r="E336" s="59">
        <f t="shared" si="27"/>
        <v>10.896283205685299</v>
      </c>
      <c r="F336" s="59">
        <f t="shared" si="27"/>
        <v>16.119996548045187</v>
      </c>
      <c r="G336" s="59">
        <f t="shared" si="27"/>
        <v>0</v>
      </c>
      <c r="H336" s="59">
        <f t="shared" si="27"/>
        <v>1.9483981985462266</v>
      </c>
      <c r="I336" s="1"/>
    </row>
    <row r="337" spans="2:10" x14ac:dyDescent="0.2">
      <c r="B337" s="9" t="str">
        <f>$B$51</f>
        <v>Nursing</v>
      </c>
      <c r="C337" s="59">
        <f t="shared" si="27"/>
        <v>11.944428581072406</v>
      </c>
      <c r="D337" s="59">
        <f t="shared" si="27"/>
        <v>2.0523127684086386</v>
      </c>
      <c r="E337" s="59">
        <f t="shared" si="27"/>
        <v>9.6889669416818638</v>
      </c>
      <c r="F337" s="59">
        <f t="shared" si="27"/>
        <v>0</v>
      </c>
      <c r="G337" s="59">
        <f t="shared" si="27"/>
        <v>0</v>
      </c>
      <c r="H337" s="59">
        <f t="shared" si="27"/>
        <v>2.9254524485169218</v>
      </c>
      <c r="I337" s="1"/>
    </row>
    <row r="338" spans="2:10" x14ac:dyDescent="0.2">
      <c r="B338" s="39" t="str">
        <f>$B$52</f>
        <v>Totals</v>
      </c>
      <c r="C338" s="59">
        <f t="shared" si="27"/>
        <v>1.2530408246306712</v>
      </c>
      <c r="D338" s="59">
        <f t="shared" si="27"/>
        <v>2.2172484171978808</v>
      </c>
      <c r="E338" s="59">
        <f t="shared" si="27"/>
        <v>7.5297240220609627</v>
      </c>
      <c r="F338" s="59">
        <f t="shared" si="27"/>
        <v>21.833336637758602</v>
      </c>
      <c r="G338" s="59">
        <f t="shared" si="27"/>
        <v>4.8080702591406048</v>
      </c>
      <c r="H338" s="59">
        <f t="shared" si="27"/>
        <v>2.866091988287923</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6395.3788058595683</v>
      </c>
      <c r="D343" s="42">
        <f t="shared" si="28"/>
        <v>14356.70716550939</v>
      </c>
      <c r="E343" s="42">
        <f>E293*24</f>
        <v>47062.785824387574</v>
      </c>
      <c r="F343" s="42">
        <f>F293*18</f>
        <v>58063.005571696362</v>
      </c>
      <c r="G343" s="42">
        <f>G293*24</f>
        <v>0</v>
      </c>
      <c r="H343" s="42">
        <f>IF((C32/30+D32/30+E32/24+F32/18+G32/24)=0,0,H268/(C32/30+D32/30+E32/24+F32/18+G32/24))</f>
        <v>11721.064574454645</v>
      </c>
      <c r="I343" s="1"/>
    </row>
    <row r="344" spans="2:10" x14ac:dyDescent="0.2">
      <c r="B344" s="9" t="str">
        <f>$B$33</f>
        <v>Science</v>
      </c>
      <c r="C344" s="43">
        <f t="shared" si="28"/>
        <v>10849.750962818629</v>
      </c>
      <c r="D344" s="43">
        <f t="shared" si="28"/>
        <v>16477.017674339502</v>
      </c>
      <c r="E344" s="43">
        <f>E294*24</f>
        <v>65580.642002552791</v>
      </c>
      <c r="F344" s="43">
        <f>F294*18</f>
        <v>96963.040946698122</v>
      </c>
      <c r="G344" s="43">
        <f>G294*24</f>
        <v>0</v>
      </c>
      <c r="H344" s="43">
        <f t="shared" ref="H344:H363" si="29">IF((C33/30+D33/30+E33/24+F33/18+G33/24)=0,0,H269/(C33/30+D33/30+E33/24+F33/18+G33/24))</f>
        <v>21998.449135508654</v>
      </c>
      <c r="I344" s="1"/>
    </row>
    <row r="345" spans="2:10" x14ac:dyDescent="0.2">
      <c r="B345" s="9" t="str">
        <f>$B$34</f>
        <v>Fine Arts</v>
      </c>
      <c r="C345" s="43">
        <f t="shared" si="28"/>
        <v>9818.4429876094509</v>
      </c>
      <c r="D345" s="43">
        <f t="shared" si="28"/>
        <v>21327.299070101632</v>
      </c>
      <c r="E345" s="43">
        <f t="shared" ref="E345:E363" si="30">E295*24</f>
        <v>47241.139880316543</v>
      </c>
      <c r="F345" s="43">
        <f t="shared" ref="F345:F363" si="31">F295*18</f>
        <v>44931.507927998791</v>
      </c>
      <c r="G345" s="43">
        <f t="shared" ref="G345:G363" si="32">G295*24</f>
        <v>0</v>
      </c>
      <c r="H345" s="43">
        <f t="shared" si="29"/>
        <v>17828.138175482502</v>
      </c>
      <c r="I345" s="1"/>
    </row>
    <row r="346" spans="2:10" x14ac:dyDescent="0.2">
      <c r="B346" s="9" t="str">
        <f>$B$35</f>
        <v>Teacher Education</v>
      </c>
      <c r="C346" s="43">
        <f t="shared" si="28"/>
        <v>7769.8415301029863</v>
      </c>
      <c r="D346" s="43">
        <f t="shared" si="28"/>
        <v>11342.413915306943</v>
      </c>
      <c r="E346" s="43">
        <f t="shared" si="30"/>
        <v>18517.113879580582</v>
      </c>
      <c r="F346" s="43">
        <f t="shared" si="31"/>
        <v>29105.975310896349</v>
      </c>
      <c r="G346" s="43">
        <f t="shared" si="32"/>
        <v>0</v>
      </c>
      <c r="H346" s="43">
        <f t="shared" si="29"/>
        <v>16672.698168064038</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18492.315910732879</v>
      </c>
      <c r="D348" s="43">
        <f t="shared" si="28"/>
        <v>25524.775519181898</v>
      </c>
      <c r="E348" s="43">
        <f t="shared" si="30"/>
        <v>50199.049554865203</v>
      </c>
      <c r="F348" s="43">
        <f t="shared" si="31"/>
        <v>113955.89919928834</v>
      </c>
      <c r="G348" s="43">
        <f t="shared" si="32"/>
        <v>0</v>
      </c>
      <c r="H348" s="43">
        <f t="shared" si="29"/>
        <v>38389.679137149571</v>
      </c>
      <c r="I348" s="1"/>
    </row>
    <row r="349" spans="2:10" x14ac:dyDescent="0.2">
      <c r="B349" s="9" t="str">
        <f>$B$38</f>
        <v>Home Economics</v>
      </c>
      <c r="C349" s="43">
        <f t="shared" si="28"/>
        <v>5501.4478415772264</v>
      </c>
      <c r="D349" s="43">
        <f t="shared" si="28"/>
        <v>9506.9422942501205</v>
      </c>
      <c r="E349" s="43">
        <f t="shared" si="30"/>
        <v>27932.762649734876</v>
      </c>
      <c r="F349" s="43">
        <f t="shared" si="31"/>
        <v>0</v>
      </c>
      <c r="G349" s="43">
        <f t="shared" si="32"/>
        <v>0</v>
      </c>
      <c r="H349" s="43">
        <f t="shared" si="29"/>
        <v>8072.1746897386083</v>
      </c>
      <c r="I349" s="1"/>
    </row>
    <row r="350" spans="2:10" x14ac:dyDescent="0.2">
      <c r="B350" s="9" t="str">
        <f>$B$39</f>
        <v>Law</v>
      </c>
      <c r="C350" s="43">
        <f t="shared" si="28"/>
        <v>0</v>
      </c>
      <c r="D350" s="43">
        <f t="shared" si="28"/>
        <v>0</v>
      </c>
      <c r="E350" s="43">
        <f t="shared" si="30"/>
        <v>0</v>
      </c>
      <c r="F350" s="43">
        <f t="shared" si="31"/>
        <v>0</v>
      </c>
      <c r="G350" s="43">
        <f t="shared" si="32"/>
        <v>18787.421098414979</v>
      </c>
      <c r="H350" s="43">
        <f t="shared" si="29"/>
        <v>18787.421098414979</v>
      </c>
      <c r="I350" s="1"/>
    </row>
    <row r="351" spans="2:10" x14ac:dyDescent="0.2">
      <c r="B351" s="9" t="str">
        <f>$B$40</f>
        <v>Social Service</v>
      </c>
      <c r="C351" s="43">
        <f t="shared" si="28"/>
        <v>4098.5118159863105</v>
      </c>
      <c r="D351" s="43">
        <f t="shared" si="28"/>
        <v>6083.1710309922464</v>
      </c>
      <c r="E351" s="43">
        <f t="shared" si="30"/>
        <v>12261.201537259109</v>
      </c>
      <c r="F351" s="43">
        <f t="shared" si="31"/>
        <v>64023.134246368994</v>
      </c>
      <c r="G351" s="43">
        <f t="shared" si="32"/>
        <v>0</v>
      </c>
      <c r="H351" s="43">
        <f t="shared" si="29"/>
        <v>14558.330587302624</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5522.1565524388052</v>
      </c>
      <c r="D354" s="43">
        <f t="shared" si="28"/>
        <v>11091.220639989639</v>
      </c>
      <c r="E354" s="43">
        <f t="shared" si="30"/>
        <v>0</v>
      </c>
      <c r="F354" s="43">
        <f t="shared" si="31"/>
        <v>0</v>
      </c>
      <c r="G354" s="43">
        <f t="shared" si="32"/>
        <v>0</v>
      </c>
      <c r="H354" s="43">
        <f t="shared" si="29"/>
        <v>5929.446314065658</v>
      </c>
      <c r="I354" s="1"/>
    </row>
    <row r="355" spans="2:9" x14ac:dyDescent="0.2">
      <c r="B355" s="9" t="str">
        <f>$B$44</f>
        <v>Physical Training</v>
      </c>
      <c r="C355" s="43">
        <f t="shared" si="28"/>
        <v>7598.3717195521494</v>
      </c>
      <c r="D355" s="43">
        <f t="shared" si="28"/>
        <v>0</v>
      </c>
      <c r="E355" s="43">
        <f t="shared" si="30"/>
        <v>0</v>
      </c>
      <c r="F355" s="43">
        <f t="shared" si="31"/>
        <v>0</v>
      </c>
      <c r="G355" s="43">
        <f t="shared" si="32"/>
        <v>0</v>
      </c>
      <c r="H355" s="43">
        <f t="shared" si="29"/>
        <v>7598.3717195521494</v>
      </c>
      <c r="I355" s="1"/>
    </row>
    <row r="356" spans="2:9" x14ac:dyDescent="0.2">
      <c r="B356" s="9" t="str">
        <f>$B$45</f>
        <v>Health Services</v>
      </c>
      <c r="C356" s="43">
        <f t="shared" si="28"/>
        <v>4435.1525477579189</v>
      </c>
      <c r="D356" s="43">
        <f t="shared" si="28"/>
        <v>10703.781687090701</v>
      </c>
      <c r="E356" s="43">
        <f t="shared" si="30"/>
        <v>33632.582169665184</v>
      </c>
      <c r="F356" s="43">
        <f t="shared" si="31"/>
        <v>70283.760638621781</v>
      </c>
      <c r="G356" s="43">
        <f t="shared" si="32"/>
        <v>0</v>
      </c>
      <c r="H356" s="43">
        <f t="shared" si="29"/>
        <v>9733.6466572987138</v>
      </c>
      <c r="I356" s="1"/>
    </row>
    <row r="357" spans="2:9" x14ac:dyDescent="0.2">
      <c r="B357" s="9" t="str">
        <f>$B$46</f>
        <v>Pharmacy</v>
      </c>
      <c r="C357" s="43">
        <f t="shared" si="28"/>
        <v>0</v>
      </c>
      <c r="D357" s="43">
        <f t="shared" si="28"/>
        <v>0</v>
      </c>
      <c r="E357" s="43">
        <f t="shared" si="30"/>
        <v>300670.44840759097</v>
      </c>
      <c r="F357" s="43">
        <f t="shared" si="31"/>
        <v>249583.14858275707</v>
      </c>
      <c r="G357" s="43">
        <f t="shared" si="32"/>
        <v>22347.505641468379</v>
      </c>
      <c r="H357" s="43">
        <f t="shared" si="29"/>
        <v>44479.057107209504</v>
      </c>
      <c r="I357" s="1"/>
    </row>
    <row r="358" spans="2:9" x14ac:dyDescent="0.2">
      <c r="B358" s="9" t="str">
        <f>$B$47</f>
        <v>Business Administration</v>
      </c>
      <c r="C358" s="43">
        <f t="shared" si="28"/>
        <v>6106.8364761183157</v>
      </c>
      <c r="D358" s="43">
        <f t="shared" si="28"/>
        <v>10338.708831680276</v>
      </c>
      <c r="E358" s="43">
        <f t="shared" si="30"/>
        <v>23591.56657417064</v>
      </c>
      <c r="F358" s="43">
        <f t="shared" si="31"/>
        <v>137535.57718499962</v>
      </c>
      <c r="G358" s="43">
        <f t="shared" si="32"/>
        <v>0</v>
      </c>
      <c r="H358" s="43">
        <f t="shared" si="29"/>
        <v>12353.70310571144</v>
      </c>
      <c r="I358" s="1"/>
    </row>
    <row r="359" spans="2:9" x14ac:dyDescent="0.2">
      <c r="B359" s="9" t="str">
        <f>$B$48</f>
        <v>Optometry</v>
      </c>
      <c r="C359" s="43">
        <f t="shared" ref="C359:D363" si="33">C309*30</f>
        <v>0</v>
      </c>
      <c r="D359" s="43">
        <f t="shared" si="33"/>
        <v>0</v>
      </c>
      <c r="E359" s="43">
        <f t="shared" si="30"/>
        <v>0</v>
      </c>
      <c r="F359" s="43">
        <f t="shared" si="31"/>
        <v>0</v>
      </c>
      <c r="G359" s="43">
        <f t="shared" si="32"/>
        <v>34884.879742270619</v>
      </c>
      <c r="H359" s="43">
        <f t="shared" si="29"/>
        <v>34884.879742270619</v>
      </c>
      <c r="I359" s="1"/>
    </row>
    <row r="360" spans="2:9" x14ac:dyDescent="0.2">
      <c r="B360" s="9" t="str">
        <f>$B$49</f>
        <v>Teacher Ed-Practice Teaching</v>
      </c>
      <c r="C360" s="43">
        <f t="shared" si="33"/>
        <v>34941.800513014809</v>
      </c>
      <c r="D360" s="43">
        <f t="shared" si="33"/>
        <v>22381.208549721279</v>
      </c>
      <c r="E360" s="43">
        <f t="shared" si="30"/>
        <v>0</v>
      </c>
      <c r="F360" s="43">
        <f t="shared" si="31"/>
        <v>0</v>
      </c>
      <c r="G360" s="43">
        <f t="shared" si="32"/>
        <v>0</v>
      </c>
      <c r="H360" s="43">
        <f t="shared" si="29"/>
        <v>23687.702245329634</v>
      </c>
      <c r="I360" s="1"/>
    </row>
    <row r="361" spans="2:9" x14ac:dyDescent="0.2">
      <c r="B361" s="9" t="str">
        <f>$B$50</f>
        <v>Technology</v>
      </c>
      <c r="C361" s="43">
        <f t="shared" si="33"/>
        <v>7049.8492218415931</v>
      </c>
      <c r="D361" s="43">
        <f t="shared" si="33"/>
        <v>12738.052127197212</v>
      </c>
      <c r="E361" s="43">
        <f t="shared" si="30"/>
        <v>55748.686941026644</v>
      </c>
      <c r="F361" s="43">
        <f t="shared" si="31"/>
        <v>61856.090564338556</v>
      </c>
      <c r="G361" s="43">
        <f t="shared" si="32"/>
        <v>0</v>
      </c>
      <c r="H361" s="43">
        <f t="shared" si="29"/>
        <v>12356.267303239085</v>
      </c>
      <c r="I361" s="1"/>
    </row>
    <row r="362" spans="2:9" x14ac:dyDescent="0.2">
      <c r="B362" s="9" t="str">
        <f>$B$51</f>
        <v>Nursing</v>
      </c>
      <c r="C362" s="43">
        <f t="shared" si="33"/>
        <v>76389.145395493731</v>
      </c>
      <c r="D362" s="43">
        <f t="shared" si="33"/>
        <v>13125.317582075582</v>
      </c>
      <c r="E362" s="43">
        <f t="shared" si="30"/>
        <v>49571.691063604951</v>
      </c>
      <c r="F362" s="43">
        <f t="shared" si="31"/>
        <v>0</v>
      </c>
      <c r="G362" s="43">
        <f t="shared" si="32"/>
        <v>0</v>
      </c>
      <c r="H362" s="43">
        <f t="shared" si="29"/>
        <v>18298.657958651995</v>
      </c>
      <c r="I362" s="1"/>
    </row>
    <row r="363" spans="2:9" x14ac:dyDescent="0.2">
      <c r="B363" s="39" t="str">
        <f>$B$52</f>
        <v>Totals</v>
      </c>
      <c r="C363" s="42">
        <f t="shared" si="33"/>
        <v>8013.670732719791</v>
      </c>
      <c r="D363" s="42">
        <f t="shared" si="33"/>
        <v>14180.143534673</v>
      </c>
      <c r="E363" s="42">
        <f t="shared" si="30"/>
        <v>38524.349939728272</v>
      </c>
      <c r="F363" s="42">
        <f t="shared" si="31"/>
        <v>83779.475036591146</v>
      </c>
      <c r="G363" s="42">
        <f t="shared" si="32"/>
        <v>24599.544505913236</v>
      </c>
      <c r="H363" s="42">
        <f t="shared" si="29"/>
        <v>17444.972611697322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70</v>
      </c>
      <c r="C3" s="6"/>
      <c r="D3" s="6"/>
      <c r="E3" s="6"/>
      <c r="F3" s="6"/>
      <c r="G3" s="6"/>
      <c r="H3" s="6"/>
    </row>
    <row r="4" spans="2:8" x14ac:dyDescent="0.2">
      <c r="B4" s="90" t="s">
        <v>71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Data!G23</f>
        <v>48763942</v>
      </c>
      <c r="G13" s="33"/>
      <c r="H13" s="60">
        <f>F13</f>
        <v>48763942</v>
      </c>
    </row>
    <row r="14" spans="2:8" x14ac:dyDescent="0.2">
      <c r="B14" s="351" t="s">
        <v>15</v>
      </c>
      <c r="C14" s="351"/>
      <c r="D14" s="351"/>
      <c r="E14" s="351"/>
      <c r="F14" s="82">
        <f>Data!H23</f>
        <v>1491368</v>
      </c>
      <c r="G14" s="33"/>
      <c r="H14" s="30">
        <f>F14</f>
        <v>1491368</v>
      </c>
    </row>
    <row r="15" spans="2:8" x14ac:dyDescent="0.2">
      <c r="B15" s="351" t="s">
        <v>16</v>
      </c>
      <c r="C15" s="351"/>
      <c r="D15" s="351"/>
      <c r="E15" s="351"/>
      <c r="F15" s="82">
        <f>Data!I23</f>
        <v>19399978</v>
      </c>
      <c r="G15" s="33"/>
      <c r="H15" s="30">
        <f>F15</f>
        <v>19399978</v>
      </c>
    </row>
    <row r="16" spans="2:8" x14ac:dyDescent="0.2">
      <c r="B16" s="351" t="s">
        <v>20</v>
      </c>
      <c r="C16" s="351"/>
      <c r="D16" s="351"/>
      <c r="E16" s="351"/>
      <c r="F16" s="82">
        <f>Data!J23</f>
        <v>6775775</v>
      </c>
      <c r="G16" s="33"/>
      <c r="H16" s="30">
        <f>F16-G16</f>
        <v>6775775</v>
      </c>
    </row>
    <row r="17" spans="2:23" x14ac:dyDescent="0.2">
      <c r="B17" s="351" t="s">
        <v>17</v>
      </c>
      <c r="C17" s="351"/>
      <c r="D17" s="351"/>
      <c r="E17" s="351"/>
      <c r="F17" s="82">
        <f>Data!K23</f>
        <v>16758275</v>
      </c>
      <c r="G17" s="33"/>
      <c r="H17" s="30">
        <f>F17</f>
        <v>16758275</v>
      </c>
    </row>
    <row r="18" spans="2:23" x14ac:dyDescent="0.2">
      <c r="B18" s="351" t="s">
        <v>1</v>
      </c>
      <c r="C18" s="351"/>
      <c r="D18" s="351"/>
      <c r="E18" s="351"/>
      <c r="F18" s="83">
        <f>SUM(F13:F17)</f>
        <v>93189338</v>
      </c>
      <c r="G18" s="34"/>
      <c r="H18" s="29">
        <f>SUM(H13:H17)</f>
        <v>93189338</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Data!T23</f>
        <v>Qumsieh, Miriam</v>
      </c>
      <c r="E21" s="350"/>
      <c r="F21" s="350"/>
      <c r="G21" s="94" t="str">
        <f>Data!M23</f>
        <v>281.283.2131</v>
      </c>
      <c r="H21" s="84" t="str">
        <f>Data!N23</f>
        <v>Kegresse@uhcl.edu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Data!O23</f>
        <v>917</v>
      </c>
      <c r="D25" s="86">
        <f>Data!P23</f>
        <v>5147</v>
      </c>
      <c r="E25" s="86">
        <f>Data!Q23</f>
        <v>2369</v>
      </c>
      <c r="F25" s="86">
        <f>Data!R23</f>
        <v>109</v>
      </c>
      <c r="G25" s="86">
        <f>Data!S23</f>
        <v>0</v>
      </c>
      <c r="H25" s="74">
        <f>SUM(C25:G25)</f>
        <v>8542</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Data!T23</f>
        <v>Qumsieh, Miriam</v>
      </c>
      <c r="E28" s="350"/>
      <c r="F28" s="350"/>
      <c r="G28" s="94" t="str">
        <f>Data!U23</f>
        <v>(281) 283-3005</v>
      </c>
      <c r="H28" s="84" t="str">
        <f>Data!V23</f>
        <v>Qumsieh@uhcl.edu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Data!W23</f>
        <v>17010</v>
      </c>
      <c r="D32" s="87">
        <f>Data!AQ23</f>
        <v>33469</v>
      </c>
      <c r="E32" s="87">
        <f>Data!BK23</f>
        <v>7289</v>
      </c>
      <c r="F32" s="87">
        <f>Data!CE23</f>
        <v>273</v>
      </c>
      <c r="G32" s="87">
        <f>Data!CY23</f>
        <v>0</v>
      </c>
      <c r="H32" s="22">
        <f>SUM(C32:G32)</f>
        <v>58041</v>
      </c>
      <c r="I32" s="1"/>
      <c r="W32" s="18"/>
    </row>
    <row r="33" spans="2:23" x14ac:dyDescent="0.2">
      <c r="B33" s="7" t="s">
        <v>47</v>
      </c>
      <c r="C33" s="87">
        <f>Data!X23</f>
        <v>7985</v>
      </c>
      <c r="D33" s="87">
        <f>Data!AR23</f>
        <v>14139</v>
      </c>
      <c r="E33" s="87">
        <f>Data!BL23</f>
        <v>3929</v>
      </c>
      <c r="F33" s="87">
        <f>Data!CF23</f>
        <v>0</v>
      </c>
      <c r="G33" s="87">
        <f>Data!CZ23</f>
        <v>0</v>
      </c>
      <c r="H33" s="22">
        <f t="shared" ref="H33:H52" si="0">SUM(C33:G33)</f>
        <v>26053</v>
      </c>
      <c r="I33" s="1"/>
      <c r="W33" s="18"/>
    </row>
    <row r="34" spans="2:23" x14ac:dyDescent="0.2">
      <c r="B34" s="7" t="s">
        <v>48</v>
      </c>
      <c r="C34" s="87">
        <f>Data!Y23</f>
        <v>1863</v>
      </c>
      <c r="D34" s="87">
        <f>Data!AS23</f>
        <v>3054</v>
      </c>
      <c r="E34" s="87">
        <f>Data!BM23</f>
        <v>60</v>
      </c>
      <c r="F34" s="87">
        <f>Data!CG23</f>
        <v>0</v>
      </c>
      <c r="G34" s="87">
        <f>Data!DA23</f>
        <v>0</v>
      </c>
      <c r="H34" s="22">
        <f t="shared" si="0"/>
        <v>4977</v>
      </c>
      <c r="I34" s="1"/>
      <c r="W34" s="18"/>
    </row>
    <row r="35" spans="2:23" x14ac:dyDescent="0.2">
      <c r="B35" s="7" t="s">
        <v>49</v>
      </c>
      <c r="C35" s="87">
        <f>Data!Z23</f>
        <v>1710</v>
      </c>
      <c r="D35" s="87">
        <f>Data!AT23</f>
        <v>6787</v>
      </c>
      <c r="E35" s="87">
        <f>Data!BN23</f>
        <v>3234</v>
      </c>
      <c r="F35" s="87">
        <f>Data!CH23</f>
        <v>1110</v>
      </c>
      <c r="G35" s="87">
        <f>Data!DB23</f>
        <v>0</v>
      </c>
      <c r="H35" s="22">
        <f t="shared" si="0"/>
        <v>12841</v>
      </c>
      <c r="I35" s="1"/>
      <c r="W35" s="18"/>
    </row>
    <row r="36" spans="2:23" x14ac:dyDescent="0.2">
      <c r="B36" s="7" t="s">
        <v>50</v>
      </c>
      <c r="C36" s="87">
        <f>Data!AA23</f>
        <v>9</v>
      </c>
      <c r="D36" s="87">
        <f>Data!AU23</f>
        <v>48</v>
      </c>
      <c r="E36" s="87">
        <f>Data!BO23</f>
        <v>0</v>
      </c>
      <c r="F36" s="87">
        <f>Data!CI23</f>
        <v>0</v>
      </c>
      <c r="G36" s="87">
        <f>Data!DC23</f>
        <v>0</v>
      </c>
      <c r="H36" s="22">
        <f t="shared" si="0"/>
        <v>57</v>
      </c>
      <c r="I36" s="1"/>
      <c r="W36" s="18"/>
    </row>
    <row r="37" spans="2:23" x14ac:dyDescent="0.2">
      <c r="B37" s="7" t="s">
        <v>51</v>
      </c>
      <c r="C37" s="87">
        <f>Data!AB23</f>
        <v>2468</v>
      </c>
      <c r="D37" s="87">
        <f>Data!AV23</f>
        <v>6314</v>
      </c>
      <c r="E37" s="87">
        <f>Data!BP23</f>
        <v>8949</v>
      </c>
      <c r="F37" s="87">
        <f>Data!CJ23</f>
        <v>0</v>
      </c>
      <c r="G37" s="87">
        <f>Data!DD23</f>
        <v>0</v>
      </c>
      <c r="H37" s="22">
        <f t="shared" si="0"/>
        <v>17731</v>
      </c>
      <c r="I37" s="1"/>
      <c r="W37" s="18"/>
    </row>
    <row r="38" spans="2:23" x14ac:dyDescent="0.2">
      <c r="B38" s="7" t="s">
        <v>52</v>
      </c>
      <c r="C38" s="87">
        <f>Data!AC23</f>
        <v>6</v>
      </c>
      <c r="D38" s="87">
        <f>Data!AW23</f>
        <v>705</v>
      </c>
      <c r="E38" s="87">
        <f>Data!BQ23</f>
        <v>36</v>
      </c>
      <c r="F38" s="87">
        <f>Data!CK23</f>
        <v>0</v>
      </c>
      <c r="G38" s="87">
        <f>Data!DE23</f>
        <v>0</v>
      </c>
      <c r="H38" s="22">
        <f t="shared" si="0"/>
        <v>747</v>
      </c>
      <c r="I38" s="1"/>
      <c r="W38" s="18"/>
    </row>
    <row r="39" spans="2:23" x14ac:dyDescent="0.2">
      <c r="B39" s="7" t="s">
        <v>53</v>
      </c>
      <c r="C39" s="87">
        <f>Data!AD23</f>
        <v>0</v>
      </c>
      <c r="D39" s="87">
        <f>Data!AX23</f>
        <v>0</v>
      </c>
      <c r="E39" s="87">
        <f>Data!BR23</f>
        <v>0</v>
      </c>
      <c r="F39" s="87">
        <f>Data!CL23</f>
        <v>0</v>
      </c>
      <c r="G39" s="87">
        <f>Data!DF23</f>
        <v>0</v>
      </c>
      <c r="H39" s="22">
        <f t="shared" si="0"/>
        <v>0</v>
      </c>
      <c r="I39" s="1"/>
      <c r="W39" s="18"/>
    </row>
    <row r="40" spans="2:23" x14ac:dyDescent="0.2">
      <c r="B40" s="7" t="s">
        <v>54</v>
      </c>
      <c r="C40" s="87">
        <f>Data!AE23</f>
        <v>102</v>
      </c>
      <c r="D40" s="87">
        <f>Data!AY23</f>
        <v>1167</v>
      </c>
      <c r="E40" s="87">
        <f>Data!BS23</f>
        <v>0</v>
      </c>
      <c r="F40" s="87">
        <f>Data!CM23</f>
        <v>0</v>
      </c>
      <c r="G40" s="87">
        <f>Data!DG23</f>
        <v>0</v>
      </c>
      <c r="H40" s="22">
        <f t="shared" si="0"/>
        <v>1269</v>
      </c>
      <c r="I40" s="1"/>
      <c r="W40" s="18"/>
    </row>
    <row r="41" spans="2:23" x14ac:dyDescent="0.2">
      <c r="B41" s="7" t="s">
        <v>55</v>
      </c>
      <c r="C41" s="87">
        <f>Data!AF23</f>
        <v>0</v>
      </c>
      <c r="D41" s="87">
        <f>Data!AZ23</f>
        <v>0</v>
      </c>
      <c r="E41" s="87">
        <f>Data!BT23</f>
        <v>777</v>
      </c>
      <c r="F41" s="87">
        <f>Data!CN23</f>
        <v>0</v>
      </c>
      <c r="G41" s="87">
        <f>Data!DH23</f>
        <v>0</v>
      </c>
      <c r="H41" s="22">
        <f t="shared" si="0"/>
        <v>777</v>
      </c>
      <c r="I41" s="1"/>
      <c r="W41" s="18"/>
    </row>
    <row r="42" spans="2:23" x14ac:dyDescent="0.2">
      <c r="B42" s="7" t="s">
        <v>56</v>
      </c>
      <c r="C42" s="87">
        <f>Data!AG23</f>
        <v>0</v>
      </c>
      <c r="D42" s="87">
        <f>Data!BA23</f>
        <v>0</v>
      </c>
      <c r="E42" s="87">
        <f>Data!BU23</f>
        <v>0</v>
      </c>
      <c r="F42" s="87">
        <f>Data!CO23</f>
        <v>0</v>
      </c>
      <c r="G42" s="87">
        <f>Data!DI23</f>
        <v>0</v>
      </c>
      <c r="H42" s="22">
        <f t="shared" si="0"/>
        <v>0</v>
      </c>
      <c r="I42" s="1"/>
      <c r="W42" s="18"/>
    </row>
    <row r="43" spans="2:23" x14ac:dyDescent="0.2">
      <c r="B43" s="7" t="s">
        <v>57</v>
      </c>
      <c r="C43" s="87">
        <f>Data!AH23</f>
        <v>0</v>
      </c>
      <c r="D43" s="87">
        <f>Data!BB23</f>
        <v>0</v>
      </c>
      <c r="E43" s="87">
        <f>Data!BV23</f>
        <v>0</v>
      </c>
      <c r="F43" s="87">
        <f>Data!CP23</f>
        <v>0</v>
      </c>
      <c r="G43" s="87">
        <f>Data!DJ23</f>
        <v>0</v>
      </c>
      <c r="H43" s="22">
        <f t="shared" si="0"/>
        <v>0</v>
      </c>
      <c r="I43" s="1"/>
      <c r="W43" s="18"/>
    </row>
    <row r="44" spans="2:23" x14ac:dyDescent="0.2">
      <c r="B44" s="7" t="s">
        <v>58</v>
      </c>
      <c r="C44" s="87">
        <f>Data!AI23</f>
        <v>0</v>
      </c>
      <c r="D44" s="87">
        <f>Data!BC23</f>
        <v>0</v>
      </c>
      <c r="E44" s="87">
        <f>Data!BW23</f>
        <v>0</v>
      </c>
      <c r="F44" s="87">
        <f>Data!CQ23</f>
        <v>0</v>
      </c>
      <c r="G44" s="87">
        <f>Data!DK23</f>
        <v>0</v>
      </c>
      <c r="H44" s="22">
        <f t="shared" si="0"/>
        <v>0</v>
      </c>
      <c r="I44" s="1"/>
      <c r="W44" s="18"/>
    </row>
    <row r="45" spans="2:23" x14ac:dyDescent="0.2">
      <c r="B45" s="7" t="s">
        <v>59</v>
      </c>
      <c r="C45" s="87">
        <f>Data!AJ23</f>
        <v>544</v>
      </c>
      <c r="D45" s="87">
        <f>Data!BD23</f>
        <v>5232</v>
      </c>
      <c r="E45" s="87">
        <f>Data!BX23</f>
        <v>3795</v>
      </c>
      <c r="F45" s="87">
        <f>Data!CR23</f>
        <v>0</v>
      </c>
      <c r="G45" s="87">
        <f>Data!DL23</f>
        <v>0</v>
      </c>
      <c r="H45" s="22">
        <f t="shared" si="0"/>
        <v>9571</v>
      </c>
      <c r="I45" s="1"/>
      <c r="W45" s="18"/>
    </row>
    <row r="46" spans="2:23" x14ac:dyDescent="0.2">
      <c r="B46" s="7" t="s">
        <v>60</v>
      </c>
      <c r="C46" s="87">
        <f>Data!AK23</f>
        <v>0</v>
      </c>
      <c r="D46" s="87">
        <f>Data!BE23</f>
        <v>0</v>
      </c>
      <c r="E46" s="87">
        <f>Data!BY23</f>
        <v>0</v>
      </c>
      <c r="F46" s="87">
        <f>Data!CS23</f>
        <v>0</v>
      </c>
      <c r="G46" s="87">
        <f>Data!DM23</f>
        <v>0</v>
      </c>
      <c r="H46" s="22">
        <f t="shared" si="0"/>
        <v>0</v>
      </c>
      <c r="I46" s="1"/>
      <c r="W46" s="18"/>
    </row>
    <row r="47" spans="2:23" x14ac:dyDescent="0.2">
      <c r="B47" s="7" t="s">
        <v>61</v>
      </c>
      <c r="C47" s="87">
        <f>Data!AL23</f>
        <v>3117</v>
      </c>
      <c r="D47" s="87">
        <f>Data!BF23</f>
        <v>22561</v>
      </c>
      <c r="E47" s="87">
        <f>Data!BZ23</f>
        <v>10893</v>
      </c>
      <c r="F47" s="87">
        <f>Data!CT23</f>
        <v>0</v>
      </c>
      <c r="G47" s="87">
        <f>Data!DN23</f>
        <v>0</v>
      </c>
      <c r="H47" s="22">
        <f t="shared" si="0"/>
        <v>36571</v>
      </c>
      <c r="I47" s="1"/>
      <c r="W47" s="18"/>
    </row>
    <row r="48" spans="2:23" x14ac:dyDescent="0.2">
      <c r="B48" s="7" t="s">
        <v>62</v>
      </c>
      <c r="C48" s="87">
        <f>Data!AM23</f>
        <v>0</v>
      </c>
      <c r="D48" s="87">
        <f>Data!BG23</f>
        <v>0</v>
      </c>
      <c r="E48" s="87">
        <f>Data!CA23</f>
        <v>0</v>
      </c>
      <c r="F48" s="87">
        <f>Data!CU23</f>
        <v>0</v>
      </c>
      <c r="G48" s="87">
        <f>Data!DO23</f>
        <v>0</v>
      </c>
      <c r="H48" s="22">
        <f t="shared" si="0"/>
        <v>0</v>
      </c>
      <c r="I48" s="1"/>
      <c r="W48" s="18"/>
    </row>
    <row r="49" spans="2:23" x14ac:dyDescent="0.2">
      <c r="B49" s="7" t="s">
        <v>63</v>
      </c>
      <c r="C49" s="87">
        <f>Data!AN23</f>
        <v>0</v>
      </c>
      <c r="D49" s="87">
        <f>Data!BH23</f>
        <v>657</v>
      </c>
      <c r="E49" s="87">
        <f>Data!CB23</f>
        <v>0</v>
      </c>
      <c r="F49" s="87">
        <f>Data!CV23</f>
        <v>0</v>
      </c>
      <c r="G49" s="87">
        <f>Data!DP23</f>
        <v>0</v>
      </c>
      <c r="H49" s="22">
        <f t="shared" si="0"/>
        <v>657</v>
      </c>
      <c r="I49" s="1"/>
      <c r="W49" s="18"/>
    </row>
    <row r="50" spans="2:23" x14ac:dyDescent="0.2">
      <c r="B50" s="7" t="s">
        <v>64</v>
      </c>
      <c r="C50" s="87">
        <f>Data!AO23</f>
        <v>105</v>
      </c>
      <c r="D50" s="87">
        <f>Data!BI23</f>
        <v>1497</v>
      </c>
      <c r="E50" s="87">
        <f>Data!CC23</f>
        <v>1785</v>
      </c>
      <c r="F50" s="87">
        <f>Data!CW23</f>
        <v>0</v>
      </c>
      <c r="G50" s="87">
        <f>Data!DQ23</f>
        <v>0</v>
      </c>
      <c r="H50" s="22">
        <f t="shared" si="0"/>
        <v>3387</v>
      </c>
      <c r="I50" s="1"/>
      <c r="W50" s="18"/>
    </row>
    <row r="51" spans="2:23" x14ac:dyDescent="0.2">
      <c r="B51" s="7" t="s">
        <v>0</v>
      </c>
      <c r="C51" s="87">
        <f>Data!AP23</f>
        <v>0</v>
      </c>
      <c r="D51" s="87">
        <f>Data!BJ23</f>
        <v>456</v>
      </c>
      <c r="E51" s="87">
        <f>Data!CD23</f>
        <v>0</v>
      </c>
      <c r="F51" s="87">
        <f>Data!CX23</f>
        <v>0</v>
      </c>
      <c r="G51" s="87">
        <f>Data!DR23</f>
        <v>0</v>
      </c>
      <c r="H51" s="22">
        <f t="shared" si="0"/>
        <v>456</v>
      </c>
      <c r="I51" s="1"/>
      <c r="W51" s="18"/>
    </row>
    <row r="52" spans="2:23" x14ac:dyDescent="0.2">
      <c r="B52" s="8" t="s">
        <v>35</v>
      </c>
      <c r="C52" s="22">
        <f>SUM(C32:C51)</f>
        <v>34919</v>
      </c>
      <c r="D52" s="22">
        <f>SUM(D32:D51)</f>
        <v>96086</v>
      </c>
      <c r="E52" s="22">
        <f>SUM(E32:E51)</f>
        <v>40747</v>
      </c>
      <c r="F52" s="22">
        <f>SUM(F32:F51)</f>
        <v>1383</v>
      </c>
      <c r="G52" s="22">
        <f>SUM(G32:G51)</f>
        <v>0</v>
      </c>
      <c r="H52" s="22">
        <f t="shared" si="0"/>
        <v>173135</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Data!T23</f>
        <v>Qumsieh, Miriam</v>
      </c>
      <c r="E55" s="350"/>
      <c r="F55" s="350"/>
      <c r="G55" s="94" t="str">
        <f>Data!U23</f>
        <v>(281) 283-3005</v>
      </c>
      <c r="H55" s="84" t="str">
        <f>Data!V23</f>
        <v>Qumsieh@uhcl.edu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Data!DS23</f>
        <v>1711282</v>
      </c>
      <c r="D61" s="88">
        <f>Data!EM23</f>
        <v>3903474</v>
      </c>
      <c r="E61" s="88">
        <f>Data!FG23</f>
        <v>2173023</v>
      </c>
      <c r="F61" s="88">
        <f>Data!GA23</f>
        <v>140063</v>
      </c>
      <c r="G61" s="88">
        <f>Data!GU23</f>
        <v>0</v>
      </c>
      <c r="H61" s="21">
        <f>SUM(C61:G61)</f>
        <v>7927842</v>
      </c>
      <c r="I61" s="1"/>
    </row>
    <row r="62" spans="2:23" x14ac:dyDescent="0.2">
      <c r="B62" s="9" t="str">
        <f>$B$33</f>
        <v>Science</v>
      </c>
      <c r="C62" s="87">
        <f>Data!DT23</f>
        <v>1038325</v>
      </c>
      <c r="D62" s="87">
        <f>Data!EN23</f>
        <v>2203765</v>
      </c>
      <c r="E62" s="87">
        <f>Data!FH23</f>
        <v>1188238</v>
      </c>
      <c r="F62" s="87">
        <f>Data!GB23</f>
        <v>0</v>
      </c>
      <c r="G62" s="87">
        <f>Data!GV23</f>
        <v>0</v>
      </c>
      <c r="H62" s="22">
        <f t="shared" ref="H62:H81" si="1">SUM(C62:G62)</f>
        <v>4430328</v>
      </c>
      <c r="I62" s="1"/>
    </row>
    <row r="63" spans="2:23" x14ac:dyDescent="0.2">
      <c r="B63" s="9" t="str">
        <f>$B$34</f>
        <v>Fine Arts</v>
      </c>
      <c r="C63" s="87">
        <f>Data!DU23</f>
        <v>160872</v>
      </c>
      <c r="D63" s="87">
        <f>Data!EO23</f>
        <v>497189</v>
      </c>
      <c r="E63" s="87">
        <f>Data!FI23</f>
        <v>14504</v>
      </c>
      <c r="F63" s="87">
        <f>Data!GC23</f>
        <v>0</v>
      </c>
      <c r="G63" s="87">
        <f>Data!GW23</f>
        <v>0</v>
      </c>
      <c r="H63" s="22">
        <f t="shared" si="1"/>
        <v>672565</v>
      </c>
      <c r="I63" s="1"/>
    </row>
    <row r="64" spans="2:23" x14ac:dyDescent="0.2">
      <c r="B64" s="9" t="str">
        <f>$B$35</f>
        <v>Teacher Education</v>
      </c>
      <c r="C64" s="87">
        <f>Data!DV23</f>
        <v>219146</v>
      </c>
      <c r="D64" s="87">
        <f>Data!EP23</f>
        <v>607267</v>
      </c>
      <c r="E64" s="87">
        <f>Data!FJ23</f>
        <v>1017734</v>
      </c>
      <c r="F64" s="87">
        <f>Data!GD23</f>
        <v>392635</v>
      </c>
      <c r="G64" s="87">
        <f>Data!GX23</f>
        <v>0</v>
      </c>
      <c r="H64" s="22">
        <f t="shared" si="1"/>
        <v>2236782</v>
      </c>
      <c r="I64" s="1"/>
    </row>
    <row r="65" spans="2:9" x14ac:dyDescent="0.2">
      <c r="B65" s="9" t="str">
        <f>$B$36</f>
        <v>Agriculture</v>
      </c>
      <c r="C65" s="87">
        <f>Data!DW23</f>
        <v>1645</v>
      </c>
      <c r="D65" s="87">
        <f>Data!EQ23</f>
        <v>8773</v>
      </c>
      <c r="E65" s="87">
        <f>Data!FK23</f>
        <v>0</v>
      </c>
      <c r="F65" s="87">
        <f>Data!GE23</f>
        <v>0</v>
      </c>
      <c r="G65" s="87">
        <f>Data!GY23</f>
        <v>0</v>
      </c>
      <c r="H65" s="22">
        <f t="shared" si="1"/>
        <v>10418</v>
      </c>
      <c r="I65" s="1"/>
    </row>
    <row r="66" spans="2:9" x14ac:dyDescent="0.2">
      <c r="B66" s="9" t="str">
        <f>$B$37</f>
        <v>Engineering</v>
      </c>
      <c r="C66" s="87">
        <f>Data!DX23</f>
        <v>563236</v>
      </c>
      <c r="D66" s="87">
        <f>Data!ER23</f>
        <v>1368809</v>
      </c>
      <c r="E66" s="87">
        <f>Data!FL23</f>
        <v>2298865</v>
      </c>
      <c r="F66" s="87">
        <f>Data!GF23</f>
        <v>0</v>
      </c>
      <c r="G66" s="87">
        <f>Data!GZ23</f>
        <v>0</v>
      </c>
      <c r="H66" s="22">
        <f t="shared" si="1"/>
        <v>4230910</v>
      </c>
      <c r="I66" s="1"/>
    </row>
    <row r="67" spans="2:9" x14ac:dyDescent="0.2">
      <c r="B67" s="9" t="str">
        <f>$B$38</f>
        <v>Home Economics</v>
      </c>
      <c r="C67" s="87">
        <f>Data!DY23</f>
        <v>843</v>
      </c>
      <c r="D67" s="87">
        <f>Data!ES23</f>
        <v>80021</v>
      </c>
      <c r="E67" s="87">
        <f>Data!FM23</f>
        <v>20706</v>
      </c>
      <c r="F67" s="87">
        <f>Data!GG23</f>
        <v>0</v>
      </c>
      <c r="G67" s="87">
        <f>Data!HA23</f>
        <v>0</v>
      </c>
      <c r="H67" s="22">
        <f t="shared" si="1"/>
        <v>101570</v>
      </c>
      <c r="I67" s="1"/>
    </row>
    <row r="68" spans="2:9" x14ac:dyDescent="0.2">
      <c r="B68" s="9" t="str">
        <f>$B$39</f>
        <v>Law</v>
      </c>
      <c r="C68" s="87">
        <f>Data!DZ23</f>
        <v>0</v>
      </c>
      <c r="D68" s="87">
        <f>Data!ET23</f>
        <v>0</v>
      </c>
      <c r="E68" s="87">
        <f>Data!FN23</f>
        <v>0</v>
      </c>
      <c r="F68" s="87">
        <f>Data!GH23</f>
        <v>0</v>
      </c>
      <c r="G68" s="87">
        <f>Data!HB23</f>
        <v>0</v>
      </c>
      <c r="H68" s="22">
        <f t="shared" si="1"/>
        <v>0</v>
      </c>
      <c r="I68" s="1"/>
    </row>
    <row r="69" spans="2:9" x14ac:dyDescent="0.2">
      <c r="B69" s="9" t="str">
        <f>$B$40</f>
        <v>Social Service</v>
      </c>
      <c r="C69" s="87">
        <f>Data!EA23</f>
        <v>21956</v>
      </c>
      <c r="D69" s="87">
        <f>Data!EU23</f>
        <v>235081</v>
      </c>
      <c r="E69" s="87">
        <f>Data!FO23</f>
        <v>0</v>
      </c>
      <c r="F69" s="87">
        <f>Data!GI23</f>
        <v>0</v>
      </c>
      <c r="G69" s="87">
        <f>Data!HC23</f>
        <v>0</v>
      </c>
      <c r="H69" s="22">
        <f t="shared" si="1"/>
        <v>257037</v>
      </c>
      <c r="I69" s="1"/>
    </row>
    <row r="70" spans="2:9" x14ac:dyDescent="0.2">
      <c r="B70" s="9" t="str">
        <f>$B$41</f>
        <v>Library Science</v>
      </c>
      <c r="C70" s="87">
        <f>Data!EB23</f>
        <v>0</v>
      </c>
      <c r="D70" s="87">
        <f>Data!EV23</f>
        <v>0</v>
      </c>
      <c r="E70" s="87">
        <f>Data!FP23</f>
        <v>138571</v>
      </c>
      <c r="F70" s="87">
        <f>Data!GJ23</f>
        <v>0</v>
      </c>
      <c r="G70" s="87">
        <f>Data!HD23</f>
        <v>0</v>
      </c>
      <c r="H70" s="22">
        <f t="shared" si="1"/>
        <v>138571</v>
      </c>
      <c r="I70" s="1"/>
    </row>
    <row r="71" spans="2:9" x14ac:dyDescent="0.2">
      <c r="B71" s="9" t="str">
        <f>$B$42</f>
        <v>Veterinary Science</v>
      </c>
      <c r="C71" s="87">
        <f>Data!EC23</f>
        <v>0</v>
      </c>
      <c r="D71" s="87">
        <f>Data!EW23</f>
        <v>0</v>
      </c>
      <c r="E71" s="87">
        <f>Data!FQ23</f>
        <v>0</v>
      </c>
      <c r="F71" s="87">
        <f>Data!GK23</f>
        <v>0</v>
      </c>
      <c r="G71" s="87">
        <f>Data!HE23</f>
        <v>0</v>
      </c>
      <c r="H71" s="22">
        <f t="shared" si="1"/>
        <v>0</v>
      </c>
      <c r="I71" s="1"/>
    </row>
    <row r="72" spans="2:9" x14ac:dyDescent="0.2">
      <c r="B72" s="9" t="str">
        <f>$B$43</f>
        <v>Vocational Training</v>
      </c>
      <c r="C72" s="87">
        <f>Data!ED23</f>
        <v>0</v>
      </c>
      <c r="D72" s="87">
        <f>Data!EX23</f>
        <v>0</v>
      </c>
      <c r="E72" s="87">
        <f>Data!FR23</f>
        <v>0</v>
      </c>
      <c r="F72" s="87">
        <f>Data!GL23</f>
        <v>0</v>
      </c>
      <c r="G72" s="87">
        <f>Data!HF23</f>
        <v>0</v>
      </c>
      <c r="H72" s="22">
        <f t="shared" si="1"/>
        <v>0</v>
      </c>
      <c r="I72" s="1"/>
    </row>
    <row r="73" spans="2:9" x14ac:dyDescent="0.2">
      <c r="B73" s="9" t="str">
        <f>$B$44</f>
        <v>Physical Training</v>
      </c>
      <c r="C73" s="87">
        <f>Data!EE23</f>
        <v>0</v>
      </c>
      <c r="D73" s="87">
        <f>Data!EY23</f>
        <v>0</v>
      </c>
      <c r="E73" s="87">
        <f>Data!FS23</f>
        <v>0</v>
      </c>
      <c r="F73" s="87">
        <f>Data!GM23</f>
        <v>0</v>
      </c>
      <c r="G73" s="87">
        <f>Data!HG23</f>
        <v>0</v>
      </c>
      <c r="H73" s="22">
        <f t="shared" si="1"/>
        <v>0</v>
      </c>
      <c r="I73" s="1"/>
    </row>
    <row r="74" spans="2:9" x14ac:dyDescent="0.2">
      <c r="B74" s="9" t="str">
        <f>$B$45</f>
        <v>Health Services</v>
      </c>
      <c r="C74" s="87">
        <f>Data!EF23</f>
        <v>78182</v>
      </c>
      <c r="D74" s="87">
        <f>Data!EZ23</f>
        <v>506775</v>
      </c>
      <c r="E74" s="87">
        <f>Data!FT23</f>
        <v>539091</v>
      </c>
      <c r="F74" s="87">
        <f>Data!GN23</f>
        <v>0</v>
      </c>
      <c r="G74" s="87">
        <f>Data!HH23</f>
        <v>0</v>
      </c>
      <c r="H74" s="22">
        <f t="shared" si="1"/>
        <v>1124048</v>
      </c>
      <c r="I74" s="1"/>
    </row>
    <row r="75" spans="2:9" x14ac:dyDescent="0.2">
      <c r="B75" s="9" t="str">
        <f>$B$46</f>
        <v>Pharmacy</v>
      </c>
      <c r="C75" s="87">
        <f>Data!EG23</f>
        <v>0</v>
      </c>
      <c r="D75" s="87">
        <f>Data!FA23</f>
        <v>0</v>
      </c>
      <c r="E75" s="87">
        <f>Data!FU23</f>
        <v>0</v>
      </c>
      <c r="F75" s="87">
        <f>Data!GO23</f>
        <v>0</v>
      </c>
      <c r="G75" s="87">
        <f>Data!HI23</f>
        <v>0</v>
      </c>
      <c r="H75" s="22">
        <f t="shared" si="1"/>
        <v>0</v>
      </c>
      <c r="I75" s="1"/>
    </row>
    <row r="76" spans="2:9" x14ac:dyDescent="0.2">
      <c r="B76" s="9" t="str">
        <f>$B$47</f>
        <v>Business Administration</v>
      </c>
      <c r="C76" s="87">
        <f>Data!EH23</f>
        <v>372899</v>
      </c>
      <c r="D76" s="87">
        <f>Data!FB23</f>
        <v>3456763</v>
      </c>
      <c r="E76" s="87">
        <f>Data!FV23</f>
        <v>1542790</v>
      </c>
      <c r="F76" s="87">
        <f>Data!GP23</f>
        <v>0</v>
      </c>
      <c r="G76" s="87">
        <f>Data!HJ23</f>
        <v>0</v>
      </c>
      <c r="H76" s="22">
        <f t="shared" si="1"/>
        <v>5372452</v>
      </c>
      <c r="I76" s="1"/>
    </row>
    <row r="77" spans="2:9" x14ac:dyDescent="0.2">
      <c r="B77" s="9" t="str">
        <f>$B$48</f>
        <v>Optometry</v>
      </c>
      <c r="C77" s="87">
        <f>Data!EI23</f>
        <v>0</v>
      </c>
      <c r="D77" s="87">
        <f>Data!FC23</f>
        <v>0</v>
      </c>
      <c r="E77" s="87">
        <f>Data!FW23</f>
        <v>0</v>
      </c>
      <c r="F77" s="87">
        <f>Data!GQ23</f>
        <v>0</v>
      </c>
      <c r="G77" s="87">
        <f>Data!HK23</f>
        <v>0</v>
      </c>
      <c r="H77" s="22">
        <f t="shared" si="1"/>
        <v>0</v>
      </c>
      <c r="I77" s="1"/>
    </row>
    <row r="78" spans="2:9" x14ac:dyDescent="0.2">
      <c r="B78" s="9" t="str">
        <f>$B$49</f>
        <v>Teacher Ed-Practice Teaching</v>
      </c>
      <c r="C78" s="87">
        <f>Data!EJ23</f>
        <v>0</v>
      </c>
      <c r="D78" s="87">
        <f>Data!FD23</f>
        <v>0</v>
      </c>
      <c r="E78" s="87">
        <f>Data!FX23</f>
        <v>0</v>
      </c>
      <c r="F78" s="87">
        <f>Data!GR23</f>
        <v>0</v>
      </c>
      <c r="G78" s="87">
        <f>Data!HL23</f>
        <v>0</v>
      </c>
      <c r="H78" s="22">
        <f t="shared" si="1"/>
        <v>0</v>
      </c>
      <c r="I78" s="1"/>
    </row>
    <row r="79" spans="2:9" x14ac:dyDescent="0.2">
      <c r="B79" s="9" t="str">
        <f>$B$50</f>
        <v>Technology</v>
      </c>
      <c r="C79" s="87">
        <f>Data!EK23</f>
        <v>19664</v>
      </c>
      <c r="D79" s="87">
        <f>Data!FE23</f>
        <v>256750</v>
      </c>
      <c r="E79" s="87">
        <f>Data!FY23</f>
        <v>545083</v>
      </c>
      <c r="F79" s="87">
        <f>Data!GS23</f>
        <v>0</v>
      </c>
      <c r="G79" s="87">
        <f>Data!HM23</f>
        <v>0</v>
      </c>
      <c r="H79" s="22">
        <f t="shared" si="1"/>
        <v>821497</v>
      </c>
      <c r="I79" s="1"/>
    </row>
    <row r="80" spans="2:9" x14ac:dyDescent="0.2">
      <c r="B80" s="9" t="str">
        <f>$B$51</f>
        <v>Nursing</v>
      </c>
      <c r="C80" s="87">
        <f>Data!EL23</f>
        <v>0</v>
      </c>
      <c r="D80" s="87">
        <f>Data!FF23</f>
        <v>238028</v>
      </c>
      <c r="E80" s="87">
        <f>Data!FZ23</f>
        <v>0</v>
      </c>
      <c r="F80" s="87">
        <f>Data!GT23</f>
        <v>0</v>
      </c>
      <c r="G80" s="87">
        <f>Data!HN23</f>
        <v>0</v>
      </c>
      <c r="H80" s="22">
        <f t="shared" si="1"/>
        <v>238028</v>
      </c>
      <c r="I80" s="1"/>
    </row>
    <row r="81" spans="2:9" x14ac:dyDescent="0.2">
      <c r="B81" s="39" t="str">
        <f>$B$52</f>
        <v>Totals</v>
      </c>
      <c r="C81" s="21">
        <f>SUM(C61:C80)</f>
        <v>4188050</v>
      </c>
      <c r="D81" s="21">
        <f>SUM(D61:D80)</f>
        <v>13362695</v>
      </c>
      <c r="E81" s="21">
        <f>SUM(E61:E80)</f>
        <v>9478605</v>
      </c>
      <c r="F81" s="21">
        <f>SUM(F61:F80)</f>
        <v>532698</v>
      </c>
      <c r="G81" s="21">
        <f>SUM(G61:G80)</f>
        <v>0</v>
      </c>
      <c r="H81" s="21">
        <f t="shared" si="1"/>
        <v>27562048</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Data!T23</f>
        <v>Qumsieh, Miriam</v>
      </c>
      <c r="E84" s="350"/>
      <c r="F84" s="350"/>
      <c r="G84" s="94" t="str">
        <f>Data!U23</f>
        <v>(281) 283-3005</v>
      </c>
      <c r="H84" s="84" t="str">
        <f>Data!V23</f>
        <v>Qumsieh@uhcl.edu</v>
      </c>
    </row>
    <row r="85" spans="2:9" ht="13.5" customHeight="1" x14ac:dyDescent="0.2">
      <c r="B85" s="27"/>
      <c r="C85" s="27"/>
      <c r="D85" s="27"/>
      <c r="E85" s="27"/>
      <c r="F85" s="27"/>
      <c r="G85" s="27"/>
      <c r="H85" s="5"/>
    </row>
    <row r="86" spans="2:9" x14ac:dyDescent="0.2">
      <c r="B86" s="28" t="s">
        <v>34</v>
      </c>
      <c r="C86" s="13"/>
      <c r="D86" s="13"/>
      <c r="E86" s="13"/>
      <c r="F86" s="13"/>
      <c r="G86" s="13"/>
      <c r="H86" s="17">
        <f>H13+H14</f>
        <v>50255310</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Data!HR23</f>
        <v>209879</v>
      </c>
      <c r="D91" s="172">
        <f>Data!IL23</f>
        <v>412960</v>
      </c>
      <c r="E91" s="172">
        <f>Data!JF23</f>
        <v>89936</v>
      </c>
      <c r="F91" s="172">
        <f>Data!JZ23</f>
        <v>3369</v>
      </c>
      <c r="G91" s="172">
        <f>Data!KT23</f>
        <v>0</v>
      </c>
      <c r="H91" s="40">
        <f t="shared" ref="H91:H111" si="2">SUM(C91:G91)</f>
        <v>716144</v>
      </c>
    </row>
    <row r="92" spans="2:9" x14ac:dyDescent="0.2">
      <c r="B92" s="9" t="str">
        <f>$B$33</f>
        <v>Science</v>
      </c>
      <c r="C92" s="172">
        <f>Data!HS23</f>
        <v>329445</v>
      </c>
      <c r="D92" s="172">
        <f>Data!IM23</f>
        <v>583348</v>
      </c>
      <c r="E92" s="172">
        <f>Data!JG23</f>
        <v>162103</v>
      </c>
      <c r="F92" s="172">
        <f>Data!KA23</f>
        <v>0</v>
      </c>
      <c r="G92" s="172">
        <f>Data!KU23</f>
        <v>0</v>
      </c>
      <c r="H92" s="75">
        <f t="shared" si="2"/>
        <v>1074896</v>
      </c>
    </row>
    <row r="93" spans="2:9" x14ac:dyDescent="0.2">
      <c r="B93" s="9" t="str">
        <f>$B$34</f>
        <v>Fine Arts</v>
      </c>
      <c r="C93" s="172">
        <f>Data!HT23</f>
        <v>0</v>
      </c>
      <c r="D93" s="172">
        <f>Data!IN23</f>
        <v>0</v>
      </c>
      <c r="E93" s="172">
        <f>Data!JH23</f>
        <v>0</v>
      </c>
      <c r="F93" s="172">
        <f>Data!KB23</f>
        <v>0</v>
      </c>
      <c r="G93" s="172">
        <f>Data!KV23</f>
        <v>0</v>
      </c>
      <c r="H93" s="75">
        <f t="shared" si="2"/>
        <v>0</v>
      </c>
    </row>
    <row r="94" spans="2:9" x14ac:dyDescent="0.2">
      <c r="B94" s="9" t="str">
        <f>$B$35</f>
        <v>Teacher Education</v>
      </c>
      <c r="C94" s="172">
        <f>Data!HU23</f>
        <v>56161</v>
      </c>
      <c r="D94" s="172">
        <f>Data!IO23</f>
        <v>222901</v>
      </c>
      <c r="E94" s="172">
        <f>Data!JI23</f>
        <v>106212</v>
      </c>
      <c r="F94" s="172">
        <f>Data!KC23</f>
        <v>36455</v>
      </c>
      <c r="G94" s="172">
        <f>Data!KW23</f>
        <v>0</v>
      </c>
      <c r="H94" s="75">
        <f t="shared" si="2"/>
        <v>421729</v>
      </c>
    </row>
    <row r="95" spans="2:9" x14ac:dyDescent="0.2">
      <c r="B95" s="9" t="str">
        <f>$B$36</f>
        <v>Agriculture</v>
      </c>
      <c r="C95" s="172">
        <f>Data!HV23</f>
        <v>0</v>
      </c>
      <c r="D95" s="172">
        <f>Data!IP23</f>
        <v>0</v>
      </c>
      <c r="E95" s="172">
        <f>Data!JJ23</f>
        <v>0</v>
      </c>
      <c r="F95" s="172">
        <f>Data!KD23</f>
        <v>0</v>
      </c>
      <c r="G95" s="172">
        <f>Data!KX23</f>
        <v>0</v>
      </c>
      <c r="H95" s="75">
        <f t="shared" si="2"/>
        <v>0</v>
      </c>
    </row>
    <row r="96" spans="2:9" x14ac:dyDescent="0.2">
      <c r="B96" s="9" t="str">
        <f>$B$37</f>
        <v>Engineering</v>
      </c>
      <c r="C96" s="172">
        <f>Data!HW23</f>
        <v>15928</v>
      </c>
      <c r="D96" s="172">
        <f>Data!IQ23</f>
        <v>40748</v>
      </c>
      <c r="E96" s="172">
        <f>Data!JK23</f>
        <v>57754</v>
      </c>
      <c r="F96" s="172">
        <f>Data!KE23</f>
        <v>0</v>
      </c>
      <c r="G96" s="172">
        <f>Data!KY23</f>
        <v>0</v>
      </c>
      <c r="H96" s="75">
        <f t="shared" si="2"/>
        <v>114430</v>
      </c>
    </row>
    <row r="97" spans="2:8" x14ac:dyDescent="0.2">
      <c r="B97" s="9" t="str">
        <f>$B$38</f>
        <v>Home Economics</v>
      </c>
      <c r="C97" s="172">
        <f>Data!HX23</f>
        <v>0</v>
      </c>
      <c r="D97" s="172">
        <f>Data!IR23</f>
        <v>0</v>
      </c>
      <c r="E97" s="172">
        <f>Data!JL23</f>
        <v>0</v>
      </c>
      <c r="F97" s="172">
        <f>Data!KF23</f>
        <v>0</v>
      </c>
      <c r="G97" s="172">
        <f>Data!KZ23</f>
        <v>0</v>
      </c>
      <c r="H97" s="75">
        <f t="shared" si="2"/>
        <v>0</v>
      </c>
    </row>
    <row r="98" spans="2:8" x14ac:dyDescent="0.2">
      <c r="B98" s="9" t="str">
        <f>$B$39</f>
        <v>Law</v>
      </c>
      <c r="C98" s="172">
        <f>Data!HY23</f>
        <v>0</v>
      </c>
      <c r="D98" s="172">
        <f>Data!IS23</f>
        <v>0</v>
      </c>
      <c r="E98" s="172">
        <f>Data!JM23</f>
        <v>0</v>
      </c>
      <c r="F98" s="172">
        <f>Data!KG23</f>
        <v>0</v>
      </c>
      <c r="G98" s="172">
        <f>Data!LA23</f>
        <v>0</v>
      </c>
      <c r="H98" s="75">
        <f t="shared" si="2"/>
        <v>0</v>
      </c>
    </row>
    <row r="99" spans="2:8" x14ac:dyDescent="0.2">
      <c r="B99" s="9" t="str">
        <f>$B$40</f>
        <v>Social Service</v>
      </c>
      <c r="C99" s="172">
        <f>Data!HZ23</f>
        <v>0</v>
      </c>
      <c r="D99" s="172">
        <f>Data!IT23</f>
        <v>0</v>
      </c>
      <c r="E99" s="172">
        <f>Data!JN23</f>
        <v>0</v>
      </c>
      <c r="F99" s="172">
        <f>Data!KH23</f>
        <v>0</v>
      </c>
      <c r="G99" s="172">
        <f>Data!LB23</f>
        <v>0</v>
      </c>
      <c r="H99" s="75">
        <f t="shared" si="2"/>
        <v>0</v>
      </c>
    </row>
    <row r="100" spans="2:8" x14ac:dyDescent="0.2">
      <c r="B100" s="9" t="str">
        <f>$B$41</f>
        <v>Library Science</v>
      </c>
      <c r="C100" s="172">
        <f>Data!IA23</f>
        <v>0</v>
      </c>
      <c r="D100" s="172">
        <f>Data!IU23</f>
        <v>0</v>
      </c>
      <c r="E100" s="172">
        <f>Data!JO23</f>
        <v>0</v>
      </c>
      <c r="F100" s="172">
        <f>Data!KI23</f>
        <v>0</v>
      </c>
      <c r="G100" s="172">
        <f>Data!LC23</f>
        <v>0</v>
      </c>
      <c r="H100" s="75">
        <f t="shared" si="2"/>
        <v>0</v>
      </c>
    </row>
    <row r="101" spans="2:8" x14ac:dyDescent="0.2">
      <c r="B101" s="9" t="str">
        <f>$B$42</f>
        <v>Veterinary Science</v>
      </c>
      <c r="C101" s="172">
        <f>Data!IB23</f>
        <v>0</v>
      </c>
      <c r="D101" s="172">
        <f>Data!IV23</f>
        <v>0</v>
      </c>
      <c r="E101" s="172">
        <f>Data!JP23</f>
        <v>0</v>
      </c>
      <c r="F101" s="172">
        <f>Data!KJ23</f>
        <v>0</v>
      </c>
      <c r="G101" s="172">
        <f>Data!LD23</f>
        <v>0</v>
      </c>
      <c r="H101" s="75">
        <f t="shared" si="2"/>
        <v>0</v>
      </c>
    </row>
    <row r="102" spans="2:8" x14ac:dyDescent="0.2">
      <c r="B102" s="9" t="str">
        <f>$B$43</f>
        <v>Vocational Training</v>
      </c>
      <c r="C102" s="172">
        <f>Data!IC23</f>
        <v>0</v>
      </c>
      <c r="D102" s="172">
        <f>Data!IW23</f>
        <v>0</v>
      </c>
      <c r="E102" s="172">
        <f>Data!JQ23</f>
        <v>0</v>
      </c>
      <c r="F102" s="172">
        <f>Data!KK23</f>
        <v>0</v>
      </c>
      <c r="G102" s="172">
        <f>Data!LE23</f>
        <v>0</v>
      </c>
      <c r="H102" s="75">
        <f t="shared" si="2"/>
        <v>0</v>
      </c>
    </row>
    <row r="103" spans="2:8" x14ac:dyDescent="0.2">
      <c r="B103" s="9" t="str">
        <f>$B$44</f>
        <v>Physical Training</v>
      </c>
      <c r="C103" s="172">
        <f>Data!ID23</f>
        <v>0</v>
      </c>
      <c r="D103" s="172">
        <f>Data!IX23</f>
        <v>0</v>
      </c>
      <c r="E103" s="172">
        <f>Data!JR23</f>
        <v>0</v>
      </c>
      <c r="F103" s="172">
        <f>Data!KL23</f>
        <v>0</v>
      </c>
      <c r="G103" s="172">
        <f>Data!LF23</f>
        <v>0</v>
      </c>
      <c r="H103" s="75">
        <f t="shared" si="2"/>
        <v>0</v>
      </c>
    </row>
    <row r="104" spans="2:8" x14ac:dyDescent="0.2">
      <c r="B104" s="9" t="str">
        <f>$B$45</f>
        <v>Health Services</v>
      </c>
      <c r="C104" s="172">
        <f>Data!IE23</f>
        <v>0</v>
      </c>
      <c r="D104" s="172">
        <f>Data!IY23</f>
        <v>0</v>
      </c>
      <c r="E104" s="172">
        <f>Data!JS23</f>
        <v>0</v>
      </c>
      <c r="F104" s="172">
        <f>Data!KM23</f>
        <v>0</v>
      </c>
      <c r="G104" s="172">
        <f>Data!LG23</f>
        <v>0</v>
      </c>
      <c r="H104" s="75">
        <f t="shared" si="2"/>
        <v>0</v>
      </c>
    </row>
    <row r="105" spans="2:8" x14ac:dyDescent="0.2">
      <c r="B105" s="9" t="str">
        <f>$B$46</f>
        <v>Pharmacy</v>
      </c>
      <c r="C105" s="172">
        <f>Data!IF23</f>
        <v>0</v>
      </c>
      <c r="D105" s="172">
        <f>Data!IZ23</f>
        <v>0</v>
      </c>
      <c r="E105" s="172">
        <f>Data!JT23</f>
        <v>0</v>
      </c>
      <c r="F105" s="172">
        <f>Data!KN23</f>
        <v>0</v>
      </c>
      <c r="G105" s="172">
        <f>Data!LH23</f>
        <v>0</v>
      </c>
      <c r="H105" s="75">
        <f t="shared" si="2"/>
        <v>0</v>
      </c>
    </row>
    <row r="106" spans="2:8" x14ac:dyDescent="0.2">
      <c r="B106" s="9" t="str">
        <f>$B$47</f>
        <v>Business Administration</v>
      </c>
      <c r="C106" s="172">
        <f>Data!IG23</f>
        <v>28925</v>
      </c>
      <c r="D106" s="172">
        <f>Data!JA23</f>
        <v>209360</v>
      </c>
      <c r="E106" s="172">
        <f>Data!JU23</f>
        <v>101084</v>
      </c>
      <c r="F106" s="172">
        <f>Data!KO23</f>
        <v>0</v>
      </c>
      <c r="G106" s="172">
        <f>Data!LI23</f>
        <v>0</v>
      </c>
      <c r="H106" s="75">
        <f t="shared" si="2"/>
        <v>339369</v>
      </c>
    </row>
    <row r="107" spans="2:8" x14ac:dyDescent="0.2">
      <c r="B107" s="9" t="str">
        <f>$B$48</f>
        <v>Optometry</v>
      </c>
      <c r="C107" s="172">
        <f>Data!IH23</f>
        <v>0</v>
      </c>
      <c r="D107" s="172">
        <f>Data!JB23</f>
        <v>0</v>
      </c>
      <c r="E107" s="172">
        <f>Data!JV23</f>
        <v>0</v>
      </c>
      <c r="F107" s="172">
        <f>Data!KP23</f>
        <v>0</v>
      </c>
      <c r="G107" s="172">
        <f>Data!LJ23</f>
        <v>0</v>
      </c>
      <c r="H107" s="75">
        <f t="shared" si="2"/>
        <v>0</v>
      </c>
    </row>
    <row r="108" spans="2:8" x14ac:dyDescent="0.2">
      <c r="B108" s="9" t="str">
        <f>$B$49</f>
        <v>Teacher Ed-Practice Teaching</v>
      </c>
      <c r="C108" s="172">
        <f>Data!II23</f>
        <v>0</v>
      </c>
      <c r="D108" s="172">
        <f>Data!JC23</f>
        <v>0</v>
      </c>
      <c r="E108" s="172">
        <f>Data!JW23</f>
        <v>0</v>
      </c>
      <c r="F108" s="172">
        <f>Data!KQ23</f>
        <v>0</v>
      </c>
      <c r="G108" s="172">
        <f>Data!LK23</f>
        <v>0</v>
      </c>
      <c r="H108" s="75">
        <f t="shared" si="2"/>
        <v>0</v>
      </c>
    </row>
    <row r="109" spans="2:8" x14ac:dyDescent="0.2">
      <c r="B109" s="9" t="str">
        <f>$B$50</f>
        <v>Technology</v>
      </c>
      <c r="C109" s="172">
        <f>Data!IJ23</f>
        <v>0</v>
      </c>
      <c r="D109" s="172">
        <f>Data!JD23</f>
        <v>0</v>
      </c>
      <c r="E109" s="172">
        <f>Data!JX23</f>
        <v>0</v>
      </c>
      <c r="F109" s="172">
        <f>Data!KR23</f>
        <v>0</v>
      </c>
      <c r="G109" s="172">
        <f>Data!LL23</f>
        <v>0</v>
      </c>
      <c r="H109" s="75">
        <f t="shared" si="2"/>
        <v>0</v>
      </c>
    </row>
    <row r="110" spans="2:8" x14ac:dyDescent="0.2">
      <c r="B110" s="9" t="str">
        <f>$B$51</f>
        <v>Nursing</v>
      </c>
      <c r="C110" s="172">
        <f>Data!IK23</f>
        <v>0</v>
      </c>
      <c r="D110" s="172">
        <f>Data!JE23</f>
        <v>0</v>
      </c>
      <c r="E110" s="172">
        <f>Data!JY23</f>
        <v>0</v>
      </c>
      <c r="F110" s="172">
        <f>Data!KS23</f>
        <v>0</v>
      </c>
      <c r="G110" s="172">
        <f>Data!HPM23</f>
        <v>0</v>
      </c>
      <c r="H110" s="75">
        <f t="shared" si="2"/>
        <v>0</v>
      </c>
    </row>
    <row r="111" spans="2:8" x14ac:dyDescent="0.2">
      <c r="B111" s="39" t="str">
        <f>$B$52</f>
        <v>Totals</v>
      </c>
      <c r="C111" s="40">
        <f>SUM(C91:C110)</f>
        <v>640338</v>
      </c>
      <c r="D111" s="40">
        <f>SUM(D91:D110)</f>
        <v>1469317</v>
      </c>
      <c r="E111" s="40">
        <f>SUM(E91:E110)</f>
        <v>517089</v>
      </c>
      <c r="F111" s="40">
        <f>SUM(F91:F110)</f>
        <v>39824</v>
      </c>
      <c r="G111" s="40">
        <f>SUM(G91:G110)</f>
        <v>0</v>
      </c>
      <c r="H111" s="40">
        <f t="shared" si="2"/>
        <v>2666568</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1921161</v>
      </c>
      <c r="D116" s="21">
        <f t="shared" si="3"/>
        <v>4316434</v>
      </c>
      <c r="E116" s="21">
        <f t="shared" si="3"/>
        <v>2262959</v>
      </c>
      <c r="F116" s="21">
        <f t="shared" si="3"/>
        <v>143432</v>
      </c>
      <c r="G116" s="21">
        <f t="shared" si="3"/>
        <v>0</v>
      </c>
      <c r="H116" s="40">
        <f t="shared" ref="H116:H136" si="4">SUM(C116:G116)</f>
        <v>8643986</v>
      </c>
      <c r="I116" s="1"/>
    </row>
    <row r="117" spans="2:9" x14ac:dyDescent="0.2">
      <c r="B117" s="9" t="str">
        <f>$B$33</f>
        <v>Science</v>
      </c>
      <c r="C117" s="22">
        <f t="shared" si="3"/>
        <v>1367770</v>
      </c>
      <c r="D117" s="22">
        <f t="shared" si="3"/>
        <v>2787113</v>
      </c>
      <c r="E117" s="22">
        <f t="shared" si="3"/>
        <v>1350341</v>
      </c>
      <c r="F117" s="22">
        <f t="shared" si="3"/>
        <v>0</v>
      </c>
      <c r="G117" s="22">
        <f t="shared" si="3"/>
        <v>0</v>
      </c>
      <c r="H117" s="75">
        <f t="shared" si="4"/>
        <v>5505224</v>
      </c>
      <c r="I117" s="1"/>
    </row>
    <row r="118" spans="2:9" x14ac:dyDescent="0.2">
      <c r="B118" s="9" t="str">
        <f>$B$34</f>
        <v>Fine Arts</v>
      </c>
      <c r="C118" s="22">
        <f t="shared" si="3"/>
        <v>160872</v>
      </c>
      <c r="D118" s="22">
        <f t="shared" si="3"/>
        <v>497189</v>
      </c>
      <c r="E118" s="22">
        <f t="shared" si="3"/>
        <v>14504</v>
      </c>
      <c r="F118" s="22">
        <f t="shared" si="3"/>
        <v>0</v>
      </c>
      <c r="G118" s="22">
        <f t="shared" si="3"/>
        <v>0</v>
      </c>
      <c r="H118" s="75">
        <f t="shared" si="4"/>
        <v>672565</v>
      </c>
      <c r="I118" s="1"/>
    </row>
    <row r="119" spans="2:9" x14ac:dyDescent="0.2">
      <c r="B119" s="9" t="str">
        <f>$B$35</f>
        <v>Teacher Education</v>
      </c>
      <c r="C119" s="22">
        <f t="shared" si="3"/>
        <v>275307</v>
      </c>
      <c r="D119" s="22">
        <f t="shared" si="3"/>
        <v>830168</v>
      </c>
      <c r="E119" s="22">
        <f t="shared" si="3"/>
        <v>1123946</v>
      </c>
      <c r="F119" s="22">
        <f t="shared" si="3"/>
        <v>429090</v>
      </c>
      <c r="G119" s="22">
        <f t="shared" si="3"/>
        <v>0</v>
      </c>
      <c r="H119" s="75">
        <f t="shared" si="4"/>
        <v>2658511</v>
      </c>
      <c r="I119" s="1"/>
    </row>
    <row r="120" spans="2:9" x14ac:dyDescent="0.2">
      <c r="B120" s="9" t="str">
        <f>$B$36</f>
        <v>Agriculture</v>
      </c>
      <c r="C120" s="22">
        <f t="shared" si="3"/>
        <v>1645</v>
      </c>
      <c r="D120" s="22">
        <f t="shared" si="3"/>
        <v>8773</v>
      </c>
      <c r="E120" s="22">
        <f t="shared" si="3"/>
        <v>0</v>
      </c>
      <c r="F120" s="22">
        <f t="shared" si="3"/>
        <v>0</v>
      </c>
      <c r="G120" s="22">
        <f t="shared" si="3"/>
        <v>0</v>
      </c>
      <c r="H120" s="75">
        <f t="shared" si="4"/>
        <v>10418</v>
      </c>
      <c r="I120" s="1"/>
    </row>
    <row r="121" spans="2:9" x14ac:dyDescent="0.2">
      <c r="B121" s="9" t="str">
        <f>$B$37</f>
        <v>Engineering</v>
      </c>
      <c r="C121" s="22">
        <f t="shared" si="3"/>
        <v>579164</v>
      </c>
      <c r="D121" s="22">
        <f t="shared" si="3"/>
        <v>1409557</v>
      </c>
      <c r="E121" s="22">
        <f t="shared" si="3"/>
        <v>2356619</v>
      </c>
      <c r="F121" s="22">
        <f t="shared" si="3"/>
        <v>0</v>
      </c>
      <c r="G121" s="22">
        <f t="shared" si="3"/>
        <v>0</v>
      </c>
      <c r="H121" s="75">
        <f t="shared" si="4"/>
        <v>4345340</v>
      </c>
      <c r="I121" s="1"/>
    </row>
    <row r="122" spans="2:9" x14ac:dyDescent="0.2">
      <c r="B122" s="9" t="str">
        <f>$B$38</f>
        <v>Home Economics</v>
      </c>
      <c r="C122" s="22">
        <f t="shared" si="3"/>
        <v>843</v>
      </c>
      <c r="D122" s="22">
        <f t="shared" si="3"/>
        <v>80021</v>
      </c>
      <c r="E122" s="22">
        <f t="shared" si="3"/>
        <v>20706</v>
      </c>
      <c r="F122" s="22">
        <f t="shared" si="3"/>
        <v>0</v>
      </c>
      <c r="G122" s="22">
        <f t="shared" si="3"/>
        <v>0</v>
      </c>
      <c r="H122" s="75">
        <f t="shared" si="4"/>
        <v>101570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21956</v>
      </c>
      <c r="D124" s="22">
        <f t="shared" si="3"/>
        <v>235081</v>
      </c>
      <c r="E124" s="22">
        <f t="shared" si="3"/>
        <v>0</v>
      </c>
      <c r="F124" s="22">
        <f t="shared" si="3"/>
        <v>0</v>
      </c>
      <c r="G124" s="22">
        <f t="shared" si="3"/>
        <v>0</v>
      </c>
      <c r="H124" s="75">
        <f t="shared" si="4"/>
        <v>257037</v>
      </c>
      <c r="I124" s="1"/>
    </row>
    <row r="125" spans="2:9" x14ac:dyDescent="0.2">
      <c r="B125" s="9" t="str">
        <f>$B$41</f>
        <v>Library Science</v>
      </c>
      <c r="C125" s="22">
        <f t="shared" si="3"/>
        <v>0</v>
      </c>
      <c r="D125" s="22">
        <f t="shared" si="3"/>
        <v>0</v>
      </c>
      <c r="E125" s="22">
        <f t="shared" si="3"/>
        <v>138571</v>
      </c>
      <c r="F125" s="22">
        <f t="shared" si="3"/>
        <v>0</v>
      </c>
      <c r="G125" s="22">
        <f t="shared" si="3"/>
        <v>0</v>
      </c>
      <c r="H125" s="75">
        <f t="shared" si="4"/>
        <v>138571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78182</v>
      </c>
      <c r="D129" s="22">
        <f t="shared" si="3"/>
        <v>506775</v>
      </c>
      <c r="E129" s="22">
        <f t="shared" si="3"/>
        <v>539091</v>
      </c>
      <c r="F129" s="22">
        <f t="shared" si="3"/>
        <v>0</v>
      </c>
      <c r="G129" s="22">
        <f t="shared" si="3"/>
        <v>0</v>
      </c>
      <c r="H129" s="75">
        <f t="shared" si="4"/>
        <v>1124048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401824</v>
      </c>
      <c r="D131" s="22">
        <f t="shared" si="3"/>
        <v>3666123</v>
      </c>
      <c r="E131" s="22">
        <f t="shared" si="3"/>
        <v>1643874</v>
      </c>
      <c r="F131" s="22">
        <f t="shared" si="3"/>
        <v>0</v>
      </c>
      <c r="G131" s="22">
        <f t="shared" si="3"/>
        <v>0</v>
      </c>
      <c r="H131" s="75">
        <f t="shared" si="4"/>
        <v>5711821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19664</v>
      </c>
      <c r="D134" s="22">
        <f t="shared" si="5"/>
        <v>256750</v>
      </c>
      <c r="E134" s="22">
        <f t="shared" si="5"/>
        <v>545083</v>
      </c>
      <c r="F134" s="22">
        <f t="shared" si="5"/>
        <v>0</v>
      </c>
      <c r="G134" s="22">
        <f t="shared" si="5"/>
        <v>0</v>
      </c>
      <c r="H134" s="75">
        <f t="shared" si="4"/>
        <v>821497</v>
      </c>
      <c r="I134" s="1"/>
    </row>
    <row r="135" spans="2:12" x14ac:dyDescent="0.2">
      <c r="B135" s="9" t="str">
        <f>$B$51</f>
        <v>Nursing</v>
      </c>
      <c r="C135" s="22">
        <f t="shared" si="5"/>
        <v>0</v>
      </c>
      <c r="D135" s="22">
        <f t="shared" si="5"/>
        <v>238028</v>
      </c>
      <c r="E135" s="22">
        <f t="shared" si="5"/>
        <v>0</v>
      </c>
      <c r="F135" s="22">
        <f t="shared" si="5"/>
        <v>0</v>
      </c>
      <c r="G135" s="22">
        <f t="shared" si="5"/>
        <v>0</v>
      </c>
      <c r="H135" s="75">
        <f t="shared" si="4"/>
        <v>238028</v>
      </c>
      <c r="I135" s="1"/>
    </row>
    <row r="136" spans="2:12" x14ac:dyDescent="0.2">
      <c r="B136" s="39" t="str">
        <f>$B$52</f>
        <v>Totals</v>
      </c>
      <c r="C136" s="40">
        <f>SUM(C116:C135)</f>
        <v>4828388</v>
      </c>
      <c r="D136" s="40">
        <f>SUM(D116:D135)</f>
        <v>14832012</v>
      </c>
      <c r="E136" s="40">
        <f>SUM(E116:E135)</f>
        <v>9995694</v>
      </c>
      <c r="F136" s="40">
        <f>SUM(F116:F135)</f>
        <v>572522</v>
      </c>
      <c r="G136" s="40">
        <f>SUM(G116:G135)</f>
        <v>0</v>
      </c>
      <c r="H136" s="40">
        <f t="shared" si="4"/>
        <v>30228616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20026694</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Data!QD23</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Data!LN23</f>
        <v>0</v>
      </c>
      <c r="D143" s="172">
        <f>Data!MH23</f>
        <v>0</v>
      </c>
      <c r="E143" s="172">
        <f>Data!NB23</f>
        <v>0</v>
      </c>
      <c r="F143" s="172">
        <f>Data!NV23</f>
        <v>0</v>
      </c>
      <c r="G143" s="172">
        <f>Data!OP23</f>
        <v>0</v>
      </c>
      <c r="H143" s="173">
        <f>Data!PJ23</f>
        <v>5585718</v>
      </c>
      <c r="I143" s="76">
        <f t="shared" ref="I143:I162" si="6">SUM(C143:H143)</f>
        <v>5585718</v>
      </c>
    </row>
    <row r="144" spans="2:12" x14ac:dyDescent="0.2">
      <c r="B144" s="9" t="str">
        <f>$B$33</f>
        <v>Science</v>
      </c>
      <c r="C144" s="172">
        <f>Data!LO23</f>
        <v>0</v>
      </c>
      <c r="D144" s="172">
        <f>Data!MI23</f>
        <v>0</v>
      </c>
      <c r="E144" s="172">
        <f>Data!NC23</f>
        <v>0</v>
      </c>
      <c r="F144" s="172">
        <f>Data!NW23</f>
        <v>0</v>
      </c>
      <c r="G144" s="172">
        <f>Data!OQ23</f>
        <v>0</v>
      </c>
      <c r="H144" s="174">
        <f>Data!PK23</f>
        <v>3537004</v>
      </c>
      <c r="I144" s="76">
        <f t="shared" si="6"/>
        <v>3537004</v>
      </c>
    </row>
    <row r="145" spans="2:9" x14ac:dyDescent="0.2">
      <c r="B145" s="9" t="str">
        <f>$B$34</f>
        <v>Fine Arts</v>
      </c>
      <c r="C145" s="172">
        <f>Data!LP23</f>
        <v>0</v>
      </c>
      <c r="D145" s="172">
        <f>Data!MJ23</f>
        <v>0</v>
      </c>
      <c r="E145" s="172">
        <f>Data!ND23</f>
        <v>0</v>
      </c>
      <c r="F145" s="172">
        <f>Data!NX23</f>
        <v>0</v>
      </c>
      <c r="G145" s="172">
        <f>Data!OR23</f>
        <v>0</v>
      </c>
      <c r="H145" s="174">
        <f>Data!PL23</f>
        <v>403836</v>
      </c>
      <c r="I145" s="76">
        <f t="shared" si="6"/>
        <v>403836</v>
      </c>
    </row>
    <row r="146" spans="2:9" x14ac:dyDescent="0.2">
      <c r="B146" s="9" t="str">
        <f>$B$35</f>
        <v>Teacher Education</v>
      </c>
      <c r="C146" s="172">
        <f>Data!LQ23</f>
        <v>0</v>
      </c>
      <c r="D146" s="172">
        <f>Data!MK23</f>
        <v>0</v>
      </c>
      <c r="E146" s="172">
        <f>Data!NE23</f>
        <v>0</v>
      </c>
      <c r="F146" s="172">
        <f>Data!NY23</f>
        <v>0</v>
      </c>
      <c r="G146" s="172">
        <f>Data!OS23</f>
        <v>0</v>
      </c>
      <c r="H146" s="174">
        <f>Data!PN23</f>
        <v>1797080</v>
      </c>
      <c r="I146" s="76">
        <f t="shared" si="6"/>
        <v>1797080</v>
      </c>
    </row>
    <row r="147" spans="2:9" x14ac:dyDescent="0.2">
      <c r="B147" s="9" t="str">
        <f>$B$36</f>
        <v>Agriculture</v>
      </c>
      <c r="C147" s="172">
        <f>Data!LR23</f>
        <v>0</v>
      </c>
      <c r="D147" s="172">
        <f>Data!ML23</f>
        <v>0</v>
      </c>
      <c r="E147" s="172">
        <f>Data!NF23</f>
        <v>0</v>
      </c>
      <c r="F147" s="172">
        <f>Data!NZ23</f>
        <v>0</v>
      </c>
      <c r="G147" s="172">
        <f>Data!OT23</f>
        <v>0</v>
      </c>
      <c r="H147" s="174">
        <f>Data!PM23</f>
        <v>6258</v>
      </c>
      <c r="I147" s="76">
        <f t="shared" si="6"/>
        <v>6258</v>
      </c>
    </row>
    <row r="148" spans="2:9" x14ac:dyDescent="0.2">
      <c r="B148" s="9" t="str">
        <f>$B$37</f>
        <v>Engineering</v>
      </c>
      <c r="C148" s="172">
        <f>Data!LS23</f>
        <v>0</v>
      </c>
      <c r="D148" s="172">
        <f>Data!MM23</f>
        <v>0</v>
      </c>
      <c r="E148" s="172">
        <f>Data!NG23</f>
        <v>0</v>
      </c>
      <c r="F148" s="172">
        <f>Data!OA23</f>
        <v>0</v>
      </c>
      <c r="G148" s="172">
        <f>Data!OU23</f>
        <v>0</v>
      </c>
      <c r="H148" s="174">
        <f>Data!PO23</f>
        <v>3063874</v>
      </c>
      <c r="I148" s="76">
        <f t="shared" si="6"/>
        <v>3063874</v>
      </c>
    </row>
    <row r="149" spans="2:9" x14ac:dyDescent="0.2">
      <c r="B149" s="9" t="str">
        <f>$B$38</f>
        <v>Home Economics</v>
      </c>
      <c r="C149" s="172">
        <f>Data!LT23</f>
        <v>0</v>
      </c>
      <c r="D149" s="172">
        <f>Data!MN23</f>
        <v>0</v>
      </c>
      <c r="E149" s="172">
        <f>Data!NH23</f>
        <v>0</v>
      </c>
      <c r="F149" s="172">
        <f>Data!OB23</f>
        <v>0</v>
      </c>
      <c r="G149" s="172">
        <f>Data!OV23</f>
        <v>0</v>
      </c>
      <c r="H149" s="174">
        <f>Data!PP23</f>
        <v>65757</v>
      </c>
      <c r="I149" s="76">
        <f t="shared" si="6"/>
        <v>65757</v>
      </c>
    </row>
    <row r="150" spans="2:9" x14ac:dyDescent="0.2">
      <c r="B150" s="9" t="str">
        <f>$B$39</f>
        <v>Law</v>
      </c>
      <c r="C150" s="172">
        <f>Data!LU23</f>
        <v>0</v>
      </c>
      <c r="D150" s="172">
        <f>Data!MO23</f>
        <v>0</v>
      </c>
      <c r="E150" s="172">
        <f>Data!NI23</f>
        <v>0</v>
      </c>
      <c r="F150" s="172">
        <f>Data!OC23</f>
        <v>0</v>
      </c>
      <c r="G150" s="172">
        <f>Data!OW23</f>
        <v>0</v>
      </c>
      <c r="H150" s="174">
        <f>Data!PQ23</f>
        <v>0</v>
      </c>
      <c r="I150" s="76">
        <f t="shared" si="6"/>
        <v>0</v>
      </c>
    </row>
    <row r="151" spans="2:9" x14ac:dyDescent="0.2">
      <c r="B151" s="9" t="str">
        <f>$B$40</f>
        <v>Social Service</v>
      </c>
      <c r="C151" s="172">
        <f>Data!LV23</f>
        <v>0</v>
      </c>
      <c r="D151" s="172">
        <f>Data!MP23</f>
        <v>0</v>
      </c>
      <c r="E151" s="172">
        <f>Data!NJ23</f>
        <v>0</v>
      </c>
      <c r="F151" s="172">
        <f>Data!OD23</f>
        <v>0</v>
      </c>
      <c r="G151" s="172">
        <f>Data!OX23</f>
        <v>0</v>
      </c>
      <c r="H151" s="174">
        <f>Data!PR23</f>
        <v>155389</v>
      </c>
      <c r="I151" s="76">
        <f t="shared" si="6"/>
        <v>155389</v>
      </c>
    </row>
    <row r="152" spans="2:9" x14ac:dyDescent="0.2">
      <c r="B152" s="9" t="str">
        <f>$B$41</f>
        <v>Library Science</v>
      </c>
      <c r="C152" s="172">
        <f>Data!LW23</f>
        <v>0</v>
      </c>
      <c r="D152" s="172">
        <f>Data!MQ23</f>
        <v>0</v>
      </c>
      <c r="E152" s="172">
        <f>Data!NK23</f>
        <v>0</v>
      </c>
      <c r="F152" s="172">
        <f>Data!OE23</f>
        <v>0</v>
      </c>
      <c r="G152" s="172">
        <f>Data!OY23</f>
        <v>0</v>
      </c>
      <c r="H152" s="174">
        <f>Data!PS23</f>
        <v>110747</v>
      </c>
      <c r="I152" s="76">
        <f t="shared" si="6"/>
        <v>110747</v>
      </c>
    </row>
    <row r="153" spans="2:9" x14ac:dyDescent="0.2">
      <c r="B153" s="9" t="str">
        <f>$B$42</f>
        <v>Veterinary Science</v>
      </c>
      <c r="C153" s="172">
        <f>Data!LX23</f>
        <v>0</v>
      </c>
      <c r="D153" s="172">
        <f>Data!MR23</f>
        <v>0</v>
      </c>
      <c r="E153" s="172">
        <f>Data!NL23</f>
        <v>0</v>
      </c>
      <c r="F153" s="172">
        <f>Data!OF23</f>
        <v>0</v>
      </c>
      <c r="G153" s="172">
        <f>Data!OZ23</f>
        <v>0</v>
      </c>
      <c r="H153" s="174">
        <f>Data!PT23</f>
        <v>0</v>
      </c>
      <c r="I153" s="76">
        <f t="shared" si="6"/>
        <v>0</v>
      </c>
    </row>
    <row r="154" spans="2:9" x14ac:dyDescent="0.2">
      <c r="B154" s="9" t="str">
        <f>$B$43</f>
        <v>Vocational Training</v>
      </c>
      <c r="C154" s="172">
        <f>Data!LY23</f>
        <v>0</v>
      </c>
      <c r="D154" s="172">
        <f>Data!MS23</f>
        <v>0</v>
      </c>
      <c r="E154" s="172">
        <f>Data!NM23</f>
        <v>0</v>
      </c>
      <c r="F154" s="172">
        <f>Data!OG23</f>
        <v>0</v>
      </c>
      <c r="G154" s="172">
        <f>Data!PA23</f>
        <v>0</v>
      </c>
      <c r="H154" s="174">
        <f>Data!PU23</f>
        <v>0</v>
      </c>
      <c r="I154" s="76">
        <f t="shared" si="6"/>
        <v>0</v>
      </c>
    </row>
    <row r="155" spans="2:9" x14ac:dyDescent="0.2">
      <c r="B155" s="9" t="str">
        <f>$B$44</f>
        <v>Physical Training</v>
      </c>
      <c r="C155" s="172">
        <f>Data!LZ23</f>
        <v>0</v>
      </c>
      <c r="D155" s="172">
        <f>Data!MT23</f>
        <v>0</v>
      </c>
      <c r="E155" s="172">
        <f>Data!NN23</f>
        <v>0</v>
      </c>
      <c r="F155" s="172">
        <f>Data!OH23</f>
        <v>0</v>
      </c>
      <c r="G155" s="172">
        <f>Data!PB23</f>
        <v>0</v>
      </c>
      <c r="H155" s="174">
        <f>Data!PV23</f>
        <v>0</v>
      </c>
      <c r="I155" s="76">
        <f t="shared" si="6"/>
        <v>0</v>
      </c>
    </row>
    <row r="156" spans="2:9" x14ac:dyDescent="0.2">
      <c r="B156" s="9" t="str">
        <f>$B$45</f>
        <v>Health Services</v>
      </c>
      <c r="C156" s="172">
        <f>Data!MA23</f>
        <v>0</v>
      </c>
      <c r="D156" s="172">
        <f>Data!MU23</f>
        <v>0</v>
      </c>
      <c r="E156" s="172">
        <f>Data!NO23</f>
        <v>0</v>
      </c>
      <c r="F156" s="172">
        <f>Data!OI23</f>
        <v>0</v>
      </c>
      <c r="G156" s="172">
        <f>Data!PC23</f>
        <v>0</v>
      </c>
      <c r="H156" s="174">
        <f>Data!PW23</f>
        <v>782971</v>
      </c>
      <c r="I156" s="76">
        <f t="shared" si="6"/>
        <v>782971</v>
      </c>
    </row>
    <row r="157" spans="2:9" x14ac:dyDescent="0.2">
      <c r="B157" s="9" t="str">
        <f>$B$46</f>
        <v>Pharmacy</v>
      </c>
      <c r="C157" s="172">
        <f>Data!MB23</f>
        <v>0</v>
      </c>
      <c r="D157" s="172">
        <f>Data!MV23</f>
        <v>0</v>
      </c>
      <c r="E157" s="172">
        <f>Data!NP23</f>
        <v>0</v>
      </c>
      <c r="F157" s="172">
        <f>Data!OJ23</f>
        <v>0</v>
      </c>
      <c r="G157" s="172">
        <f>Data!PD23</f>
        <v>0</v>
      </c>
      <c r="H157" s="174">
        <f>Data!PX23</f>
        <v>0</v>
      </c>
      <c r="I157" s="76">
        <f t="shared" si="6"/>
        <v>0</v>
      </c>
    </row>
    <row r="158" spans="2:9" x14ac:dyDescent="0.2">
      <c r="B158" s="9" t="str">
        <f>$B$47</f>
        <v>Business Administration</v>
      </c>
      <c r="C158" s="172">
        <f>Data!MC23</f>
        <v>0</v>
      </c>
      <c r="D158" s="172">
        <f>Data!MW23</f>
        <v>0</v>
      </c>
      <c r="E158" s="172">
        <f>Data!NQ23</f>
        <v>0</v>
      </c>
      <c r="F158" s="172">
        <f>Data!OK23</f>
        <v>0</v>
      </c>
      <c r="G158" s="172">
        <f>Data!PE23</f>
        <v>0</v>
      </c>
      <c r="H158" s="174">
        <f>Data!PY23</f>
        <v>3770131</v>
      </c>
      <c r="I158" s="76">
        <f t="shared" si="6"/>
        <v>3770131</v>
      </c>
    </row>
    <row r="159" spans="2:9" x14ac:dyDescent="0.2">
      <c r="B159" s="9" t="str">
        <f>$B$48</f>
        <v>Optometry</v>
      </c>
      <c r="C159" s="172">
        <f>Data!MD23</f>
        <v>0</v>
      </c>
      <c r="D159" s="172">
        <f>Data!MX23</f>
        <v>0</v>
      </c>
      <c r="E159" s="172">
        <f>Data!NR23</f>
        <v>0</v>
      </c>
      <c r="F159" s="172">
        <f>Data!OL23</f>
        <v>0</v>
      </c>
      <c r="G159" s="172">
        <f>Data!PF23</f>
        <v>0</v>
      </c>
      <c r="H159" s="174">
        <f>Data!PZ23</f>
        <v>0</v>
      </c>
      <c r="I159" s="76">
        <f t="shared" si="6"/>
        <v>0</v>
      </c>
    </row>
    <row r="160" spans="2:9" x14ac:dyDescent="0.2">
      <c r="B160" s="9" t="str">
        <f>$B$49</f>
        <v>Teacher Ed-Practice Teaching</v>
      </c>
      <c r="C160" s="172">
        <f>Data!ME23</f>
        <v>0</v>
      </c>
      <c r="D160" s="172">
        <f>Data!MY23</f>
        <v>0</v>
      </c>
      <c r="E160" s="172">
        <f>Data!NS23</f>
        <v>0</v>
      </c>
      <c r="F160" s="172">
        <f>Data!OM23</f>
        <v>0</v>
      </c>
      <c r="G160" s="172">
        <f>Data!PG23</f>
        <v>0</v>
      </c>
      <c r="H160" s="174">
        <f>Data!QA23</f>
        <v>0</v>
      </c>
      <c r="I160" s="76">
        <f t="shared" si="6"/>
        <v>0</v>
      </c>
    </row>
    <row r="161" spans="2:10" x14ac:dyDescent="0.2">
      <c r="B161" s="9" t="str">
        <f>$B$50</f>
        <v>Technology</v>
      </c>
      <c r="C161" s="172">
        <f>Data!MF23</f>
        <v>0</v>
      </c>
      <c r="D161" s="172">
        <f>Data!MZ23</f>
        <v>0</v>
      </c>
      <c r="E161" s="172">
        <f>Data!NT23</f>
        <v>0</v>
      </c>
      <c r="F161" s="172">
        <f>Data!ON23</f>
        <v>0</v>
      </c>
      <c r="G161" s="172">
        <f>Data!PH23</f>
        <v>0</v>
      </c>
      <c r="H161" s="174">
        <f>Data!QB23</f>
        <v>602948</v>
      </c>
      <c r="I161" s="76">
        <f t="shared" si="6"/>
        <v>602948</v>
      </c>
    </row>
    <row r="162" spans="2:10" x14ac:dyDescent="0.2">
      <c r="B162" s="9" t="str">
        <f>$B$51</f>
        <v>Nursing</v>
      </c>
      <c r="C162" s="172">
        <f>Data!MG23</f>
        <v>0</v>
      </c>
      <c r="D162" s="172">
        <f>Data!NA23</f>
        <v>0</v>
      </c>
      <c r="E162" s="172">
        <f>Data!NU23</f>
        <v>0</v>
      </c>
      <c r="F162" s="172">
        <f>Data!OO23</f>
        <v>0</v>
      </c>
      <c r="G162" s="172">
        <f>Data!PI23</f>
        <v>0</v>
      </c>
      <c r="H162" s="174">
        <f>Data!QC23</f>
        <v>144981</v>
      </c>
      <c r="I162" s="76">
        <f t="shared" si="6"/>
        <v>144981</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20026694</v>
      </c>
      <c r="I163" s="76">
        <f>SUM(I143:I162)</f>
        <v>20026694</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1241448.5144466916</v>
      </c>
      <c r="D168" s="21">
        <f t="shared" si="8"/>
        <v>2789266.7907620398</v>
      </c>
      <c r="E168" s="21">
        <f t="shared" si="8"/>
        <v>1462317.363721089</v>
      </c>
      <c r="F168" s="21">
        <f t="shared" si="8"/>
        <v>92685.331070179891</v>
      </c>
      <c r="G168" s="21">
        <f t="shared" si="8"/>
        <v>0</v>
      </c>
      <c r="H168" s="40">
        <f t="shared" ref="H168:H188" si="9">SUM(C168:G168)</f>
        <v>5585718.0000000009</v>
      </c>
      <c r="I168" s="56"/>
      <c r="J168" s="57"/>
    </row>
    <row r="169" spans="2:10" x14ac:dyDescent="0.2">
      <c r="B169" s="9" t="str">
        <f>$B$33</f>
        <v>Science</v>
      </c>
      <c r="C169" s="22">
        <f t="shared" si="8"/>
        <v>878766.77880500408</v>
      </c>
      <c r="D169" s="22">
        <f t="shared" si="8"/>
        <v>1790668.2506383029</v>
      </c>
      <c r="E169" s="22">
        <f t="shared" si="8"/>
        <v>867568.97055669304</v>
      </c>
      <c r="F169" s="22">
        <f t="shared" si="8"/>
        <v>0</v>
      </c>
      <c r="G169" s="22">
        <f t="shared" si="8"/>
        <v>0</v>
      </c>
      <c r="H169" s="75">
        <f t="shared" si="9"/>
        <v>3537004</v>
      </c>
      <c r="I169" s="56"/>
      <c r="J169" s="57"/>
    </row>
    <row r="170" spans="2:10" x14ac:dyDescent="0.2">
      <c r="B170" s="9" t="str">
        <f>$B$34</f>
        <v>Fine Arts</v>
      </c>
      <c r="C170" s="22">
        <f t="shared" si="8"/>
        <v>96594.239950042</v>
      </c>
      <c r="D170" s="22">
        <f t="shared" si="8"/>
        <v>298532.95518500073</v>
      </c>
      <c r="E170" s="22">
        <f t="shared" si="8"/>
        <v>8708.8048649572902</v>
      </c>
      <c r="F170" s="22">
        <f t="shared" si="8"/>
        <v>0</v>
      </c>
      <c r="G170" s="22">
        <f t="shared" si="8"/>
        <v>0</v>
      </c>
      <c r="H170" s="75">
        <f t="shared" si="9"/>
        <v>403836</v>
      </c>
      <c r="I170" s="56"/>
      <c r="J170" s="57"/>
    </row>
    <row r="171" spans="2:10" x14ac:dyDescent="0.2">
      <c r="B171" s="9" t="str">
        <f>$B$35</f>
        <v>Teacher Education</v>
      </c>
      <c r="C171" s="22">
        <f t="shared" si="8"/>
        <v>186099.92719984983</v>
      </c>
      <c r="D171" s="22">
        <f t="shared" si="8"/>
        <v>561170.63628474739</v>
      </c>
      <c r="E171" s="22">
        <f t="shared" si="8"/>
        <v>759756.44926050713</v>
      </c>
      <c r="F171" s="22">
        <f t="shared" si="8"/>
        <v>290052.98725489568</v>
      </c>
      <c r="G171" s="22">
        <f t="shared" si="8"/>
        <v>0</v>
      </c>
      <c r="H171" s="75">
        <f t="shared" si="9"/>
        <v>1797080</v>
      </c>
      <c r="I171" s="56"/>
      <c r="J171" s="57"/>
    </row>
    <row r="172" spans="2:10" x14ac:dyDescent="0.2">
      <c r="B172" s="9" t="str">
        <f>$B$36</f>
        <v>Agriculture</v>
      </c>
      <c r="C172" s="22">
        <f t="shared" si="8"/>
        <v>988.13687847955464</v>
      </c>
      <c r="D172" s="22">
        <f t="shared" si="8"/>
        <v>5269.863121520445</v>
      </c>
      <c r="E172" s="22">
        <f t="shared" si="8"/>
        <v>0</v>
      </c>
      <c r="F172" s="22">
        <f t="shared" si="8"/>
        <v>0</v>
      </c>
      <c r="G172" s="22">
        <f t="shared" si="8"/>
        <v>0</v>
      </c>
      <c r="H172" s="75">
        <f t="shared" si="9"/>
        <v>6258</v>
      </c>
      <c r="I172" s="56"/>
      <c r="J172" s="57"/>
    </row>
    <row r="173" spans="2:10" x14ac:dyDescent="0.2">
      <c r="B173" s="9" t="str">
        <f>$B$37</f>
        <v>Engineering</v>
      </c>
      <c r="C173" s="22">
        <f t="shared" si="8"/>
        <v>408365.17311326618</v>
      </c>
      <c r="D173" s="22">
        <f t="shared" si="8"/>
        <v>993870.45520442585</v>
      </c>
      <c r="E173" s="22">
        <f t="shared" si="8"/>
        <v>1661638.3716823079</v>
      </c>
      <c r="F173" s="22">
        <f t="shared" si="8"/>
        <v>0</v>
      </c>
      <c r="G173" s="22">
        <f t="shared" si="8"/>
        <v>0</v>
      </c>
      <c r="H173" s="75">
        <f t="shared" si="9"/>
        <v>3063874</v>
      </c>
      <c r="I173" s="56"/>
      <c r="J173" s="57"/>
    </row>
    <row r="174" spans="2:10" x14ac:dyDescent="0.2">
      <c r="B174" s="9" t="str">
        <f>$B$38</f>
        <v>Home Economics</v>
      </c>
      <c r="C174" s="22">
        <f t="shared" si="8"/>
        <v>545.76303042236884</v>
      </c>
      <c r="D174" s="22">
        <f t="shared" si="8"/>
        <v>51806.053923402578</v>
      </c>
      <c r="E174" s="22">
        <f t="shared" si="8"/>
        <v>13405.183046175052</v>
      </c>
      <c r="F174" s="22">
        <f t="shared" si="8"/>
        <v>0</v>
      </c>
      <c r="G174" s="22">
        <f t="shared" si="8"/>
        <v>0</v>
      </c>
      <c r="H174" s="75">
        <f t="shared" si="9"/>
        <v>65757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13273.267599606283</v>
      </c>
      <c r="D176" s="22">
        <f t="shared" si="8"/>
        <v>142115.73240039372</v>
      </c>
      <c r="E176" s="22">
        <f t="shared" si="8"/>
        <v>0</v>
      </c>
      <c r="F176" s="22">
        <f t="shared" si="8"/>
        <v>0</v>
      </c>
      <c r="G176" s="22">
        <f t="shared" si="8"/>
        <v>0</v>
      </c>
      <c r="H176" s="75">
        <f t="shared" si="9"/>
        <v>155389</v>
      </c>
      <c r="I176" s="56"/>
      <c r="J176" s="57"/>
    </row>
    <row r="177" spans="2:10" x14ac:dyDescent="0.2">
      <c r="B177" s="9" t="str">
        <f>$B$41</f>
        <v>Library Science</v>
      </c>
      <c r="C177" s="22">
        <f t="shared" si="8"/>
        <v>0</v>
      </c>
      <c r="D177" s="22">
        <f t="shared" si="8"/>
        <v>0</v>
      </c>
      <c r="E177" s="22">
        <f t="shared" si="8"/>
        <v>110747</v>
      </c>
      <c r="F177" s="22">
        <f t="shared" si="8"/>
        <v>0</v>
      </c>
      <c r="G177" s="22">
        <f t="shared" si="8"/>
        <v>0</v>
      </c>
      <c r="H177" s="75">
        <f t="shared" si="9"/>
        <v>110747</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54458.74083846953</v>
      </c>
      <c r="D181" s="22">
        <f t="shared" si="8"/>
        <v>353001.05380286253</v>
      </c>
      <c r="E181" s="22">
        <f t="shared" si="8"/>
        <v>375511.20535866794</v>
      </c>
      <c r="F181" s="22">
        <f t="shared" si="8"/>
        <v>0</v>
      </c>
      <c r="G181" s="22">
        <f t="shared" si="8"/>
        <v>0</v>
      </c>
      <c r="H181" s="75">
        <f t="shared" si="9"/>
        <v>782971</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265226.99484875315</v>
      </c>
      <c r="D183" s="22">
        <f t="shared" si="8"/>
        <v>2419852.4379725833</v>
      </c>
      <c r="E183" s="22">
        <f t="shared" si="8"/>
        <v>1085051.5671786633</v>
      </c>
      <c r="F183" s="22">
        <f t="shared" si="8"/>
        <v>0</v>
      </c>
      <c r="G183" s="22">
        <f t="shared" si="8"/>
        <v>0</v>
      </c>
      <c r="H183" s="75">
        <f t="shared" si="9"/>
        <v>3770131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14432.638794785616</v>
      </c>
      <c r="D186" s="22">
        <f t="shared" si="10"/>
        <v>188444.8744182876</v>
      </c>
      <c r="E186" s="22">
        <f t="shared" si="10"/>
        <v>400070.48678692681</v>
      </c>
      <c r="F186" s="22">
        <f t="shared" si="10"/>
        <v>0</v>
      </c>
      <c r="G186" s="22">
        <f t="shared" si="10"/>
        <v>0</v>
      </c>
      <c r="H186" s="75">
        <f t="shared" si="9"/>
        <v>602948</v>
      </c>
      <c r="I186" s="56"/>
      <c r="J186" s="57"/>
    </row>
    <row r="187" spans="2:10" x14ac:dyDescent="0.2">
      <c r="B187" s="9" t="str">
        <f>$B$51</f>
        <v>Nursing</v>
      </c>
      <c r="C187" s="22">
        <f t="shared" si="10"/>
        <v>0</v>
      </c>
      <c r="D187" s="22">
        <f t="shared" si="10"/>
        <v>144981</v>
      </c>
      <c r="E187" s="22">
        <f t="shared" si="10"/>
        <v>0</v>
      </c>
      <c r="F187" s="22">
        <f t="shared" si="10"/>
        <v>0</v>
      </c>
      <c r="G187" s="22">
        <f t="shared" si="10"/>
        <v>0</v>
      </c>
      <c r="H187" s="75">
        <f t="shared" si="9"/>
        <v>144981</v>
      </c>
      <c r="I187" s="56"/>
      <c r="J187" s="57"/>
    </row>
    <row r="188" spans="2:10" x14ac:dyDescent="0.2">
      <c r="B188" s="39" t="str">
        <f>$B$52</f>
        <v>Totals</v>
      </c>
      <c r="C188" s="40">
        <f>SUM(C168:C187)</f>
        <v>3160200.1755053708</v>
      </c>
      <c r="D188" s="40">
        <f>SUM(D168:D187)</f>
        <v>9738980.1037135683</v>
      </c>
      <c r="E188" s="40">
        <f>SUM(E168:E187)</f>
        <v>6744775.4024559883</v>
      </c>
      <c r="F188" s="40">
        <f>SUM(F168:F187)</f>
        <v>382738.31832507555</v>
      </c>
      <c r="G188" s="40">
        <f>SUM(G168:G187)</f>
        <v>0</v>
      </c>
      <c r="H188" s="40">
        <f t="shared" si="9"/>
        <v>20026694.000000004</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19399978</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1232953.6070873372</v>
      </c>
      <c r="D193" s="42">
        <f t="shared" si="11"/>
        <v>2770180.5679245126</v>
      </c>
      <c r="E193" s="42">
        <f t="shared" si="11"/>
        <v>1452311.1086164846</v>
      </c>
      <c r="F193" s="42">
        <f t="shared" si="11"/>
        <v>92051.109600783588</v>
      </c>
      <c r="G193" s="42">
        <f t="shared" si="11"/>
        <v>0</v>
      </c>
      <c r="H193" s="42">
        <f>SUM(C193:G193)</f>
        <v>5547496.3932291176</v>
      </c>
      <c r="I193" s="1"/>
    </row>
    <row r="194" spans="2:9" x14ac:dyDescent="0.2">
      <c r="B194" s="9" t="str">
        <f>$B$33</f>
        <v>Science</v>
      </c>
      <c r="C194" s="43">
        <f t="shared" si="11"/>
        <v>877800.95221891731</v>
      </c>
      <c r="D194" s="43">
        <f t="shared" si="11"/>
        <v>1788700.1801046398</v>
      </c>
      <c r="E194" s="43">
        <f t="shared" si="11"/>
        <v>866615.45115059195</v>
      </c>
      <c r="F194" s="43">
        <f t="shared" si="11"/>
        <v>0</v>
      </c>
      <c r="G194" s="43">
        <f t="shared" si="11"/>
        <v>0</v>
      </c>
      <c r="H194" s="43">
        <f t="shared" ref="H194:H213" si="12">SUM(C194:G194)</f>
        <v>3533116.583474149</v>
      </c>
      <c r="I194" s="1"/>
    </row>
    <row r="195" spans="2:9" x14ac:dyDescent="0.2">
      <c r="B195" s="9" t="str">
        <f>$B$34</f>
        <v>Fine Arts</v>
      </c>
      <c r="C195" s="43">
        <f t="shared" si="11"/>
        <v>103243.67019700802</v>
      </c>
      <c r="D195" s="43">
        <f t="shared" si="11"/>
        <v>319083.60150666506</v>
      </c>
      <c r="E195" s="43">
        <f t="shared" si="11"/>
        <v>9308.30842245639</v>
      </c>
      <c r="F195" s="43">
        <f t="shared" si="11"/>
        <v>0</v>
      </c>
      <c r="G195" s="43">
        <f t="shared" si="11"/>
        <v>0</v>
      </c>
      <c r="H195" s="43">
        <f t="shared" si="12"/>
        <v>431635.58012612944</v>
      </c>
      <c r="I195" s="1"/>
    </row>
    <row r="196" spans="2:9" x14ac:dyDescent="0.2">
      <c r="B196" s="9" t="str">
        <f>$B$35</f>
        <v>Teacher Education</v>
      </c>
      <c r="C196" s="43">
        <f t="shared" si="11"/>
        <v>176685.22248077783</v>
      </c>
      <c r="D196" s="43">
        <f t="shared" si="11"/>
        <v>532781.28698660899</v>
      </c>
      <c r="E196" s="43">
        <f t="shared" si="11"/>
        <v>721320.74036032613</v>
      </c>
      <c r="F196" s="43">
        <f t="shared" si="11"/>
        <v>275379.3478345155</v>
      </c>
      <c r="G196" s="43">
        <f t="shared" si="11"/>
        <v>0</v>
      </c>
      <c r="H196" s="43">
        <f t="shared" si="12"/>
        <v>1706166.5976622286</v>
      </c>
      <c r="I196" s="1"/>
    </row>
    <row r="197" spans="2:9" x14ac:dyDescent="0.2">
      <c r="B197" s="9" t="str">
        <f>$B$36</f>
        <v>Agriculture</v>
      </c>
      <c r="C197" s="43">
        <f t="shared" si="11"/>
        <v>1055.720308531492</v>
      </c>
      <c r="D197" s="43">
        <f t="shared" si="11"/>
        <v>5630.29438708011</v>
      </c>
      <c r="E197" s="43">
        <f t="shared" si="11"/>
        <v>0</v>
      </c>
      <c r="F197" s="43">
        <f t="shared" si="11"/>
        <v>0</v>
      </c>
      <c r="G197" s="43">
        <f t="shared" si="11"/>
        <v>0</v>
      </c>
      <c r="H197" s="43">
        <f t="shared" si="12"/>
        <v>6686.0146956116023</v>
      </c>
      <c r="I197" s="1"/>
    </row>
    <row r="198" spans="2:9" x14ac:dyDescent="0.2">
      <c r="B198" s="9" t="str">
        <f>$B$37</f>
        <v>Engineering</v>
      </c>
      <c r="C198" s="43">
        <f t="shared" si="11"/>
        <v>371693.12873576477</v>
      </c>
      <c r="D198" s="43">
        <f t="shared" si="11"/>
        <v>904618.81515667133</v>
      </c>
      <c r="E198" s="43">
        <f t="shared" si="11"/>
        <v>1512419.7798001075</v>
      </c>
      <c r="F198" s="43">
        <f t="shared" si="11"/>
        <v>0</v>
      </c>
      <c r="G198" s="43">
        <f t="shared" si="11"/>
        <v>0</v>
      </c>
      <c r="H198" s="43">
        <f t="shared" si="12"/>
        <v>2788731.7236925438</v>
      </c>
      <c r="I198" s="1"/>
    </row>
    <row r="199" spans="2:9" x14ac:dyDescent="0.2">
      <c r="B199" s="9" t="str">
        <f>$B$38</f>
        <v>Home Economics</v>
      </c>
      <c r="C199" s="43">
        <f t="shared" si="11"/>
        <v>541.01654716841813</v>
      </c>
      <c r="D199" s="43">
        <f t="shared" si="11"/>
        <v>51355.498364132844</v>
      </c>
      <c r="E199" s="43">
        <f t="shared" si="11"/>
        <v>13288.598606962356</v>
      </c>
      <c r="F199" s="43">
        <f t="shared" si="11"/>
        <v>0</v>
      </c>
      <c r="G199" s="43">
        <f t="shared" si="11"/>
        <v>0</v>
      </c>
      <c r="H199" s="43">
        <f t="shared" si="12"/>
        <v>65185.113518263614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14090.817686393582</v>
      </c>
      <c r="D201" s="43">
        <f t="shared" si="11"/>
        <v>150869.17072941744</v>
      </c>
      <c r="E201" s="43">
        <f t="shared" si="11"/>
        <v>0</v>
      </c>
      <c r="F201" s="43">
        <f t="shared" si="11"/>
        <v>0</v>
      </c>
      <c r="G201" s="43">
        <f t="shared" si="11"/>
        <v>0</v>
      </c>
      <c r="H201" s="43">
        <f t="shared" si="12"/>
        <v>164959.98841581104</v>
      </c>
      <c r="I201" s="1"/>
    </row>
    <row r="202" spans="2:9" x14ac:dyDescent="0.2">
      <c r="B202" s="9" t="str">
        <f>$B$41</f>
        <v>Library Science</v>
      </c>
      <c r="C202" s="43">
        <f t="shared" si="11"/>
        <v>0</v>
      </c>
      <c r="D202" s="43">
        <f t="shared" si="11"/>
        <v>0</v>
      </c>
      <c r="E202" s="43">
        <f t="shared" si="11"/>
        <v>88931.440044691437</v>
      </c>
      <c r="F202" s="43">
        <f t="shared" si="11"/>
        <v>0</v>
      </c>
      <c r="G202" s="43">
        <f t="shared" si="11"/>
        <v>0</v>
      </c>
      <c r="H202" s="43">
        <f t="shared" si="12"/>
        <v>88931.440044691437</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50175.273654473625</v>
      </c>
      <c r="D206" s="43">
        <f t="shared" si="11"/>
        <v>325235.65918300726</v>
      </c>
      <c r="E206" s="43">
        <f t="shared" si="11"/>
        <v>345975.26859972684</v>
      </c>
      <c r="F206" s="43">
        <f t="shared" si="11"/>
        <v>0</v>
      </c>
      <c r="G206" s="43">
        <f t="shared" si="11"/>
        <v>0</v>
      </c>
      <c r="H206" s="43">
        <f t="shared" si="12"/>
        <v>721386.20143720775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257880.70349869804</v>
      </c>
      <c r="D208" s="43">
        <f t="shared" si="11"/>
        <v>2352827.0545133129</v>
      </c>
      <c r="E208" s="43">
        <f t="shared" si="11"/>
        <v>1054997.6695847404</v>
      </c>
      <c r="F208" s="43">
        <f t="shared" si="11"/>
        <v>0</v>
      </c>
      <c r="G208" s="43">
        <f t="shared" si="11"/>
        <v>0</v>
      </c>
      <c r="H208" s="43">
        <f t="shared" si="12"/>
        <v>3665705.4275967511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12619.868782348489</v>
      </c>
      <c r="D211" s="43">
        <f t="shared" si="13"/>
        <v>164775.7989151736</v>
      </c>
      <c r="E211" s="43">
        <f t="shared" si="13"/>
        <v>349820.78597888834</v>
      </c>
      <c r="F211" s="43">
        <f t="shared" si="13"/>
        <v>0</v>
      </c>
      <c r="G211" s="43">
        <f t="shared" si="13"/>
        <v>0</v>
      </c>
      <c r="H211" s="43">
        <f t="shared" si="12"/>
        <v>527216.45367641049</v>
      </c>
      <c r="I211" s="1"/>
    </row>
    <row r="212" spans="2:9" x14ac:dyDescent="0.2">
      <c r="B212" s="9" t="str">
        <f>$B$51</f>
        <v>Nursing</v>
      </c>
      <c r="C212" s="43">
        <f t="shared" si="13"/>
        <v>0</v>
      </c>
      <c r="D212" s="43">
        <f t="shared" si="13"/>
        <v>152760.48243108453</v>
      </c>
      <c r="E212" s="43">
        <f t="shared" si="13"/>
        <v>0</v>
      </c>
      <c r="F212" s="43">
        <f t="shared" si="13"/>
        <v>0</v>
      </c>
      <c r="G212" s="43">
        <f t="shared" si="13"/>
        <v>0</v>
      </c>
      <c r="H212" s="43">
        <f t="shared" si="12"/>
        <v>152760.48243108453</v>
      </c>
      <c r="I212" s="1"/>
    </row>
    <row r="213" spans="2:9" x14ac:dyDescent="0.2">
      <c r="B213" s="39" t="str">
        <f>$B$52</f>
        <v>Totals</v>
      </c>
      <c r="C213" s="42">
        <f>SUM(C193:C212)</f>
        <v>3098739.9811974186</v>
      </c>
      <c r="D213" s="42">
        <f>SUM(D193:D212)</f>
        <v>9518818.4102023058</v>
      </c>
      <c r="E213" s="42">
        <f>SUM(E193:E212)</f>
        <v>6414989.1511649778</v>
      </c>
      <c r="F213" s="42">
        <f>SUM(F193:F212)</f>
        <v>367430.45743529906</v>
      </c>
      <c r="G213" s="42">
        <f>SUM(G193:G212)</f>
        <v>0</v>
      </c>
      <c r="H213" s="42">
        <f t="shared" si="12"/>
        <v>19399978</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16758275</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876358.08364565193</v>
      </c>
      <c r="D218" s="42">
        <f t="shared" si="14"/>
        <v>3517276.708684301</v>
      </c>
      <c r="E218" s="42">
        <f t="shared" si="14"/>
        <v>831394.44302859227</v>
      </c>
      <c r="F218" s="42">
        <f t="shared" si="14"/>
        <v>42212.075924702287</v>
      </c>
      <c r="G218" s="42">
        <f t="shared" si="14"/>
        <v>0</v>
      </c>
      <c r="H218" s="42">
        <f>SUM(C218:G218)</f>
        <v>5267241.3112832475</v>
      </c>
      <c r="I218" s="1"/>
    </row>
    <row r="219" spans="2:9" x14ac:dyDescent="0.2">
      <c r="B219" s="9" t="str">
        <f>$B$33</f>
        <v>Science</v>
      </c>
      <c r="C219" s="43">
        <f t="shared" si="14"/>
        <v>411388.5536690494</v>
      </c>
      <c r="D219" s="43">
        <f t="shared" si="14"/>
        <v>1485875.7472313882</v>
      </c>
      <c r="E219" s="43">
        <f t="shared" si="14"/>
        <v>448147.72488123731</v>
      </c>
      <c r="F219" s="43">
        <f t="shared" si="14"/>
        <v>0</v>
      </c>
      <c r="G219" s="43">
        <f t="shared" si="14"/>
        <v>0</v>
      </c>
      <c r="H219" s="43">
        <f t="shared" ref="H219:H238" si="15">SUM(C219:G219)</f>
        <v>2345412.0257816748</v>
      </c>
      <c r="I219" s="1"/>
    </row>
    <row r="220" spans="2:9" x14ac:dyDescent="0.2">
      <c r="B220" s="9" t="str">
        <f>$B$34</f>
        <v>Fine Arts</v>
      </c>
      <c r="C220" s="43">
        <f t="shared" si="14"/>
        <v>95982.075827857116</v>
      </c>
      <c r="D220" s="43">
        <f t="shared" si="14"/>
        <v>320946.63922799774</v>
      </c>
      <c r="E220" s="43">
        <f t="shared" si="14"/>
        <v>6843.6913954884803</v>
      </c>
      <c r="F220" s="43">
        <f t="shared" si="14"/>
        <v>0</v>
      </c>
      <c r="G220" s="43">
        <f t="shared" si="14"/>
        <v>0</v>
      </c>
      <c r="H220" s="43">
        <f t="shared" si="15"/>
        <v>423772.40645134333</v>
      </c>
      <c r="I220" s="1"/>
    </row>
    <row r="221" spans="2:9" x14ac:dyDescent="0.2">
      <c r="B221" s="9" t="str">
        <f>$B$35</f>
        <v>Teacher Education</v>
      </c>
      <c r="C221" s="43">
        <f t="shared" si="14"/>
        <v>88099.489890303637</v>
      </c>
      <c r="D221" s="43">
        <f t="shared" si="14"/>
        <v>713249.7840341914</v>
      </c>
      <c r="E221" s="43">
        <f t="shared" si="14"/>
        <v>368874.96621682902</v>
      </c>
      <c r="F221" s="43">
        <f t="shared" si="14"/>
        <v>171631.51749604224</v>
      </c>
      <c r="G221" s="43">
        <f t="shared" si="14"/>
        <v>0</v>
      </c>
      <c r="H221" s="43">
        <f t="shared" si="15"/>
        <v>1341855.7576373664</v>
      </c>
      <c r="I221" s="1"/>
    </row>
    <row r="222" spans="2:9" x14ac:dyDescent="0.2">
      <c r="B222" s="9" t="str">
        <f>$B$36</f>
        <v>Agriculture</v>
      </c>
      <c r="C222" s="43">
        <f t="shared" si="14"/>
        <v>463.68152573844026</v>
      </c>
      <c r="D222" s="43">
        <f t="shared" si="14"/>
        <v>5044.3479642907305</v>
      </c>
      <c r="E222" s="43">
        <f t="shared" si="14"/>
        <v>0</v>
      </c>
      <c r="F222" s="43">
        <f t="shared" si="14"/>
        <v>0</v>
      </c>
      <c r="G222" s="43">
        <f t="shared" si="14"/>
        <v>0</v>
      </c>
      <c r="H222" s="43">
        <f t="shared" si="15"/>
        <v>5508.029490029171</v>
      </c>
      <c r="I222" s="1"/>
    </row>
    <row r="223" spans="2:9" x14ac:dyDescent="0.2">
      <c r="B223" s="9" t="str">
        <f>$B$37</f>
        <v>Engineering</v>
      </c>
      <c r="C223" s="43">
        <f t="shared" si="14"/>
        <v>127151.77839138561</v>
      </c>
      <c r="D223" s="43">
        <f t="shared" si="14"/>
        <v>663541.93846940983</v>
      </c>
      <c r="E223" s="43">
        <f t="shared" si="14"/>
        <v>1020736.5716371067</v>
      </c>
      <c r="F223" s="43">
        <f t="shared" si="14"/>
        <v>0</v>
      </c>
      <c r="G223" s="43">
        <f t="shared" si="14"/>
        <v>0</v>
      </c>
      <c r="H223" s="43">
        <f t="shared" si="15"/>
        <v>1811430.288497902</v>
      </c>
      <c r="I223" s="1"/>
    </row>
    <row r="224" spans="2:9" x14ac:dyDescent="0.2">
      <c r="B224" s="9" t="str">
        <f>$B$38</f>
        <v>Home Economics</v>
      </c>
      <c r="C224" s="43">
        <f t="shared" si="14"/>
        <v>309.12101715896011</v>
      </c>
      <c r="D224" s="43">
        <f t="shared" si="14"/>
        <v>74088.860725520091</v>
      </c>
      <c r="E224" s="43">
        <f t="shared" si="14"/>
        <v>4106.2148372930878</v>
      </c>
      <c r="F224" s="43">
        <f t="shared" si="14"/>
        <v>0</v>
      </c>
      <c r="G224" s="43">
        <f t="shared" si="14"/>
        <v>0</v>
      </c>
      <c r="H224" s="43">
        <f t="shared" si="15"/>
        <v>78504.196579972137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5255.0572917023228</v>
      </c>
      <c r="D226" s="43">
        <f t="shared" si="14"/>
        <v>122640.70988181839</v>
      </c>
      <c r="E226" s="43">
        <f t="shared" si="14"/>
        <v>0</v>
      </c>
      <c r="F226" s="43">
        <f t="shared" si="14"/>
        <v>0</v>
      </c>
      <c r="G226" s="43">
        <f t="shared" si="14"/>
        <v>0</v>
      </c>
      <c r="H226" s="43">
        <f t="shared" si="15"/>
        <v>127895.76717352071</v>
      </c>
      <c r="I226" s="1"/>
    </row>
    <row r="227" spans="2:10" x14ac:dyDescent="0.2">
      <c r="B227" s="9" t="str">
        <f>$B$41</f>
        <v>Library Science</v>
      </c>
      <c r="C227" s="43">
        <f t="shared" si="14"/>
        <v>0</v>
      </c>
      <c r="D227" s="43">
        <f t="shared" si="14"/>
        <v>0</v>
      </c>
      <c r="E227" s="43">
        <f t="shared" si="14"/>
        <v>88625.803571575816</v>
      </c>
      <c r="F227" s="43">
        <f t="shared" si="14"/>
        <v>0</v>
      </c>
      <c r="G227" s="43">
        <f t="shared" si="14"/>
        <v>0</v>
      </c>
      <c r="H227" s="43">
        <f t="shared" si="15"/>
        <v>88625.803571575816</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28026.972222412387</v>
      </c>
      <c r="D231" s="43">
        <f t="shared" si="14"/>
        <v>549833.9281076896</v>
      </c>
      <c r="E231" s="43">
        <f t="shared" si="14"/>
        <v>432863.48076464632</v>
      </c>
      <c r="F231" s="43">
        <f t="shared" si="14"/>
        <v>0</v>
      </c>
      <c r="G231" s="43">
        <f t="shared" si="14"/>
        <v>0</v>
      </c>
      <c r="H231" s="43">
        <f t="shared" si="15"/>
        <v>1010724.3810947483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160588.3684140798</v>
      </c>
      <c r="D233" s="43">
        <f t="shared" si="14"/>
        <v>2370948.6337992325</v>
      </c>
      <c r="E233" s="43">
        <f t="shared" si="14"/>
        <v>1242472.1728509334</v>
      </c>
      <c r="F233" s="43">
        <f t="shared" si="14"/>
        <v>0</v>
      </c>
      <c r="G233" s="43">
        <f t="shared" si="14"/>
        <v>0</v>
      </c>
      <c r="H233" s="43">
        <f t="shared" si="15"/>
        <v>3774009.1750642457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69044.512761229373</v>
      </c>
      <c r="E235" s="43">
        <f t="shared" si="16"/>
        <v>0</v>
      </c>
      <c r="F235" s="43">
        <f t="shared" si="16"/>
        <v>0</v>
      </c>
      <c r="G235" s="43">
        <f t="shared" si="16"/>
        <v>0</v>
      </c>
      <c r="H235" s="43">
        <f t="shared" si="15"/>
        <v>69044.512761229373</v>
      </c>
      <c r="I235" s="1"/>
    </row>
    <row r="236" spans="2:10" x14ac:dyDescent="0.2">
      <c r="B236" s="9" t="str">
        <f>$B$50</f>
        <v>Technology</v>
      </c>
      <c r="C236" s="43">
        <f t="shared" si="16"/>
        <v>5409.6178002818024</v>
      </c>
      <c r="D236" s="43">
        <f t="shared" si="16"/>
        <v>157320.60213631715</v>
      </c>
      <c r="E236" s="43">
        <f t="shared" si="16"/>
        <v>203599.81901578227</v>
      </c>
      <c r="F236" s="43">
        <f t="shared" si="16"/>
        <v>0</v>
      </c>
      <c r="G236" s="43">
        <f t="shared" si="16"/>
        <v>0</v>
      </c>
      <c r="H236" s="43">
        <f t="shared" si="15"/>
        <v>366330.03895238123</v>
      </c>
      <c r="I236" s="1"/>
    </row>
    <row r="237" spans="2:10" x14ac:dyDescent="0.2">
      <c r="B237" s="9" t="str">
        <f>$B$51</f>
        <v>Nursing</v>
      </c>
      <c r="C237" s="43">
        <f t="shared" si="16"/>
        <v>0</v>
      </c>
      <c r="D237" s="43">
        <f t="shared" si="16"/>
        <v>47921.305660761936</v>
      </c>
      <c r="E237" s="43">
        <f t="shared" si="16"/>
        <v>0</v>
      </c>
      <c r="F237" s="43">
        <f t="shared" si="16"/>
        <v>0</v>
      </c>
      <c r="G237" s="43">
        <f t="shared" si="16"/>
        <v>0</v>
      </c>
      <c r="H237" s="43">
        <f t="shared" si="15"/>
        <v>47921.305660761936</v>
      </c>
      <c r="I237" s="1"/>
    </row>
    <row r="238" spans="2:10" x14ac:dyDescent="0.2">
      <c r="B238" s="39" t="str">
        <f>$B$52</f>
        <v>Totals</v>
      </c>
      <c r="C238" s="42">
        <f>SUM(C218:C237)</f>
        <v>1799032.7996956217</v>
      </c>
      <c r="D238" s="42">
        <f>SUM(D218:D237)</f>
        <v>10097733.71868415</v>
      </c>
      <c r="E238" s="42">
        <f>SUM(E218:E237)</f>
        <v>4647664.888199484</v>
      </c>
      <c r="F238" s="42">
        <f>SUM(F218:F237)</f>
        <v>213843.59342074452</v>
      </c>
      <c r="G238" s="42">
        <f>SUM(G218:G237)</f>
        <v>0</v>
      </c>
      <c r="H238" s="42">
        <f t="shared" si="15"/>
        <v>16758275</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6775775</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354332.72184721386</v>
      </c>
      <c r="D243" s="42">
        <f t="shared" si="17"/>
        <v>1422119.8536714173</v>
      </c>
      <c r="E243" s="42">
        <f t="shared" si="17"/>
        <v>336152.83686489571</v>
      </c>
      <c r="F243" s="42">
        <f t="shared" si="17"/>
        <v>17067.360975321128</v>
      </c>
      <c r="G243" s="42">
        <f t="shared" si="17"/>
        <v>0</v>
      </c>
      <c r="H243" s="42">
        <f>SUM(C243:G243)</f>
        <v>2129672.7733588479</v>
      </c>
      <c r="I243" s="1"/>
    </row>
    <row r="244" spans="2:9" x14ac:dyDescent="0.2">
      <c r="B244" s="9" t="str">
        <f>$B$33</f>
        <v>Science</v>
      </c>
      <c r="C244" s="43">
        <f t="shared" si="17"/>
        <v>166334.32004409187</v>
      </c>
      <c r="D244" s="43">
        <f t="shared" si="17"/>
        <v>600775.42236278858</v>
      </c>
      <c r="E244" s="43">
        <f t="shared" si="17"/>
        <v>181196.94005243178</v>
      </c>
      <c r="F244" s="43">
        <f t="shared" si="17"/>
        <v>0</v>
      </c>
      <c r="G244" s="43">
        <f t="shared" si="17"/>
        <v>0</v>
      </c>
      <c r="H244" s="43">
        <f t="shared" ref="H244:H263" si="18">SUM(C244:G244)</f>
        <v>948306.68245931226</v>
      </c>
      <c r="I244" s="1"/>
    </row>
    <row r="245" spans="2:9" x14ac:dyDescent="0.2">
      <c r="B245" s="9" t="str">
        <f>$B$34</f>
        <v>Fine Arts</v>
      </c>
      <c r="C245" s="43">
        <f t="shared" si="17"/>
        <v>38807.869535647231</v>
      </c>
      <c r="D245" s="43">
        <f t="shared" si="17"/>
        <v>129766.47145455523</v>
      </c>
      <c r="E245" s="43">
        <f t="shared" si="17"/>
        <v>2767.0695859368557</v>
      </c>
      <c r="F245" s="43">
        <f t="shared" si="17"/>
        <v>0</v>
      </c>
      <c r="G245" s="43">
        <f t="shared" si="17"/>
        <v>0</v>
      </c>
      <c r="H245" s="43">
        <f t="shared" si="18"/>
        <v>171341.41057613929</v>
      </c>
      <c r="I245" s="1"/>
    </row>
    <row r="246" spans="2:9" x14ac:dyDescent="0.2">
      <c r="B246" s="9" t="str">
        <f>$B$35</f>
        <v>Teacher Education</v>
      </c>
      <c r="C246" s="43">
        <f t="shared" si="17"/>
        <v>35620.749815328374</v>
      </c>
      <c r="D246" s="43">
        <f t="shared" si="17"/>
        <v>288384.10011855478</v>
      </c>
      <c r="E246" s="43">
        <f t="shared" si="17"/>
        <v>149145.05068199651</v>
      </c>
      <c r="F246" s="43">
        <f t="shared" si="17"/>
        <v>69394.764405151829</v>
      </c>
      <c r="G246" s="43">
        <f t="shared" si="17"/>
        <v>0</v>
      </c>
      <c r="H246" s="43">
        <f t="shared" si="18"/>
        <v>542544.66502103151</v>
      </c>
      <c r="I246" s="1"/>
    </row>
    <row r="247" spans="2:9" x14ac:dyDescent="0.2">
      <c r="B247" s="9" t="str">
        <f>$B$36</f>
        <v>Agriculture</v>
      </c>
      <c r="C247" s="43">
        <f t="shared" si="17"/>
        <v>187.47763060699148</v>
      </c>
      <c r="D247" s="43">
        <f t="shared" si="17"/>
        <v>2039.5516142169779</v>
      </c>
      <c r="E247" s="43">
        <f t="shared" si="17"/>
        <v>0</v>
      </c>
      <c r="F247" s="43">
        <f t="shared" si="17"/>
        <v>0</v>
      </c>
      <c r="G247" s="43">
        <f t="shared" si="17"/>
        <v>0</v>
      </c>
      <c r="H247" s="43">
        <f t="shared" si="18"/>
        <v>2227.0292448239693</v>
      </c>
      <c r="I247" s="1"/>
    </row>
    <row r="248" spans="2:9" x14ac:dyDescent="0.2">
      <c r="B248" s="9" t="str">
        <f>$B$37</f>
        <v>Engineering</v>
      </c>
      <c r="C248" s="43">
        <f t="shared" si="17"/>
        <v>51410.532482006107</v>
      </c>
      <c r="D248" s="43">
        <f t="shared" si="17"/>
        <v>268286.01858679164</v>
      </c>
      <c r="E248" s="43">
        <f t="shared" si="17"/>
        <v>412708.42874248198</v>
      </c>
      <c r="F248" s="43">
        <f t="shared" si="17"/>
        <v>0</v>
      </c>
      <c r="G248" s="43">
        <f t="shared" si="17"/>
        <v>0</v>
      </c>
      <c r="H248" s="43">
        <f t="shared" si="18"/>
        <v>732404.9798112798</v>
      </c>
      <c r="I248" s="1"/>
    </row>
    <row r="249" spans="2:9" x14ac:dyDescent="0.2">
      <c r="B249" s="9" t="str">
        <f>$B$38</f>
        <v>Home Economics</v>
      </c>
      <c r="C249" s="43">
        <f t="shared" si="17"/>
        <v>124.98508707132764</v>
      </c>
      <c r="D249" s="43">
        <f t="shared" si="17"/>
        <v>29955.914333811859</v>
      </c>
      <c r="E249" s="43">
        <f t="shared" si="17"/>
        <v>1660.2417515621134</v>
      </c>
      <c r="F249" s="43">
        <f t="shared" si="17"/>
        <v>0</v>
      </c>
      <c r="G249" s="43">
        <f t="shared" si="17"/>
        <v>0</v>
      </c>
      <c r="H249" s="43">
        <f t="shared" si="18"/>
        <v>31741.141172445299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2124.7464802125701</v>
      </c>
      <c r="D251" s="43">
        <f t="shared" si="17"/>
        <v>49586.598620650278</v>
      </c>
      <c r="E251" s="43">
        <f t="shared" si="17"/>
        <v>0</v>
      </c>
      <c r="F251" s="43">
        <f t="shared" si="17"/>
        <v>0</v>
      </c>
      <c r="G251" s="43">
        <f t="shared" si="17"/>
        <v>0</v>
      </c>
      <c r="H251" s="43">
        <f t="shared" si="18"/>
        <v>51711.345100862847</v>
      </c>
      <c r="I251" s="1"/>
    </row>
    <row r="252" spans="2:9" x14ac:dyDescent="0.2">
      <c r="B252" s="9" t="str">
        <f>$B$41</f>
        <v>Library Science</v>
      </c>
      <c r="C252" s="43">
        <f t="shared" si="17"/>
        <v>0</v>
      </c>
      <c r="D252" s="43">
        <f t="shared" si="17"/>
        <v>0</v>
      </c>
      <c r="E252" s="43">
        <f t="shared" si="17"/>
        <v>35833.551137882278</v>
      </c>
      <c r="F252" s="43">
        <f t="shared" si="17"/>
        <v>0</v>
      </c>
      <c r="G252" s="43">
        <f t="shared" si="17"/>
        <v>0</v>
      </c>
      <c r="H252" s="43">
        <f t="shared" si="18"/>
        <v>35833.551137882278</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11331.981227800374</v>
      </c>
      <c r="D256" s="43">
        <f t="shared" si="17"/>
        <v>222311.12594965057</v>
      </c>
      <c r="E256" s="43">
        <f t="shared" si="17"/>
        <v>175017.1513105061</v>
      </c>
      <c r="F256" s="43">
        <f t="shared" si="17"/>
        <v>0</v>
      </c>
      <c r="G256" s="43">
        <f t="shared" si="17"/>
        <v>0</v>
      </c>
      <c r="H256" s="43">
        <f t="shared" si="18"/>
        <v>408660.25848795706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64929.752733554713</v>
      </c>
      <c r="D258" s="43">
        <f t="shared" si="17"/>
        <v>958631.74934060907</v>
      </c>
      <c r="E258" s="43">
        <f t="shared" si="17"/>
        <v>502361.48332683608</v>
      </c>
      <c r="F258" s="43">
        <f t="shared" si="17"/>
        <v>0</v>
      </c>
      <c r="G258" s="43">
        <f t="shared" si="17"/>
        <v>0</v>
      </c>
      <c r="H258" s="43">
        <f t="shared" si="18"/>
        <v>1525922.9854009999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27916.362719594883</v>
      </c>
      <c r="E260" s="43">
        <f t="shared" si="19"/>
        <v>0</v>
      </c>
      <c r="F260" s="43">
        <f t="shared" si="19"/>
        <v>0</v>
      </c>
      <c r="G260" s="43">
        <f t="shared" si="19"/>
        <v>0</v>
      </c>
      <c r="H260" s="43">
        <f t="shared" si="18"/>
        <v>27916.362719594883</v>
      </c>
      <c r="I260" s="1"/>
    </row>
    <row r="261" spans="2:10" x14ac:dyDescent="0.2">
      <c r="B261" s="9" t="str">
        <f>$B$50</f>
        <v>Technology</v>
      </c>
      <c r="C261" s="43">
        <f t="shared" si="19"/>
        <v>2187.2390237482336</v>
      </c>
      <c r="D261" s="43">
        <f t="shared" si="19"/>
        <v>63608.515968391999</v>
      </c>
      <c r="E261" s="43">
        <f t="shared" si="19"/>
        <v>82320.320181621457</v>
      </c>
      <c r="F261" s="43">
        <f t="shared" si="19"/>
        <v>0</v>
      </c>
      <c r="G261" s="43">
        <f t="shared" si="19"/>
        <v>0</v>
      </c>
      <c r="H261" s="43">
        <f t="shared" si="18"/>
        <v>148116.0751737617</v>
      </c>
      <c r="I261" s="1"/>
    </row>
    <row r="262" spans="2:10" x14ac:dyDescent="0.2">
      <c r="B262" s="9" t="str">
        <f>$B$51</f>
        <v>Nursing</v>
      </c>
      <c r="C262" s="43">
        <f t="shared" si="19"/>
        <v>0</v>
      </c>
      <c r="D262" s="43">
        <f t="shared" si="19"/>
        <v>19375.740335061288</v>
      </c>
      <c r="E262" s="43">
        <f t="shared" si="19"/>
        <v>0</v>
      </c>
      <c r="F262" s="43">
        <f t="shared" si="19"/>
        <v>0</v>
      </c>
      <c r="G262" s="43">
        <f t="shared" si="19"/>
        <v>0</v>
      </c>
      <c r="H262" s="43">
        <f t="shared" si="18"/>
        <v>19375.740335061288</v>
      </c>
      <c r="I262" s="1"/>
    </row>
    <row r="263" spans="2:10" x14ac:dyDescent="0.2">
      <c r="B263" s="39" t="str">
        <f>$B$52</f>
        <v>Totals</v>
      </c>
      <c r="C263" s="42">
        <f>SUM(C243:C262)</f>
        <v>727392.37590728153</v>
      </c>
      <c r="D263" s="42">
        <f>SUM(D243:D262)</f>
        <v>4082757.4250760949</v>
      </c>
      <c r="E263" s="42">
        <f>SUM(E243:E262)</f>
        <v>1879163.0736361507</v>
      </c>
      <c r="F263" s="42">
        <f>SUM(F243:F262)</f>
        <v>86462.125380472949</v>
      </c>
      <c r="G263" s="42">
        <f>SUM(G243:G262)</f>
        <v>0</v>
      </c>
      <c r="H263" s="42">
        <f t="shared" si="18"/>
        <v>6775775.0000000009</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5626253.9270268949</v>
      </c>
      <c r="D268" s="42">
        <f t="shared" si="20"/>
        <v>14815277.921042271</v>
      </c>
      <c r="E268" s="42">
        <f t="shared" si="20"/>
        <v>6345134.7522310615</v>
      </c>
      <c r="F268" s="42">
        <f t="shared" si="20"/>
        <v>387447.87757098686</v>
      </c>
      <c r="G268" s="42">
        <f t="shared" si="20"/>
        <v>0</v>
      </c>
      <c r="H268" s="42">
        <f>SUM(C268:G268)</f>
        <v>27174114.477871213</v>
      </c>
      <c r="I268" s="1"/>
    </row>
    <row r="269" spans="2:10" x14ac:dyDescent="0.2">
      <c r="B269" s="9" t="str">
        <f>$B$33</f>
        <v>Science</v>
      </c>
      <c r="C269" s="43">
        <f t="shared" si="20"/>
        <v>3702060.6047370625</v>
      </c>
      <c r="D269" s="43">
        <f t="shared" si="20"/>
        <v>8453132.6003371198</v>
      </c>
      <c r="E269" s="43">
        <f t="shared" si="20"/>
        <v>3713870.086640954</v>
      </c>
      <c r="F269" s="43">
        <f t="shared" si="20"/>
        <v>0</v>
      </c>
      <c r="G269" s="43">
        <f t="shared" si="20"/>
        <v>0</v>
      </c>
      <c r="H269" s="43">
        <f t="shared" ref="H269:H288" si="21">SUM(C269:G269)</f>
        <v>15869063.291715136</v>
      </c>
      <c r="I269" s="1"/>
    </row>
    <row r="270" spans="2:10" x14ac:dyDescent="0.2">
      <c r="B270" s="9" t="str">
        <f>$B$34</f>
        <v>Fine Arts</v>
      </c>
      <c r="C270" s="43">
        <f t="shared" si="20"/>
        <v>495499.85551055433</v>
      </c>
      <c r="D270" s="43">
        <f t="shared" si="20"/>
        <v>1565518.6673742188</v>
      </c>
      <c r="E270" s="43">
        <f t="shared" si="20"/>
        <v>42131.874268839012</v>
      </c>
      <c r="F270" s="43">
        <f t="shared" si="20"/>
        <v>0</v>
      </c>
      <c r="G270" s="43">
        <f t="shared" si="20"/>
        <v>0</v>
      </c>
      <c r="H270" s="43">
        <f t="shared" si="21"/>
        <v>2103150.3971536122</v>
      </c>
      <c r="I270" s="1"/>
    </row>
    <row r="271" spans="2:10" x14ac:dyDescent="0.2">
      <c r="B271" s="9" t="str">
        <f>$B$35</f>
        <v>Teacher Education</v>
      </c>
      <c r="C271" s="43">
        <f t="shared" si="20"/>
        <v>761812.38938625972</v>
      </c>
      <c r="D271" s="43">
        <f t="shared" si="20"/>
        <v>2925753.8074241029</v>
      </c>
      <c r="E271" s="43">
        <f t="shared" si="20"/>
        <v>3123043.2065196587</v>
      </c>
      <c r="F271" s="43">
        <f t="shared" si="20"/>
        <v>1235548.6169906054</v>
      </c>
      <c r="G271" s="43">
        <f t="shared" si="20"/>
        <v>0</v>
      </c>
      <c r="H271" s="43">
        <f t="shared" si="21"/>
        <v>8046158.0203206269</v>
      </c>
      <c r="I271" s="1"/>
    </row>
    <row r="272" spans="2:10" x14ac:dyDescent="0.2">
      <c r="B272" s="9" t="str">
        <f>$B$36</f>
        <v>Agriculture</v>
      </c>
      <c r="C272" s="43">
        <f t="shared" si="20"/>
        <v>4340.0163433564785</v>
      </c>
      <c r="D272" s="43">
        <f t="shared" si="20"/>
        <v>26757.057087108264</v>
      </c>
      <c r="E272" s="43">
        <f t="shared" si="20"/>
        <v>0</v>
      </c>
      <c r="F272" s="43">
        <f t="shared" si="20"/>
        <v>0</v>
      </c>
      <c r="G272" s="43">
        <f t="shared" si="20"/>
        <v>0</v>
      </c>
      <c r="H272" s="43">
        <f t="shared" si="21"/>
        <v>31097.073430464741</v>
      </c>
      <c r="I272" s="1"/>
    </row>
    <row r="273" spans="2:10" x14ac:dyDescent="0.2">
      <c r="B273" s="9" t="str">
        <f>$B$37</f>
        <v>Engineering</v>
      </c>
      <c r="C273" s="43">
        <f t="shared" si="20"/>
        <v>1537784.6127224227</v>
      </c>
      <c r="D273" s="43">
        <f t="shared" si="20"/>
        <v>4239874.2274172986</v>
      </c>
      <c r="E273" s="43">
        <f t="shared" si="20"/>
        <v>6964122.1518620038</v>
      </c>
      <c r="F273" s="43">
        <f t="shared" si="20"/>
        <v>0</v>
      </c>
      <c r="G273" s="43">
        <f t="shared" si="20"/>
        <v>0</v>
      </c>
      <c r="H273" s="43">
        <f t="shared" si="21"/>
        <v>12741780.992001725</v>
      </c>
      <c r="I273" s="1"/>
    </row>
    <row r="274" spans="2:10" x14ac:dyDescent="0.2">
      <c r="B274" s="9" t="str">
        <f>$B$38</f>
        <v>Home Economics</v>
      </c>
      <c r="C274" s="43">
        <f t="shared" si="20"/>
        <v>2363.8856818210747</v>
      </c>
      <c r="D274" s="43">
        <f t="shared" si="20"/>
        <v>287227.32734686736</v>
      </c>
      <c r="E274" s="43">
        <f t="shared" si="20"/>
        <v>53166.238241992607</v>
      </c>
      <c r="F274" s="43">
        <f t="shared" si="20"/>
        <v>0</v>
      </c>
      <c r="G274" s="43">
        <f t="shared" si="20"/>
        <v>0</v>
      </c>
      <c r="H274" s="43">
        <f t="shared" si="21"/>
        <v>342757.45127068105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56699.889057914756</v>
      </c>
      <c r="D276" s="43">
        <f t="shared" si="20"/>
        <v>700293.2116322798</v>
      </c>
      <c r="E276" s="43">
        <f t="shared" si="20"/>
        <v>0</v>
      </c>
      <c r="F276" s="43">
        <f t="shared" si="20"/>
        <v>0</v>
      </c>
      <c r="G276" s="43">
        <f t="shared" si="20"/>
        <v>0</v>
      </c>
      <c r="H276" s="43">
        <f t="shared" si="21"/>
        <v>756993.10069019452</v>
      </c>
      <c r="I276" s="1"/>
    </row>
    <row r="277" spans="2:10" x14ac:dyDescent="0.2">
      <c r="B277" s="9" t="str">
        <f>$B$41</f>
        <v>Library Science</v>
      </c>
      <c r="C277" s="43">
        <f t="shared" si="20"/>
        <v>0</v>
      </c>
      <c r="D277" s="43">
        <f t="shared" si="20"/>
        <v>0</v>
      </c>
      <c r="E277" s="43">
        <f t="shared" si="20"/>
        <v>462708.79475414951</v>
      </c>
      <c r="F277" s="43">
        <f t="shared" si="20"/>
        <v>0</v>
      </c>
      <c r="G277" s="43">
        <f t="shared" si="20"/>
        <v>0</v>
      </c>
      <c r="H277" s="43">
        <f t="shared" si="21"/>
        <v>462708.79475414951</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222174.96794315591</v>
      </c>
      <c r="D281" s="43">
        <f t="shared" si="20"/>
        <v>1957156.7670432099</v>
      </c>
      <c r="E281" s="43">
        <f t="shared" si="20"/>
        <v>1868458.1060335471</v>
      </c>
      <c r="F281" s="43">
        <f t="shared" si="20"/>
        <v>0</v>
      </c>
      <c r="G281" s="43">
        <f t="shared" si="20"/>
        <v>0</v>
      </c>
      <c r="H281" s="43">
        <f t="shared" si="21"/>
        <v>4047789.8410199126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1150449.8194950856</v>
      </c>
      <c r="D283" s="43">
        <f t="shared" si="20"/>
        <v>11768382.875625737</v>
      </c>
      <c r="E283" s="43">
        <f t="shared" si="20"/>
        <v>5528756.8929411732</v>
      </c>
      <c r="F283" s="43">
        <f t="shared" si="20"/>
        <v>0</v>
      </c>
      <c r="G283" s="43">
        <f t="shared" si="20"/>
        <v>0</v>
      </c>
      <c r="H283" s="43">
        <f t="shared" si="21"/>
        <v>18447589.588061996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96960.875480824252</v>
      </c>
      <c r="E285" s="43">
        <f t="shared" si="22"/>
        <v>0</v>
      </c>
      <c r="F285" s="43">
        <f t="shared" si="22"/>
        <v>0</v>
      </c>
      <c r="G285" s="43">
        <f t="shared" si="22"/>
        <v>0</v>
      </c>
      <c r="H285" s="43">
        <f t="shared" si="21"/>
        <v>96960.875480824252</v>
      </c>
      <c r="I285" s="1"/>
    </row>
    <row r="286" spans="2:10" x14ac:dyDescent="0.2">
      <c r="B286" s="9" t="str">
        <f>$B$50</f>
        <v>Technology</v>
      </c>
      <c r="C286" s="43">
        <f t="shared" si="22"/>
        <v>54313.364401164145</v>
      </c>
      <c r="D286" s="43">
        <f t="shared" si="22"/>
        <v>830899.79143817024</v>
      </c>
      <c r="E286" s="43">
        <f t="shared" si="22"/>
        <v>1580894.4119632188</v>
      </c>
      <c r="F286" s="43">
        <f t="shared" si="22"/>
        <v>0</v>
      </c>
      <c r="G286" s="43">
        <f t="shared" si="22"/>
        <v>0</v>
      </c>
      <c r="H286" s="43">
        <f t="shared" si="21"/>
        <v>2466107.5678025531</v>
      </c>
      <c r="I286" s="1"/>
    </row>
    <row r="287" spans="2:10" x14ac:dyDescent="0.2">
      <c r="B287" s="9" t="str">
        <f>$B$51</f>
        <v>Nursing</v>
      </c>
      <c r="C287" s="43">
        <f t="shared" si="22"/>
        <v>0</v>
      </c>
      <c r="D287" s="43">
        <f t="shared" si="22"/>
        <v>603066.52842690772</v>
      </c>
      <c r="E287" s="43">
        <f t="shared" si="22"/>
        <v>0</v>
      </c>
      <c r="F287" s="43">
        <f t="shared" si="22"/>
        <v>0</v>
      </c>
      <c r="G287" s="43">
        <f t="shared" si="22"/>
        <v>0</v>
      </c>
      <c r="H287" s="43">
        <f t="shared" si="21"/>
        <v>603066.52842690772</v>
      </c>
      <c r="I287" s="1"/>
    </row>
    <row r="288" spans="2:10" x14ac:dyDescent="0.2">
      <c r="B288" s="39" t="str">
        <f>$B$52</f>
        <v>Totals</v>
      </c>
      <c r="C288" s="42">
        <f>SUM(C268:C287)</f>
        <v>13613753.332305694</v>
      </c>
      <c r="D288" s="42">
        <f>SUM(D268:D287)</f>
        <v>48270301.657676116</v>
      </c>
      <c r="E288" s="42">
        <f>SUM(E268:E287)</f>
        <v>29682286.515456602</v>
      </c>
      <c r="F288" s="42">
        <f>SUM(F268:F287)</f>
        <v>1622996.4945615921</v>
      </c>
      <c r="G288" s="42">
        <f>SUM(G268:G287)</f>
        <v>0</v>
      </c>
      <c r="H288" s="42">
        <f t="shared" si="21"/>
        <v>93189338.000000015</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330.76154773820662</v>
      </c>
      <c r="D293" s="40">
        <f t="shared" si="23"/>
        <v>442.65672476148887</v>
      </c>
      <c r="E293" s="40">
        <f t="shared" si="23"/>
        <v>870.50826618617941</v>
      </c>
      <c r="F293" s="40">
        <f t="shared" si="23"/>
        <v>1419.2229947655196</v>
      </c>
      <c r="G293" s="41">
        <f t="shared" si="23"/>
        <v>0</v>
      </c>
      <c r="H293" s="42">
        <f t="shared" si="23"/>
        <v>468.1882544730658</v>
      </c>
      <c r="I293" s="1"/>
    </row>
    <row r="294" spans="2:10" x14ac:dyDescent="0.2">
      <c r="B294" s="9" t="str">
        <f>$B$33</f>
        <v>Science</v>
      </c>
      <c r="C294" s="75">
        <f t="shared" si="23"/>
        <v>463.62687598460394</v>
      </c>
      <c r="D294" s="75">
        <f t="shared" si="23"/>
        <v>597.85929700382769</v>
      </c>
      <c r="E294" s="75">
        <f t="shared" si="23"/>
        <v>945.24563162152049</v>
      </c>
      <c r="F294" s="75">
        <f t="shared" si="23"/>
        <v>0</v>
      </c>
      <c r="G294" s="96">
        <f t="shared" si="23"/>
        <v>0</v>
      </c>
      <c r="H294" s="43">
        <f t="shared" si="23"/>
        <v>609.10694705850131</v>
      </c>
      <c r="I294" s="1"/>
    </row>
    <row r="295" spans="2:10" x14ac:dyDescent="0.2">
      <c r="B295" s="9" t="str">
        <f>$B$34</f>
        <v>Fine Arts</v>
      </c>
      <c r="C295" s="75">
        <f t="shared" si="23"/>
        <v>265.96878986073767</v>
      </c>
      <c r="D295" s="75">
        <f t="shared" si="23"/>
        <v>512.612530246961</v>
      </c>
      <c r="E295" s="75">
        <f t="shared" si="23"/>
        <v>702.19790448065021</v>
      </c>
      <c r="F295" s="75">
        <f t="shared" si="23"/>
        <v>0</v>
      </c>
      <c r="G295" s="96">
        <f t="shared" si="23"/>
        <v>0</v>
      </c>
      <c r="H295" s="43">
        <f t="shared" si="23"/>
        <v>422.57391946023955</v>
      </c>
      <c r="I295" s="1"/>
    </row>
    <row r="296" spans="2:10" x14ac:dyDescent="0.2">
      <c r="B296" s="9" t="str">
        <f>$B$35</f>
        <v>Teacher Education</v>
      </c>
      <c r="C296" s="75">
        <f t="shared" si="23"/>
        <v>445.50432127851445</v>
      </c>
      <c r="D296" s="75">
        <f t="shared" si="23"/>
        <v>431.08204028644508</v>
      </c>
      <c r="E296" s="75">
        <f t="shared" si="23"/>
        <v>965.69054004936879</v>
      </c>
      <c r="F296" s="75">
        <f t="shared" si="23"/>
        <v>1113.1068621536986</v>
      </c>
      <c r="G296" s="96">
        <f t="shared" si="23"/>
        <v>0</v>
      </c>
      <c r="H296" s="43">
        <f t="shared" si="23"/>
        <v>626.59902035048879</v>
      </c>
      <c r="I296" s="1"/>
    </row>
    <row r="297" spans="2:10" x14ac:dyDescent="0.2">
      <c r="B297" s="9" t="str">
        <f>$B$36</f>
        <v>Agriculture</v>
      </c>
      <c r="C297" s="75">
        <f t="shared" si="23"/>
        <v>482.22403815071982</v>
      </c>
      <c r="D297" s="75">
        <f t="shared" si="23"/>
        <v>557.43868931475549</v>
      </c>
      <c r="E297" s="75">
        <f t="shared" si="23"/>
        <v>0</v>
      </c>
      <c r="F297" s="75">
        <f t="shared" si="23"/>
        <v>0</v>
      </c>
      <c r="G297" s="96">
        <f t="shared" si="23"/>
        <v>0</v>
      </c>
      <c r="H297" s="43">
        <f t="shared" si="23"/>
        <v>545.56269176253932</v>
      </c>
      <c r="I297" s="1"/>
    </row>
    <row r="298" spans="2:10" x14ac:dyDescent="0.2">
      <c r="B298" s="9" t="str">
        <f>$B$37</f>
        <v>Engineering</v>
      </c>
      <c r="C298" s="75">
        <f t="shared" si="23"/>
        <v>623.08938927164616</v>
      </c>
      <c r="D298" s="75">
        <f t="shared" si="23"/>
        <v>671.50367871670869</v>
      </c>
      <c r="E298" s="75">
        <f t="shared" si="23"/>
        <v>778.20115676187322</v>
      </c>
      <c r="F298" s="75">
        <f t="shared" si="23"/>
        <v>0</v>
      </c>
      <c r="G298" s="96">
        <f t="shared" si="23"/>
        <v>0</v>
      </c>
      <c r="H298" s="43">
        <f t="shared" si="23"/>
        <v>718.6160392533825</v>
      </c>
      <c r="I298" s="1"/>
    </row>
    <row r="299" spans="2:10" x14ac:dyDescent="0.2">
      <c r="B299" s="9" t="str">
        <f>$B$38</f>
        <v>Home Economics</v>
      </c>
      <c r="C299" s="75">
        <f t="shared" si="23"/>
        <v>393.9809469701791</v>
      </c>
      <c r="D299" s="75">
        <f t="shared" si="23"/>
        <v>407.41464871896079</v>
      </c>
      <c r="E299" s="75">
        <f t="shared" si="23"/>
        <v>1476.8399511664613</v>
      </c>
      <c r="F299" s="75">
        <f t="shared" si="23"/>
        <v>0</v>
      </c>
      <c r="G299" s="96">
        <f t="shared" si="23"/>
        <v>0</v>
      </c>
      <c r="H299" s="43">
        <f t="shared" si="23"/>
        <v>458.84531629274574</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555.8812652736741</v>
      </c>
      <c r="D301" s="75">
        <f t="shared" si="23"/>
        <v>600.07987286399293</v>
      </c>
      <c r="E301" s="75">
        <f t="shared" si="23"/>
        <v>0</v>
      </c>
      <c r="F301" s="75">
        <f t="shared" si="23"/>
        <v>0</v>
      </c>
      <c r="G301" s="96">
        <f t="shared" si="23"/>
        <v>0</v>
      </c>
      <c r="H301" s="43">
        <f t="shared" si="23"/>
        <v>596.52726610732429</v>
      </c>
      <c r="I301" s="1"/>
    </row>
    <row r="302" spans="2:10" x14ac:dyDescent="0.2">
      <c r="B302" s="9" t="str">
        <f>$B$41</f>
        <v>Library Science</v>
      </c>
      <c r="C302" s="75">
        <f t="shared" si="23"/>
        <v>0</v>
      </c>
      <c r="D302" s="75">
        <f t="shared" si="23"/>
        <v>0</v>
      </c>
      <c r="E302" s="75">
        <f t="shared" si="23"/>
        <v>595.5068143554048</v>
      </c>
      <c r="F302" s="75">
        <f t="shared" si="23"/>
        <v>0</v>
      </c>
      <c r="G302" s="96">
        <f t="shared" si="23"/>
        <v>0</v>
      </c>
      <c r="H302" s="43">
        <f t="shared" si="23"/>
        <v>595.5068143554048</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408.40986754256602</v>
      </c>
      <c r="D306" s="75">
        <f t="shared" si="23"/>
        <v>374.07430562752484</v>
      </c>
      <c r="E306" s="75">
        <f t="shared" si="23"/>
        <v>492.34732701806246</v>
      </c>
      <c r="F306" s="75">
        <f t="shared" si="23"/>
        <v>0</v>
      </c>
      <c r="G306" s="96">
        <f t="shared" si="23"/>
        <v>0</v>
      </c>
      <c r="H306" s="43">
        <f t="shared" si="23"/>
        <v>422.92235304773925</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369.0888095909803</v>
      </c>
      <c r="D308" s="75">
        <f t="shared" si="23"/>
        <v>521.62505543308089</v>
      </c>
      <c r="E308" s="75">
        <f t="shared" si="23"/>
        <v>507.55135343258729</v>
      </c>
      <c r="F308" s="75">
        <f t="shared" si="23"/>
        <v>0</v>
      </c>
      <c r="G308" s="96">
        <f t="shared" si="23"/>
        <v>0</v>
      </c>
      <c r="H308" s="43">
        <f t="shared" si="23"/>
        <v>504.43218911328637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147.58124121891058</v>
      </c>
      <c r="E310" s="75">
        <f t="shared" si="24"/>
        <v>0</v>
      </c>
      <c r="F310" s="75">
        <f t="shared" si="24"/>
        <v>0</v>
      </c>
      <c r="G310" s="96">
        <f t="shared" si="24"/>
        <v>0</v>
      </c>
      <c r="H310" s="43">
        <f t="shared" si="24"/>
        <v>147.58124121891058</v>
      </c>
      <c r="I310" s="1"/>
    </row>
    <row r="311" spans="2:10" x14ac:dyDescent="0.2">
      <c r="B311" s="9" t="str">
        <f>$B$50</f>
        <v>Technology</v>
      </c>
      <c r="C311" s="75">
        <f t="shared" si="24"/>
        <v>517.27013715394423</v>
      </c>
      <c r="D311" s="75">
        <f t="shared" si="24"/>
        <v>555.0432808538211</v>
      </c>
      <c r="E311" s="75">
        <f t="shared" si="24"/>
        <v>885.6551327525035</v>
      </c>
      <c r="F311" s="75">
        <f t="shared" si="24"/>
        <v>0</v>
      </c>
      <c r="G311" s="96">
        <f t="shared" si="24"/>
        <v>0</v>
      </c>
      <c r="H311" s="43">
        <f t="shared" si="24"/>
        <v>728.10970410468053</v>
      </c>
      <c r="I311" s="1"/>
    </row>
    <row r="312" spans="2:10" x14ac:dyDescent="0.2">
      <c r="B312" s="9" t="str">
        <f>$B$51</f>
        <v>Nursing</v>
      </c>
      <c r="C312" s="75">
        <f t="shared" si="24"/>
        <v>0</v>
      </c>
      <c r="D312" s="75">
        <f t="shared" si="24"/>
        <v>1322.5143167256749</v>
      </c>
      <c r="E312" s="75">
        <f t="shared" si="24"/>
        <v>0</v>
      </c>
      <c r="F312" s="75">
        <f t="shared" si="24"/>
        <v>0</v>
      </c>
      <c r="G312" s="96">
        <f t="shared" si="24"/>
        <v>0</v>
      </c>
      <c r="H312" s="43">
        <f t="shared" si="24"/>
        <v>1322.5143167256749</v>
      </c>
      <c r="I312" s="1"/>
    </row>
    <row r="313" spans="2:10" x14ac:dyDescent="0.2">
      <c r="B313" s="39" t="str">
        <f>$B$52</f>
        <v>Totals</v>
      </c>
      <c r="C313" s="42">
        <f t="shared" si="24"/>
        <v>389.86664372707389</v>
      </c>
      <c r="D313" s="42">
        <f t="shared" si="24"/>
        <v>502.3656064117157</v>
      </c>
      <c r="E313" s="42">
        <f t="shared" si="24"/>
        <v>728.45329755458317</v>
      </c>
      <c r="F313" s="42">
        <f t="shared" si="24"/>
        <v>1173.5332570944267</v>
      </c>
      <c r="G313" s="42">
        <f t="shared" si="24"/>
        <v>0</v>
      </c>
      <c r="H313" s="42">
        <f t="shared" si="24"/>
        <v>538.24667456031432</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1.3382956023408314</v>
      </c>
      <c r="E318" s="59">
        <f t="shared" si="25"/>
        <v>2.6318303083863159</v>
      </c>
      <c r="F318" s="59">
        <f t="shared" si="25"/>
        <v>4.2907738353214375</v>
      </c>
      <c r="G318" s="59">
        <f t="shared" si="25"/>
        <v>0</v>
      </c>
      <c r="H318" s="59">
        <f t="shared" si="25"/>
        <v>1.41548574093513</v>
      </c>
      <c r="I318" s="1"/>
    </row>
    <row r="319" spans="2:10" x14ac:dyDescent="0.2">
      <c r="B319" s="9" t="str">
        <f>$B$33</f>
        <v>Science</v>
      </c>
      <c r="C319" s="59">
        <f t="shared" ref="C319:H334" si="26">IF($C$293=0,"",C294/$C$293)</f>
        <v>1.4016952065769097</v>
      </c>
      <c r="D319" s="59">
        <f t="shared" si="26"/>
        <v>1.8075235803317302</v>
      </c>
      <c r="E319" s="59">
        <f t="shared" si="26"/>
        <v>2.8577857313984691</v>
      </c>
      <c r="F319" s="59">
        <f t="shared" si="26"/>
        <v>0</v>
      </c>
      <c r="G319" s="59">
        <f t="shared" si="26"/>
        <v>0</v>
      </c>
      <c r="H319" s="59">
        <f t="shared" si="26"/>
        <v>1.8415288936203715</v>
      </c>
      <c r="I319" s="1"/>
    </row>
    <row r="320" spans="2:10" x14ac:dyDescent="0.2">
      <c r="B320" s="9" t="str">
        <f>$B$34</f>
        <v>Fine Arts</v>
      </c>
      <c r="C320" s="59">
        <f t="shared" si="26"/>
        <v>0.80411036796589319</v>
      </c>
      <c r="D320" s="59">
        <f t="shared" si="26"/>
        <v>1.5497948106491721</v>
      </c>
      <c r="E320" s="59">
        <f t="shared" si="26"/>
        <v>2.1229732091967066</v>
      </c>
      <c r="F320" s="59">
        <f t="shared" si="26"/>
        <v>0</v>
      </c>
      <c r="G320" s="59">
        <f t="shared" si="26"/>
        <v>0</v>
      </c>
      <c r="H320" s="59">
        <f t="shared" si="26"/>
        <v>1.2775787341359921</v>
      </c>
      <c r="I320" s="1"/>
    </row>
    <row r="321" spans="2:9" x14ac:dyDescent="0.2">
      <c r="B321" s="9" t="str">
        <f>$B$35</f>
        <v>Teacher Education</v>
      </c>
      <c r="C321" s="59">
        <f t="shared" si="26"/>
        <v>1.3469048150395198</v>
      </c>
      <c r="D321" s="59">
        <f t="shared" si="26"/>
        <v>1.3033015573734128</v>
      </c>
      <c r="E321" s="59">
        <f t="shared" si="26"/>
        <v>2.9195973554147838</v>
      </c>
      <c r="F321" s="59">
        <f t="shared" si="26"/>
        <v>3.3652849606167279</v>
      </c>
      <c r="G321" s="59">
        <f t="shared" si="26"/>
        <v>0</v>
      </c>
      <c r="H321" s="59">
        <f t="shared" si="26"/>
        <v>1.8944131342813573</v>
      </c>
      <c r="I321" s="1"/>
    </row>
    <row r="322" spans="2:9" x14ac:dyDescent="0.2">
      <c r="B322" s="9" t="str">
        <f>$B$36</f>
        <v>Agriculture</v>
      </c>
      <c r="C322" s="59">
        <f t="shared" si="26"/>
        <v>1.4579204912065347</v>
      </c>
      <c r="D322" s="59">
        <f t="shared" si="26"/>
        <v>1.685318904590327</v>
      </c>
      <c r="E322" s="59">
        <f t="shared" si="26"/>
        <v>0</v>
      </c>
      <c r="F322" s="59">
        <f t="shared" si="26"/>
        <v>0</v>
      </c>
      <c r="G322" s="59">
        <f t="shared" si="26"/>
        <v>0</v>
      </c>
      <c r="H322" s="59">
        <f t="shared" si="26"/>
        <v>1.6494138919507806</v>
      </c>
      <c r="I322" s="1"/>
    </row>
    <row r="323" spans="2:9" x14ac:dyDescent="0.2">
      <c r="B323" s="9" t="str">
        <f>$B$37</f>
        <v>Engineering</v>
      </c>
      <c r="C323" s="59">
        <f t="shared" si="26"/>
        <v>1.8838023752531632</v>
      </c>
      <c r="D323" s="59">
        <f t="shared" si="26"/>
        <v>2.0301745571954903</v>
      </c>
      <c r="E323" s="59">
        <f t="shared" si="26"/>
        <v>2.352755820872531</v>
      </c>
      <c r="F323" s="59">
        <f t="shared" si="26"/>
        <v>0</v>
      </c>
      <c r="G323" s="59">
        <f t="shared" si="26"/>
        <v>0</v>
      </c>
      <c r="H323" s="59">
        <f t="shared" si="26"/>
        <v>2.1726105835680682</v>
      </c>
      <c r="I323" s="1"/>
    </row>
    <row r="324" spans="2:9" x14ac:dyDescent="0.2">
      <c r="B324" s="9" t="str">
        <f>$B$38</f>
        <v>Home Economics</v>
      </c>
      <c r="C324" s="59">
        <f t="shared" si="26"/>
        <v>1.1911328558723815</v>
      </c>
      <c r="D324" s="59">
        <f t="shared" si="26"/>
        <v>1.2317473161705728</v>
      </c>
      <c r="E324" s="59">
        <f t="shared" si="26"/>
        <v>4.4649686799003634</v>
      </c>
      <c r="F324" s="59">
        <f t="shared" si="26"/>
        <v>0</v>
      </c>
      <c r="G324" s="59">
        <f t="shared" si="26"/>
        <v>0</v>
      </c>
      <c r="H324" s="59">
        <f t="shared" si="26"/>
        <v>1.3872389926531477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1.680610303933052</v>
      </c>
      <c r="D326" s="59">
        <f t="shared" si="26"/>
        <v>1.8142371051514978</v>
      </c>
      <c r="E326" s="59">
        <f t="shared" si="26"/>
        <v>0</v>
      </c>
      <c r="F326" s="59">
        <f t="shared" si="26"/>
        <v>0</v>
      </c>
      <c r="G326" s="59">
        <f t="shared" si="26"/>
        <v>0</v>
      </c>
      <c r="H326" s="59">
        <f t="shared" si="26"/>
        <v>1.8034964166374856</v>
      </c>
      <c r="I326" s="1"/>
    </row>
    <row r="327" spans="2:9" x14ac:dyDescent="0.2">
      <c r="B327" s="9" t="str">
        <f>$B$41</f>
        <v>Library Science</v>
      </c>
      <c r="C327" s="59">
        <f t="shared" si="26"/>
        <v>0</v>
      </c>
      <c r="D327" s="59">
        <f t="shared" si="26"/>
        <v>0</v>
      </c>
      <c r="E327" s="59">
        <f t="shared" si="26"/>
        <v>1.8004112582842928</v>
      </c>
      <c r="F327" s="59">
        <f t="shared" si="26"/>
        <v>0</v>
      </c>
      <c r="G327" s="59">
        <f t="shared" si="26"/>
        <v>0</v>
      </c>
      <c r="H327" s="59">
        <f t="shared" si="26"/>
        <v>1.8004112582842928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1.2347561871545512</v>
      </c>
      <c r="D331" s="59">
        <f t="shared" si="26"/>
        <v>1.1309485887507085</v>
      </c>
      <c r="E331" s="59">
        <f t="shared" si="26"/>
        <v>1.4885264940401985</v>
      </c>
      <c r="F331" s="59">
        <f t="shared" si="26"/>
        <v>0</v>
      </c>
      <c r="G331" s="59">
        <f t="shared" si="26"/>
        <v>0</v>
      </c>
      <c r="H331" s="59">
        <f t="shared" si="26"/>
        <v>1.2786321624739665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1.1158758087657432</v>
      </c>
      <c r="D333" s="59">
        <f t="shared" si="26"/>
        <v>1.5770426127221422</v>
      </c>
      <c r="E333" s="59">
        <f t="shared" si="26"/>
        <v>1.5344932229979389</v>
      </c>
      <c r="F333" s="59">
        <f t="shared" si="26"/>
        <v>0</v>
      </c>
      <c r="G333" s="59">
        <f t="shared" si="26"/>
        <v>0</v>
      </c>
      <c r="H333" s="59">
        <f t="shared" si="26"/>
        <v>1.5250629722912585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0.4461862094553965</v>
      </c>
      <c r="E335" s="59">
        <f t="shared" si="27"/>
        <v>0</v>
      </c>
      <c r="F335" s="59">
        <f t="shared" si="27"/>
        <v>0</v>
      </c>
      <c r="G335" s="59">
        <f t="shared" si="27"/>
        <v>0</v>
      </c>
      <c r="H335" s="59">
        <f t="shared" si="27"/>
        <v>0.4461862094553965</v>
      </c>
      <c r="I335" s="1"/>
    </row>
    <row r="336" spans="2:9" x14ac:dyDescent="0.2">
      <c r="B336" s="9" t="str">
        <f>$B$50</f>
        <v>Technology</v>
      </c>
      <c r="C336" s="59">
        <f t="shared" si="27"/>
        <v>1.5638762748908066</v>
      </c>
      <c r="D336" s="59">
        <f t="shared" si="27"/>
        <v>1.6780768038161755</v>
      </c>
      <c r="E336" s="59">
        <f t="shared" si="27"/>
        <v>2.6776242244866015</v>
      </c>
      <c r="F336" s="59">
        <f t="shared" si="27"/>
        <v>0</v>
      </c>
      <c r="G336" s="59">
        <f t="shared" si="27"/>
        <v>0</v>
      </c>
      <c r="H336" s="59">
        <f t="shared" si="27"/>
        <v>2.2013130277192006</v>
      </c>
      <c r="I336" s="1"/>
    </row>
    <row r="337" spans="2:10" x14ac:dyDescent="0.2">
      <c r="B337" s="9" t="str">
        <f>$B$51</f>
        <v>Nursing</v>
      </c>
      <c r="C337" s="59">
        <f t="shared" si="27"/>
        <v>0</v>
      </c>
      <c r="D337" s="59">
        <f t="shared" si="27"/>
        <v>3.9983919707995423</v>
      </c>
      <c r="E337" s="59">
        <f t="shared" si="27"/>
        <v>0</v>
      </c>
      <c r="F337" s="59">
        <f t="shared" si="27"/>
        <v>0</v>
      </c>
      <c r="G337" s="59">
        <f t="shared" si="27"/>
        <v>0</v>
      </c>
      <c r="H337" s="59">
        <f t="shared" si="27"/>
        <v>3.9983919707995423</v>
      </c>
      <c r="I337" s="1"/>
    </row>
    <row r="338" spans="2:10" x14ac:dyDescent="0.2">
      <c r="B338" s="39" t="str">
        <f>$B$52</f>
        <v>Totals</v>
      </c>
      <c r="C338" s="59">
        <f t="shared" si="27"/>
        <v>1.1786939757448716</v>
      </c>
      <c r="D338" s="59">
        <f t="shared" si="27"/>
        <v>1.5188150189977083</v>
      </c>
      <c r="E338" s="59">
        <f t="shared" si="27"/>
        <v>2.2023518227431453</v>
      </c>
      <c r="F338" s="59">
        <f t="shared" si="27"/>
        <v>3.5479736538881563</v>
      </c>
      <c r="G338" s="59">
        <f t="shared" si="27"/>
        <v>0</v>
      </c>
      <c r="H338" s="59">
        <f t="shared" si="27"/>
        <v>1.6272951866410101</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9922.8464321461979</v>
      </c>
      <c r="D343" s="42">
        <f t="shared" si="28"/>
        <v>13279.701742844667</v>
      </c>
      <c r="E343" s="42">
        <f>E293*24</f>
        <v>20892.198388468307</v>
      </c>
      <c r="F343" s="42">
        <f>F293*18</f>
        <v>25546.013905779353</v>
      </c>
      <c r="G343" s="42">
        <f>G293*24</f>
        <v>0</v>
      </c>
      <c r="H343" s="42">
        <f>IF((C32/30+D32/30+E32/24+F32/18+G32/24)=0,0,H268/(C32/30+D32/30+E32/24+F32/18+G32/24))</f>
        <v>13576.818055318887</v>
      </c>
      <c r="I343" s="1"/>
    </row>
    <row r="344" spans="2:10" x14ac:dyDescent="0.2">
      <c r="B344" s="9" t="str">
        <f>$B$33</f>
        <v>Science</v>
      </c>
      <c r="C344" s="43">
        <f t="shared" si="28"/>
        <v>13908.806279538117</v>
      </c>
      <c r="D344" s="43">
        <f t="shared" si="28"/>
        <v>17935.77891011483</v>
      </c>
      <c r="E344" s="43">
        <f>E294*24</f>
        <v>22685.895158916494</v>
      </c>
      <c r="F344" s="43">
        <f>F294*18</f>
        <v>0</v>
      </c>
      <c r="G344" s="43">
        <f>G294*24</f>
        <v>0</v>
      </c>
      <c r="H344" s="43">
        <f t="shared" ref="H344:H363" si="29">IF((C33/30+D33/30+E33/24+F33/18+G33/24)=0,0,H269/(C33/30+D33/30+E33/24+F33/18+G33/24))</f>
        <v>17609.302623480606</v>
      </c>
      <c r="I344" s="1"/>
    </row>
    <row r="345" spans="2:10" x14ac:dyDescent="0.2">
      <c r="B345" s="9" t="str">
        <f>$B$34</f>
        <v>Fine Arts</v>
      </c>
      <c r="C345" s="43">
        <f t="shared" si="28"/>
        <v>7979.0636958221303</v>
      </c>
      <c r="D345" s="43">
        <f t="shared" si="28"/>
        <v>15378.37590740883</v>
      </c>
      <c r="E345" s="43">
        <f t="shared" ref="E345:E363" si="30">E295*24</f>
        <v>16852.749707535604</v>
      </c>
      <c r="F345" s="43">
        <f t="shared" ref="F345:F363" si="31">F295*18</f>
        <v>0</v>
      </c>
      <c r="G345" s="43">
        <f t="shared" ref="G345:G363" si="32">G295*24</f>
        <v>0</v>
      </c>
      <c r="H345" s="43">
        <f t="shared" si="29"/>
        <v>12639.124982894304</v>
      </c>
      <c r="I345" s="1"/>
    </row>
    <row r="346" spans="2:10" x14ac:dyDescent="0.2">
      <c r="B346" s="9" t="str">
        <f>$B$35</f>
        <v>Teacher Education</v>
      </c>
      <c r="C346" s="43">
        <f t="shared" si="28"/>
        <v>13365.129638355433</v>
      </c>
      <c r="D346" s="43">
        <f t="shared" si="28"/>
        <v>12932.461208593353</v>
      </c>
      <c r="E346" s="43">
        <f t="shared" si="30"/>
        <v>23176.572961184851</v>
      </c>
      <c r="F346" s="43">
        <f t="shared" si="31"/>
        <v>20035.923518766573</v>
      </c>
      <c r="G346" s="43">
        <f t="shared" si="32"/>
        <v>0</v>
      </c>
      <c r="H346" s="43">
        <f t="shared" si="29"/>
        <v>16775.061024331546</v>
      </c>
      <c r="I346" s="1"/>
    </row>
    <row r="347" spans="2:10" x14ac:dyDescent="0.2">
      <c r="B347" s="9" t="str">
        <f>$B$36</f>
        <v>Agriculture</v>
      </c>
      <c r="C347" s="43">
        <f t="shared" si="28"/>
        <v>14466.721144521594</v>
      </c>
      <c r="D347" s="43">
        <f t="shared" si="28"/>
        <v>16723.160679442666</v>
      </c>
      <c r="E347" s="43">
        <f t="shared" si="30"/>
        <v>0</v>
      </c>
      <c r="F347" s="43">
        <f t="shared" si="31"/>
        <v>0</v>
      </c>
      <c r="G347" s="43">
        <f t="shared" si="32"/>
        <v>0</v>
      </c>
      <c r="H347" s="43">
        <f t="shared" si="29"/>
        <v>16366.880752876179</v>
      </c>
      <c r="I347" s="1"/>
    </row>
    <row r="348" spans="2:10" x14ac:dyDescent="0.2">
      <c r="B348" s="9" t="str">
        <f>$B$37</f>
        <v>Engineering</v>
      </c>
      <c r="C348" s="43">
        <f t="shared" si="28"/>
        <v>18692.681678149384</v>
      </c>
      <c r="D348" s="43">
        <f t="shared" si="28"/>
        <v>20145.110361501262</v>
      </c>
      <c r="E348" s="43">
        <f t="shared" si="30"/>
        <v>18676.827762284956</v>
      </c>
      <c r="F348" s="43">
        <f t="shared" si="31"/>
        <v>0</v>
      </c>
      <c r="G348" s="43">
        <f t="shared" si="32"/>
        <v>0</v>
      </c>
      <c r="H348" s="43">
        <f t="shared" si="29"/>
        <v>19143.061097494861</v>
      </c>
      <c r="I348" s="1"/>
    </row>
    <row r="349" spans="2:10" x14ac:dyDescent="0.2">
      <c r="B349" s="9" t="str">
        <f>$B$38</f>
        <v>Home Economics</v>
      </c>
      <c r="C349" s="43">
        <f t="shared" si="28"/>
        <v>11819.428409105372</v>
      </c>
      <c r="D349" s="43">
        <f t="shared" si="28"/>
        <v>12222.439461568823</v>
      </c>
      <c r="E349" s="43">
        <f t="shared" si="30"/>
        <v>35444.158827995074</v>
      </c>
      <c r="F349" s="43">
        <f t="shared" si="31"/>
        <v>0</v>
      </c>
      <c r="G349" s="43">
        <f t="shared" si="32"/>
        <v>0</v>
      </c>
      <c r="H349" s="43">
        <f t="shared" si="29"/>
        <v>13601.486161534962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16676.437958210223</v>
      </c>
      <c r="D351" s="43">
        <f t="shared" si="28"/>
        <v>18002.396185919788</v>
      </c>
      <c r="E351" s="43">
        <f t="shared" si="30"/>
        <v>0</v>
      </c>
      <c r="F351" s="43">
        <f t="shared" si="31"/>
        <v>0</v>
      </c>
      <c r="G351" s="43">
        <f t="shared" si="32"/>
        <v>0</v>
      </c>
      <c r="H351" s="43">
        <f t="shared" si="29"/>
        <v>17895.817983219731</v>
      </c>
      <c r="I351" s="1"/>
    </row>
    <row r="352" spans="2:10" x14ac:dyDescent="0.2">
      <c r="B352" s="9" t="str">
        <f>$B$41</f>
        <v>Library Science</v>
      </c>
      <c r="C352" s="43">
        <f t="shared" si="28"/>
        <v>0</v>
      </c>
      <c r="D352" s="43">
        <f t="shared" si="28"/>
        <v>0</v>
      </c>
      <c r="E352" s="43">
        <f t="shared" si="30"/>
        <v>14292.163544529714</v>
      </c>
      <c r="F352" s="43">
        <f t="shared" si="31"/>
        <v>0</v>
      </c>
      <c r="G352" s="43">
        <f t="shared" si="32"/>
        <v>0</v>
      </c>
      <c r="H352" s="43">
        <f t="shared" si="29"/>
        <v>14292.163544529714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12252.296026276981</v>
      </c>
      <c r="D356" s="43">
        <f t="shared" si="28"/>
        <v>11222.229168825745</v>
      </c>
      <c r="E356" s="43">
        <f t="shared" si="30"/>
        <v>11816.335848433499</v>
      </c>
      <c r="F356" s="43">
        <f t="shared" si="31"/>
        <v>0</v>
      </c>
      <c r="G356" s="43">
        <f t="shared" si="32"/>
        <v>0</v>
      </c>
      <c r="H356" s="43">
        <f t="shared" si="29"/>
        <v>11543.401243432343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11072.664287729409</v>
      </c>
      <c r="D358" s="43">
        <f t="shared" si="28"/>
        <v>15648.751662992427</v>
      </c>
      <c r="E358" s="43">
        <f t="shared" si="30"/>
        <v>12181.232482382095</v>
      </c>
      <c r="F358" s="43">
        <f t="shared" si="31"/>
        <v>0</v>
      </c>
      <c r="G358" s="43">
        <f t="shared" si="32"/>
        <v>0</v>
      </c>
      <c r="H358" s="43">
        <f t="shared" si="29"/>
        <v>14084.1901204848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4427.4372365673171</v>
      </c>
      <c r="E360" s="43">
        <f t="shared" si="30"/>
        <v>0</v>
      </c>
      <c r="F360" s="43">
        <f t="shared" si="31"/>
        <v>0</v>
      </c>
      <c r="G360" s="43">
        <f t="shared" si="32"/>
        <v>0</v>
      </c>
      <c r="H360" s="43">
        <f t="shared" si="29"/>
        <v>4427.437236567318</v>
      </c>
      <c r="I360" s="1"/>
    </row>
    <row r="361" spans="2:9" x14ac:dyDescent="0.2">
      <c r="B361" s="9" t="str">
        <f>$B$50</f>
        <v>Technology</v>
      </c>
      <c r="C361" s="43">
        <f t="shared" si="33"/>
        <v>15518.104114618327</v>
      </c>
      <c r="D361" s="43">
        <f t="shared" si="33"/>
        <v>16651.298425614634</v>
      </c>
      <c r="E361" s="43">
        <f t="shared" si="30"/>
        <v>21255.723186060084</v>
      </c>
      <c r="F361" s="43">
        <f t="shared" si="31"/>
        <v>0</v>
      </c>
      <c r="G361" s="43">
        <f t="shared" si="32"/>
        <v>0</v>
      </c>
      <c r="H361" s="43">
        <f t="shared" si="29"/>
        <v>19300.391843494839</v>
      </c>
      <c r="I361" s="1"/>
    </row>
    <row r="362" spans="2:9" x14ac:dyDescent="0.2">
      <c r="B362" s="9" t="str">
        <f>$B$51</f>
        <v>Nursing</v>
      </c>
      <c r="C362" s="43">
        <f t="shared" si="33"/>
        <v>0</v>
      </c>
      <c r="D362" s="43">
        <f t="shared" si="33"/>
        <v>39675.429501770246</v>
      </c>
      <c r="E362" s="43">
        <f t="shared" si="30"/>
        <v>0</v>
      </c>
      <c r="F362" s="43">
        <f t="shared" si="31"/>
        <v>0</v>
      </c>
      <c r="G362" s="43">
        <f t="shared" si="32"/>
        <v>0</v>
      </c>
      <c r="H362" s="43">
        <f t="shared" si="29"/>
        <v>39675.429501770246</v>
      </c>
      <c r="I362" s="1"/>
    </row>
    <row r="363" spans="2:9" x14ac:dyDescent="0.2">
      <c r="B363" s="39" t="str">
        <f>$B$52</f>
        <v>Totals</v>
      </c>
      <c r="C363" s="42">
        <f t="shared" si="33"/>
        <v>11695.999311812217</v>
      </c>
      <c r="D363" s="42">
        <f t="shared" si="33"/>
        <v>15070.968192351471</v>
      </c>
      <c r="E363" s="42">
        <f t="shared" si="30"/>
        <v>17482.879141309997</v>
      </c>
      <c r="F363" s="42">
        <f t="shared" si="31"/>
        <v>21123.598627699681</v>
      </c>
      <c r="G363" s="42">
        <f t="shared" si="32"/>
        <v>0</v>
      </c>
      <c r="H363" s="42">
        <f t="shared" si="29"/>
        <v>15173.812625937109</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82</v>
      </c>
      <c r="C3" s="6"/>
      <c r="D3" s="6"/>
      <c r="E3" s="6"/>
      <c r="F3" s="6"/>
      <c r="G3" s="6"/>
      <c r="H3" s="6"/>
    </row>
    <row r="4" spans="2:8" x14ac:dyDescent="0.2">
      <c r="B4" s="90" t="s">
        <v>156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Data!G24</f>
        <v>49488934</v>
      </c>
      <c r="G13" s="33"/>
      <c r="H13" s="60">
        <f>F13</f>
        <v>49488934</v>
      </c>
    </row>
    <row r="14" spans="2:8" x14ac:dyDescent="0.2">
      <c r="B14" s="351" t="s">
        <v>15</v>
      </c>
      <c r="C14" s="351"/>
      <c r="D14" s="351"/>
      <c r="E14" s="351"/>
      <c r="F14" s="82">
        <f>Data!H24</f>
        <v>2572717</v>
      </c>
      <c r="G14" s="33"/>
      <c r="H14" s="30">
        <f>F14</f>
        <v>2572717</v>
      </c>
    </row>
    <row r="15" spans="2:8" x14ac:dyDescent="0.2">
      <c r="B15" s="351" t="s">
        <v>16</v>
      </c>
      <c r="C15" s="351"/>
      <c r="D15" s="351"/>
      <c r="E15" s="351"/>
      <c r="F15" s="82">
        <f>Data!I24</f>
        <v>31366458</v>
      </c>
      <c r="G15" s="33"/>
      <c r="H15" s="30">
        <f>F15</f>
        <v>31366458</v>
      </c>
    </row>
    <row r="16" spans="2:8" x14ac:dyDescent="0.2">
      <c r="B16" s="351" t="s">
        <v>20</v>
      </c>
      <c r="C16" s="351"/>
      <c r="D16" s="351"/>
      <c r="E16" s="351"/>
      <c r="F16" s="82">
        <f>Data!J24</f>
        <v>7853084</v>
      </c>
      <c r="G16" s="33"/>
      <c r="H16" s="30">
        <f>F16-G16</f>
        <v>7853084</v>
      </c>
    </row>
    <row r="17" spans="2:23" x14ac:dyDescent="0.2">
      <c r="B17" s="351" t="s">
        <v>17</v>
      </c>
      <c r="C17" s="351"/>
      <c r="D17" s="351"/>
      <c r="E17" s="351"/>
      <c r="F17" s="82">
        <f>Data!K24</f>
        <v>22574146</v>
      </c>
      <c r="G17" s="33"/>
      <c r="H17" s="30">
        <f>F17</f>
        <v>22574146</v>
      </c>
    </row>
    <row r="18" spans="2:23" x14ac:dyDescent="0.2">
      <c r="B18" s="351" t="s">
        <v>1</v>
      </c>
      <c r="C18" s="351"/>
      <c r="D18" s="351"/>
      <c r="E18" s="351"/>
      <c r="F18" s="83">
        <f>SUM(F13:F17)</f>
        <v>113855339</v>
      </c>
      <c r="G18" s="34"/>
      <c r="H18" s="29">
        <f>SUM(H13:H17)</f>
        <v>113855339</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Data!L24</f>
        <v>Lila Murray</v>
      </c>
      <c r="E21" s="350"/>
      <c r="F21" s="350"/>
      <c r="G21" s="94" t="str">
        <f>Data!M24</f>
        <v>713-221-8098</v>
      </c>
      <c r="H21" s="84" t="str">
        <f>Data!N24</f>
        <v>murrayd@uhd.edu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Data!O24</f>
        <v>2770</v>
      </c>
      <c r="D25" s="86">
        <f>Data!P24</f>
        <v>9667</v>
      </c>
      <c r="E25" s="86">
        <f>Data!Q24</f>
        <v>1476</v>
      </c>
      <c r="F25" s="86">
        <f>Data!R24</f>
        <v>0</v>
      </c>
      <c r="G25" s="86">
        <f>Data!S24</f>
        <v>0</v>
      </c>
      <c r="H25" s="74">
        <f>SUM(C25:G25)</f>
        <v>13913</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Data!T24</f>
        <v>Tucker, Carol M.</v>
      </c>
      <c r="E28" s="350"/>
      <c r="F28" s="350"/>
      <c r="G28" s="94" t="str">
        <f>Data!U24</f>
        <v>(713) 221-8269</v>
      </c>
      <c r="H28" s="84" t="str">
        <f>Data!V24</f>
        <v>TuckerCa@uhd.edu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Data!W24</f>
        <v>73234</v>
      </c>
      <c r="D32" s="87">
        <f>Data!AQ24</f>
        <v>51615</v>
      </c>
      <c r="E32" s="87">
        <f>Data!BK24</f>
        <v>3105</v>
      </c>
      <c r="F32" s="87">
        <f>Data!CE24</f>
        <v>0</v>
      </c>
      <c r="G32" s="87">
        <f>Data!CY24</f>
        <v>0</v>
      </c>
      <c r="H32" s="22">
        <f>SUM(C32:G32)</f>
        <v>127954</v>
      </c>
      <c r="I32" s="1"/>
      <c r="W32" s="18"/>
    </row>
    <row r="33" spans="2:23" x14ac:dyDescent="0.2">
      <c r="B33" s="7" t="s">
        <v>47</v>
      </c>
      <c r="C33" s="87">
        <f>Data!X24</f>
        <v>15040</v>
      </c>
      <c r="D33" s="87">
        <f>Data!AR24</f>
        <v>18641</v>
      </c>
      <c r="E33" s="87">
        <f>Data!BL24</f>
        <v>370</v>
      </c>
      <c r="F33" s="87">
        <f>Data!CF24</f>
        <v>0</v>
      </c>
      <c r="G33" s="87">
        <f>Data!CZ24</f>
        <v>0</v>
      </c>
      <c r="H33" s="22">
        <f t="shared" ref="H33:H52" si="0">SUM(C33:G33)</f>
        <v>34051</v>
      </c>
      <c r="I33" s="1"/>
      <c r="W33" s="18"/>
    </row>
    <row r="34" spans="2:23" x14ac:dyDescent="0.2">
      <c r="B34" s="7" t="s">
        <v>48</v>
      </c>
      <c r="C34" s="87">
        <f>Data!Y24</f>
        <v>6693</v>
      </c>
      <c r="D34" s="87">
        <f>Data!AS24</f>
        <v>1677</v>
      </c>
      <c r="E34" s="87">
        <f>Data!BM24</f>
        <v>0</v>
      </c>
      <c r="F34" s="87">
        <f>Data!CG24</f>
        <v>0</v>
      </c>
      <c r="G34" s="87">
        <f>Data!DA24</f>
        <v>0</v>
      </c>
      <c r="H34" s="22">
        <f t="shared" si="0"/>
        <v>8370</v>
      </c>
      <c r="I34" s="1"/>
      <c r="W34" s="18"/>
    </row>
    <row r="35" spans="2:23" x14ac:dyDescent="0.2">
      <c r="B35" s="7" t="s">
        <v>49</v>
      </c>
      <c r="C35" s="87">
        <f>Data!Z24</f>
        <v>2133</v>
      </c>
      <c r="D35" s="87">
        <f>Data!AT24</f>
        <v>12048</v>
      </c>
      <c r="E35" s="87">
        <f>Data!BN24</f>
        <v>777</v>
      </c>
      <c r="F35" s="87">
        <f>Data!CH24</f>
        <v>0</v>
      </c>
      <c r="G35" s="87">
        <f>Data!DB24</f>
        <v>0</v>
      </c>
      <c r="H35" s="22">
        <f t="shared" si="0"/>
        <v>14958</v>
      </c>
      <c r="I35" s="1"/>
      <c r="W35" s="18"/>
    </row>
    <row r="36" spans="2:23" x14ac:dyDescent="0.2">
      <c r="B36" s="7" t="s">
        <v>50</v>
      </c>
      <c r="C36" s="87">
        <f>Data!AA24</f>
        <v>0</v>
      </c>
      <c r="D36" s="87">
        <f>Data!AU24</f>
        <v>0</v>
      </c>
      <c r="E36" s="87">
        <f>Data!BO24</f>
        <v>0</v>
      </c>
      <c r="F36" s="87">
        <f>Data!CI24</f>
        <v>0</v>
      </c>
      <c r="G36" s="87">
        <f>Data!DC24</f>
        <v>0</v>
      </c>
      <c r="H36" s="22">
        <f t="shared" si="0"/>
        <v>0</v>
      </c>
      <c r="I36" s="1"/>
      <c r="W36" s="18"/>
    </row>
    <row r="37" spans="2:23" x14ac:dyDescent="0.2">
      <c r="B37" s="7" t="s">
        <v>51</v>
      </c>
      <c r="C37" s="87">
        <f>Data!AB24</f>
        <v>3867</v>
      </c>
      <c r="D37" s="87">
        <f>Data!AV24</f>
        <v>2438</v>
      </c>
      <c r="E37" s="87">
        <f>Data!BP24</f>
        <v>372</v>
      </c>
      <c r="F37" s="87">
        <f>Data!CJ24</f>
        <v>0</v>
      </c>
      <c r="G37" s="87">
        <f>Data!DD24</f>
        <v>0</v>
      </c>
      <c r="H37" s="22">
        <f t="shared" si="0"/>
        <v>6677</v>
      </c>
      <c r="I37" s="1"/>
      <c r="W37" s="18"/>
    </row>
    <row r="38" spans="2:23" x14ac:dyDescent="0.2">
      <c r="B38" s="7" t="s">
        <v>52</v>
      </c>
      <c r="C38" s="87">
        <f>Data!AC24</f>
        <v>303</v>
      </c>
      <c r="D38" s="87">
        <f>Data!AW24</f>
        <v>678</v>
      </c>
      <c r="E38" s="87">
        <f>Data!BQ24</f>
        <v>0</v>
      </c>
      <c r="F38" s="87">
        <f>Data!CK24</f>
        <v>0</v>
      </c>
      <c r="G38" s="87">
        <f>Data!DE24</f>
        <v>0</v>
      </c>
      <c r="H38" s="22">
        <f t="shared" si="0"/>
        <v>981</v>
      </c>
      <c r="I38" s="1"/>
      <c r="W38" s="18"/>
    </row>
    <row r="39" spans="2:23" x14ac:dyDescent="0.2">
      <c r="B39" s="7" t="s">
        <v>53</v>
      </c>
      <c r="C39" s="87">
        <f>Data!AD24</f>
        <v>0</v>
      </c>
      <c r="D39" s="87">
        <f>Data!AX24</f>
        <v>0</v>
      </c>
      <c r="E39" s="87">
        <f>Data!BR24</f>
        <v>0</v>
      </c>
      <c r="F39" s="87">
        <f>Data!CL24</f>
        <v>0</v>
      </c>
      <c r="G39" s="87">
        <f>Data!DF24</f>
        <v>0</v>
      </c>
      <c r="H39" s="22">
        <f t="shared" si="0"/>
        <v>0</v>
      </c>
      <c r="I39" s="1"/>
      <c r="W39" s="18"/>
    </row>
    <row r="40" spans="2:23" x14ac:dyDescent="0.2">
      <c r="B40" s="7" t="s">
        <v>54</v>
      </c>
      <c r="C40" s="87">
        <f>Data!AE24</f>
        <v>597</v>
      </c>
      <c r="D40" s="87">
        <f>Data!AY24</f>
        <v>3156</v>
      </c>
      <c r="E40" s="87">
        <f>Data!BS24</f>
        <v>0</v>
      </c>
      <c r="F40" s="87">
        <f>Data!CM24</f>
        <v>0</v>
      </c>
      <c r="G40" s="87">
        <f>Data!DG24</f>
        <v>0</v>
      </c>
      <c r="H40" s="22">
        <f t="shared" si="0"/>
        <v>3753</v>
      </c>
      <c r="I40" s="1"/>
      <c r="W40" s="18"/>
    </row>
    <row r="41" spans="2:23" x14ac:dyDescent="0.2">
      <c r="B41" s="7" t="s">
        <v>55</v>
      </c>
      <c r="C41" s="87">
        <f>Data!AF24</f>
        <v>0</v>
      </c>
      <c r="D41" s="87">
        <f>Data!AZ24</f>
        <v>0</v>
      </c>
      <c r="E41" s="87">
        <f>Data!BT24</f>
        <v>0</v>
      </c>
      <c r="F41" s="87">
        <f>Data!CN24</f>
        <v>0</v>
      </c>
      <c r="G41" s="87">
        <f>Data!DH24</f>
        <v>0</v>
      </c>
      <c r="H41" s="22">
        <f t="shared" si="0"/>
        <v>0</v>
      </c>
      <c r="I41" s="1"/>
      <c r="W41" s="18"/>
    </row>
    <row r="42" spans="2:23" x14ac:dyDescent="0.2">
      <c r="B42" s="7" t="s">
        <v>56</v>
      </c>
      <c r="C42" s="87">
        <f>Data!AG24</f>
        <v>0</v>
      </c>
      <c r="D42" s="87">
        <f>Data!BA24</f>
        <v>0</v>
      </c>
      <c r="E42" s="87">
        <f>Data!BU24</f>
        <v>0</v>
      </c>
      <c r="F42" s="87">
        <f>Data!CO24</f>
        <v>0</v>
      </c>
      <c r="G42" s="87">
        <f>Data!DI24</f>
        <v>0</v>
      </c>
      <c r="H42" s="22">
        <f t="shared" si="0"/>
        <v>0</v>
      </c>
      <c r="I42" s="1"/>
      <c r="W42" s="18"/>
    </row>
    <row r="43" spans="2:23" x14ac:dyDescent="0.2">
      <c r="B43" s="7" t="s">
        <v>57</v>
      </c>
      <c r="C43" s="87">
        <f>Data!AH24</f>
        <v>0</v>
      </c>
      <c r="D43" s="87">
        <f>Data!BB24</f>
        <v>0</v>
      </c>
      <c r="E43" s="87">
        <f>Data!BV24</f>
        <v>0</v>
      </c>
      <c r="F43" s="87">
        <f>Data!CP24</f>
        <v>0</v>
      </c>
      <c r="G43" s="87">
        <f>Data!DJ24</f>
        <v>0</v>
      </c>
      <c r="H43" s="22">
        <f t="shared" si="0"/>
        <v>0</v>
      </c>
      <c r="I43" s="1"/>
      <c r="W43" s="18"/>
    </row>
    <row r="44" spans="2:23" x14ac:dyDescent="0.2">
      <c r="B44" s="7" t="s">
        <v>58</v>
      </c>
      <c r="C44" s="87">
        <f>Data!AI24</f>
        <v>0</v>
      </c>
      <c r="D44" s="87">
        <f>Data!BC24</f>
        <v>0</v>
      </c>
      <c r="E44" s="87">
        <f>Data!BW24</f>
        <v>0</v>
      </c>
      <c r="F44" s="87">
        <f>Data!CQ24</f>
        <v>0</v>
      </c>
      <c r="G44" s="87">
        <f>Data!DK24</f>
        <v>0</v>
      </c>
      <c r="H44" s="22">
        <f t="shared" si="0"/>
        <v>0</v>
      </c>
      <c r="I44" s="1"/>
      <c r="W44" s="18"/>
    </row>
    <row r="45" spans="2:23" x14ac:dyDescent="0.2">
      <c r="B45" s="7" t="s">
        <v>59</v>
      </c>
      <c r="C45" s="87">
        <f>Data!AJ24</f>
        <v>270</v>
      </c>
      <c r="D45" s="87">
        <f>Data!BD24</f>
        <v>231</v>
      </c>
      <c r="E45" s="87">
        <f>Data!BX24</f>
        <v>0</v>
      </c>
      <c r="F45" s="87">
        <f>Data!CR24</f>
        <v>0</v>
      </c>
      <c r="G45" s="87">
        <f>Data!DL24</f>
        <v>0</v>
      </c>
      <c r="H45" s="22">
        <f t="shared" si="0"/>
        <v>501</v>
      </c>
      <c r="I45" s="1"/>
      <c r="W45" s="18"/>
    </row>
    <row r="46" spans="2:23" x14ac:dyDescent="0.2">
      <c r="B46" s="7" t="s">
        <v>60</v>
      </c>
      <c r="C46" s="87">
        <f>Data!AK24</f>
        <v>0</v>
      </c>
      <c r="D46" s="87">
        <f>Data!BE24</f>
        <v>0</v>
      </c>
      <c r="E46" s="87">
        <f>Data!BY24</f>
        <v>0</v>
      </c>
      <c r="F46" s="87">
        <f>Data!CS24</f>
        <v>0</v>
      </c>
      <c r="G46" s="87">
        <f>Data!DM24</f>
        <v>0</v>
      </c>
      <c r="H46" s="22">
        <f t="shared" si="0"/>
        <v>0</v>
      </c>
      <c r="I46" s="1"/>
      <c r="W46" s="18"/>
    </row>
    <row r="47" spans="2:23" x14ac:dyDescent="0.2">
      <c r="B47" s="7" t="s">
        <v>61</v>
      </c>
      <c r="C47" s="87">
        <f>Data!AL24</f>
        <v>3777</v>
      </c>
      <c r="D47" s="87">
        <f>Data!BF24</f>
        <v>55854</v>
      </c>
      <c r="E47" s="87">
        <f>Data!BZ24</f>
        <v>22022</v>
      </c>
      <c r="F47" s="87">
        <f>Data!CT24</f>
        <v>0</v>
      </c>
      <c r="G47" s="87">
        <f>Data!DN24</f>
        <v>0</v>
      </c>
      <c r="H47" s="22">
        <f t="shared" si="0"/>
        <v>81653</v>
      </c>
      <c r="I47" s="1"/>
      <c r="W47" s="18"/>
    </row>
    <row r="48" spans="2:23" x14ac:dyDescent="0.2">
      <c r="B48" s="7" t="s">
        <v>62</v>
      </c>
      <c r="C48" s="87">
        <f>Data!AM24</f>
        <v>0</v>
      </c>
      <c r="D48" s="87">
        <f>Data!BG24</f>
        <v>0</v>
      </c>
      <c r="E48" s="87">
        <f>Data!CA24</f>
        <v>0</v>
      </c>
      <c r="F48" s="87">
        <f>Data!CU24</f>
        <v>0</v>
      </c>
      <c r="G48" s="87">
        <f>Data!DO24</f>
        <v>0</v>
      </c>
      <c r="H48" s="22">
        <f t="shared" si="0"/>
        <v>0</v>
      </c>
      <c r="I48" s="1"/>
      <c r="W48" s="18"/>
    </row>
    <row r="49" spans="2:23" x14ac:dyDescent="0.2">
      <c r="B49" s="7" t="s">
        <v>63</v>
      </c>
      <c r="C49" s="87">
        <f>Data!AN24</f>
        <v>0</v>
      </c>
      <c r="D49" s="87">
        <f>Data!BH24</f>
        <v>1281</v>
      </c>
      <c r="E49" s="87">
        <f>Data!CB24</f>
        <v>0</v>
      </c>
      <c r="F49" s="87">
        <f>Data!CV24</f>
        <v>0</v>
      </c>
      <c r="G49" s="87">
        <f>Data!DP24</f>
        <v>0</v>
      </c>
      <c r="H49" s="22">
        <f t="shared" si="0"/>
        <v>1281</v>
      </c>
      <c r="I49" s="1"/>
      <c r="W49" s="18"/>
    </row>
    <row r="50" spans="2:23" x14ac:dyDescent="0.2">
      <c r="B50" s="7" t="s">
        <v>64</v>
      </c>
      <c r="C50" s="87">
        <f>Data!AO24</f>
        <v>765</v>
      </c>
      <c r="D50" s="87">
        <f>Data!BI24</f>
        <v>1530</v>
      </c>
      <c r="E50" s="87">
        <f>Data!CC24</f>
        <v>630</v>
      </c>
      <c r="F50" s="87">
        <f>Data!CW24</f>
        <v>0</v>
      </c>
      <c r="G50" s="87">
        <f>Data!DQ24</f>
        <v>0</v>
      </c>
      <c r="H50" s="22">
        <f t="shared" si="0"/>
        <v>2925</v>
      </c>
      <c r="I50" s="1"/>
      <c r="W50" s="18"/>
    </row>
    <row r="51" spans="2:23" x14ac:dyDescent="0.2">
      <c r="B51" s="7" t="s">
        <v>0</v>
      </c>
      <c r="C51" s="87">
        <f>Data!AP24</f>
        <v>0</v>
      </c>
      <c r="D51" s="87">
        <f>Data!BJ24</f>
        <v>0</v>
      </c>
      <c r="E51" s="87">
        <f>Data!CD24</f>
        <v>0</v>
      </c>
      <c r="F51" s="87">
        <f>Data!CX24</f>
        <v>0</v>
      </c>
      <c r="G51" s="87">
        <f>Data!DR24</f>
        <v>0</v>
      </c>
      <c r="H51" s="22">
        <f t="shared" si="0"/>
        <v>0</v>
      </c>
      <c r="I51" s="1"/>
      <c r="W51" s="18"/>
    </row>
    <row r="52" spans="2:23" x14ac:dyDescent="0.2">
      <c r="B52" s="8" t="s">
        <v>35</v>
      </c>
      <c r="C52" s="22">
        <f>SUM(C32:C51)</f>
        <v>106679</v>
      </c>
      <c r="D52" s="22">
        <f>SUM(D32:D51)</f>
        <v>149149</v>
      </c>
      <c r="E52" s="22">
        <f>SUM(E32:E51)</f>
        <v>27276</v>
      </c>
      <c r="F52" s="22">
        <f>SUM(F32:F51)</f>
        <v>0</v>
      </c>
      <c r="G52" s="22">
        <f>SUM(G32:G51)</f>
        <v>0</v>
      </c>
      <c r="H52" s="22">
        <f t="shared" si="0"/>
        <v>283104</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Data!T24</f>
        <v>Tucker, Carol M.</v>
      </c>
      <c r="E55" s="350"/>
      <c r="F55" s="350"/>
      <c r="G55" s="94" t="str">
        <f>Data!U24</f>
        <v>(713) 221-8269</v>
      </c>
      <c r="H55" s="84" t="str">
        <f>Data!V24</f>
        <v>TuckerCa@uhd.edu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Data!DS24</f>
        <v>6715994</v>
      </c>
      <c r="D61" s="88">
        <f>Data!EM24</f>
        <v>5979907</v>
      </c>
      <c r="E61" s="88">
        <f>Data!FG24</f>
        <v>1084993</v>
      </c>
      <c r="F61" s="88">
        <f>Data!GA24</f>
        <v>0</v>
      </c>
      <c r="G61" s="88">
        <f>Data!GU24</f>
        <v>0</v>
      </c>
      <c r="H61" s="21">
        <f>SUM(C61:G61)</f>
        <v>13780894</v>
      </c>
      <c r="I61" s="1"/>
    </row>
    <row r="62" spans="2:23" x14ac:dyDescent="0.2">
      <c r="B62" s="9" t="str">
        <f>$B$33</f>
        <v>Science</v>
      </c>
      <c r="C62" s="87">
        <f>Data!DT24</f>
        <v>1469288</v>
      </c>
      <c r="D62" s="87">
        <f>Data!EN24</f>
        <v>2890842</v>
      </c>
      <c r="E62" s="87">
        <f>Data!FH24</f>
        <v>120378</v>
      </c>
      <c r="F62" s="87">
        <f>Data!GB24</f>
        <v>0</v>
      </c>
      <c r="G62" s="87">
        <f>Data!GV24</f>
        <v>0</v>
      </c>
      <c r="H62" s="22">
        <f t="shared" ref="H62:H81" si="1">SUM(C62:G62)</f>
        <v>4480508</v>
      </c>
      <c r="I62" s="1"/>
    </row>
    <row r="63" spans="2:23" x14ac:dyDescent="0.2">
      <c r="B63" s="9" t="str">
        <f>$B$34</f>
        <v>Fine Arts</v>
      </c>
      <c r="C63" s="87">
        <f>Data!DU24</f>
        <v>685073</v>
      </c>
      <c r="D63" s="87">
        <f>Data!EO24</f>
        <v>305237</v>
      </c>
      <c r="E63" s="87">
        <f>Data!FI24</f>
        <v>0</v>
      </c>
      <c r="F63" s="87">
        <f>Data!GC24</f>
        <v>0</v>
      </c>
      <c r="G63" s="87">
        <f>Data!GW24</f>
        <v>0</v>
      </c>
      <c r="H63" s="22">
        <f t="shared" si="1"/>
        <v>990310</v>
      </c>
      <c r="I63" s="1"/>
    </row>
    <row r="64" spans="2:23" x14ac:dyDescent="0.2">
      <c r="B64" s="9" t="str">
        <f>$B$35</f>
        <v>Teacher Education</v>
      </c>
      <c r="C64" s="87">
        <f>Data!DV24</f>
        <v>265271</v>
      </c>
      <c r="D64" s="87">
        <f>Data!EP24</f>
        <v>1265232</v>
      </c>
      <c r="E64" s="87">
        <f>Data!FJ24</f>
        <v>216944</v>
      </c>
      <c r="F64" s="87">
        <f>Data!GD24</f>
        <v>0</v>
      </c>
      <c r="G64" s="87">
        <f>Data!GX24</f>
        <v>0</v>
      </c>
      <c r="H64" s="22">
        <f t="shared" si="1"/>
        <v>1747447</v>
      </c>
      <c r="I64" s="1"/>
    </row>
    <row r="65" spans="2:9" x14ac:dyDescent="0.2">
      <c r="B65" s="9" t="str">
        <f>$B$36</f>
        <v>Agriculture</v>
      </c>
      <c r="C65" s="87">
        <f>Data!DW24</f>
        <v>0</v>
      </c>
      <c r="D65" s="87">
        <f>Data!EQ24</f>
        <v>0</v>
      </c>
      <c r="E65" s="87">
        <f>Data!FK24</f>
        <v>0</v>
      </c>
      <c r="F65" s="87">
        <f>Data!GE24</f>
        <v>0</v>
      </c>
      <c r="G65" s="87">
        <f>Data!GY24</f>
        <v>0</v>
      </c>
      <c r="H65" s="22">
        <f t="shared" si="1"/>
        <v>0</v>
      </c>
      <c r="I65" s="1"/>
    </row>
    <row r="66" spans="2:9" x14ac:dyDescent="0.2">
      <c r="B66" s="9" t="str">
        <f>$B$37</f>
        <v>Engineering</v>
      </c>
      <c r="C66" s="87">
        <f>Data!DX24</f>
        <v>415575</v>
      </c>
      <c r="D66" s="87">
        <f>Data!ER24</f>
        <v>518293</v>
      </c>
      <c r="E66" s="87">
        <f>Data!FL24</f>
        <v>34575</v>
      </c>
      <c r="F66" s="87">
        <f>Data!GF24</f>
        <v>0</v>
      </c>
      <c r="G66" s="87">
        <f>Data!GZ24</f>
        <v>0</v>
      </c>
      <c r="H66" s="22">
        <f t="shared" si="1"/>
        <v>968443</v>
      </c>
      <c r="I66" s="1"/>
    </row>
    <row r="67" spans="2:9" x14ac:dyDescent="0.2">
      <c r="B67" s="9" t="str">
        <f>$B$38</f>
        <v>Home Economics</v>
      </c>
      <c r="C67" s="87">
        <f>Data!DY24</f>
        <v>63710</v>
      </c>
      <c r="D67" s="87">
        <f>Data!ES24</f>
        <v>63737</v>
      </c>
      <c r="E67" s="87">
        <f>Data!FM24</f>
        <v>0</v>
      </c>
      <c r="F67" s="87">
        <f>Data!GG24</f>
        <v>0</v>
      </c>
      <c r="G67" s="87">
        <f>Data!HA24</f>
        <v>0</v>
      </c>
      <c r="H67" s="22">
        <f t="shared" si="1"/>
        <v>127447</v>
      </c>
      <c r="I67" s="1"/>
    </row>
    <row r="68" spans="2:9" x14ac:dyDescent="0.2">
      <c r="B68" s="9" t="str">
        <f>$B$39</f>
        <v>Law</v>
      </c>
      <c r="C68" s="87">
        <f>Data!DZ24</f>
        <v>0</v>
      </c>
      <c r="D68" s="87">
        <f>Data!ET24</f>
        <v>0</v>
      </c>
      <c r="E68" s="87">
        <f>Data!FN24</f>
        <v>0</v>
      </c>
      <c r="F68" s="87">
        <f>Data!GH24</f>
        <v>0</v>
      </c>
      <c r="G68" s="87">
        <f>Data!HB24</f>
        <v>0</v>
      </c>
      <c r="H68" s="22">
        <f t="shared" si="1"/>
        <v>0</v>
      </c>
      <c r="I68" s="1"/>
    </row>
    <row r="69" spans="2:9" x14ac:dyDescent="0.2">
      <c r="B69" s="9" t="str">
        <f>$B$40</f>
        <v>Social Service</v>
      </c>
      <c r="C69" s="87">
        <f>Data!EA24</f>
        <v>102641</v>
      </c>
      <c r="D69" s="87">
        <f>Data!EU24</f>
        <v>471902</v>
      </c>
      <c r="E69" s="87">
        <f>Data!FO24</f>
        <v>0</v>
      </c>
      <c r="F69" s="87">
        <f>Data!GI24</f>
        <v>0</v>
      </c>
      <c r="G69" s="87">
        <f>Data!HC24</f>
        <v>0</v>
      </c>
      <c r="H69" s="22">
        <f t="shared" si="1"/>
        <v>574543</v>
      </c>
      <c r="I69" s="1"/>
    </row>
    <row r="70" spans="2:9" x14ac:dyDescent="0.2">
      <c r="B70" s="9" t="str">
        <f>$B$41</f>
        <v>Library Science</v>
      </c>
      <c r="C70" s="87">
        <f>Data!EB24</f>
        <v>0</v>
      </c>
      <c r="D70" s="87">
        <f>Data!EV24</f>
        <v>0</v>
      </c>
      <c r="E70" s="87">
        <f>Data!FP24</f>
        <v>0</v>
      </c>
      <c r="F70" s="87">
        <f>Data!GJ24</f>
        <v>0</v>
      </c>
      <c r="G70" s="87">
        <f>Data!HD24</f>
        <v>0</v>
      </c>
      <c r="H70" s="22">
        <f t="shared" si="1"/>
        <v>0</v>
      </c>
      <c r="I70" s="1"/>
    </row>
    <row r="71" spans="2:9" x14ac:dyDescent="0.2">
      <c r="B71" s="9" t="str">
        <f>$B$42</f>
        <v>Veterinary Science</v>
      </c>
      <c r="C71" s="87">
        <f>Data!EC24</f>
        <v>0</v>
      </c>
      <c r="D71" s="87">
        <f>Data!EW24</f>
        <v>0</v>
      </c>
      <c r="E71" s="87">
        <f>Data!FQ24</f>
        <v>0</v>
      </c>
      <c r="F71" s="87">
        <f>Data!GK24</f>
        <v>0</v>
      </c>
      <c r="G71" s="87">
        <f>Data!HE24</f>
        <v>0</v>
      </c>
      <c r="H71" s="22">
        <f t="shared" si="1"/>
        <v>0</v>
      </c>
      <c r="I71" s="1"/>
    </row>
    <row r="72" spans="2:9" x14ac:dyDescent="0.2">
      <c r="B72" s="9" t="str">
        <f>$B$43</f>
        <v>Vocational Training</v>
      </c>
      <c r="C72" s="87">
        <f>Data!ED24</f>
        <v>0</v>
      </c>
      <c r="D72" s="87">
        <f>Data!EX24</f>
        <v>0</v>
      </c>
      <c r="E72" s="87">
        <f>Data!FR24</f>
        <v>0</v>
      </c>
      <c r="F72" s="87">
        <f>Data!GL24</f>
        <v>0</v>
      </c>
      <c r="G72" s="87">
        <f>Data!HF24</f>
        <v>0</v>
      </c>
      <c r="H72" s="22">
        <f t="shared" si="1"/>
        <v>0</v>
      </c>
      <c r="I72" s="1"/>
    </row>
    <row r="73" spans="2:9" x14ac:dyDescent="0.2">
      <c r="B73" s="9" t="str">
        <f>$B$44</f>
        <v>Physical Training</v>
      </c>
      <c r="C73" s="87">
        <f>Data!EE24</f>
        <v>0</v>
      </c>
      <c r="D73" s="87">
        <f>Data!EY24</f>
        <v>0</v>
      </c>
      <c r="E73" s="87">
        <f>Data!FS24</f>
        <v>0</v>
      </c>
      <c r="F73" s="87">
        <f>Data!GM24</f>
        <v>0</v>
      </c>
      <c r="G73" s="87">
        <f>Data!HG24</f>
        <v>0</v>
      </c>
      <c r="H73" s="22">
        <f t="shared" si="1"/>
        <v>0</v>
      </c>
      <c r="I73" s="1"/>
    </row>
    <row r="74" spans="2:9" x14ac:dyDescent="0.2">
      <c r="B74" s="9" t="str">
        <f>$B$45</f>
        <v>Health Services</v>
      </c>
      <c r="C74" s="87">
        <f>Data!EF24</f>
        <v>26167</v>
      </c>
      <c r="D74" s="87">
        <f>Data!EZ24</f>
        <v>9003</v>
      </c>
      <c r="E74" s="87">
        <f>Data!FT24</f>
        <v>0</v>
      </c>
      <c r="F74" s="87">
        <f>Data!GN24</f>
        <v>0</v>
      </c>
      <c r="G74" s="87">
        <f>Data!HH24</f>
        <v>0</v>
      </c>
      <c r="H74" s="22">
        <f t="shared" si="1"/>
        <v>35170</v>
      </c>
      <c r="I74" s="1"/>
    </row>
    <row r="75" spans="2:9" x14ac:dyDescent="0.2">
      <c r="B75" s="9" t="str">
        <f>$B$46</f>
        <v>Pharmacy</v>
      </c>
      <c r="C75" s="87">
        <f>Data!EG24</f>
        <v>0</v>
      </c>
      <c r="D75" s="87">
        <f>Data!FA24</f>
        <v>0</v>
      </c>
      <c r="E75" s="87">
        <f>Data!FU24</f>
        <v>0</v>
      </c>
      <c r="F75" s="87">
        <f>Data!GO24</f>
        <v>0</v>
      </c>
      <c r="G75" s="87">
        <f>Data!HI24</f>
        <v>0</v>
      </c>
      <c r="H75" s="22">
        <f t="shared" si="1"/>
        <v>0</v>
      </c>
      <c r="I75" s="1"/>
    </row>
    <row r="76" spans="2:9" x14ac:dyDescent="0.2">
      <c r="B76" s="9" t="str">
        <f>$B$47</f>
        <v>Business Administration</v>
      </c>
      <c r="C76" s="87">
        <f>Data!EH24</f>
        <v>448099</v>
      </c>
      <c r="D76" s="87">
        <f>Data!FB24</f>
        <v>7180753</v>
      </c>
      <c r="E76" s="87">
        <f>Data!FV24</f>
        <v>3044749</v>
      </c>
      <c r="F76" s="87">
        <f>Data!GP24</f>
        <v>0</v>
      </c>
      <c r="G76" s="87">
        <f>Data!HJ24</f>
        <v>0</v>
      </c>
      <c r="H76" s="22">
        <f t="shared" si="1"/>
        <v>10673601</v>
      </c>
      <c r="I76" s="1"/>
    </row>
    <row r="77" spans="2:9" x14ac:dyDescent="0.2">
      <c r="B77" s="9" t="str">
        <f>$B$48</f>
        <v>Optometry</v>
      </c>
      <c r="C77" s="87">
        <f>Data!EI24</f>
        <v>0</v>
      </c>
      <c r="D77" s="87">
        <f>Data!FC24</f>
        <v>0</v>
      </c>
      <c r="E77" s="87">
        <f>Data!FW24</f>
        <v>0</v>
      </c>
      <c r="F77" s="87">
        <f>Data!GQ24</f>
        <v>0</v>
      </c>
      <c r="G77" s="87">
        <f>Data!HK24</f>
        <v>0</v>
      </c>
      <c r="H77" s="22">
        <f t="shared" si="1"/>
        <v>0</v>
      </c>
      <c r="I77" s="1"/>
    </row>
    <row r="78" spans="2:9" x14ac:dyDescent="0.2">
      <c r="B78" s="9" t="str">
        <f>$B$49</f>
        <v>Teacher Ed-Practice Teaching</v>
      </c>
      <c r="C78" s="87">
        <f>Data!EJ24</f>
        <v>0</v>
      </c>
      <c r="D78" s="87">
        <f>Data!FD24</f>
        <v>150462</v>
      </c>
      <c r="E78" s="87">
        <f>Data!FX24</f>
        <v>0</v>
      </c>
      <c r="F78" s="87">
        <f>Data!GR24</f>
        <v>0</v>
      </c>
      <c r="G78" s="87">
        <f>Data!HL24</f>
        <v>0</v>
      </c>
      <c r="H78" s="22">
        <f t="shared" si="1"/>
        <v>150462</v>
      </c>
      <c r="I78" s="1"/>
    </row>
    <row r="79" spans="2:9" x14ac:dyDescent="0.2">
      <c r="B79" s="9" t="str">
        <f>$B$50</f>
        <v>Technology</v>
      </c>
      <c r="C79" s="87">
        <f>Data!EK24</f>
        <v>131838</v>
      </c>
      <c r="D79" s="87">
        <f>Data!FE24</f>
        <v>220381</v>
      </c>
      <c r="E79" s="87">
        <f>Data!FY24</f>
        <v>112736</v>
      </c>
      <c r="F79" s="87">
        <f>Data!GS24</f>
        <v>0</v>
      </c>
      <c r="G79" s="87">
        <f>Data!HM24</f>
        <v>0</v>
      </c>
      <c r="H79" s="22">
        <f t="shared" si="1"/>
        <v>464955</v>
      </c>
      <c r="I79" s="1"/>
    </row>
    <row r="80" spans="2:9" x14ac:dyDescent="0.2">
      <c r="B80" s="9" t="str">
        <f>$B$51</f>
        <v>Nursing</v>
      </c>
      <c r="C80" s="87">
        <f>Data!EL24</f>
        <v>0</v>
      </c>
      <c r="D80" s="87">
        <f>Data!FF24</f>
        <v>0</v>
      </c>
      <c r="E80" s="87">
        <f>Data!FZ24</f>
        <v>0</v>
      </c>
      <c r="F80" s="87">
        <f>Data!GT24</f>
        <v>0</v>
      </c>
      <c r="G80" s="87">
        <f>Data!HN24</f>
        <v>0</v>
      </c>
      <c r="H80" s="22">
        <f t="shared" si="1"/>
        <v>0</v>
      </c>
      <c r="I80" s="1"/>
    </row>
    <row r="81" spans="2:9" x14ac:dyDescent="0.2">
      <c r="B81" s="39" t="str">
        <f>$B$52</f>
        <v>Totals</v>
      </c>
      <c r="C81" s="21">
        <f>SUM(C61:C80)</f>
        <v>10323656</v>
      </c>
      <c r="D81" s="21">
        <f>SUM(D61:D80)</f>
        <v>19055749</v>
      </c>
      <c r="E81" s="21">
        <f>SUM(E61:E80)</f>
        <v>4614375</v>
      </c>
      <c r="F81" s="21">
        <f>SUM(F61:F80)</f>
        <v>0</v>
      </c>
      <c r="G81" s="21">
        <f>SUM(G61:G80)</f>
        <v>0</v>
      </c>
      <c r="H81" s="21">
        <f t="shared" si="1"/>
        <v>33993780</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Data!T24</f>
        <v>Tucker, Carol M.</v>
      </c>
      <c r="E84" s="350"/>
      <c r="F84" s="350"/>
      <c r="G84" s="94" t="str">
        <f>Data!U24</f>
        <v>(713) 221-8269</v>
      </c>
      <c r="H84" s="84" t="str">
        <f>Data!V24</f>
        <v>TuckerCa@uhd.edu</v>
      </c>
    </row>
    <row r="85" spans="2:9" ht="13.5" customHeight="1" x14ac:dyDescent="0.2">
      <c r="B85" s="27"/>
      <c r="C85" s="27"/>
      <c r="D85" s="27"/>
      <c r="E85" s="27"/>
      <c r="F85" s="27"/>
      <c r="G85" s="27"/>
      <c r="H85" s="5"/>
    </row>
    <row r="86" spans="2:9" x14ac:dyDescent="0.2">
      <c r="B86" s="28" t="s">
        <v>34</v>
      </c>
      <c r="C86" s="13"/>
      <c r="D86" s="13"/>
      <c r="E86" s="13"/>
      <c r="F86" s="13"/>
      <c r="G86" s="13"/>
      <c r="H86" s="17">
        <f>H13+H14</f>
        <v>52061651</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Data!HR24</f>
        <v>41303</v>
      </c>
      <c r="D91" s="172">
        <f>Data!IL24</f>
        <v>95415</v>
      </c>
      <c r="E91" s="172">
        <f>Data!JF24</f>
        <v>0</v>
      </c>
      <c r="F91" s="172">
        <f>Data!JZ24</f>
        <v>0</v>
      </c>
      <c r="G91" s="172">
        <f>Data!KT24</f>
        <v>0</v>
      </c>
      <c r="H91" s="40">
        <f t="shared" ref="H91:H111" si="2">SUM(C91:G91)</f>
        <v>136718</v>
      </c>
    </row>
    <row r="92" spans="2:9" x14ac:dyDescent="0.2">
      <c r="B92" s="9" t="str">
        <f>$B$33</f>
        <v>Science</v>
      </c>
      <c r="C92" s="172">
        <f>Data!HS24</f>
        <v>0</v>
      </c>
      <c r="D92" s="172">
        <f>Data!IM24</f>
        <v>0</v>
      </c>
      <c r="E92" s="172">
        <f>Data!JG24</f>
        <v>0</v>
      </c>
      <c r="F92" s="172">
        <f>Data!KA24</f>
        <v>0</v>
      </c>
      <c r="G92" s="172">
        <f>Data!KU24</f>
        <v>0</v>
      </c>
      <c r="H92" s="75">
        <f t="shared" si="2"/>
        <v>0</v>
      </c>
    </row>
    <row r="93" spans="2:9" x14ac:dyDescent="0.2">
      <c r="B93" s="9" t="str">
        <f>$B$34</f>
        <v>Fine Arts</v>
      </c>
      <c r="C93" s="172">
        <f>Data!HT24</f>
        <v>0</v>
      </c>
      <c r="D93" s="172">
        <f>Data!IN24</f>
        <v>0</v>
      </c>
      <c r="E93" s="172">
        <f>Data!JH24</f>
        <v>0</v>
      </c>
      <c r="F93" s="172">
        <f>Data!KB24</f>
        <v>0</v>
      </c>
      <c r="G93" s="172">
        <f>Data!KV24</f>
        <v>0</v>
      </c>
      <c r="H93" s="75">
        <f t="shared" si="2"/>
        <v>0</v>
      </c>
    </row>
    <row r="94" spans="2:9" x14ac:dyDescent="0.2">
      <c r="B94" s="9" t="str">
        <f>$B$35</f>
        <v>Teacher Education</v>
      </c>
      <c r="C94" s="172">
        <f>Data!HU24</f>
        <v>0</v>
      </c>
      <c r="D94" s="172">
        <f>Data!IO24</f>
        <v>0</v>
      </c>
      <c r="E94" s="172">
        <f>Data!JI24</f>
        <v>0</v>
      </c>
      <c r="F94" s="172">
        <f>Data!KC24</f>
        <v>0</v>
      </c>
      <c r="G94" s="172">
        <f>Data!KW24</f>
        <v>0</v>
      </c>
      <c r="H94" s="75">
        <f t="shared" si="2"/>
        <v>0</v>
      </c>
    </row>
    <row r="95" spans="2:9" x14ac:dyDescent="0.2">
      <c r="B95" s="9" t="str">
        <f>$B$36</f>
        <v>Agriculture</v>
      </c>
      <c r="C95" s="172">
        <f>Data!HV24</f>
        <v>0</v>
      </c>
      <c r="D95" s="172">
        <f>Data!IP24</f>
        <v>0</v>
      </c>
      <c r="E95" s="172">
        <f>Data!JJ24</f>
        <v>0</v>
      </c>
      <c r="F95" s="172">
        <f>Data!KD24</f>
        <v>0</v>
      </c>
      <c r="G95" s="172">
        <f>Data!KX24</f>
        <v>0</v>
      </c>
      <c r="H95" s="75">
        <f t="shared" si="2"/>
        <v>0</v>
      </c>
    </row>
    <row r="96" spans="2:9" x14ac:dyDescent="0.2">
      <c r="B96" s="9" t="str">
        <f>$B$37</f>
        <v>Engineering</v>
      </c>
      <c r="C96" s="172">
        <f>Data!HW24</f>
        <v>32147</v>
      </c>
      <c r="D96" s="172">
        <f>Data!IQ24</f>
        <v>0</v>
      </c>
      <c r="E96" s="172">
        <f>Data!JK24</f>
        <v>0</v>
      </c>
      <c r="F96" s="172">
        <f>Data!KE24</f>
        <v>0</v>
      </c>
      <c r="G96" s="172">
        <f>Data!KY24</f>
        <v>0</v>
      </c>
      <c r="H96" s="75">
        <f t="shared" si="2"/>
        <v>32147</v>
      </c>
    </row>
    <row r="97" spans="2:8" x14ac:dyDescent="0.2">
      <c r="B97" s="9" t="str">
        <f>$B$38</f>
        <v>Home Economics</v>
      </c>
      <c r="C97" s="172">
        <f>Data!HX24</f>
        <v>0</v>
      </c>
      <c r="D97" s="172">
        <f>Data!IR24</f>
        <v>0</v>
      </c>
      <c r="E97" s="172">
        <f>Data!JL24</f>
        <v>0</v>
      </c>
      <c r="F97" s="172">
        <f>Data!KF24</f>
        <v>0</v>
      </c>
      <c r="G97" s="172">
        <f>Data!KZ24</f>
        <v>0</v>
      </c>
      <c r="H97" s="75">
        <f t="shared" si="2"/>
        <v>0</v>
      </c>
    </row>
    <row r="98" spans="2:8" x14ac:dyDescent="0.2">
      <c r="B98" s="9" t="str">
        <f>$B$39</f>
        <v>Law</v>
      </c>
      <c r="C98" s="172">
        <f>Data!HY24</f>
        <v>0</v>
      </c>
      <c r="D98" s="172">
        <f>Data!IS24</f>
        <v>0</v>
      </c>
      <c r="E98" s="172">
        <f>Data!JM24</f>
        <v>0</v>
      </c>
      <c r="F98" s="172">
        <f>Data!KG24</f>
        <v>0</v>
      </c>
      <c r="G98" s="172">
        <f>Data!LA24</f>
        <v>0</v>
      </c>
      <c r="H98" s="75">
        <f t="shared" si="2"/>
        <v>0</v>
      </c>
    </row>
    <row r="99" spans="2:8" x14ac:dyDescent="0.2">
      <c r="B99" s="9" t="str">
        <f>$B$40</f>
        <v>Social Service</v>
      </c>
      <c r="C99" s="172">
        <f>Data!HZ24</f>
        <v>0</v>
      </c>
      <c r="D99" s="172">
        <f>Data!IT24</f>
        <v>0</v>
      </c>
      <c r="E99" s="172">
        <f>Data!JN24</f>
        <v>0</v>
      </c>
      <c r="F99" s="172">
        <f>Data!KH24</f>
        <v>0</v>
      </c>
      <c r="G99" s="172">
        <f>Data!LB24</f>
        <v>0</v>
      </c>
      <c r="H99" s="75">
        <f t="shared" si="2"/>
        <v>0</v>
      </c>
    </row>
    <row r="100" spans="2:8" x14ac:dyDescent="0.2">
      <c r="B100" s="9" t="str">
        <f>$B$41</f>
        <v>Library Science</v>
      </c>
      <c r="C100" s="172">
        <f>Data!IA24</f>
        <v>0</v>
      </c>
      <c r="D100" s="172">
        <f>Data!IU24</f>
        <v>0</v>
      </c>
      <c r="E100" s="172">
        <f>Data!JO24</f>
        <v>0</v>
      </c>
      <c r="F100" s="172">
        <f>Data!KI24</f>
        <v>0</v>
      </c>
      <c r="G100" s="172">
        <f>Data!LC24</f>
        <v>0</v>
      </c>
      <c r="H100" s="75">
        <f t="shared" si="2"/>
        <v>0</v>
      </c>
    </row>
    <row r="101" spans="2:8" x14ac:dyDescent="0.2">
      <c r="B101" s="9" t="str">
        <f>$B$42</f>
        <v>Veterinary Science</v>
      </c>
      <c r="C101" s="172">
        <f>Data!IB24</f>
        <v>0</v>
      </c>
      <c r="D101" s="172">
        <f>Data!IV24</f>
        <v>0</v>
      </c>
      <c r="E101" s="172">
        <f>Data!JP24</f>
        <v>0</v>
      </c>
      <c r="F101" s="172">
        <f>Data!KJ24</f>
        <v>0</v>
      </c>
      <c r="G101" s="172">
        <f>Data!LD24</f>
        <v>0</v>
      </c>
      <c r="H101" s="75">
        <f t="shared" si="2"/>
        <v>0</v>
      </c>
    </row>
    <row r="102" spans="2:8" x14ac:dyDescent="0.2">
      <c r="B102" s="9" t="str">
        <f>$B$43</f>
        <v>Vocational Training</v>
      </c>
      <c r="C102" s="172">
        <f>Data!IC24</f>
        <v>0</v>
      </c>
      <c r="D102" s="172">
        <f>Data!IW24</f>
        <v>0</v>
      </c>
      <c r="E102" s="172">
        <f>Data!JQ24</f>
        <v>0</v>
      </c>
      <c r="F102" s="172">
        <f>Data!KK24</f>
        <v>0</v>
      </c>
      <c r="G102" s="172">
        <f>Data!LE24</f>
        <v>0</v>
      </c>
      <c r="H102" s="75">
        <f t="shared" si="2"/>
        <v>0</v>
      </c>
    </row>
    <row r="103" spans="2:8" x14ac:dyDescent="0.2">
      <c r="B103" s="9" t="str">
        <f>$B$44</f>
        <v>Physical Training</v>
      </c>
      <c r="C103" s="172">
        <f>Data!ID24</f>
        <v>0</v>
      </c>
      <c r="D103" s="172">
        <f>Data!IX24</f>
        <v>0</v>
      </c>
      <c r="E103" s="172">
        <f>Data!JR24</f>
        <v>0</v>
      </c>
      <c r="F103" s="172">
        <f>Data!KL24</f>
        <v>0</v>
      </c>
      <c r="G103" s="172">
        <f>Data!LF24</f>
        <v>0</v>
      </c>
      <c r="H103" s="75">
        <f t="shared" si="2"/>
        <v>0</v>
      </c>
    </row>
    <row r="104" spans="2:8" x14ac:dyDescent="0.2">
      <c r="B104" s="9" t="str">
        <f>$B$45</f>
        <v>Health Services</v>
      </c>
      <c r="C104" s="172">
        <f>Data!IE24</f>
        <v>0</v>
      </c>
      <c r="D104" s="172">
        <f>Data!IY24</f>
        <v>0</v>
      </c>
      <c r="E104" s="172">
        <f>Data!JS24</f>
        <v>0</v>
      </c>
      <c r="F104" s="172">
        <f>Data!KM24</f>
        <v>0</v>
      </c>
      <c r="G104" s="172">
        <f>Data!LG24</f>
        <v>0</v>
      </c>
      <c r="H104" s="75">
        <f t="shared" si="2"/>
        <v>0</v>
      </c>
    </row>
    <row r="105" spans="2:8" x14ac:dyDescent="0.2">
      <c r="B105" s="9" t="str">
        <f>$B$46</f>
        <v>Pharmacy</v>
      </c>
      <c r="C105" s="172">
        <f>Data!IF24</f>
        <v>0</v>
      </c>
      <c r="D105" s="172">
        <f>Data!IZ24</f>
        <v>0</v>
      </c>
      <c r="E105" s="172">
        <f>Data!JT24</f>
        <v>0</v>
      </c>
      <c r="F105" s="172">
        <f>Data!KN24</f>
        <v>0</v>
      </c>
      <c r="G105" s="172">
        <f>Data!LH24</f>
        <v>0</v>
      </c>
      <c r="H105" s="75">
        <f t="shared" si="2"/>
        <v>0</v>
      </c>
    </row>
    <row r="106" spans="2:8" x14ac:dyDescent="0.2">
      <c r="B106" s="9" t="str">
        <f>$B$47</f>
        <v>Business Administration</v>
      </c>
      <c r="C106" s="172">
        <f>Data!IG24</f>
        <v>0</v>
      </c>
      <c r="D106" s="172">
        <f>Data!JA24</f>
        <v>151233</v>
      </c>
      <c r="E106" s="172">
        <f>Data!JU24</f>
        <v>470997</v>
      </c>
      <c r="F106" s="172">
        <f>Data!KO24</f>
        <v>0</v>
      </c>
      <c r="G106" s="172">
        <f>Data!LI24</f>
        <v>0</v>
      </c>
      <c r="H106" s="75">
        <f t="shared" si="2"/>
        <v>622230</v>
      </c>
    </row>
    <row r="107" spans="2:8" x14ac:dyDescent="0.2">
      <c r="B107" s="9" t="str">
        <f>$B$48</f>
        <v>Optometry</v>
      </c>
      <c r="C107" s="172">
        <f>Data!IH24</f>
        <v>0</v>
      </c>
      <c r="D107" s="172">
        <f>Data!JB24</f>
        <v>0</v>
      </c>
      <c r="E107" s="172">
        <f>Data!JV24</f>
        <v>0</v>
      </c>
      <c r="F107" s="172">
        <f>Data!KP24</f>
        <v>0</v>
      </c>
      <c r="G107" s="172">
        <f>Data!LJ24</f>
        <v>0</v>
      </c>
      <c r="H107" s="75">
        <f t="shared" si="2"/>
        <v>0</v>
      </c>
    </row>
    <row r="108" spans="2:8" x14ac:dyDescent="0.2">
      <c r="B108" s="9" t="str">
        <f>$B$49</f>
        <v>Teacher Ed-Practice Teaching</v>
      </c>
      <c r="C108" s="172">
        <f>Data!II24</f>
        <v>0</v>
      </c>
      <c r="D108" s="172">
        <f>Data!JC24</f>
        <v>30346</v>
      </c>
      <c r="E108" s="172">
        <f>Data!JW24</f>
        <v>0</v>
      </c>
      <c r="F108" s="172">
        <f>Data!KQ24</f>
        <v>0</v>
      </c>
      <c r="G108" s="172">
        <f>Data!LK24</f>
        <v>0</v>
      </c>
      <c r="H108" s="75">
        <f t="shared" si="2"/>
        <v>30346</v>
      </c>
    </row>
    <row r="109" spans="2:8" x14ac:dyDescent="0.2">
      <c r="B109" s="9" t="str">
        <f>$B$50</f>
        <v>Technology</v>
      </c>
      <c r="C109" s="172">
        <f>Data!IJ24</f>
        <v>0</v>
      </c>
      <c r="D109" s="172">
        <f>Data!JD24</f>
        <v>0</v>
      </c>
      <c r="E109" s="172">
        <f>Data!JX24</f>
        <v>0</v>
      </c>
      <c r="F109" s="172">
        <f>Data!KR24</f>
        <v>0</v>
      </c>
      <c r="G109" s="172">
        <f>Data!LL24</f>
        <v>0</v>
      </c>
      <c r="H109" s="75">
        <f t="shared" si="2"/>
        <v>0</v>
      </c>
    </row>
    <row r="110" spans="2:8" x14ac:dyDescent="0.2">
      <c r="B110" s="9" t="str">
        <f>$B$51</f>
        <v>Nursing</v>
      </c>
      <c r="C110" s="172">
        <f>Data!IK24</f>
        <v>0</v>
      </c>
      <c r="D110" s="172">
        <f>Data!JE24</f>
        <v>139000</v>
      </c>
      <c r="E110" s="172">
        <f>Data!JY24</f>
        <v>0</v>
      </c>
      <c r="F110" s="172">
        <f>Data!KS24</f>
        <v>0</v>
      </c>
      <c r="G110" s="172">
        <f>Data!HPM24</f>
        <v>0</v>
      </c>
      <c r="H110" s="75">
        <f t="shared" si="2"/>
        <v>139000</v>
      </c>
    </row>
    <row r="111" spans="2:8" x14ac:dyDescent="0.2">
      <c r="B111" s="39" t="str">
        <f>$B$52</f>
        <v>Totals</v>
      </c>
      <c r="C111" s="40">
        <f>SUM(C91:C110)</f>
        <v>73450</v>
      </c>
      <c r="D111" s="40">
        <f>SUM(D91:D110)</f>
        <v>415994</v>
      </c>
      <c r="E111" s="40">
        <f>SUM(E91:E110)</f>
        <v>470997</v>
      </c>
      <c r="F111" s="40">
        <f>SUM(F91:F110)</f>
        <v>0</v>
      </c>
      <c r="G111" s="40">
        <f>SUM(G91:G110)</f>
        <v>0</v>
      </c>
      <c r="H111" s="40">
        <f t="shared" si="2"/>
        <v>960441</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6757297</v>
      </c>
      <c r="D116" s="21">
        <f t="shared" si="3"/>
        <v>6075322</v>
      </c>
      <c r="E116" s="21">
        <f t="shared" si="3"/>
        <v>1084993</v>
      </c>
      <c r="F116" s="21">
        <f t="shared" si="3"/>
        <v>0</v>
      </c>
      <c r="G116" s="21">
        <f t="shared" si="3"/>
        <v>0</v>
      </c>
      <c r="H116" s="40">
        <f t="shared" ref="H116:H136" si="4">SUM(C116:G116)</f>
        <v>13917612</v>
      </c>
      <c r="I116" s="1"/>
    </row>
    <row r="117" spans="2:9" x14ac:dyDescent="0.2">
      <c r="B117" s="9" t="str">
        <f>$B$33</f>
        <v>Science</v>
      </c>
      <c r="C117" s="22">
        <f t="shared" si="3"/>
        <v>1469288</v>
      </c>
      <c r="D117" s="22">
        <f t="shared" si="3"/>
        <v>2890842</v>
      </c>
      <c r="E117" s="22">
        <f t="shared" si="3"/>
        <v>120378</v>
      </c>
      <c r="F117" s="22">
        <f t="shared" si="3"/>
        <v>0</v>
      </c>
      <c r="G117" s="22">
        <f t="shared" si="3"/>
        <v>0</v>
      </c>
      <c r="H117" s="75">
        <f t="shared" si="4"/>
        <v>4480508</v>
      </c>
      <c r="I117" s="1"/>
    </row>
    <row r="118" spans="2:9" x14ac:dyDescent="0.2">
      <c r="B118" s="9" t="str">
        <f>$B$34</f>
        <v>Fine Arts</v>
      </c>
      <c r="C118" s="22">
        <f t="shared" si="3"/>
        <v>685073</v>
      </c>
      <c r="D118" s="22">
        <f t="shared" si="3"/>
        <v>305237</v>
      </c>
      <c r="E118" s="22">
        <f t="shared" si="3"/>
        <v>0</v>
      </c>
      <c r="F118" s="22">
        <f t="shared" si="3"/>
        <v>0</v>
      </c>
      <c r="G118" s="22">
        <f t="shared" si="3"/>
        <v>0</v>
      </c>
      <c r="H118" s="75">
        <f t="shared" si="4"/>
        <v>990310</v>
      </c>
      <c r="I118" s="1"/>
    </row>
    <row r="119" spans="2:9" x14ac:dyDescent="0.2">
      <c r="B119" s="9" t="str">
        <f>$B$35</f>
        <v>Teacher Education</v>
      </c>
      <c r="C119" s="22">
        <f t="shared" si="3"/>
        <v>265271</v>
      </c>
      <c r="D119" s="22">
        <f t="shared" si="3"/>
        <v>1265232</v>
      </c>
      <c r="E119" s="22">
        <f t="shared" si="3"/>
        <v>216944</v>
      </c>
      <c r="F119" s="22">
        <f t="shared" si="3"/>
        <v>0</v>
      </c>
      <c r="G119" s="22">
        <f t="shared" si="3"/>
        <v>0</v>
      </c>
      <c r="H119" s="75">
        <f t="shared" si="4"/>
        <v>1747447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447722</v>
      </c>
      <c r="D121" s="22">
        <f t="shared" si="3"/>
        <v>518293</v>
      </c>
      <c r="E121" s="22">
        <f t="shared" si="3"/>
        <v>34575</v>
      </c>
      <c r="F121" s="22">
        <f t="shared" si="3"/>
        <v>0</v>
      </c>
      <c r="G121" s="22">
        <f t="shared" si="3"/>
        <v>0</v>
      </c>
      <c r="H121" s="75">
        <f t="shared" si="4"/>
        <v>1000590</v>
      </c>
      <c r="I121" s="1"/>
    </row>
    <row r="122" spans="2:9" x14ac:dyDescent="0.2">
      <c r="B122" s="9" t="str">
        <f>$B$38</f>
        <v>Home Economics</v>
      </c>
      <c r="C122" s="22">
        <f t="shared" si="3"/>
        <v>63710</v>
      </c>
      <c r="D122" s="22">
        <f t="shared" si="3"/>
        <v>63737</v>
      </c>
      <c r="E122" s="22">
        <f t="shared" si="3"/>
        <v>0</v>
      </c>
      <c r="F122" s="22">
        <f t="shared" si="3"/>
        <v>0</v>
      </c>
      <c r="G122" s="22">
        <f t="shared" si="3"/>
        <v>0</v>
      </c>
      <c r="H122" s="75">
        <f t="shared" si="4"/>
        <v>127447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102641</v>
      </c>
      <c r="D124" s="22">
        <f t="shared" si="3"/>
        <v>471902</v>
      </c>
      <c r="E124" s="22">
        <f t="shared" si="3"/>
        <v>0</v>
      </c>
      <c r="F124" s="22">
        <f t="shared" si="3"/>
        <v>0</v>
      </c>
      <c r="G124" s="22">
        <f t="shared" si="3"/>
        <v>0</v>
      </c>
      <c r="H124" s="75">
        <f t="shared" si="4"/>
        <v>574543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26167</v>
      </c>
      <c r="D129" s="22">
        <f t="shared" si="3"/>
        <v>9003</v>
      </c>
      <c r="E129" s="22">
        <f t="shared" si="3"/>
        <v>0</v>
      </c>
      <c r="F129" s="22">
        <f t="shared" si="3"/>
        <v>0</v>
      </c>
      <c r="G129" s="22">
        <f t="shared" si="3"/>
        <v>0</v>
      </c>
      <c r="H129" s="75">
        <f t="shared" si="4"/>
        <v>35170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448099</v>
      </c>
      <c r="D131" s="22">
        <f t="shared" si="3"/>
        <v>7331986</v>
      </c>
      <c r="E131" s="22">
        <f t="shared" si="3"/>
        <v>3515746</v>
      </c>
      <c r="F131" s="22">
        <f t="shared" si="3"/>
        <v>0</v>
      </c>
      <c r="G131" s="22">
        <f t="shared" si="3"/>
        <v>0</v>
      </c>
      <c r="H131" s="75">
        <f t="shared" si="4"/>
        <v>11295831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180808</v>
      </c>
      <c r="E133" s="22">
        <f t="shared" si="5"/>
        <v>0</v>
      </c>
      <c r="F133" s="22">
        <f t="shared" si="5"/>
        <v>0</v>
      </c>
      <c r="G133" s="22">
        <f t="shared" si="5"/>
        <v>0</v>
      </c>
      <c r="H133" s="75">
        <f t="shared" si="4"/>
        <v>180808</v>
      </c>
      <c r="I133" s="1"/>
    </row>
    <row r="134" spans="2:12" x14ac:dyDescent="0.2">
      <c r="B134" s="9" t="str">
        <f>$B$50</f>
        <v>Technology</v>
      </c>
      <c r="C134" s="22">
        <f t="shared" si="5"/>
        <v>131838</v>
      </c>
      <c r="D134" s="22">
        <f t="shared" si="5"/>
        <v>220381</v>
      </c>
      <c r="E134" s="22">
        <f t="shared" si="5"/>
        <v>112736</v>
      </c>
      <c r="F134" s="22">
        <f t="shared" si="5"/>
        <v>0</v>
      </c>
      <c r="G134" s="22">
        <f t="shared" si="5"/>
        <v>0</v>
      </c>
      <c r="H134" s="75">
        <f t="shared" si="4"/>
        <v>464955</v>
      </c>
      <c r="I134" s="1"/>
    </row>
    <row r="135" spans="2:12" x14ac:dyDescent="0.2">
      <c r="B135" s="9" t="str">
        <f>$B$51</f>
        <v>Nursing</v>
      </c>
      <c r="C135" s="22">
        <f t="shared" si="5"/>
        <v>0</v>
      </c>
      <c r="D135" s="22">
        <f t="shared" si="5"/>
        <v>139000</v>
      </c>
      <c r="E135" s="22">
        <f t="shared" si="5"/>
        <v>0</v>
      </c>
      <c r="F135" s="22">
        <f t="shared" si="5"/>
        <v>0</v>
      </c>
      <c r="G135" s="22">
        <f t="shared" si="5"/>
        <v>0</v>
      </c>
      <c r="H135" s="75">
        <f t="shared" si="4"/>
        <v>139000</v>
      </c>
      <c r="I135" s="1"/>
    </row>
    <row r="136" spans="2:12" x14ac:dyDescent="0.2">
      <c r="B136" s="39" t="str">
        <f>$B$52</f>
        <v>Totals</v>
      </c>
      <c r="C136" s="40">
        <f>SUM(C116:C135)</f>
        <v>10397106</v>
      </c>
      <c r="D136" s="40">
        <f>SUM(D116:D135)</f>
        <v>19471743</v>
      </c>
      <c r="E136" s="40">
        <f>SUM(E116:E135)</f>
        <v>5085372</v>
      </c>
      <c r="F136" s="40">
        <f>SUM(F116:F135)</f>
        <v>0</v>
      </c>
      <c r="G136" s="40">
        <f>SUM(G116:G135)</f>
        <v>0</v>
      </c>
      <c r="H136" s="40">
        <f t="shared" si="4"/>
        <v>34954221</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17107430</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Data!QD24</f>
        <v>0</v>
      </c>
      <c r="I140" s="368" t="str">
        <f>IF(H140+H141=1,"","Error, the two cells on the left must equal 100%")</f>
        <v/>
      </c>
      <c r="L140" s="57"/>
    </row>
    <row r="141" spans="2:12" ht="25.5" customHeight="1" thickBot="1" x14ac:dyDescent="0.25">
      <c r="B141" s="355"/>
      <c r="C141" s="356"/>
      <c r="D141" s="356"/>
      <c r="E141" s="356"/>
      <c r="F141" s="359" t="s">
        <v>3</v>
      </c>
      <c r="G141" s="360"/>
      <c r="H141" s="95">
        <f>1-H140</f>
        <v>1</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Data!LN24</f>
        <v>0</v>
      </c>
      <c r="D143" s="172">
        <f>Data!MH24</f>
        <v>0</v>
      </c>
      <c r="E143" s="172">
        <f>Data!NB24</f>
        <v>0</v>
      </c>
      <c r="F143" s="172">
        <f>Data!NV24</f>
        <v>0</v>
      </c>
      <c r="G143" s="172">
        <f>Data!OP24</f>
        <v>0</v>
      </c>
      <c r="H143" s="173">
        <f>Data!PJ24</f>
        <v>4665949.1399999997</v>
      </c>
      <c r="I143" s="76">
        <f t="shared" ref="I143:I162" si="6">SUM(C143:H143)</f>
        <v>4665949.1399999997</v>
      </c>
    </row>
    <row r="144" spans="2:12" x14ac:dyDescent="0.2">
      <c r="B144" s="9" t="str">
        <f>$B$33</f>
        <v>Science</v>
      </c>
      <c r="C144" s="172">
        <f>Data!LO24</f>
        <v>0</v>
      </c>
      <c r="D144" s="172">
        <f>Data!MI24</f>
        <v>0</v>
      </c>
      <c r="E144" s="172">
        <f>Data!NC24</f>
        <v>0</v>
      </c>
      <c r="F144" s="172">
        <f>Data!NW24</f>
        <v>0</v>
      </c>
      <c r="G144" s="172">
        <f>Data!OQ24</f>
        <v>0</v>
      </c>
      <c r="H144" s="174">
        <f>Data!PK24</f>
        <v>3042047.15</v>
      </c>
      <c r="I144" s="76">
        <f t="shared" si="6"/>
        <v>3042047.15</v>
      </c>
    </row>
    <row r="145" spans="2:9" x14ac:dyDescent="0.2">
      <c r="B145" s="9" t="str">
        <f>$B$34</f>
        <v>Fine Arts</v>
      </c>
      <c r="C145" s="172">
        <f>Data!LP24</f>
        <v>0</v>
      </c>
      <c r="D145" s="172">
        <f>Data!MJ24</f>
        <v>0</v>
      </c>
      <c r="E145" s="172">
        <f>Data!ND24</f>
        <v>0</v>
      </c>
      <c r="F145" s="172">
        <f>Data!NX24</f>
        <v>0</v>
      </c>
      <c r="G145" s="172">
        <f>Data!OR24</f>
        <v>0</v>
      </c>
      <c r="H145" s="174">
        <f>Data!PL24</f>
        <v>117689.67</v>
      </c>
      <c r="I145" s="76">
        <f t="shared" si="6"/>
        <v>117689.67</v>
      </c>
    </row>
    <row r="146" spans="2:9" x14ac:dyDescent="0.2">
      <c r="B146" s="9" t="str">
        <f>$B$35</f>
        <v>Teacher Education</v>
      </c>
      <c r="C146" s="172">
        <f>Data!LQ24</f>
        <v>0</v>
      </c>
      <c r="D146" s="172">
        <f>Data!MK24</f>
        <v>0</v>
      </c>
      <c r="E146" s="172">
        <f>Data!NE24</f>
        <v>0</v>
      </c>
      <c r="F146" s="172">
        <f>Data!NY24</f>
        <v>0</v>
      </c>
      <c r="G146" s="172">
        <f>Data!OS24</f>
        <v>0</v>
      </c>
      <c r="H146" s="174">
        <f>Data!PN24</f>
        <v>1425216.52</v>
      </c>
      <c r="I146" s="76">
        <f t="shared" si="6"/>
        <v>1425216.52</v>
      </c>
    </row>
    <row r="147" spans="2:9" x14ac:dyDescent="0.2">
      <c r="B147" s="9" t="str">
        <f>$B$36</f>
        <v>Agriculture</v>
      </c>
      <c r="C147" s="172">
        <f>Data!LR24</f>
        <v>0</v>
      </c>
      <c r="D147" s="172">
        <f>Data!ML24</f>
        <v>0</v>
      </c>
      <c r="E147" s="172">
        <f>Data!NF24</f>
        <v>0</v>
      </c>
      <c r="F147" s="172">
        <f>Data!NZ24</f>
        <v>0</v>
      </c>
      <c r="G147" s="172">
        <f>Data!OT24</f>
        <v>0</v>
      </c>
      <c r="H147" s="174">
        <f>Data!PM24</f>
        <v>0</v>
      </c>
      <c r="I147" s="76">
        <f t="shared" si="6"/>
        <v>0</v>
      </c>
    </row>
    <row r="148" spans="2:9" x14ac:dyDescent="0.2">
      <c r="B148" s="9" t="str">
        <f>$B$37</f>
        <v>Engineering</v>
      </c>
      <c r="C148" s="172">
        <f>Data!LS24</f>
        <v>0</v>
      </c>
      <c r="D148" s="172">
        <f>Data!MM24</f>
        <v>0</v>
      </c>
      <c r="E148" s="172">
        <f>Data!NG24</f>
        <v>0</v>
      </c>
      <c r="F148" s="172">
        <f>Data!OA24</f>
        <v>0</v>
      </c>
      <c r="G148" s="172">
        <f>Data!OU24</f>
        <v>0</v>
      </c>
      <c r="H148" s="174">
        <f>Data!PO24</f>
        <v>957188.91</v>
      </c>
      <c r="I148" s="76">
        <f t="shared" si="6"/>
        <v>957188.91</v>
      </c>
    </row>
    <row r="149" spans="2:9" x14ac:dyDescent="0.2">
      <c r="B149" s="9" t="str">
        <f>$B$38</f>
        <v>Home Economics</v>
      </c>
      <c r="C149" s="172">
        <f>Data!LT24</f>
        <v>0</v>
      </c>
      <c r="D149" s="172">
        <f>Data!MN24</f>
        <v>0</v>
      </c>
      <c r="E149" s="172">
        <f>Data!NH24</f>
        <v>0</v>
      </c>
      <c r="F149" s="172">
        <f>Data!OB24</f>
        <v>0</v>
      </c>
      <c r="G149" s="172">
        <f>Data!OV24</f>
        <v>0</v>
      </c>
      <c r="H149" s="174">
        <f>Data!PP24</f>
        <v>48572.73</v>
      </c>
      <c r="I149" s="76">
        <f t="shared" si="6"/>
        <v>48572.73</v>
      </c>
    </row>
    <row r="150" spans="2:9" x14ac:dyDescent="0.2">
      <c r="B150" s="9" t="str">
        <f>$B$39</f>
        <v>Law</v>
      </c>
      <c r="C150" s="172">
        <f>Data!LU24</f>
        <v>0</v>
      </c>
      <c r="D150" s="172">
        <f>Data!MO24</f>
        <v>0</v>
      </c>
      <c r="E150" s="172">
        <f>Data!NI24</f>
        <v>0</v>
      </c>
      <c r="F150" s="172">
        <f>Data!OC24</f>
        <v>0</v>
      </c>
      <c r="G150" s="172">
        <f>Data!OW24</f>
        <v>0</v>
      </c>
      <c r="H150" s="174">
        <f>Data!PQ24</f>
        <v>0</v>
      </c>
      <c r="I150" s="76">
        <f t="shared" si="6"/>
        <v>0</v>
      </c>
    </row>
    <row r="151" spans="2:9" x14ac:dyDescent="0.2">
      <c r="B151" s="9" t="str">
        <f>$B$40</f>
        <v>Social Service</v>
      </c>
      <c r="C151" s="172">
        <f>Data!LV24</f>
        <v>0</v>
      </c>
      <c r="D151" s="172">
        <f>Data!MP24</f>
        <v>0</v>
      </c>
      <c r="E151" s="172">
        <f>Data!NJ24</f>
        <v>0</v>
      </c>
      <c r="F151" s="172">
        <f>Data!OD24</f>
        <v>0</v>
      </c>
      <c r="G151" s="172">
        <f>Data!OX24</f>
        <v>0</v>
      </c>
      <c r="H151" s="174">
        <f>Data!PR24</f>
        <v>53326.94</v>
      </c>
      <c r="I151" s="76">
        <f t="shared" si="6"/>
        <v>53326.94</v>
      </c>
    </row>
    <row r="152" spans="2:9" x14ac:dyDescent="0.2">
      <c r="B152" s="9" t="str">
        <f>$B$41</f>
        <v>Library Science</v>
      </c>
      <c r="C152" s="172">
        <f>Data!LW24</f>
        <v>0</v>
      </c>
      <c r="D152" s="172">
        <f>Data!MQ24</f>
        <v>0</v>
      </c>
      <c r="E152" s="172">
        <f>Data!NK24</f>
        <v>0</v>
      </c>
      <c r="F152" s="172">
        <f>Data!OE24</f>
        <v>0</v>
      </c>
      <c r="G152" s="172">
        <f>Data!OY24</f>
        <v>0</v>
      </c>
      <c r="H152" s="174">
        <f>Data!PS24</f>
        <v>0</v>
      </c>
      <c r="I152" s="76">
        <f t="shared" si="6"/>
        <v>0</v>
      </c>
    </row>
    <row r="153" spans="2:9" x14ac:dyDescent="0.2">
      <c r="B153" s="9" t="str">
        <f>$B$42</f>
        <v>Veterinary Science</v>
      </c>
      <c r="C153" s="172">
        <f>Data!LX24</f>
        <v>0</v>
      </c>
      <c r="D153" s="172">
        <f>Data!MR24</f>
        <v>0</v>
      </c>
      <c r="E153" s="172">
        <f>Data!NL24</f>
        <v>0</v>
      </c>
      <c r="F153" s="172">
        <f>Data!OF24</f>
        <v>0</v>
      </c>
      <c r="G153" s="172">
        <f>Data!OZ24</f>
        <v>0</v>
      </c>
      <c r="H153" s="174">
        <f>Data!PT24</f>
        <v>0</v>
      </c>
      <c r="I153" s="76">
        <f t="shared" si="6"/>
        <v>0</v>
      </c>
    </row>
    <row r="154" spans="2:9" x14ac:dyDescent="0.2">
      <c r="B154" s="9" t="str">
        <f>$B$43</f>
        <v>Vocational Training</v>
      </c>
      <c r="C154" s="172">
        <f>Data!LY24</f>
        <v>0</v>
      </c>
      <c r="D154" s="172">
        <f>Data!MS24</f>
        <v>0</v>
      </c>
      <c r="E154" s="172">
        <f>Data!NM24</f>
        <v>0</v>
      </c>
      <c r="F154" s="172">
        <f>Data!OG24</f>
        <v>0</v>
      </c>
      <c r="G154" s="172">
        <f>Data!PA24</f>
        <v>0</v>
      </c>
      <c r="H154" s="174">
        <f>Data!PU24</f>
        <v>0</v>
      </c>
      <c r="I154" s="76">
        <f t="shared" si="6"/>
        <v>0</v>
      </c>
    </row>
    <row r="155" spans="2:9" x14ac:dyDescent="0.2">
      <c r="B155" s="9" t="str">
        <f>$B$44</f>
        <v>Physical Training</v>
      </c>
      <c r="C155" s="172">
        <f>Data!LZ24</f>
        <v>0</v>
      </c>
      <c r="D155" s="172">
        <f>Data!MT24</f>
        <v>0</v>
      </c>
      <c r="E155" s="172">
        <f>Data!NN24</f>
        <v>0</v>
      </c>
      <c r="F155" s="172">
        <f>Data!OH24</f>
        <v>0</v>
      </c>
      <c r="G155" s="172">
        <f>Data!PB24</f>
        <v>0</v>
      </c>
      <c r="H155" s="174">
        <f>Data!PV24</f>
        <v>0</v>
      </c>
      <c r="I155" s="76">
        <f t="shared" si="6"/>
        <v>0</v>
      </c>
    </row>
    <row r="156" spans="2:9" x14ac:dyDescent="0.2">
      <c r="B156" s="9" t="str">
        <f>$B$45</f>
        <v>Health Services</v>
      </c>
      <c r="C156" s="172">
        <f>Data!MA24</f>
        <v>0</v>
      </c>
      <c r="D156" s="172">
        <f>Data!MU24</f>
        <v>0</v>
      </c>
      <c r="E156" s="172">
        <f>Data!NO24</f>
        <v>0</v>
      </c>
      <c r="F156" s="172">
        <f>Data!OI24</f>
        <v>0</v>
      </c>
      <c r="G156" s="172">
        <f>Data!PC24</f>
        <v>0</v>
      </c>
      <c r="H156" s="174">
        <f>Data!PW24</f>
        <v>324746.65999999997</v>
      </c>
      <c r="I156" s="76">
        <f t="shared" si="6"/>
        <v>324746.65999999997</v>
      </c>
    </row>
    <row r="157" spans="2:9" x14ac:dyDescent="0.2">
      <c r="B157" s="9" t="str">
        <f>$B$46</f>
        <v>Pharmacy</v>
      </c>
      <c r="C157" s="172">
        <f>Data!MB24</f>
        <v>0</v>
      </c>
      <c r="D157" s="172">
        <f>Data!MV24</f>
        <v>0</v>
      </c>
      <c r="E157" s="172">
        <f>Data!NP24</f>
        <v>0</v>
      </c>
      <c r="F157" s="172">
        <f>Data!OJ24</f>
        <v>0</v>
      </c>
      <c r="G157" s="172">
        <f>Data!PD24</f>
        <v>0</v>
      </c>
      <c r="H157" s="174">
        <f>Data!PX24</f>
        <v>0</v>
      </c>
      <c r="I157" s="76">
        <f t="shared" si="6"/>
        <v>0</v>
      </c>
    </row>
    <row r="158" spans="2:9" x14ac:dyDescent="0.2">
      <c r="B158" s="9" t="str">
        <f>$B$47</f>
        <v>Business Administration</v>
      </c>
      <c r="C158" s="172">
        <f>Data!MC24</f>
        <v>0</v>
      </c>
      <c r="D158" s="172">
        <f>Data!MW24</f>
        <v>0</v>
      </c>
      <c r="E158" s="172">
        <f>Data!NQ24</f>
        <v>0</v>
      </c>
      <c r="F158" s="172">
        <f>Data!OK24</f>
        <v>0</v>
      </c>
      <c r="G158" s="172">
        <f>Data!PE24</f>
        <v>0</v>
      </c>
      <c r="H158" s="174">
        <f>Data!PY24</f>
        <v>5886448.7699999996</v>
      </c>
      <c r="I158" s="76">
        <f t="shared" si="6"/>
        <v>5886448.7699999996</v>
      </c>
    </row>
    <row r="159" spans="2:9" x14ac:dyDescent="0.2">
      <c r="B159" s="9" t="str">
        <f>$B$48</f>
        <v>Optometry</v>
      </c>
      <c r="C159" s="172">
        <f>Data!MD24</f>
        <v>0</v>
      </c>
      <c r="D159" s="172">
        <f>Data!MX24</f>
        <v>0</v>
      </c>
      <c r="E159" s="172">
        <f>Data!NR24</f>
        <v>0</v>
      </c>
      <c r="F159" s="172">
        <f>Data!OL24</f>
        <v>0</v>
      </c>
      <c r="G159" s="172">
        <f>Data!PF24</f>
        <v>0</v>
      </c>
      <c r="H159" s="174">
        <f>Data!PZ24</f>
        <v>0</v>
      </c>
      <c r="I159" s="76">
        <f t="shared" si="6"/>
        <v>0</v>
      </c>
    </row>
    <row r="160" spans="2:9" x14ac:dyDescent="0.2">
      <c r="B160" s="9" t="str">
        <f>$B$49</f>
        <v>Teacher Ed-Practice Teaching</v>
      </c>
      <c r="C160" s="172">
        <f>Data!ME24</f>
        <v>0</v>
      </c>
      <c r="D160" s="172">
        <f>Data!MY24</f>
        <v>0</v>
      </c>
      <c r="E160" s="172">
        <f>Data!NS24</f>
        <v>0</v>
      </c>
      <c r="F160" s="172">
        <f>Data!OM24</f>
        <v>0</v>
      </c>
      <c r="G160" s="172">
        <f>Data!PG24</f>
        <v>0</v>
      </c>
      <c r="H160" s="174">
        <f>Data!QA24</f>
        <v>192805.79</v>
      </c>
      <c r="I160" s="76">
        <f t="shared" si="6"/>
        <v>192805.79</v>
      </c>
    </row>
    <row r="161" spans="2:10" x14ac:dyDescent="0.2">
      <c r="B161" s="9" t="str">
        <f>$B$50</f>
        <v>Technology</v>
      </c>
      <c r="C161" s="172">
        <f>Data!MF24</f>
        <v>0</v>
      </c>
      <c r="D161" s="172">
        <f>Data!MZ24</f>
        <v>0</v>
      </c>
      <c r="E161" s="172">
        <f>Data!NT24</f>
        <v>0</v>
      </c>
      <c r="F161" s="172">
        <f>Data!ON24</f>
        <v>0</v>
      </c>
      <c r="G161" s="172">
        <f>Data!PH24</f>
        <v>0</v>
      </c>
      <c r="H161" s="174">
        <f>Data!QB24</f>
        <v>393437.88</v>
      </c>
      <c r="I161" s="76">
        <f t="shared" si="6"/>
        <v>393437.88</v>
      </c>
    </row>
    <row r="162" spans="2:10" x14ac:dyDescent="0.2">
      <c r="B162" s="9" t="str">
        <f>$B$51</f>
        <v>Nursing</v>
      </c>
      <c r="C162" s="172">
        <f>Data!MG24</f>
        <v>0</v>
      </c>
      <c r="D162" s="172">
        <f>Data!NA24</f>
        <v>0</v>
      </c>
      <c r="E162" s="172">
        <f>Data!NU24</f>
        <v>0</v>
      </c>
      <c r="F162" s="172">
        <f>Data!OO24</f>
        <v>0</v>
      </c>
      <c r="G162" s="172">
        <f>Data!PI24</f>
        <v>0</v>
      </c>
      <c r="H162" s="174">
        <f>Data!QC24</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17107430.159999996</v>
      </c>
      <c r="I163" s="76">
        <f>SUM(I143:I162)</f>
        <v>17107430.159999996</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2670538.7820526124</v>
      </c>
      <c r="D168" s="21">
        <f t="shared" si="8"/>
        <v>1882183.9478335963</v>
      </c>
      <c r="E168" s="21">
        <f t="shared" si="8"/>
        <v>113226.41011379089</v>
      </c>
      <c r="F168" s="21">
        <f t="shared" si="8"/>
        <v>0</v>
      </c>
      <c r="G168" s="21">
        <f t="shared" si="8"/>
        <v>0</v>
      </c>
      <c r="H168" s="40">
        <f t="shared" ref="H168:H188" si="9">SUM(C168:G168)</f>
        <v>4665949.1399999997</v>
      </c>
      <c r="I168" s="56"/>
      <c r="J168" s="57"/>
    </row>
    <row r="169" spans="2:10" x14ac:dyDescent="0.2">
      <c r="B169" s="9" t="str">
        <f>$B$33</f>
        <v>Science</v>
      </c>
      <c r="C169" s="22">
        <f t="shared" si="8"/>
        <v>1343643.0394408389</v>
      </c>
      <c r="D169" s="22">
        <f t="shared" si="8"/>
        <v>1665349.062381428</v>
      </c>
      <c r="E169" s="22">
        <f t="shared" si="8"/>
        <v>33055.048177733399</v>
      </c>
      <c r="F169" s="22">
        <f t="shared" si="8"/>
        <v>0</v>
      </c>
      <c r="G169" s="22">
        <f t="shared" si="8"/>
        <v>0</v>
      </c>
      <c r="H169" s="75">
        <f t="shared" si="9"/>
        <v>3042047.1500000004</v>
      </c>
      <c r="I169" s="56"/>
      <c r="J169" s="57"/>
    </row>
    <row r="170" spans="2:10" x14ac:dyDescent="0.2">
      <c r="B170" s="9" t="str">
        <f>$B$34</f>
        <v>Fine Arts</v>
      </c>
      <c r="C170" s="22">
        <f t="shared" si="8"/>
        <v>94109.553322580643</v>
      </c>
      <c r="D170" s="22">
        <f t="shared" si="8"/>
        <v>23580.116677419355</v>
      </c>
      <c r="E170" s="22">
        <f t="shared" si="8"/>
        <v>0</v>
      </c>
      <c r="F170" s="22">
        <f t="shared" si="8"/>
        <v>0</v>
      </c>
      <c r="G170" s="22">
        <f t="shared" si="8"/>
        <v>0</v>
      </c>
      <c r="H170" s="75">
        <f t="shared" si="9"/>
        <v>117689.67</v>
      </c>
      <c r="I170" s="56"/>
      <c r="J170" s="57"/>
    </row>
    <row r="171" spans="2:10" x14ac:dyDescent="0.2">
      <c r="B171" s="9" t="str">
        <f>$B$35</f>
        <v>Teacher Education</v>
      </c>
      <c r="C171" s="22">
        <f t="shared" si="8"/>
        <v>203234.84671480145</v>
      </c>
      <c r="D171" s="22">
        <f t="shared" si="8"/>
        <v>1147948.1637224229</v>
      </c>
      <c r="E171" s="22">
        <f t="shared" si="8"/>
        <v>74033.509562775769</v>
      </c>
      <c r="F171" s="22">
        <f t="shared" si="8"/>
        <v>0</v>
      </c>
      <c r="G171" s="22">
        <f t="shared" si="8"/>
        <v>0</v>
      </c>
      <c r="H171" s="75">
        <f t="shared" si="9"/>
        <v>1425216.52</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554358.17207877792</v>
      </c>
      <c r="D173" s="22">
        <f t="shared" si="8"/>
        <v>349502.25589036994</v>
      </c>
      <c r="E173" s="22">
        <f t="shared" si="8"/>
        <v>53328.482030852188</v>
      </c>
      <c r="F173" s="22">
        <f t="shared" si="8"/>
        <v>0</v>
      </c>
      <c r="G173" s="22">
        <f t="shared" si="8"/>
        <v>0</v>
      </c>
      <c r="H173" s="75">
        <f t="shared" si="9"/>
        <v>957188.91000000015</v>
      </c>
      <c r="I173" s="56"/>
      <c r="J173" s="57"/>
    </row>
    <row r="174" spans="2:10" x14ac:dyDescent="0.2">
      <c r="B174" s="9" t="str">
        <f>$B$38</f>
        <v>Home Economics</v>
      </c>
      <c r="C174" s="22">
        <f t="shared" si="8"/>
        <v>15002.586330275231</v>
      </c>
      <c r="D174" s="22">
        <f t="shared" si="8"/>
        <v>33570.14366972477</v>
      </c>
      <c r="E174" s="22">
        <f t="shared" si="8"/>
        <v>0</v>
      </c>
      <c r="F174" s="22">
        <f t="shared" si="8"/>
        <v>0</v>
      </c>
      <c r="G174" s="22">
        <f t="shared" si="8"/>
        <v>0</v>
      </c>
      <c r="H174" s="75">
        <f t="shared" si="9"/>
        <v>48572.73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8482.8625579536365</v>
      </c>
      <c r="D176" s="22">
        <f t="shared" si="8"/>
        <v>44844.077442046364</v>
      </c>
      <c r="E176" s="22">
        <f t="shared" si="8"/>
        <v>0</v>
      </c>
      <c r="F176" s="22">
        <f t="shared" si="8"/>
        <v>0</v>
      </c>
      <c r="G176" s="22">
        <f t="shared" si="8"/>
        <v>0</v>
      </c>
      <c r="H176" s="75">
        <f t="shared" si="9"/>
        <v>53326.94</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175013.17005988021</v>
      </c>
      <c r="D181" s="22">
        <f t="shared" si="8"/>
        <v>149733.48994011976</v>
      </c>
      <c r="E181" s="22">
        <f t="shared" si="8"/>
        <v>0</v>
      </c>
      <c r="F181" s="22">
        <f t="shared" si="8"/>
        <v>0</v>
      </c>
      <c r="G181" s="22">
        <f t="shared" si="8"/>
        <v>0</v>
      </c>
      <c r="H181" s="75">
        <f t="shared" si="9"/>
        <v>324746.65999999997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272287.81556452299</v>
      </c>
      <c r="D183" s="22">
        <f t="shared" si="8"/>
        <v>4026572.3194442331</v>
      </c>
      <c r="E183" s="22">
        <f t="shared" si="8"/>
        <v>1587588.6349912432</v>
      </c>
      <c r="F183" s="22">
        <f t="shared" si="8"/>
        <v>0</v>
      </c>
      <c r="G183" s="22">
        <f t="shared" si="8"/>
        <v>0</v>
      </c>
      <c r="H183" s="75">
        <f t="shared" si="9"/>
        <v>5886448.7699999996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192805.79</v>
      </c>
      <c r="E185" s="22">
        <f t="shared" si="10"/>
        <v>0</v>
      </c>
      <c r="F185" s="22">
        <f t="shared" si="10"/>
        <v>0</v>
      </c>
      <c r="G185" s="22">
        <f t="shared" si="10"/>
        <v>0</v>
      </c>
      <c r="H185" s="75">
        <f t="shared" si="9"/>
        <v>192805.79</v>
      </c>
      <c r="I185" s="56"/>
      <c r="J185" s="57"/>
    </row>
    <row r="186" spans="2:10" x14ac:dyDescent="0.2">
      <c r="B186" s="9" t="str">
        <f>$B$50</f>
        <v>Technology</v>
      </c>
      <c r="C186" s="22">
        <f t="shared" si="10"/>
        <v>102899.13784615384</v>
      </c>
      <c r="D186" s="22">
        <f t="shared" si="10"/>
        <v>205798.27569230768</v>
      </c>
      <c r="E186" s="22">
        <f t="shared" si="10"/>
        <v>84740.466461538468</v>
      </c>
      <c r="F186" s="22">
        <f t="shared" si="10"/>
        <v>0</v>
      </c>
      <c r="G186" s="22">
        <f t="shared" si="10"/>
        <v>0</v>
      </c>
      <c r="H186" s="75">
        <f t="shared" si="9"/>
        <v>393437.88</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5439569.9659683974</v>
      </c>
      <c r="D188" s="40">
        <f>SUM(D168:D187)</f>
        <v>9721887.6426936686</v>
      </c>
      <c r="E188" s="40">
        <f>SUM(E168:E187)</f>
        <v>1945972.5513379341</v>
      </c>
      <c r="F188" s="40">
        <f>SUM(F168:F187)</f>
        <v>0</v>
      </c>
      <c r="G188" s="40">
        <f>SUM(G168:G187)</f>
        <v>0</v>
      </c>
      <c r="H188" s="40">
        <f t="shared" si="9"/>
        <v>17107430.16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31366458</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6063716.0972354673</v>
      </c>
      <c r="D193" s="42">
        <f t="shared" si="11"/>
        <v>5451740.2161380174</v>
      </c>
      <c r="E193" s="42">
        <f t="shared" si="11"/>
        <v>973627.40153167769</v>
      </c>
      <c r="F193" s="42">
        <f t="shared" si="11"/>
        <v>0</v>
      </c>
      <c r="G193" s="42">
        <f t="shared" si="11"/>
        <v>0</v>
      </c>
      <c r="H193" s="42">
        <f>SUM(C193:G193)</f>
        <v>12489083.714905161</v>
      </c>
      <c r="I193" s="1"/>
    </row>
    <row r="194" spans="2:9" x14ac:dyDescent="0.2">
      <c r="B194" s="9" t="str">
        <f>$B$33</f>
        <v>Science</v>
      </c>
      <c r="C194" s="43">
        <f t="shared" si="11"/>
        <v>1318477.6837654028</v>
      </c>
      <c r="D194" s="43">
        <f t="shared" si="11"/>
        <v>2594120.8696264755</v>
      </c>
      <c r="E194" s="43">
        <f t="shared" si="11"/>
        <v>108022.18939807013</v>
      </c>
      <c r="F194" s="43">
        <f t="shared" si="11"/>
        <v>0</v>
      </c>
      <c r="G194" s="43">
        <f t="shared" si="11"/>
        <v>0</v>
      </c>
      <c r="H194" s="43">
        <f t="shared" ref="H194:H213" si="12">SUM(C194:G194)</f>
        <v>4020620.7427899488</v>
      </c>
      <c r="I194" s="1"/>
    </row>
    <row r="195" spans="2:9" x14ac:dyDescent="0.2">
      <c r="B195" s="9" t="str">
        <f>$B$34</f>
        <v>Fine Arts</v>
      </c>
      <c r="C195" s="43">
        <f t="shared" si="11"/>
        <v>614755.89690395328</v>
      </c>
      <c r="D195" s="43">
        <f t="shared" si="11"/>
        <v>273906.93503213814</v>
      </c>
      <c r="E195" s="43">
        <f t="shared" si="11"/>
        <v>0</v>
      </c>
      <c r="F195" s="43">
        <f t="shared" si="11"/>
        <v>0</v>
      </c>
      <c r="G195" s="43">
        <f t="shared" si="11"/>
        <v>0</v>
      </c>
      <c r="H195" s="43">
        <f t="shared" si="12"/>
        <v>888662.83193609142</v>
      </c>
      <c r="I195" s="1"/>
    </row>
    <row r="196" spans="2:9" x14ac:dyDescent="0.2">
      <c r="B196" s="9" t="str">
        <f>$B$35</f>
        <v>Teacher Education</v>
      </c>
      <c r="C196" s="43">
        <f t="shared" si="11"/>
        <v>238043.11588342936</v>
      </c>
      <c r="D196" s="43">
        <f t="shared" si="11"/>
        <v>1135366.352128288</v>
      </c>
      <c r="E196" s="43">
        <f t="shared" si="11"/>
        <v>194676.48454680195</v>
      </c>
      <c r="F196" s="43">
        <f t="shared" si="11"/>
        <v>0</v>
      </c>
      <c r="G196" s="43">
        <f t="shared" si="11"/>
        <v>0</v>
      </c>
      <c r="H196" s="43">
        <f t="shared" si="12"/>
        <v>1568085.9525585193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401767.02289191337</v>
      </c>
      <c r="D198" s="43">
        <f t="shared" si="11"/>
        <v>465094.49076819647</v>
      </c>
      <c r="E198" s="43">
        <f t="shared" si="11"/>
        <v>31026.16091344161</v>
      </c>
      <c r="F198" s="43">
        <f t="shared" si="11"/>
        <v>0</v>
      </c>
      <c r="G198" s="43">
        <f t="shared" si="11"/>
        <v>0</v>
      </c>
      <c r="H198" s="43">
        <f t="shared" si="12"/>
        <v>897887.6745735514</v>
      </c>
      <c r="I198" s="1"/>
    </row>
    <row r="199" spans="2:9" x14ac:dyDescent="0.2">
      <c r="B199" s="9" t="str">
        <f>$B$38</f>
        <v>Home Economics</v>
      </c>
      <c r="C199" s="43">
        <f t="shared" si="11"/>
        <v>57170.693038188438</v>
      </c>
      <c r="D199" s="43">
        <f t="shared" si="11"/>
        <v>57194.921710485265</v>
      </c>
      <c r="E199" s="43">
        <f t="shared" si="11"/>
        <v>0</v>
      </c>
      <c r="F199" s="43">
        <f t="shared" si="11"/>
        <v>0</v>
      </c>
      <c r="G199" s="43">
        <f t="shared" si="11"/>
        <v>0</v>
      </c>
      <c r="H199" s="43">
        <f t="shared" si="12"/>
        <v>114365.6147486737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92105.746415518748</v>
      </c>
      <c r="D201" s="43">
        <f t="shared" si="11"/>
        <v>423465.14497107518</v>
      </c>
      <c r="E201" s="43">
        <f t="shared" si="11"/>
        <v>0</v>
      </c>
      <c r="F201" s="43">
        <f t="shared" si="11"/>
        <v>0</v>
      </c>
      <c r="G201" s="43">
        <f t="shared" si="11"/>
        <v>0</v>
      </c>
      <c r="H201" s="43">
        <f t="shared" si="12"/>
        <v>515570.89138659392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23481.172888561872</v>
      </c>
      <c r="D206" s="43">
        <f t="shared" si="11"/>
        <v>8078.9161736432352</v>
      </c>
      <c r="E206" s="43">
        <f t="shared" si="11"/>
        <v>0</v>
      </c>
      <c r="F206" s="43">
        <f t="shared" si="11"/>
        <v>0</v>
      </c>
      <c r="G206" s="43">
        <f t="shared" si="11"/>
        <v>0</v>
      </c>
      <c r="H206" s="43">
        <f t="shared" si="12"/>
        <v>31560.089062205108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402105.32694583578</v>
      </c>
      <c r="D208" s="43">
        <f t="shared" si="11"/>
        <v>6579418.0029241107</v>
      </c>
      <c r="E208" s="43">
        <f t="shared" si="11"/>
        <v>3154883.6189960577</v>
      </c>
      <c r="F208" s="43">
        <f t="shared" si="11"/>
        <v>0</v>
      </c>
      <c r="G208" s="43">
        <f t="shared" si="11"/>
        <v>0</v>
      </c>
      <c r="H208" s="43">
        <f t="shared" si="12"/>
        <v>10136406.948866004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162249.54743131023</v>
      </c>
      <c r="E210" s="43">
        <f t="shared" si="13"/>
        <v>0</v>
      </c>
      <c r="F210" s="43">
        <f t="shared" si="13"/>
        <v>0</v>
      </c>
      <c r="G210" s="43">
        <f t="shared" si="13"/>
        <v>0</v>
      </c>
      <c r="H210" s="43">
        <f t="shared" si="12"/>
        <v>162249.54743131023</v>
      </c>
      <c r="I210" s="1"/>
    </row>
    <row r="211" spans="2:9" x14ac:dyDescent="0.2">
      <c r="B211" s="9" t="str">
        <f>$B$50</f>
        <v>Technology</v>
      </c>
      <c r="C211" s="43">
        <f t="shared" si="13"/>
        <v>118305.91475072496</v>
      </c>
      <c r="D211" s="43">
        <f t="shared" si="13"/>
        <v>197760.70479436519</v>
      </c>
      <c r="E211" s="43">
        <f t="shared" si="13"/>
        <v>101164.57777983379</v>
      </c>
      <c r="F211" s="43">
        <f t="shared" si="13"/>
        <v>0</v>
      </c>
      <c r="G211" s="43">
        <f t="shared" si="13"/>
        <v>0</v>
      </c>
      <c r="H211" s="43">
        <f t="shared" si="12"/>
        <v>417231.19732492394</v>
      </c>
      <c r="I211" s="1"/>
    </row>
    <row r="212" spans="2:9" x14ac:dyDescent="0.2">
      <c r="B212" s="9" t="str">
        <f>$B$51</f>
        <v>Nursing</v>
      </c>
      <c r="C212" s="43">
        <f t="shared" si="13"/>
        <v>0</v>
      </c>
      <c r="D212" s="43">
        <f t="shared" si="13"/>
        <v>124732.79441701761</v>
      </c>
      <c r="E212" s="43">
        <f t="shared" si="13"/>
        <v>0</v>
      </c>
      <c r="F212" s="43">
        <f t="shared" si="13"/>
        <v>0</v>
      </c>
      <c r="G212" s="43">
        <f t="shared" si="13"/>
        <v>0</v>
      </c>
      <c r="H212" s="43">
        <f t="shared" si="12"/>
        <v>124732.79441701761</v>
      </c>
      <c r="I212" s="1"/>
    </row>
    <row r="213" spans="2:9" x14ac:dyDescent="0.2">
      <c r="B213" s="39" t="str">
        <f>$B$52</f>
        <v>Totals</v>
      </c>
      <c r="C213" s="42">
        <f>SUM(C193:C212)</f>
        <v>9329928.6707189959</v>
      </c>
      <c r="D213" s="42">
        <f>SUM(D193:D212)</f>
        <v>17473128.896115117</v>
      </c>
      <c r="E213" s="42">
        <f>SUM(E193:E212)</f>
        <v>4563400.4331658827</v>
      </c>
      <c r="F213" s="42">
        <f>SUM(F193:F212)</f>
        <v>0</v>
      </c>
      <c r="G213" s="42">
        <f>SUM(G193:G212)</f>
        <v>0</v>
      </c>
      <c r="H213" s="42">
        <f t="shared" si="12"/>
        <v>31366457.999999996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22574146</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3085347.8400139273</v>
      </c>
      <c r="D218" s="42">
        <f t="shared" si="14"/>
        <v>5427975.1258086804</v>
      </c>
      <c r="E218" s="42">
        <f t="shared" si="14"/>
        <v>272620.06979485898</v>
      </c>
      <c r="F218" s="42">
        <f t="shared" si="14"/>
        <v>0</v>
      </c>
      <c r="G218" s="42">
        <f t="shared" si="14"/>
        <v>0</v>
      </c>
      <c r="H218" s="42">
        <f>SUM(C218:G218)</f>
        <v>8785943.035617467</v>
      </c>
      <c r="I218" s="1"/>
    </row>
    <row r="219" spans="2:9" x14ac:dyDescent="0.2">
      <c r="B219" s="9" t="str">
        <f>$B$33</f>
        <v>Science</v>
      </c>
      <c r="C219" s="43">
        <f t="shared" si="14"/>
        <v>633635.08088878752</v>
      </c>
      <c r="D219" s="43">
        <f t="shared" si="14"/>
        <v>1960338.744942354</v>
      </c>
      <c r="E219" s="43">
        <f t="shared" si="14"/>
        <v>32486.127479580617</v>
      </c>
      <c r="F219" s="43">
        <f t="shared" si="14"/>
        <v>0</v>
      </c>
      <c r="G219" s="43">
        <f t="shared" si="14"/>
        <v>0</v>
      </c>
      <c r="H219" s="43">
        <f t="shared" ref="H219:H238" si="15">SUM(C219:G219)</f>
        <v>2626459.953310722</v>
      </c>
      <c r="I219" s="1"/>
    </row>
    <row r="220" spans="2:9" x14ac:dyDescent="0.2">
      <c r="B220" s="9" t="str">
        <f>$B$34</f>
        <v>Fine Arts</v>
      </c>
      <c r="C220" s="43">
        <f t="shared" si="14"/>
        <v>281976.03699392651</v>
      </c>
      <c r="D220" s="43">
        <f t="shared" si="14"/>
        <v>176357.92475019195</v>
      </c>
      <c r="E220" s="43">
        <f t="shared" si="14"/>
        <v>0</v>
      </c>
      <c r="F220" s="43">
        <f t="shared" si="14"/>
        <v>0</v>
      </c>
      <c r="G220" s="43">
        <f t="shared" si="14"/>
        <v>0</v>
      </c>
      <c r="H220" s="43">
        <f t="shared" si="15"/>
        <v>458333.96174411848</v>
      </c>
      <c r="I220" s="1"/>
    </row>
    <row r="221" spans="2:9" x14ac:dyDescent="0.2">
      <c r="B221" s="9" t="str">
        <f>$B$35</f>
        <v>Teacher Education</v>
      </c>
      <c r="C221" s="43">
        <f t="shared" si="14"/>
        <v>89863.273107432455</v>
      </c>
      <c r="D221" s="43">
        <f t="shared" si="14"/>
        <v>1267000.7617115756</v>
      </c>
      <c r="E221" s="43">
        <f t="shared" si="14"/>
        <v>68220.867707119294</v>
      </c>
      <c r="F221" s="43">
        <f t="shared" si="14"/>
        <v>0</v>
      </c>
      <c r="G221" s="43">
        <f t="shared" si="14"/>
        <v>0</v>
      </c>
      <c r="H221" s="43">
        <f t="shared" si="15"/>
        <v>1425084.9025261274</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162916.67937479666</v>
      </c>
      <c r="D223" s="43">
        <f t="shared" si="14"/>
        <v>256386.77432377337</v>
      </c>
      <c r="E223" s="43">
        <f t="shared" si="14"/>
        <v>32661.728168659436</v>
      </c>
      <c r="F223" s="43">
        <f t="shared" si="14"/>
        <v>0</v>
      </c>
      <c r="G223" s="43">
        <f t="shared" si="14"/>
        <v>0</v>
      </c>
      <c r="H223" s="43">
        <f t="shared" si="15"/>
        <v>451965.18186722946</v>
      </c>
      <c r="I223" s="1"/>
    </row>
    <row r="224" spans="2:9" x14ac:dyDescent="0.2">
      <c r="B224" s="9" t="str">
        <f>$B$38</f>
        <v>Home Economics</v>
      </c>
      <c r="C224" s="43">
        <f t="shared" si="14"/>
        <v>12765.387600352569</v>
      </c>
      <c r="D224" s="43">
        <f t="shared" si="14"/>
        <v>71300.341670023932</v>
      </c>
      <c r="E224" s="43">
        <f t="shared" si="14"/>
        <v>0</v>
      </c>
      <c r="F224" s="43">
        <f t="shared" si="14"/>
        <v>0</v>
      </c>
      <c r="G224" s="43">
        <f t="shared" si="14"/>
        <v>0</v>
      </c>
      <c r="H224" s="43">
        <f t="shared" si="15"/>
        <v>84065.729270376498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25151.605271981796</v>
      </c>
      <c r="D226" s="43">
        <f t="shared" si="14"/>
        <v>331893.62582683703</v>
      </c>
      <c r="E226" s="43">
        <f t="shared" si="14"/>
        <v>0</v>
      </c>
      <c r="F226" s="43">
        <f t="shared" si="14"/>
        <v>0</v>
      </c>
      <c r="G226" s="43">
        <f t="shared" si="14"/>
        <v>0</v>
      </c>
      <c r="H226" s="43">
        <f t="shared" si="15"/>
        <v>357045.23109881883</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11375.097861700309</v>
      </c>
      <c r="D231" s="43">
        <f t="shared" si="14"/>
        <v>24292.594285804611</v>
      </c>
      <c r="E231" s="43">
        <f t="shared" si="14"/>
        <v>0</v>
      </c>
      <c r="F231" s="43">
        <f t="shared" si="14"/>
        <v>0</v>
      </c>
      <c r="G231" s="43">
        <f t="shared" si="14"/>
        <v>0</v>
      </c>
      <c r="H231" s="43">
        <f t="shared" si="15"/>
        <v>35667.692147504917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159124.98008756319</v>
      </c>
      <c r="D233" s="43">
        <f t="shared" si="14"/>
        <v>5873760.0053650681</v>
      </c>
      <c r="E233" s="43">
        <f t="shared" si="14"/>
        <v>1933539.1874468229</v>
      </c>
      <c r="F233" s="43">
        <f t="shared" si="14"/>
        <v>0</v>
      </c>
      <c r="G233" s="43">
        <f t="shared" si="14"/>
        <v>0</v>
      </c>
      <c r="H233" s="43">
        <f t="shared" si="15"/>
        <v>7966424.1728994548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134713.47740309831</v>
      </c>
      <c r="E235" s="43">
        <f t="shared" si="16"/>
        <v>0</v>
      </c>
      <c r="F235" s="43">
        <f t="shared" si="16"/>
        <v>0</v>
      </c>
      <c r="G235" s="43">
        <f t="shared" si="16"/>
        <v>0</v>
      </c>
      <c r="H235" s="43">
        <f t="shared" si="15"/>
        <v>134713.47740309831</v>
      </c>
      <c r="I235" s="1"/>
    </row>
    <row r="236" spans="2:10" x14ac:dyDescent="0.2">
      <c r="B236" s="9" t="str">
        <f>$B$50</f>
        <v>Technology</v>
      </c>
      <c r="C236" s="43">
        <f t="shared" si="16"/>
        <v>32229.443941484209</v>
      </c>
      <c r="D236" s="43">
        <f t="shared" si="16"/>
        <v>160899.00111377082</v>
      </c>
      <c r="E236" s="43">
        <f t="shared" si="16"/>
        <v>55314.217059826457</v>
      </c>
      <c r="F236" s="43">
        <f t="shared" si="16"/>
        <v>0</v>
      </c>
      <c r="G236" s="43">
        <f t="shared" si="16"/>
        <v>0</v>
      </c>
      <c r="H236" s="43">
        <f t="shared" si="15"/>
        <v>248442.66211508148</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4494385.4251419539</v>
      </c>
      <c r="D238" s="42">
        <f>SUM(D218:D237)</f>
        <v>15684918.377201177</v>
      </c>
      <c r="E238" s="42">
        <f>SUM(E218:E237)</f>
        <v>2394842.1976568676</v>
      </c>
      <c r="F238" s="42">
        <f>SUM(F218:F237)</f>
        <v>0</v>
      </c>
      <c r="G238" s="42">
        <f>SUM(G218:G237)</f>
        <v>0</v>
      </c>
      <c r="H238" s="42">
        <f t="shared" si="15"/>
        <v>22574145.999999996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7853084</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1073329.4520575856</v>
      </c>
      <c r="D243" s="42">
        <f t="shared" si="17"/>
        <v>1888281.6037818722</v>
      </c>
      <c r="E243" s="42">
        <f t="shared" si="17"/>
        <v>94838.950194833087</v>
      </c>
      <c r="F243" s="42">
        <f t="shared" si="17"/>
        <v>0</v>
      </c>
      <c r="G243" s="42">
        <f t="shared" si="17"/>
        <v>0</v>
      </c>
      <c r="H243" s="42">
        <f>SUM(C243:G243)</f>
        <v>3056450.0060342904</v>
      </c>
      <c r="I243" s="1"/>
    </row>
    <row r="244" spans="2:9" x14ac:dyDescent="0.2">
      <c r="B244" s="9" t="str">
        <f>$B$33</f>
        <v>Science</v>
      </c>
      <c r="C244" s="43">
        <f t="shared" si="17"/>
        <v>220428.69376172387</v>
      </c>
      <c r="D244" s="43">
        <f t="shared" si="17"/>
        <v>681961.78196450404</v>
      </c>
      <c r="E244" s="43">
        <f t="shared" si="17"/>
        <v>11301.259765567871</v>
      </c>
      <c r="F244" s="43">
        <f t="shared" si="17"/>
        <v>0</v>
      </c>
      <c r="G244" s="43">
        <f t="shared" si="17"/>
        <v>0</v>
      </c>
      <c r="H244" s="43">
        <f t="shared" ref="H244:H263" si="18">SUM(C244:G244)</f>
        <v>913691.73549179581</v>
      </c>
      <c r="I244" s="1"/>
    </row>
    <row r="245" spans="2:9" x14ac:dyDescent="0.2">
      <c r="B245" s="9" t="str">
        <f>$B$34</f>
        <v>Fine Arts</v>
      </c>
      <c r="C245" s="43">
        <f t="shared" si="17"/>
        <v>98093.699956596931</v>
      </c>
      <c r="D245" s="43">
        <f t="shared" si="17"/>
        <v>61351.317437609214</v>
      </c>
      <c r="E245" s="43">
        <f t="shared" si="17"/>
        <v>0</v>
      </c>
      <c r="F245" s="43">
        <f t="shared" si="17"/>
        <v>0</v>
      </c>
      <c r="G245" s="43">
        <f t="shared" si="17"/>
        <v>0</v>
      </c>
      <c r="H245" s="43">
        <f t="shared" si="18"/>
        <v>159445.01739420614</v>
      </c>
      <c r="I245" s="1"/>
    </row>
    <row r="246" spans="2:9" x14ac:dyDescent="0.2">
      <c r="B246" s="9" t="str">
        <f>$B$35</f>
        <v>Teacher Education</v>
      </c>
      <c r="C246" s="43">
        <f t="shared" si="17"/>
        <v>31261.595996925338</v>
      </c>
      <c r="D246" s="43">
        <f t="shared" si="17"/>
        <v>440763.66874675953</v>
      </c>
      <c r="E246" s="43">
        <f t="shared" si="17"/>
        <v>23732.64550769253</v>
      </c>
      <c r="F246" s="43">
        <f t="shared" si="17"/>
        <v>0</v>
      </c>
      <c r="G246" s="43">
        <f t="shared" si="17"/>
        <v>0</v>
      </c>
      <c r="H246" s="43">
        <f t="shared" si="18"/>
        <v>495757.91025137738</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56675.382897379408</v>
      </c>
      <c r="D248" s="43">
        <f t="shared" si="17"/>
        <v>89191.718493077671</v>
      </c>
      <c r="E248" s="43">
        <f t="shared" si="17"/>
        <v>11362.347656192564</v>
      </c>
      <c r="F248" s="43">
        <f t="shared" si="17"/>
        <v>0</v>
      </c>
      <c r="G248" s="43">
        <f t="shared" si="17"/>
        <v>0</v>
      </c>
      <c r="H248" s="43">
        <f t="shared" si="18"/>
        <v>157229.44904664962</v>
      </c>
      <c r="I248" s="1"/>
    </row>
    <row r="249" spans="2:9" x14ac:dyDescent="0.2">
      <c r="B249" s="9" t="str">
        <f>$B$38</f>
        <v>Home Economics</v>
      </c>
      <c r="C249" s="43">
        <f t="shared" si="17"/>
        <v>4440.8174341623899</v>
      </c>
      <c r="D249" s="43">
        <f t="shared" si="17"/>
        <v>24803.931557960077</v>
      </c>
      <c r="E249" s="43">
        <f t="shared" si="17"/>
        <v>0</v>
      </c>
      <c r="F249" s="43">
        <f t="shared" si="17"/>
        <v>0</v>
      </c>
      <c r="G249" s="43">
        <f t="shared" si="17"/>
        <v>0</v>
      </c>
      <c r="H249" s="43">
        <f t="shared" si="18"/>
        <v>29244.748992122466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8749.7293999833219</v>
      </c>
      <c r="D251" s="43">
        <f t="shared" si="17"/>
        <v>115459.00884501768</v>
      </c>
      <c r="E251" s="43">
        <f t="shared" si="17"/>
        <v>0</v>
      </c>
      <c r="F251" s="43">
        <f t="shared" si="17"/>
        <v>0</v>
      </c>
      <c r="G251" s="43">
        <f t="shared" si="17"/>
        <v>0</v>
      </c>
      <c r="H251" s="43">
        <f t="shared" si="18"/>
        <v>124208.738245001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3957.1640502437135</v>
      </c>
      <c r="D256" s="43">
        <f t="shared" si="17"/>
        <v>8450.8970352341839</v>
      </c>
      <c r="E256" s="43">
        <f t="shared" si="17"/>
        <v>0</v>
      </c>
      <c r="F256" s="43">
        <f t="shared" si="17"/>
        <v>0</v>
      </c>
      <c r="G256" s="43">
        <f t="shared" si="17"/>
        <v>0</v>
      </c>
      <c r="H256" s="43">
        <f t="shared" si="18"/>
        <v>12408.061085477897</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55356.328213964829</v>
      </c>
      <c r="D258" s="43">
        <f t="shared" si="17"/>
        <v>2043361.0519738968</v>
      </c>
      <c r="E258" s="43">
        <f t="shared" si="17"/>
        <v>672638.76366847486</v>
      </c>
      <c r="F258" s="43">
        <f t="shared" si="17"/>
        <v>0</v>
      </c>
      <c r="G258" s="43">
        <f t="shared" si="17"/>
        <v>0</v>
      </c>
      <c r="H258" s="43">
        <f t="shared" si="18"/>
        <v>2771356.1438563364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46864.065377207757</v>
      </c>
      <c r="E260" s="43">
        <f t="shared" si="19"/>
        <v>0</v>
      </c>
      <c r="F260" s="43">
        <f t="shared" si="19"/>
        <v>0</v>
      </c>
      <c r="G260" s="43">
        <f t="shared" si="19"/>
        <v>0</v>
      </c>
      <c r="H260" s="43">
        <f t="shared" si="18"/>
        <v>46864.065377207757</v>
      </c>
      <c r="I260" s="1"/>
    </row>
    <row r="261" spans="2:10" x14ac:dyDescent="0.2">
      <c r="B261" s="9" t="str">
        <f>$B$50</f>
        <v>Technology</v>
      </c>
      <c r="C261" s="43">
        <f t="shared" si="19"/>
        <v>11211.964809023853</v>
      </c>
      <c r="D261" s="43">
        <f t="shared" si="19"/>
        <v>55973.473869732916</v>
      </c>
      <c r="E261" s="43">
        <f t="shared" si="19"/>
        <v>19242.685546777728</v>
      </c>
      <c r="F261" s="43">
        <f t="shared" si="19"/>
        <v>0</v>
      </c>
      <c r="G261" s="43">
        <f t="shared" si="19"/>
        <v>0</v>
      </c>
      <c r="H261" s="43">
        <f t="shared" si="18"/>
        <v>86428.124225534499</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1563504.828577589</v>
      </c>
      <c r="D263" s="42">
        <f>SUM(D243:D262)</f>
        <v>5456462.5190828713</v>
      </c>
      <c r="E263" s="42">
        <f>SUM(E243:E262)</f>
        <v>833116.65233953856</v>
      </c>
      <c r="F263" s="42">
        <f>SUM(F243:F262)</f>
        <v>0</v>
      </c>
      <c r="G263" s="42">
        <f>SUM(G243:G262)</f>
        <v>0</v>
      </c>
      <c r="H263" s="42">
        <f t="shared" si="18"/>
        <v>7853083.9999999991</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19650229.171359591</v>
      </c>
      <c r="D268" s="42">
        <f t="shared" si="20"/>
        <v>20725502.893562168</v>
      </c>
      <c r="E268" s="42">
        <f t="shared" si="20"/>
        <v>2539305.8316351608</v>
      </c>
      <c r="F268" s="42">
        <f t="shared" si="20"/>
        <v>0</v>
      </c>
      <c r="G268" s="42">
        <f t="shared" si="20"/>
        <v>0</v>
      </c>
      <c r="H268" s="42">
        <f>SUM(C268:G268)</f>
        <v>42915037.896556921</v>
      </c>
      <c r="I268" s="1"/>
    </row>
    <row r="269" spans="2:10" x14ac:dyDescent="0.2">
      <c r="B269" s="9" t="str">
        <f>$B$33</f>
        <v>Science</v>
      </c>
      <c r="C269" s="43">
        <f t="shared" si="20"/>
        <v>4985472.4978567529</v>
      </c>
      <c r="D269" s="43">
        <f t="shared" si="20"/>
        <v>9792612.4589147605</v>
      </c>
      <c r="E269" s="43">
        <f t="shared" si="20"/>
        <v>305242.62482095201</v>
      </c>
      <c r="F269" s="43">
        <f t="shared" si="20"/>
        <v>0</v>
      </c>
      <c r="G269" s="43">
        <f t="shared" si="20"/>
        <v>0</v>
      </c>
      <c r="H269" s="43">
        <f t="shared" ref="H269:H288" si="21">SUM(C269:G269)</f>
        <v>15083327.581592465</v>
      </c>
      <c r="I269" s="1"/>
    </row>
    <row r="270" spans="2:10" x14ac:dyDescent="0.2">
      <c r="B270" s="9" t="str">
        <f>$B$34</f>
        <v>Fine Arts</v>
      </c>
      <c r="C270" s="43">
        <f t="shared" si="20"/>
        <v>1774008.1871770574</v>
      </c>
      <c r="D270" s="43">
        <f t="shared" si="20"/>
        <v>840433.2938973587</v>
      </c>
      <c r="E270" s="43">
        <f t="shared" si="20"/>
        <v>0</v>
      </c>
      <c r="F270" s="43">
        <f t="shared" si="20"/>
        <v>0</v>
      </c>
      <c r="G270" s="43">
        <f t="shared" si="20"/>
        <v>0</v>
      </c>
      <c r="H270" s="43">
        <f t="shared" si="21"/>
        <v>2614441.4810744161</v>
      </c>
      <c r="I270" s="1"/>
    </row>
    <row r="271" spans="2:10" x14ac:dyDescent="0.2">
      <c r="B271" s="9" t="str">
        <f>$B$35</f>
        <v>Teacher Education</v>
      </c>
      <c r="C271" s="43">
        <f t="shared" si="20"/>
        <v>827673.83170258859</v>
      </c>
      <c r="D271" s="43">
        <f t="shared" si="20"/>
        <v>5256310.9463090459</v>
      </c>
      <c r="E271" s="43">
        <f t="shared" si="20"/>
        <v>577607.50732438965</v>
      </c>
      <c r="F271" s="43">
        <f t="shared" si="20"/>
        <v>0</v>
      </c>
      <c r="G271" s="43">
        <f t="shared" si="20"/>
        <v>0</v>
      </c>
      <c r="H271" s="43">
        <f t="shared" si="21"/>
        <v>6661592.2853360251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1623439.2572428673</v>
      </c>
      <c r="D273" s="43">
        <f t="shared" si="20"/>
        <v>1678468.2394754174</v>
      </c>
      <c r="E273" s="43">
        <f t="shared" si="20"/>
        <v>162953.71876914578</v>
      </c>
      <c r="F273" s="43">
        <f t="shared" si="20"/>
        <v>0</v>
      </c>
      <c r="G273" s="43">
        <f t="shared" si="20"/>
        <v>0</v>
      </c>
      <c r="H273" s="43">
        <f t="shared" si="21"/>
        <v>3464861.2154874303</v>
      </c>
      <c r="I273" s="1"/>
    </row>
    <row r="274" spans="2:10" x14ac:dyDescent="0.2">
      <c r="B274" s="9" t="str">
        <f>$B$38</f>
        <v>Home Economics</v>
      </c>
      <c r="C274" s="43">
        <f t="shared" si="20"/>
        <v>153089.48440297862</v>
      </c>
      <c r="D274" s="43">
        <f t="shared" si="20"/>
        <v>250606.33860819403</v>
      </c>
      <c r="E274" s="43">
        <f t="shared" si="20"/>
        <v>0</v>
      </c>
      <c r="F274" s="43">
        <f t="shared" si="20"/>
        <v>0</v>
      </c>
      <c r="G274" s="43">
        <f t="shared" si="20"/>
        <v>0</v>
      </c>
      <c r="H274" s="43">
        <f t="shared" si="21"/>
        <v>403695.82301117264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237130.94364543751</v>
      </c>
      <c r="D276" s="43">
        <f t="shared" si="20"/>
        <v>1387563.8570849763</v>
      </c>
      <c r="E276" s="43">
        <f t="shared" si="20"/>
        <v>0</v>
      </c>
      <c r="F276" s="43">
        <f t="shared" si="20"/>
        <v>0</v>
      </c>
      <c r="G276" s="43">
        <f t="shared" si="20"/>
        <v>0</v>
      </c>
      <c r="H276" s="43">
        <f t="shared" si="21"/>
        <v>1624694.8007304138</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239993.60486038611</v>
      </c>
      <c r="D281" s="43">
        <f t="shared" si="20"/>
        <v>199558.89743480179</v>
      </c>
      <c r="E281" s="43">
        <f t="shared" si="20"/>
        <v>0</v>
      </c>
      <c r="F281" s="43">
        <f t="shared" si="20"/>
        <v>0</v>
      </c>
      <c r="G281" s="43">
        <f t="shared" si="20"/>
        <v>0</v>
      </c>
      <c r="H281" s="43">
        <f t="shared" si="21"/>
        <v>439552.50229518791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1336973.4508118867</v>
      </c>
      <c r="D283" s="43">
        <f t="shared" si="20"/>
        <v>25855097.379707307</v>
      </c>
      <c r="E283" s="43">
        <f t="shared" si="20"/>
        <v>10864396.205102598</v>
      </c>
      <c r="F283" s="43">
        <f t="shared" si="20"/>
        <v>0</v>
      </c>
      <c r="G283" s="43">
        <f t="shared" si="20"/>
        <v>0</v>
      </c>
      <c r="H283" s="43">
        <f t="shared" si="21"/>
        <v>38056467.035621792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717440.88021161628</v>
      </c>
      <c r="E285" s="43">
        <f t="shared" si="22"/>
        <v>0</v>
      </c>
      <c r="F285" s="43">
        <f t="shared" si="22"/>
        <v>0</v>
      </c>
      <c r="G285" s="43">
        <f t="shared" si="22"/>
        <v>0</v>
      </c>
      <c r="H285" s="43">
        <f t="shared" si="21"/>
        <v>717440.88021161628</v>
      </c>
      <c r="I285" s="1"/>
    </row>
    <row r="286" spans="2:10" x14ac:dyDescent="0.2">
      <c r="B286" s="9" t="str">
        <f>$B$50</f>
        <v>Technology</v>
      </c>
      <c r="C286" s="43">
        <f t="shared" si="22"/>
        <v>396484.46134738682</v>
      </c>
      <c r="D286" s="43">
        <f t="shared" si="22"/>
        <v>840812.45547017665</v>
      </c>
      <c r="E286" s="43">
        <f t="shared" si="22"/>
        <v>373197.94684797642</v>
      </c>
      <c r="F286" s="43">
        <f t="shared" si="22"/>
        <v>0</v>
      </c>
      <c r="G286" s="43">
        <f t="shared" si="22"/>
        <v>0</v>
      </c>
      <c r="H286" s="43">
        <f t="shared" si="21"/>
        <v>1610494.86366554</v>
      </c>
      <c r="I286" s="1"/>
    </row>
    <row r="287" spans="2:10" x14ac:dyDescent="0.2">
      <c r="B287" s="9" t="str">
        <f>$B$51</f>
        <v>Nursing</v>
      </c>
      <c r="C287" s="43">
        <f t="shared" si="22"/>
        <v>0</v>
      </c>
      <c r="D287" s="43">
        <f t="shared" si="22"/>
        <v>263732.79441701761</v>
      </c>
      <c r="E287" s="43">
        <f t="shared" si="22"/>
        <v>0</v>
      </c>
      <c r="F287" s="43">
        <f t="shared" si="22"/>
        <v>0</v>
      </c>
      <c r="G287" s="43">
        <f t="shared" si="22"/>
        <v>0</v>
      </c>
      <c r="H287" s="43">
        <f t="shared" si="21"/>
        <v>263732.79441701761</v>
      </c>
      <c r="I287" s="1"/>
    </row>
    <row r="288" spans="2:10" x14ac:dyDescent="0.2">
      <c r="B288" s="39" t="str">
        <f>$B$52</f>
        <v>Totals</v>
      </c>
      <c r="C288" s="42">
        <f>SUM(C268:C287)</f>
        <v>31224494.890406929</v>
      </c>
      <c r="D288" s="42">
        <f>SUM(D268:D287)</f>
        <v>67808140.435092837</v>
      </c>
      <c r="E288" s="42">
        <f>SUM(E268:E287)</f>
        <v>14822703.834500223</v>
      </c>
      <c r="F288" s="42">
        <f>SUM(F268:F287)</f>
        <v>0</v>
      </c>
      <c r="G288" s="42">
        <f>SUM(G268:G287)</f>
        <v>0</v>
      </c>
      <c r="H288" s="42">
        <f t="shared" si="21"/>
        <v>113855339.16</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268.32112367697505</v>
      </c>
      <c r="D293" s="40">
        <f t="shared" si="23"/>
        <v>401.54030598783623</v>
      </c>
      <c r="E293" s="40">
        <f t="shared" si="23"/>
        <v>817.81186204030939</v>
      </c>
      <c r="F293" s="40">
        <f t="shared" si="23"/>
        <v>0</v>
      </c>
      <c r="G293" s="41">
        <f t="shared" si="23"/>
        <v>0</v>
      </c>
      <c r="H293" s="42">
        <f t="shared" si="23"/>
        <v>335.39426588115197</v>
      </c>
      <c r="I293" s="1"/>
    </row>
    <row r="294" spans="2:10" x14ac:dyDescent="0.2">
      <c r="B294" s="9" t="str">
        <f>$B$33</f>
        <v>Science</v>
      </c>
      <c r="C294" s="75">
        <f t="shared" si="23"/>
        <v>331.48088416600751</v>
      </c>
      <c r="D294" s="75">
        <f t="shared" si="23"/>
        <v>525.32656289441343</v>
      </c>
      <c r="E294" s="75">
        <f t="shared" si="23"/>
        <v>824.98006708365403</v>
      </c>
      <c r="F294" s="75">
        <f t="shared" si="23"/>
        <v>0</v>
      </c>
      <c r="G294" s="96">
        <f t="shared" si="23"/>
        <v>0</v>
      </c>
      <c r="H294" s="43">
        <f t="shared" si="23"/>
        <v>442.96283755521029</v>
      </c>
      <c r="I294" s="1"/>
    </row>
    <row r="295" spans="2:10" x14ac:dyDescent="0.2">
      <c r="B295" s="9" t="str">
        <f>$B$34</f>
        <v>Fine Arts</v>
      </c>
      <c r="C295" s="75">
        <f t="shared" si="23"/>
        <v>265.05426373480611</v>
      </c>
      <c r="D295" s="75">
        <f t="shared" si="23"/>
        <v>501.15282879985614</v>
      </c>
      <c r="E295" s="75">
        <f t="shared" si="23"/>
        <v>0</v>
      </c>
      <c r="F295" s="75">
        <f t="shared" si="23"/>
        <v>0</v>
      </c>
      <c r="G295" s="96">
        <f t="shared" si="23"/>
        <v>0</v>
      </c>
      <c r="H295" s="43">
        <f t="shared" si="23"/>
        <v>312.3585998894165</v>
      </c>
      <c r="I295" s="1"/>
    </row>
    <row r="296" spans="2:10" x14ac:dyDescent="0.2">
      <c r="B296" s="9" t="str">
        <f>$B$35</f>
        <v>Teacher Education</v>
      </c>
      <c r="C296" s="75">
        <f t="shared" si="23"/>
        <v>388.03273872601432</v>
      </c>
      <c r="D296" s="75">
        <f t="shared" si="23"/>
        <v>436.28078903627539</v>
      </c>
      <c r="E296" s="75">
        <f t="shared" si="23"/>
        <v>743.38160530809478</v>
      </c>
      <c r="F296" s="75">
        <f t="shared" si="23"/>
        <v>0</v>
      </c>
      <c r="G296" s="96">
        <f t="shared" si="23"/>
        <v>0</v>
      </c>
      <c r="H296" s="43">
        <f t="shared" si="23"/>
        <v>445.3531411509577</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419.81878904651336</v>
      </c>
      <c r="D298" s="75">
        <f t="shared" si="23"/>
        <v>688.46113186030243</v>
      </c>
      <c r="E298" s="75">
        <f t="shared" si="23"/>
        <v>438.04763109985424</v>
      </c>
      <c r="F298" s="75">
        <f t="shared" si="23"/>
        <v>0</v>
      </c>
      <c r="G298" s="96">
        <f t="shared" si="23"/>
        <v>0</v>
      </c>
      <c r="H298" s="43">
        <f t="shared" si="23"/>
        <v>518.92484880746304</v>
      </c>
      <c r="I298" s="1"/>
    </row>
    <row r="299" spans="2:10" x14ac:dyDescent="0.2">
      <c r="B299" s="9" t="str">
        <f>$B$38</f>
        <v>Home Economics</v>
      </c>
      <c r="C299" s="75">
        <f t="shared" si="23"/>
        <v>505.24582311214067</v>
      </c>
      <c r="D299" s="75">
        <f t="shared" si="23"/>
        <v>369.62586815367848</v>
      </c>
      <c r="E299" s="75">
        <f t="shared" si="23"/>
        <v>0</v>
      </c>
      <c r="F299" s="75">
        <f t="shared" si="23"/>
        <v>0</v>
      </c>
      <c r="G299" s="96">
        <f t="shared" si="23"/>
        <v>0</v>
      </c>
      <c r="H299" s="43">
        <f t="shared" si="23"/>
        <v>411.51460041913623</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397.20426071262563</v>
      </c>
      <c r="D301" s="75">
        <f t="shared" si="23"/>
        <v>439.65901682033467</v>
      </c>
      <c r="E301" s="75">
        <f t="shared" si="23"/>
        <v>0</v>
      </c>
      <c r="F301" s="75">
        <f t="shared" si="23"/>
        <v>0</v>
      </c>
      <c r="G301" s="96">
        <f t="shared" si="23"/>
        <v>0</v>
      </c>
      <c r="H301" s="43">
        <f t="shared" si="23"/>
        <v>432.90562236355282</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888.86520318661519</v>
      </c>
      <c r="D306" s="75">
        <f t="shared" si="23"/>
        <v>863.89133088658787</v>
      </c>
      <c r="E306" s="75">
        <f t="shared" si="23"/>
        <v>0</v>
      </c>
      <c r="F306" s="75">
        <f t="shared" si="23"/>
        <v>0</v>
      </c>
      <c r="G306" s="96">
        <f t="shared" si="23"/>
        <v>0</v>
      </c>
      <c r="H306" s="43">
        <f t="shared" si="23"/>
        <v>877.35030398241099</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353.9776147238249</v>
      </c>
      <c r="D308" s="75">
        <f t="shared" si="23"/>
        <v>462.90502702952887</v>
      </c>
      <c r="E308" s="75">
        <f t="shared" si="23"/>
        <v>493.34284829273446</v>
      </c>
      <c r="F308" s="75">
        <f t="shared" si="23"/>
        <v>0</v>
      </c>
      <c r="G308" s="96">
        <f t="shared" si="23"/>
        <v>0</v>
      </c>
      <c r="H308" s="43">
        <f t="shared" si="23"/>
        <v>466.07555185506709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560.06313833849822</v>
      </c>
      <c r="E310" s="75">
        <f t="shared" si="24"/>
        <v>0</v>
      </c>
      <c r="F310" s="75">
        <f t="shared" si="24"/>
        <v>0</v>
      </c>
      <c r="G310" s="96">
        <f t="shared" si="24"/>
        <v>0</v>
      </c>
      <c r="H310" s="43">
        <f t="shared" si="24"/>
        <v>560.06313833849822</v>
      </c>
      <c r="I310" s="1"/>
    </row>
    <row r="311" spans="2:10" x14ac:dyDescent="0.2">
      <c r="B311" s="9" t="str">
        <f>$B$50</f>
        <v>Technology</v>
      </c>
      <c r="C311" s="75">
        <f t="shared" si="24"/>
        <v>518.280341630571</v>
      </c>
      <c r="D311" s="75">
        <f t="shared" si="24"/>
        <v>549.55062449031152</v>
      </c>
      <c r="E311" s="75">
        <f t="shared" si="24"/>
        <v>592.37769340948637</v>
      </c>
      <c r="F311" s="75">
        <f t="shared" si="24"/>
        <v>0</v>
      </c>
      <c r="G311" s="96">
        <f t="shared" si="24"/>
        <v>0</v>
      </c>
      <c r="H311" s="43">
        <f t="shared" si="24"/>
        <v>550.59653458650939</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292.69579664607778</v>
      </c>
      <c r="D313" s="42">
        <f t="shared" si="24"/>
        <v>454.63355728226696</v>
      </c>
      <c r="E313" s="42">
        <f t="shared" si="24"/>
        <v>543.43392852691829</v>
      </c>
      <c r="F313" s="42">
        <f t="shared" si="24"/>
        <v>0</v>
      </c>
      <c r="G313" s="42">
        <f t="shared" si="24"/>
        <v>0</v>
      </c>
      <c r="H313" s="42">
        <f t="shared" si="24"/>
        <v>402.16789292980673</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1.4964915936743033</v>
      </c>
      <c r="E318" s="59">
        <f t="shared" si="25"/>
        <v>3.0478847540339471</v>
      </c>
      <c r="F318" s="59">
        <f t="shared" si="25"/>
        <v>0</v>
      </c>
      <c r="G318" s="59">
        <f t="shared" si="25"/>
        <v>0</v>
      </c>
      <c r="H318" s="59">
        <f t="shared" si="25"/>
        <v>1.2499733948823373</v>
      </c>
      <c r="I318" s="1"/>
    </row>
    <row r="319" spans="2:10" x14ac:dyDescent="0.2">
      <c r="B319" s="9" t="str">
        <f>$B$33</f>
        <v>Science</v>
      </c>
      <c r="C319" s="59">
        <f t="shared" ref="C319:H334" si="26">IF($C$293=0,"",C294/$C$293)</f>
        <v>1.2353887000155415</v>
      </c>
      <c r="D319" s="59">
        <f t="shared" si="26"/>
        <v>1.9578278284449966</v>
      </c>
      <c r="E319" s="59">
        <f t="shared" si="26"/>
        <v>3.0745997772312048</v>
      </c>
      <c r="F319" s="59">
        <f t="shared" si="26"/>
        <v>0</v>
      </c>
      <c r="G319" s="59">
        <f t="shared" si="26"/>
        <v>0</v>
      </c>
      <c r="H319" s="59">
        <f t="shared" si="26"/>
        <v>1.6508683009559917</v>
      </c>
      <c r="I319" s="1"/>
    </row>
    <row r="320" spans="2:10" x14ac:dyDescent="0.2">
      <c r="B320" s="9" t="str">
        <f>$B$34</f>
        <v>Fine Arts</v>
      </c>
      <c r="C320" s="59">
        <f t="shared" si="26"/>
        <v>0.98782481268190492</v>
      </c>
      <c r="D320" s="59">
        <f t="shared" si="26"/>
        <v>1.8677352790277564</v>
      </c>
      <c r="E320" s="59">
        <f t="shared" si="26"/>
        <v>0</v>
      </c>
      <c r="F320" s="59">
        <f t="shared" si="26"/>
        <v>0</v>
      </c>
      <c r="G320" s="59">
        <f t="shared" si="26"/>
        <v>0</v>
      </c>
      <c r="H320" s="59">
        <f t="shared" si="26"/>
        <v>1.1641222860465397</v>
      </c>
      <c r="I320" s="1"/>
    </row>
    <row r="321" spans="2:9" x14ac:dyDescent="0.2">
      <c r="B321" s="9" t="str">
        <f>$B$35</f>
        <v>Teacher Education</v>
      </c>
      <c r="C321" s="59">
        <f t="shared" si="26"/>
        <v>1.4461505430826871</v>
      </c>
      <c r="D321" s="59">
        <f t="shared" si="26"/>
        <v>1.6259651236460335</v>
      </c>
      <c r="E321" s="59">
        <f t="shared" si="26"/>
        <v>2.7704922934171701</v>
      </c>
      <c r="F321" s="59">
        <f t="shared" si="26"/>
        <v>0</v>
      </c>
      <c r="G321" s="59">
        <f t="shared" si="26"/>
        <v>0</v>
      </c>
      <c r="H321" s="59">
        <f t="shared" si="26"/>
        <v>1.6597766700139009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1.5646132637396171</v>
      </c>
      <c r="D323" s="59">
        <f t="shared" si="26"/>
        <v>2.5658104081627329</v>
      </c>
      <c r="E323" s="59">
        <f t="shared" si="26"/>
        <v>1.6325499278514077</v>
      </c>
      <c r="F323" s="59">
        <f t="shared" si="26"/>
        <v>0</v>
      </c>
      <c r="G323" s="59">
        <f t="shared" si="26"/>
        <v>0</v>
      </c>
      <c r="H323" s="59">
        <f t="shared" si="26"/>
        <v>1.9339694232653237</v>
      </c>
      <c r="I323" s="1"/>
    </row>
    <row r="324" spans="2:9" x14ac:dyDescent="0.2">
      <c r="B324" s="9" t="str">
        <f>$B$38</f>
        <v>Home Economics</v>
      </c>
      <c r="C324" s="59">
        <f t="shared" si="26"/>
        <v>1.8829893680692587</v>
      </c>
      <c r="D324" s="59">
        <f t="shared" si="26"/>
        <v>1.3775503884616316</v>
      </c>
      <c r="E324" s="59">
        <f t="shared" si="26"/>
        <v>0</v>
      </c>
      <c r="F324" s="59">
        <f t="shared" si="26"/>
        <v>0</v>
      </c>
      <c r="G324" s="59">
        <f t="shared" si="26"/>
        <v>0</v>
      </c>
      <c r="H324" s="59">
        <f t="shared" si="26"/>
        <v>1.5336645687074124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1.4803316834302234</v>
      </c>
      <c r="D326" s="59">
        <f t="shared" si="26"/>
        <v>1.6385553652854739</v>
      </c>
      <c r="E326" s="59">
        <f t="shared" si="26"/>
        <v>0</v>
      </c>
      <c r="F326" s="59">
        <f t="shared" si="26"/>
        <v>0</v>
      </c>
      <c r="G326" s="59">
        <f t="shared" si="26"/>
        <v>0</v>
      </c>
      <c r="H326" s="59">
        <f t="shared" si="26"/>
        <v>1.6133862903940313</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3.3126918634132485</v>
      </c>
      <c r="D331" s="59">
        <f t="shared" si="26"/>
        <v>3.2196172967977152</v>
      </c>
      <c r="E331" s="59">
        <f t="shared" si="26"/>
        <v>0</v>
      </c>
      <c r="F331" s="59">
        <f t="shared" si="26"/>
        <v>0</v>
      </c>
      <c r="G331" s="59">
        <f t="shared" si="26"/>
        <v>0</v>
      </c>
      <c r="H331" s="59">
        <f t="shared" si="26"/>
        <v>3.269777242877943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1.319231262425576</v>
      </c>
      <c r="D333" s="59">
        <f t="shared" si="26"/>
        <v>1.725190401285023</v>
      </c>
      <c r="E333" s="59">
        <f t="shared" si="26"/>
        <v>1.8386284371954902</v>
      </c>
      <c r="F333" s="59">
        <f t="shared" si="26"/>
        <v>0</v>
      </c>
      <c r="G333" s="59">
        <f t="shared" si="26"/>
        <v>0</v>
      </c>
      <c r="H333" s="59">
        <f t="shared" si="26"/>
        <v>1.7370065594096258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2.0872867952533767</v>
      </c>
      <c r="E335" s="59">
        <f t="shared" si="27"/>
        <v>0</v>
      </c>
      <c r="F335" s="59">
        <f t="shared" si="27"/>
        <v>0</v>
      </c>
      <c r="G335" s="59">
        <f t="shared" si="27"/>
        <v>0</v>
      </c>
      <c r="H335" s="59">
        <f t="shared" si="27"/>
        <v>2.0872867952533767</v>
      </c>
      <c r="I335" s="1"/>
    </row>
    <row r="336" spans="2:9" x14ac:dyDescent="0.2">
      <c r="B336" s="9" t="str">
        <f>$B$50</f>
        <v>Technology</v>
      </c>
      <c r="C336" s="59">
        <f t="shared" si="27"/>
        <v>1.9315674238697489</v>
      </c>
      <c r="D336" s="59">
        <f t="shared" si="27"/>
        <v>2.0481079423023791</v>
      </c>
      <c r="E336" s="59">
        <f t="shared" si="27"/>
        <v>2.2077191884550795</v>
      </c>
      <c r="F336" s="59">
        <f t="shared" si="27"/>
        <v>0</v>
      </c>
      <c r="G336" s="59">
        <f t="shared" si="27"/>
        <v>0</v>
      </c>
      <c r="H336" s="59">
        <f t="shared" si="27"/>
        <v>2.0520059212682731</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1.0908414240186575</v>
      </c>
      <c r="D338" s="59">
        <f t="shared" si="27"/>
        <v>1.6943636455159927</v>
      </c>
      <c r="E338" s="59">
        <f t="shared" si="27"/>
        <v>2.0253117647984529</v>
      </c>
      <c r="F338" s="59">
        <f t="shared" si="27"/>
        <v>0</v>
      </c>
      <c r="G338" s="59">
        <f t="shared" si="27"/>
        <v>0</v>
      </c>
      <c r="H338" s="59">
        <f t="shared" si="27"/>
        <v>1.4988305334244441</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8049.6337103092519</v>
      </c>
      <c r="D343" s="42">
        <f t="shared" si="28"/>
        <v>12046.209179635087</v>
      </c>
      <c r="E343" s="42">
        <f>E293*24</f>
        <v>19627.484688967426</v>
      </c>
      <c r="F343" s="42">
        <f>F293*18</f>
        <v>0</v>
      </c>
      <c r="G343" s="42">
        <f>G293*24</f>
        <v>0</v>
      </c>
      <c r="H343" s="42">
        <f>IF((C32/30+D32/30+E32/24+F32/18+G32/24)=0,0,H268/(C32/30+D32/30+E32/24+F32/18+G32/24))</f>
        <v>10001.154638452948</v>
      </c>
      <c r="I343" s="1"/>
    </row>
    <row r="344" spans="2:10" x14ac:dyDescent="0.2">
      <c r="B344" s="9" t="str">
        <f>$B$33</f>
        <v>Science</v>
      </c>
      <c r="C344" s="43">
        <f t="shared" si="28"/>
        <v>9944.4265249802247</v>
      </c>
      <c r="D344" s="43">
        <f t="shared" si="28"/>
        <v>15759.796886832402</v>
      </c>
      <c r="E344" s="43">
        <f>E294*24</f>
        <v>19799.521610007698</v>
      </c>
      <c r="F344" s="43">
        <f>F294*18</f>
        <v>0</v>
      </c>
      <c r="G344" s="43">
        <f>G294*24</f>
        <v>0</v>
      </c>
      <c r="H344" s="43">
        <f t="shared" ref="H344:H363" si="29">IF((C33/30+D33/30+E33/24+F33/18+G33/24)=0,0,H269/(C33/30+D33/30+E33/24+F33/18+G33/24))</f>
        <v>13252.883490203812</v>
      </c>
      <c r="I344" s="1"/>
    </row>
    <row r="345" spans="2:10" x14ac:dyDescent="0.2">
      <c r="B345" s="9" t="str">
        <f>$B$34</f>
        <v>Fine Arts</v>
      </c>
      <c r="C345" s="43">
        <f t="shared" si="28"/>
        <v>7951.6279120441832</v>
      </c>
      <c r="D345" s="43">
        <f t="shared" si="28"/>
        <v>15034.584863995684</v>
      </c>
      <c r="E345" s="43">
        <f t="shared" ref="E345:E363" si="30">E295*24</f>
        <v>0</v>
      </c>
      <c r="F345" s="43">
        <f t="shared" ref="F345:F363" si="31">F295*18</f>
        <v>0</v>
      </c>
      <c r="G345" s="43">
        <f t="shared" ref="G345:G363" si="32">G295*24</f>
        <v>0</v>
      </c>
      <c r="H345" s="43">
        <f t="shared" si="29"/>
        <v>9370.7579966824942</v>
      </c>
      <c r="I345" s="1"/>
    </row>
    <row r="346" spans="2:10" x14ac:dyDescent="0.2">
      <c r="B346" s="9" t="str">
        <f>$B$35</f>
        <v>Teacher Education</v>
      </c>
      <c r="C346" s="43">
        <f t="shared" si="28"/>
        <v>11640.98216178043</v>
      </c>
      <c r="D346" s="43">
        <f t="shared" si="28"/>
        <v>13088.423671088261</v>
      </c>
      <c r="E346" s="43">
        <f t="shared" si="30"/>
        <v>17841.158527394276</v>
      </c>
      <c r="F346" s="43">
        <f t="shared" si="31"/>
        <v>0</v>
      </c>
      <c r="G346" s="43">
        <f t="shared" si="32"/>
        <v>0</v>
      </c>
      <c r="H346" s="43">
        <f t="shared" si="29"/>
        <v>13189.313043282729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12594.563671395401</v>
      </c>
      <c r="D348" s="43">
        <f t="shared" si="28"/>
        <v>20653.833955809074</v>
      </c>
      <c r="E348" s="43">
        <f t="shared" si="30"/>
        <v>10513.143146396502</v>
      </c>
      <c r="F348" s="43">
        <f t="shared" si="31"/>
        <v>0</v>
      </c>
      <c r="G348" s="43">
        <f t="shared" si="32"/>
        <v>0</v>
      </c>
      <c r="H348" s="43">
        <f t="shared" si="29"/>
        <v>15353.890172027017</v>
      </c>
      <c r="I348" s="1"/>
    </row>
    <row r="349" spans="2:10" x14ac:dyDescent="0.2">
      <c r="B349" s="9" t="str">
        <f>$B$38</f>
        <v>Home Economics</v>
      </c>
      <c r="C349" s="43">
        <f t="shared" si="28"/>
        <v>15157.37469336422</v>
      </c>
      <c r="D349" s="43">
        <f t="shared" si="28"/>
        <v>11088.776044610355</v>
      </c>
      <c r="E349" s="43">
        <f t="shared" si="30"/>
        <v>0</v>
      </c>
      <c r="F349" s="43">
        <f t="shared" si="31"/>
        <v>0</v>
      </c>
      <c r="G349" s="43">
        <f t="shared" si="32"/>
        <v>0</v>
      </c>
      <c r="H349" s="43">
        <f t="shared" si="29"/>
        <v>12345.438012574086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11916.127821378768</v>
      </c>
      <c r="D351" s="43">
        <f t="shared" si="28"/>
        <v>13189.77050461004</v>
      </c>
      <c r="E351" s="43">
        <f t="shared" si="30"/>
        <v>0</v>
      </c>
      <c r="F351" s="43">
        <f t="shared" si="31"/>
        <v>0</v>
      </c>
      <c r="G351" s="43">
        <f t="shared" si="32"/>
        <v>0</v>
      </c>
      <c r="H351" s="43">
        <f t="shared" si="29"/>
        <v>12987.168670906585</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26665.956095598456</v>
      </c>
      <c r="D356" s="43">
        <f t="shared" si="28"/>
        <v>25916.739926597635</v>
      </c>
      <c r="E356" s="43">
        <f t="shared" si="30"/>
        <v>0</v>
      </c>
      <c r="F356" s="43">
        <f t="shared" si="31"/>
        <v>0</v>
      </c>
      <c r="G356" s="43">
        <f t="shared" si="32"/>
        <v>0</v>
      </c>
      <c r="H356" s="43">
        <f t="shared" si="29"/>
        <v>26320.509119472332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10619.328441714748</v>
      </c>
      <c r="D358" s="43">
        <f t="shared" si="28"/>
        <v>13887.150810885865</v>
      </c>
      <c r="E358" s="43">
        <f t="shared" si="30"/>
        <v>11840.228359025627</v>
      </c>
      <c r="F358" s="43">
        <f t="shared" si="31"/>
        <v>0</v>
      </c>
      <c r="G358" s="43">
        <f t="shared" si="32"/>
        <v>0</v>
      </c>
      <c r="H358" s="43">
        <f t="shared" si="29"/>
        <v>13099.055296599343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16801.894150154945</v>
      </c>
      <c r="E360" s="43">
        <f t="shared" si="30"/>
        <v>0</v>
      </c>
      <c r="F360" s="43">
        <f t="shared" si="31"/>
        <v>0</v>
      </c>
      <c r="G360" s="43">
        <f t="shared" si="32"/>
        <v>0</v>
      </c>
      <c r="H360" s="43">
        <f t="shared" si="29"/>
        <v>16801.894150154945</v>
      </c>
      <c r="I360" s="1"/>
    </row>
    <row r="361" spans="2:9" x14ac:dyDescent="0.2">
      <c r="B361" s="9" t="str">
        <f>$B$50</f>
        <v>Technology</v>
      </c>
      <c r="C361" s="43">
        <f t="shared" si="33"/>
        <v>15548.410248917131</v>
      </c>
      <c r="D361" s="43">
        <f t="shared" si="33"/>
        <v>16486.518734709345</v>
      </c>
      <c r="E361" s="43">
        <f t="shared" si="30"/>
        <v>14217.064641827674</v>
      </c>
      <c r="F361" s="43">
        <f t="shared" si="31"/>
        <v>0</v>
      </c>
      <c r="G361" s="43">
        <f t="shared" si="32"/>
        <v>0</v>
      </c>
      <c r="H361" s="43">
        <f t="shared" si="29"/>
        <v>15673.915948083115</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8780.8738993823335</v>
      </c>
      <c r="D363" s="42">
        <f t="shared" si="33"/>
        <v>13639.006718468008</v>
      </c>
      <c r="E363" s="42">
        <f t="shared" si="30"/>
        <v>13042.414284646038</v>
      </c>
      <c r="F363" s="42">
        <f t="shared" si="31"/>
        <v>0</v>
      </c>
      <c r="G363" s="42">
        <f t="shared" si="32"/>
        <v>0</v>
      </c>
      <c r="H363" s="42">
        <f t="shared" si="29"/>
        <v>11781.266663217475</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K145"/>
  <sheetViews>
    <sheetView showGridLines="0" zoomScale="85" zoomScaleNormal="85" workbookViewId="0">
      <selection activeCell="D11" sqref="D11"/>
    </sheetView>
  </sheetViews>
  <sheetFormatPr defaultColWidth="9.140625" defaultRowHeight="14.25" x14ac:dyDescent="0.2"/>
  <cols>
    <col min="1" max="1" width="31.7109375" bestFit="1" customWidth="1"/>
    <col min="2" max="2" width="9.5703125" bestFit="1" customWidth="1"/>
    <col min="3" max="3" width="7" bestFit="1" customWidth="1"/>
    <col min="4" max="4" width="8" customWidth="1"/>
    <col min="5" max="18" width="7" bestFit="1" customWidth="1"/>
    <col min="19" max="19" width="2.42578125" style="230" customWidth="1"/>
    <col min="20" max="20" width="5.7109375" customWidth="1"/>
    <col min="21" max="21" width="21.5703125" customWidth="1"/>
    <col min="22" max="22" width="8.7109375" bestFit="1" customWidth="1"/>
    <col min="23" max="23" width="7.7109375" customWidth="1"/>
    <col min="24" max="24" width="8.140625" customWidth="1"/>
    <col min="25" max="26" width="7.28515625" bestFit="1" customWidth="1"/>
    <col min="27" max="27" width="7.140625" bestFit="1" customWidth="1"/>
    <col min="28" max="29" width="7.7109375" bestFit="1" customWidth="1"/>
    <col min="30" max="33" width="7.42578125" bestFit="1" customWidth="1"/>
    <col min="34" max="34" width="9" customWidth="1"/>
    <col min="35" max="16384" width="9.140625" style="230"/>
  </cols>
  <sheetData>
    <row r="1" spans="1:37" ht="15" thickBot="1" x14ac:dyDescent="0.25">
      <c r="A1" s="339" t="s">
        <v>718</v>
      </c>
      <c r="B1" s="339"/>
      <c r="C1" s="339"/>
      <c r="D1" s="339"/>
      <c r="E1" s="339"/>
      <c r="F1" s="339"/>
      <c r="G1" s="339"/>
      <c r="H1" s="339"/>
      <c r="I1" s="339"/>
      <c r="J1" s="339"/>
      <c r="K1" s="339"/>
      <c r="L1" s="339"/>
      <c r="M1" s="339"/>
      <c r="N1" s="339"/>
      <c r="O1" s="339"/>
      <c r="P1" s="339"/>
      <c r="Q1" s="339"/>
      <c r="R1" s="339"/>
      <c r="U1" s="300" t="s">
        <v>727</v>
      </c>
      <c r="V1" s="300"/>
      <c r="W1" s="300"/>
      <c r="X1" s="300"/>
      <c r="Y1" s="300"/>
      <c r="Z1" s="300"/>
      <c r="AA1" s="300"/>
      <c r="AB1" s="300"/>
      <c r="AC1" s="300"/>
      <c r="AD1" s="300"/>
      <c r="AE1" s="300"/>
      <c r="AF1" s="300"/>
      <c r="AG1" s="300"/>
      <c r="AH1" s="300"/>
    </row>
    <row r="2" spans="1:37" ht="15" thickBot="1" x14ac:dyDescent="0.25">
      <c r="A2" s="231" t="s">
        <v>719</v>
      </c>
      <c r="B2" s="232">
        <v>2002</v>
      </c>
      <c r="C2" s="232">
        <v>2003</v>
      </c>
      <c r="D2" s="232">
        <v>2004</v>
      </c>
      <c r="E2" s="232">
        <v>2005</v>
      </c>
      <c r="F2" s="232">
        <v>2006</v>
      </c>
      <c r="G2" s="232">
        <v>2007</v>
      </c>
      <c r="H2" s="232">
        <v>2008</v>
      </c>
      <c r="I2" s="232">
        <v>2009</v>
      </c>
      <c r="J2" s="232">
        <v>2010</v>
      </c>
      <c r="K2" s="232">
        <v>2011</v>
      </c>
      <c r="L2" s="232">
        <v>2012</v>
      </c>
      <c r="M2" s="232">
        <v>2013</v>
      </c>
      <c r="N2" s="232">
        <v>2014</v>
      </c>
      <c r="O2" s="232">
        <v>2015</v>
      </c>
      <c r="P2" s="232">
        <v>2016</v>
      </c>
      <c r="Q2" s="232">
        <v>2017</v>
      </c>
      <c r="R2" s="232">
        <v>2018</v>
      </c>
      <c r="T2" s="230"/>
      <c r="U2" s="231" t="s">
        <v>719</v>
      </c>
      <c r="V2" s="232">
        <f>C2</f>
        <v>2003</v>
      </c>
      <c r="W2" s="232">
        <v>2004</v>
      </c>
      <c r="X2" s="232">
        <f t="shared" ref="X2:AI2" si="0">E2</f>
        <v>2005</v>
      </c>
      <c r="Y2" s="232">
        <f t="shared" si="0"/>
        <v>2006</v>
      </c>
      <c r="Z2" s="232">
        <f t="shared" si="0"/>
        <v>2007</v>
      </c>
      <c r="AA2" s="232">
        <f t="shared" si="0"/>
        <v>2008</v>
      </c>
      <c r="AB2" s="232">
        <f t="shared" si="0"/>
        <v>2009</v>
      </c>
      <c r="AC2" s="232">
        <f t="shared" si="0"/>
        <v>2010</v>
      </c>
      <c r="AD2" s="232">
        <f t="shared" si="0"/>
        <v>2011</v>
      </c>
      <c r="AE2" s="232">
        <f t="shared" si="0"/>
        <v>2012</v>
      </c>
      <c r="AF2" s="232">
        <f t="shared" si="0"/>
        <v>2013</v>
      </c>
      <c r="AG2" s="232">
        <f t="shared" si="0"/>
        <v>2014</v>
      </c>
      <c r="AH2" s="232">
        <f t="shared" si="0"/>
        <v>2015</v>
      </c>
      <c r="AI2" s="232">
        <f t="shared" si="0"/>
        <v>2016</v>
      </c>
      <c r="AJ2" s="232">
        <f t="shared" ref="AJ2:AK2" si="1">Q2</f>
        <v>2017</v>
      </c>
      <c r="AK2" s="232">
        <f t="shared" si="1"/>
        <v>2018</v>
      </c>
    </row>
    <row r="3" spans="1:37" x14ac:dyDescent="0.2">
      <c r="A3" s="233" t="s">
        <v>720</v>
      </c>
      <c r="B3" s="234"/>
      <c r="C3" s="234"/>
      <c r="D3" s="234"/>
      <c r="E3" s="234"/>
      <c r="F3" s="234"/>
      <c r="G3" s="234"/>
      <c r="H3" s="234"/>
      <c r="I3" s="234"/>
      <c r="J3" s="234"/>
      <c r="K3" s="234"/>
      <c r="L3" s="234"/>
      <c r="M3" s="234"/>
      <c r="N3" s="234"/>
      <c r="O3" s="234"/>
      <c r="P3" s="234"/>
      <c r="Q3" s="234"/>
      <c r="R3" s="234"/>
      <c r="T3" s="237"/>
      <c r="U3" s="240" t="s">
        <v>720</v>
      </c>
      <c r="V3" s="241"/>
      <c r="W3" s="241"/>
      <c r="X3" s="241"/>
      <c r="Y3" s="241"/>
      <c r="Z3" s="241"/>
      <c r="AA3" s="241"/>
      <c r="AB3" s="241"/>
      <c r="AC3" s="241"/>
      <c r="AD3" s="241"/>
      <c r="AE3" s="241"/>
      <c r="AF3" s="241"/>
      <c r="AG3" s="241"/>
      <c r="AH3" s="241"/>
      <c r="AI3" s="241"/>
      <c r="AJ3" s="241"/>
      <c r="AK3" s="241"/>
    </row>
    <row r="4" spans="1:37" x14ac:dyDescent="0.2">
      <c r="A4" s="235" t="s">
        <v>46</v>
      </c>
      <c r="B4" s="236">
        <v>1</v>
      </c>
      <c r="C4" s="236">
        <v>1</v>
      </c>
      <c r="D4" s="236">
        <v>1</v>
      </c>
      <c r="E4" s="236">
        <v>1</v>
      </c>
      <c r="F4" s="236">
        <v>1</v>
      </c>
      <c r="G4" s="236">
        <v>1</v>
      </c>
      <c r="H4" s="236">
        <v>1</v>
      </c>
      <c r="I4" s="236">
        <v>1</v>
      </c>
      <c r="J4" s="236">
        <v>1</v>
      </c>
      <c r="K4" s="236">
        <v>1</v>
      </c>
      <c r="L4" s="236">
        <v>1</v>
      </c>
      <c r="M4" s="236">
        <v>1</v>
      </c>
      <c r="N4" s="236">
        <v>1</v>
      </c>
      <c r="O4" s="236">
        <v>1</v>
      </c>
      <c r="P4" s="236">
        <v>1</v>
      </c>
      <c r="Q4" s="236">
        <v>1</v>
      </c>
      <c r="R4" s="236">
        <v>1</v>
      </c>
      <c r="T4" s="237"/>
      <c r="U4" s="235" t="s">
        <v>46</v>
      </c>
      <c r="V4" s="252">
        <f t="shared" ref="V4:AI4" si="2">IF(AND(C4=0,B4=0),"",IF(AND(NOT(C4=0),B4=0),"Added",IF(AND(C4=0,NOT(B4=0)),"Deleted",IFERROR(C4/B4-1,""))))</f>
        <v>0</v>
      </c>
      <c r="W4" s="252">
        <f t="shared" si="2"/>
        <v>0</v>
      </c>
      <c r="X4" s="252">
        <f t="shared" si="2"/>
        <v>0</v>
      </c>
      <c r="Y4" s="252">
        <f t="shared" si="2"/>
        <v>0</v>
      </c>
      <c r="Z4" s="252">
        <f t="shared" si="2"/>
        <v>0</v>
      </c>
      <c r="AA4" s="252">
        <f t="shared" si="2"/>
        <v>0</v>
      </c>
      <c r="AB4" s="252">
        <f t="shared" si="2"/>
        <v>0</v>
      </c>
      <c r="AC4" s="252">
        <f t="shared" si="2"/>
        <v>0</v>
      </c>
      <c r="AD4" s="252">
        <f t="shared" si="2"/>
        <v>0</v>
      </c>
      <c r="AE4" s="252">
        <f t="shared" si="2"/>
        <v>0</v>
      </c>
      <c r="AF4" s="252">
        <f t="shared" si="2"/>
        <v>0</v>
      </c>
      <c r="AG4" s="252">
        <f t="shared" si="2"/>
        <v>0</v>
      </c>
      <c r="AH4" s="252">
        <f t="shared" si="2"/>
        <v>0</v>
      </c>
      <c r="AI4" s="252">
        <f t="shared" si="2"/>
        <v>0</v>
      </c>
      <c r="AJ4" s="252">
        <f t="shared" ref="AJ4:AK4" si="3">IF(AND(Q4=0,P4=0),"",IF(AND(NOT(Q4=0),P4=0),"Added",IF(AND(Q4=0,NOT(P4=0)),"Deleted",IFERROR(Q4/P4-1,""))))</f>
        <v>0</v>
      </c>
      <c r="AK4" s="252">
        <f t="shared" si="3"/>
        <v>0</v>
      </c>
    </row>
    <row r="5" spans="1:37" x14ac:dyDescent="0.2">
      <c r="A5" s="235" t="s">
        <v>47</v>
      </c>
      <c r="B5" s="236">
        <v>1.89</v>
      </c>
      <c r="C5" s="236">
        <v>1.76</v>
      </c>
      <c r="D5" s="236">
        <v>1.73</v>
      </c>
      <c r="E5" s="236">
        <v>1.68</v>
      </c>
      <c r="F5" s="236">
        <v>1.71</v>
      </c>
      <c r="G5" s="236">
        <v>1.7060846189180765</v>
      </c>
      <c r="H5" s="236">
        <v>1.71</v>
      </c>
      <c r="I5" s="236">
        <v>1.74</v>
      </c>
      <c r="J5" s="236">
        <v>1.75</v>
      </c>
      <c r="K5" s="236">
        <v>1.76</v>
      </c>
      <c r="L5" s="236">
        <v>1.78</v>
      </c>
      <c r="M5" s="236">
        <v>1.79</v>
      </c>
      <c r="N5" s="236">
        <v>1.78</v>
      </c>
      <c r="O5" s="236">
        <v>1.69</v>
      </c>
      <c r="P5" s="236">
        <v>1.64</v>
      </c>
      <c r="Q5" s="236">
        <v>1.57</v>
      </c>
      <c r="R5" s="236">
        <f>IF('Relative Weights'!C7=0,0,'Relative Weights'!C7)</f>
        <v>1.51</v>
      </c>
      <c r="T5" s="237"/>
      <c r="U5" s="235" t="s">
        <v>47</v>
      </c>
      <c r="V5" s="252">
        <f t="shared" ref="V5:V23" si="4">IF(AND(C5=0,B5=0),"",IF(AND(NOT(C5=0),B5=0),"Added",IF(AND(C5=0,NOT(B5=0)),"Deleted",IFERROR(C5/B5-1,""))))</f>
        <v>-6.8783068783068724E-2</v>
      </c>
      <c r="W5" s="252">
        <f t="shared" ref="W5:W23" si="5">IF(AND(D5=0,C5=0),"",IF(AND(NOT(D5=0),C5=0),"Added",IF(AND(D5=0,NOT(C5=0)),"Deleted",IFERROR(D5/C5-1,""))))</f>
        <v>-1.7045454545454586E-2</v>
      </c>
      <c r="X5" s="252">
        <f t="shared" ref="X5:X23" si="6">IF(AND(E5=0,D5=0),"",IF(AND(NOT(E5=0),D5=0),"Added",IF(AND(E5=0,NOT(D5=0)),"Deleted",IFERROR(E5/D5-1,""))))</f>
        <v>-2.8901734104046284E-2</v>
      </c>
      <c r="Y5" s="252">
        <f t="shared" ref="Y5:Y23" si="7">IF(AND(F5=0,E5=0),"",IF(AND(NOT(F5=0),E5=0),"Added",IF(AND(F5=0,NOT(E5=0)),"Deleted",IFERROR(F5/E5-1,""))))</f>
        <v>1.7857142857142794E-2</v>
      </c>
      <c r="Z5" s="252">
        <f t="shared" ref="Z5:Z23" si="8">IF(AND(G5=0,F5=0),"",IF(AND(NOT(G5=0),F5=0),"Added",IF(AND(G5=0,NOT(F5=0)),"Deleted",IFERROR(G5/F5-1,""))))</f>
        <v>-2.2896965391365764E-3</v>
      </c>
      <c r="AA5" s="252">
        <f t="shared" ref="AA5:AA23" si="9">IF(AND(H5=0,G5=0),"",IF(AND(NOT(H5=0),G5=0),"Added",IF(AND(H5=0,NOT(G5=0)),"Deleted",IFERROR(H5/G5-1,""))))</f>
        <v>2.2949512811425432E-3</v>
      </c>
      <c r="AB5" s="252">
        <f t="shared" ref="AB5:AB23" si="10">IF(AND(I5=0,H5=0),"",IF(AND(NOT(I5=0),H5=0),"Added",IF(AND(I5=0,NOT(H5=0)),"Deleted",IFERROR(I5/H5-1,""))))</f>
        <v>1.7543859649122862E-2</v>
      </c>
      <c r="AC5" s="252">
        <f t="shared" ref="AC5:AC23" si="11">IF(AND(J5=0,I5=0),"",IF(AND(NOT(J5=0),I5=0),"Added",IF(AND(J5=0,NOT(I5=0)),"Deleted",IFERROR(J5/I5-1,""))))</f>
        <v>5.7471264367816577E-3</v>
      </c>
      <c r="AD5" s="252">
        <f t="shared" ref="AD5:AD23" si="12">IF(AND(K5=0,J5=0),"",IF(AND(NOT(K5=0),J5=0),"Added",IF(AND(K5=0,NOT(J5=0)),"Deleted",IFERROR(K5/J5-1,""))))</f>
        <v>5.7142857142857828E-3</v>
      </c>
      <c r="AE5" s="252">
        <f t="shared" ref="AE5:AE23" si="13">IF(AND(L5=0,K5=0),"",IF(AND(NOT(L5=0),K5=0),"Added",IF(AND(L5=0,NOT(K5=0)),"Deleted",IFERROR(L5/K5-1,""))))</f>
        <v>1.1363636363636465E-2</v>
      </c>
      <c r="AF5" s="252">
        <f t="shared" ref="AF5:AF23" si="14">IF(AND(M5=0,L5=0),"",IF(AND(NOT(M5=0),L5=0),"Added",IF(AND(M5=0,NOT(L5=0)),"Deleted",IFERROR(M5/L5-1,""))))</f>
        <v>5.6179775280897903E-3</v>
      </c>
      <c r="AG5" s="252">
        <f t="shared" ref="AG5:AG23" si="15">IF(AND(N5=0,M5=0),"",IF(AND(NOT(N5=0),M5=0),"Added",IF(AND(N5=0,NOT(M5=0)),"Deleted",IFERROR(N5/M5-1,""))))</f>
        <v>-5.5865921787709993E-3</v>
      </c>
      <c r="AH5" s="252">
        <f t="shared" ref="AH5:AH23" si="16">IF(AND(O5=0,N5=0),"",IF(AND(NOT(O5=0),N5=0),"Added",IF(AND(O5=0,NOT(N5=0)),"Deleted",IFERROR(O5/N5-1,""))))</f>
        <v>-5.0561797752809001E-2</v>
      </c>
      <c r="AI5" s="252">
        <f t="shared" ref="AI5:AI23" si="17">IF(AND(P5=0,O5=0),"",IF(AND(NOT(P5=0),O5=0),"Added",IF(AND(P5=0,NOT(O5=0)),"Deleted",IFERROR(P5/O5-1,""))))</f>
        <v>-2.9585798816568087E-2</v>
      </c>
      <c r="AJ5" s="252">
        <f t="shared" ref="AJ5:AJ23" si="18">IF(AND(Q5=0,P5=0),"",IF(AND(NOT(Q5=0),P5=0),"Added",IF(AND(Q5=0,NOT(P5=0)),"Deleted",IFERROR(Q5/P5-1,""))))</f>
        <v>-4.268292682926822E-2</v>
      </c>
      <c r="AK5" s="252">
        <f t="shared" ref="AK5:AK23" si="19">IF(AND(R5=0,Q5=0),"",IF(AND(NOT(R5=0),Q5=0),"Added",IF(AND(R5=0,NOT(Q5=0)),"Deleted",IFERROR(R5/Q5-1,""))))</f>
        <v>-3.8216560509554132E-2</v>
      </c>
    </row>
    <row r="6" spans="1:37" x14ac:dyDescent="0.2">
      <c r="A6" s="235" t="s">
        <v>48</v>
      </c>
      <c r="B6" s="236">
        <v>1.43</v>
      </c>
      <c r="C6" s="236">
        <v>1.38</v>
      </c>
      <c r="D6" s="236">
        <v>1.37</v>
      </c>
      <c r="E6" s="236">
        <v>1.36</v>
      </c>
      <c r="F6" s="236">
        <v>1.38</v>
      </c>
      <c r="G6" s="236">
        <v>1.3817406184291965</v>
      </c>
      <c r="H6" s="236">
        <v>1.39</v>
      </c>
      <c r="I6" s="236">
        <v>1.4</v>
      </c>
      <c r="J6" s="236">
        <v>1.42</v>
      </c>
      <c r="K6" s="236">
        <v>1.43</v>
      </c>
      <c r="L6" s="236">
        <v>1.45</v>
      </c>
      <c r="M6" s="236">
        <v>1.45</v>
      </c>
      <c r="N6" s="236">
        <v>1.47</v>
      </c>
      <c r="O6" s="236">
        <v>1.47</v>
      </c>
      <c r="P6" s="236">
        <v>1.46</v>
      </c>
      <c r="Q6" s="236">
        <v>1.46</v>
      </c>
      <c r="R6" s="236">
        <f>IF('Relative Weights'!C8=0,0,'Relative Weights'!C8)</f>
        <v>1.45</v>
      </c>
      <c r="T6" s="237"/>
      <c r="U6" s="235" t="s">
        <v>48</v>
      </c>
      <c r="V6" s="252">
        <f t="shared" si="4"/>
        <v>-3.4965034965035002E-2</v>
      </c>
      <c r="W6" s="252">
        <f t="shared" si="5"/>
        <v>-7.246376811594013E-3</v>
      </c>
      <c r="X6" s="252">
        <f t="shared" si="6"/>
        <v>-7.2992700729926918E-3</v>
      </c>
      <c r="Y6" s="252">
        <f t="shared" si="7"/>
        <v>1.4705882352941124E-2</v>
      </c>
      <c r="Z6" s="252">
        <f t="shared" si="8"/>
        <v>1.2613177023164113E-3</v>
      </c>
      <c r="AA6" s="252">
        <f t="shared" si="9"/>
        <v>5.977519558043376E-3</v>
      </c>
      <c r="AB6" s="252">
        <f t="shared" si="10"/>
        <v>7.194244604316502E-3</v>
      </c>
      <c r="AC6" s="252">
        <f t="shared" si="11"/>
        <v>1.4285714285714235E-2</v>
      </c>
      <c r="AD6" s="252">
        <f t="shared" si="12"/>
        <v>7.0422535211267512E-3</v>
      </c>
      <c r="AE6" s="252">
        <f t="shared" si="13"/>
        <v>1.3986013986013957E-2</v>
      </c>
      <c r="AF6" s="252">
        <f t="shared" si="14"/>
        <v>0</v>
      </c>
      <c r="AG6" s="252">
        <f t="shared" si="15"/>
        <v>1.379310344827589E-2</v>
      </c>
      <c r="AH6" s="252">
        <f t="shared" si="16"/>
        <v>0</v>
      </c>
      <c r="AI6" s="252">
        <f t="shared" si="17"/>
        <v>-6.8027210884353817E-3</v>
      </c>
      <c r="AJ6" s="252">
        <f t="shared" si="18"/>
        <v>0</v>
      </c>
      <c r="AK6" s="252">
        <f t="shared" si="19"/>
        <v>-6.8493150684931781E-3</v>
      </c>
    </row>
    <row r="7" spans="1:37" x14ac:dyDescent="0.2">
      <c r="A7" s="235" t="s">
        <v>49</v>
      </c>
      <c r="B7" s="236">
        <v>1.5</v>
      </c>
      <c r="C7" s="236">
        <v>1.4</v>
      </c>
      <c r="D7" s="236">
        <v>1.36</v>
      </c>
      <c r="E7" s="236">
        <v>1.31</v>
      </c>
      <c r="F7" s="236">
        <v>1.35</v>
      </c>
      <c r="G7" s="236">
        <v>1.3814198358482235</v>
      </c>
      <c r="H7" s="236">
        <v>1.42</v>
      </c>
      <c r="I7" s="236">
        <v>1.41</v>
      </c>
      <c r="J7" s="236">
        <v>1.41</v>
      </c>
      <c r="K7" s="236">
        <v>1.45</v>
      </c>
      <c r="L7" s="236">
        <v>1.53</v>
      </c>
      <c r="M7" s="236">
        <v>1.6</v>
      </c>
      <c r="N7" s="236">
        <v>1.63</v>
      </c>
      <c r="O7" s="236">
        <v>1.6</v>
      </c>
      <c r="P7" s="236">
        <v>1.53</v>
      </c>
      <c r="Q7" s="236">
        <v>1.48</v>
      </c>
      <c r="R7" s="236">
        <f>IF('Relative Weights'!C9=0,0,'Relative Weights'!C9)</f>
        <v>1.46</v>
      </c>
      <c r="T7" s="237"/>
      <c r="U7" s="235" t="s">
        <v>49</v>
      </c>
      <c r="V7" s="252">
        <f t="shared" si="4"/>
        <v>-6.6666666666666763E-2</v>
      </c>
      <c r="W7" s="252">
        <f t="shared" si="5"/>
        <v>-2.857142857142847E-2</v>
      </c>
      <c r="X7" s="252">
        <f t="shared" si="6"/>
        <v>-3.6764705882352922E-2</v>
      </c>
      <c r="Y7" s="252">
        <f t="shared" si="7"/>
        <v>3.0534351145038219E-2</v>
      </c>
      <c r="Z7" s="252">
        <f t="shared" si="8"/>
        <v>2.3273952480165505E-2</v>
      </c>
      <c r="AA7" s="252">
        <f t="shared" si="9"/>
        <v>2.7927906600593522E-2</v>
      </c>
      <c r="AB7" s="252">
        <f t="shared" si="10"/>
        <v>-7.0422535211267512E-3</v>
      </c>
      <c r="AC7" s="252">
        <f t="shared" si="11"/>
        <v>0</v>
      </c>
      <c r="AD7" s="252">
        <f t="shared" si="12"/>
        <v>2.8368794326241176E-2</v>
      </c>
      <c r="AE7" s="252">
        <f t="shared" si="13"/>
        <v>5.5172413793103559E-2</v>
      </c>
      <c r="AF7" s="252">
        <f t="shared" si="14"/>
        <v>4.5751633986928164E-2</v>
      </c>
      <c r="AG7" s="252">
        <f t="shared" si="15"/>
        <v>1.8749999999999822E-2</v>
      </c>
      <c r="AH7" s="252">
        <f t="shared" si="16"/>
        <v>-1.8404907975460016E-2</v>
      </c>
      <c r="AI7" s="252">
        <f t="shared" si="17"/>
        <v>-4.3750000000000067E-2</v>
      </c>
      <c r="AJ7" s="252">
        <f t="shared" si="18"/>
        <v>-3.2679738562091498E-2</v>
      </c>
      <c r="AK7" s="252">
        <f t="shared" si="19"/>
        <v>-1.3513513513513487E-2</v>
      </c>
    </row>
    <row r="8" spans="1:37" x14ac:dyDescent="0.2">
      <c r="A8" s="235" t="s">
        <v>50</v>
      </c>
      <c r="B8" s="236">
        <v>2.1</v>
      </c>
      <c r="C8" s="236">
        <v>1.95</v>
      </c>
      <c r="D8" s="236">
        <v>1.95</v>
      </c>
      <c r="E8" s="236">
        <v>1.91</v>
      </c>
      <c r="F8" s="236">
        <v>1.97</v>
      </c>
      <c r="G8" s="236">
        <v>1.9001403868247535</v>
      </c>
      <c r="H8" s="236">
        <v>1.87</v>
      </c>
      <c r="I8" s="236">
        <v>1.88</v>
      </c>
      <c r="J8" s="236">
        <v>2.0299999999999998</v>
      </c>
      <c r="K8" s="236">
        <v>2.09</v>
      </c>
      <c r="L8" s="236">
        <v>2.08</v>
      </c>
      <c r="M8" s="236">
        <v>2.04</v>
      </c>
      <c r="N8" s="236">
        <v>2.0699999999999998</v>
      </c>
      <c r="O8" s="236">
        <v>2.1</v>
      </c>
      <c r="P8" s="236">
        <v>2.08</v>
      </c>
      <c r="Q8" s="236">
        <v>1.98</v>
      </c>
      <c r="R8" s="236">
        <f>IF('Relative Weights'!C10=0,0,'Relative Weights'!C10)</f>
        <v>1.87</v>
      </c>
      <c r="T8" s="237"/>
      <c r="U8" s="235" t="s">
        <v>50</v>
      </c>
      <c r="V8" s="252">
        <f t="shared" si="4"/>
        <v>-7.1428571428571508E-2</v>
      </c>
      <c r="W8" s="252">
        <f t="shared" si="5"/>
        <v>0</v>
      </c>
      <c r="X8" s="252">
        <f t="shared" si="6"/>
        <v>-2.0512820512820551E-2</v>
      </c>
      <c r="Y8" s="252">
        <f t="shared" si="7"/>
        <v>3.1413612565444948E-2</v>
      </c>
      <c r="Z8" s="252">
        <f t="shared" si="8"/>
        <v>-3.546173257626728E-2</v>
      </c>
      <c r="AA8" s="252">
        <f t="shared" si="9"/>
        <v>-1.5862189464389886E-2</v>
      </c>
      <c r="AB8" s="252">
        <f t="shared" si="10"/>
        <v>5.3475935828874999E-3</v>
      </c>
      <c r="AC8" s="252">
        <f t="shared" si="11"/>
        <v>7.9787234042553168E-2</v>
      </c>
      <c r="AD8" s="252">
        <f t="shared" si="12"/>
        <v>2.9556650246305383E-2</v>
      </c>
      <c r="AE8" s="252">
        <f t="shared" si="13"/>
        <v>-4.7846889952152249E-3</v>
      </c>
      <c r="AF8" s="252">
        <f t="shared" si="14"/>
        <v>-1.9230769230769273E-2</v>
      </c>
      <c r="AG8" s="252">
        <f t="shared" si="15"/>
        <v>1.4705882352941124E-2</v>
      </c>
      <c r="AH8" s="252">
        <f t="shared" si="16"/>
        <v>1.449275362318847E-2</v>
      </c>
      <c r="AI8" s="252">
        <f t="shared" si="17"/>
        <v>-9.52380952380949E-3</v>
      </c>
      <c r="AJ8" s="252">
        <f t="shared" si="18"/>
        <v>-4.8076923076923128E-2</v>
      </c>
      <c r="AK8" s="252">
        <f t="shared" si="19"/>
        <v>-5.5555555555555469E-2</v>
      </c>
    </row>
    <row r="9" spans="1:37" x14ac:dyDescent="0.2">
      <c r="A9" s="235" t="s">
        <v>51</v>
      </c>
      <c r="B9" s="236">
        <v>1.8</v>
      </c>
      <c r="C9" s="236">
        <v>1.69</v>
      </c>
      <c r="D9" s="236">
        <v>1.8</v>
      </c>
      <c r="E9" s="236">
        <v>1.95</v>
      </c>
      <c r="F9" s="236">
        <v>2.27</v>
      </c>
      <c r="G9" s="236">
        <v>2.3613111060923115</v>
      </c>
      <c r="H9" s="236">
        <v>2.41</v>
      </c>
      <c r="I9" s="236">
        <v>2.41</v>
      </c>
      <c r="J9" s="236">
        <v>2.42</v>
      </c>
      <c r="K9" s="236">
        <v>2.4300000000000002</v>
      </c>
      <c r="L9" s="236">
        <v>2.46</v>
      </c>
      <c r="M9" s="236">
        <v>2.4500000000000002</v>
      </c>
      <c r="N9" s="236">
        <v>2.38</v>
      </c>
      <c r="O9" s="236">
        <v>2.25</v>
      </c>
      <c r="P9" s="236">
        <v>2.15</v>
      </c>
      <c r="Q9" s="236">
        <v>2.0499999999999998</v>
      </c>
      <c r="R9" s="236">
        <f>IF('Relative Weights'!C11=0,0,'Relative Weights'!C11)</f>
        <v>1.96</v>
      </c>
      <c r="T9" s="237"/>
      <c r="U9" s="235" t="s">
        <v>51</v>
      </c>
      <c r="V9" s="252">
        <f t="shared" si="4"/>
        <v>-6.1111111111111116E-2</v>
      </c>
      <c r="W9" s="252">
        <f t="shared" si="5"/>
        <v>6.5088757396449815E-2</v>
      </c>
      <c r="X9" s="252">
        <f t="shared" si="6"/>
        <v>8.3333333333333259E-2</v>
      </c>
      <c r="Y9" s="252">
        <f t="shared" si="7"/>
        <v>0.16410256410256419</v>
      </c>
      <c r="Z9" s="252">
        <f t="shared" si="8"/>
        <v>4.0225156868859635E-2</v>
      </c>
      <c r="AA9" s="252">
        <f t="shared" si="9"/>
        <v>2.061943205284078E-2</v>
      </c>
      <c r="AB9" s="252">
        <f t="shared" si="10"/>
        <v>0</v>
      </c>
      <c r="AC9" s="252">
        <f t="shared" si="11"/>
        <v>4.1493775933609811E-3</v>
      </c>
      <c r="AD9" s="252">
        <f t="shared" si="12"/>
        <v>4.1322314049587749E-3</v>
      </c>
      <c r="AE9" s="252">
        <f t="shared" si="13"/>
        <v>1.2345679012345512E-2</v>
      </c>
      <c r="AF9" s="252">
        <f t="shared" si="14"/>
        <v>-4.0650406504064707E-3</v>
      </c>
      <c r="AG9" s="252">
        <f t="shared" si="15"/>
        <v>-2.8571428571428692E-2</v>
      </c>
      <c r="AH9" s="252">
        <f t="shared" si="16"/>
        <v>-5.4621848739495715E-2</v>
      </c>
      <c r="AI9" s="252">
        <f t="shared" si="17"/>
        <v>-4.4444444444444509E-2</v>
      </c>
      <c r="AJ9" s="252">
        <f t="shared" si="18"/>
        <v>-4.6511627906976827E-2</v>
      </c>
      <c r="AK9" s="252">
        <f t="shared" si="19"/>
        <v>-4.3902439024390172E-2</v>
      </c>
    </row>
    <row r="10" spans="1:37" x14ac:dyDescent="0.2">
      <c r="A10" s="235" t="s">
        <v>52</v>
      </c>
      <c r="B10" s="236">
        <v>1.1299999999999999</v>
      </c>
      <c r="C10" s="236">
        <v>1.1000000000000001</v>
      </c>
      <c r="D10" s="236">
        <v>1.06</v>
      </c>
      <c r="E10" s="236">
        <v>1.04</v>
      </c>
      <c r="F10" s="236">
        <v>1.04</v>
      </c>
      <c r="G10" s="236">
        <v>1.0672529173008141</v>
      </c>
      <c r="H10" s="236">
        <v>1.06</v>
      </c>
      <c r="I10" s="236">
        <v>1.04</v>
      </c>
      <c r="J10" s="236">
        <v>1.03</v>
      </c>
      <c r="K10" s="236">
        <v>1.02</v>
      </c>
      <c r="L10" s="236">
        <v>1.03</v>
      </c>
      <c r="M10" s="236">
        <v>1.05</v>
      </c>
      <c r="N10" s="236">
        <v>1.1000000000000001</v>
      </c>
      <c r="O10" s="236">
        <v>1.1299999999999999</v>
      </c>
      <c r="P10" s="236">
        <v>1.1100000000000001</v>
      </c>
      <c r="Q10" s="236">
        <v>1.1100000000000001</v>
      </c>
      <c r="R10" s="236">
        <f>IF('Relative Weights'!C12=0,0,'Relative Weights'!C12)</f>
        <v>1.1100000000000001</v>
      </c>
      <c r="T10" s="237"/>
      <c r="U10" s="235" t="s">
        <v>52</v>
      </c>
      <c r="V10" s="252">
        <f t="shared" si="4"/>
        <v>-2.6548672566371501E-2</v>
      </c>
      <c r="W10" s="252">
        <f t="shared" si="5"/>
        <v>-3.6363636363636376E-2</v>
      </c>
      <c r="X10" s="252">
        <f t="shared" si="6"/>
        <v>-1.8867924528301883E-2</v>
      </c>
      <c r="Y10" s="252">
        <f t="shared" si="7"/>
        <v>0</v>
      </c>
      <c r="Z10" s="252">
        <f t="shared" si="8"/>
        <v>2.6204728173859548E-2</v>
      </c>
      <c r="AA10" s="252">
        <f t="shared" si="9"/>
        <v>-6.7958748889226372E-3</v>
      </c>
      <c r="AB10" s="252">
        <f t="shared" si="10"/>
        <v>-1.8867924528301883E-2</v>
      </c>
      <c r="AC10" s="252">
        <f t="shared" si="11"/>
        <v>-9.6153846153845812E-3</v>
      </c>
      <c r="AD10" s="252">
        <f t="shared" si="12"/>
        <v>-9.7087378640776656E-3</v>
      </c>
      <c r="AE10" s="252">
        <f t="shared" si="13"/>
        <v>9.8039215686274161E-3</v>
      </c>
      <c r="AF10" s="252">
        <f t="shared" si="14"/>
        <v>1.9417475728155331E-2</v>
      </c>
      <c r="AG10" s="252">
        <f t="shared" si="15"/>
        <v>4.7619047619047672E-2</v>
      </c>
      <c r="AH10" s="252">
        <f t="shared" si="16"/>
        <v>2.7272727272727115E-2</v>
      </c>
      <c r="AI10" s="252">
        <f t="shared" si="17"/>
        <v>-1.7699115044247593E-2</v>
      </c>
      <c r="AJ10" s="252">
        <f t="shared" si="18"/>
        <v>0</v>
      </c>
      <c r="AK10" s="252">
        <f t="shared" si="19"/>
        <v>0</v>
      </c>
    </row>
    <row r="11" spans="1:37" x14ac:dyDescent="0.2">
      <c r="A11" s="235" t="s">
        <v>53</v>
      </c>
      <c r="B11" s="236">
        <v>0</v>
      </c>
      <c r="C11" s="236">
        <v>0</v>
      </c>
      <c r="D11" s="236">
        <v>0</v>
      </c>
      <c r="E11" s="236">
        <v>0</v>
      </c>
      <c r="F11" s="236">
        <v>0</v>
      </c>
      <c r="G11" s="236">
        <v>0</v>
      </c>
      <c r="H11" s="236">
        <v>0</v>
      </c>
      <c r="I11" s="236">
        <v>0</v>
      </c>
      <c r="J11" s="236">
        <v>0</v>
      </c>
      <c r="K11" s="236">
        <v>0</v>
      </c>
      <c r="L11" s="236">
        <v>0</v>
      </c>
      <c r="M11" s="236">
        <v>0</v>
      </c>
      <c r="N11" s="236">
        <v>0</v>
      </c>
      <c r="O11" s="236">
        <v>0</v>
      </c>
      <c r="P11" s="236">
        <v>0</v>
      </c>
      <c r="Q11" s="236">
        <v>0</v>
      </c>
      <c r="R11" s="236">
        <f>IF('Relative Weights'!C13=0,0,'Relative Weights'!C13)</f>
        <v>0</v>
      </c>
      <c r="T11" s="237"/>
      <c r="U11" s="235" t="s">
        <v>53</v>
      </c>
      <c r="V11" s="252" t="str">
        <f t="shared" si="4"/>
        <v/>
      </c>
      <c r="W11" s="252" t="str">
        <f t="shared" si="5"/>
        <v/>
      </c>
      <c r="X11" s="252" t="str">
        <f t="shared" si="6"/>
        <v/>
      </c>
      <c r="Y11" s="252" t="str">
        <f t="shared" si="7"/>
        <v/>
      </c>
      <c r="Z11" s="252" t="str">
        <f t="shared" si="8"/>
        <v/>
      </c>
      <c r="AA11" s="252" t="str">
        <f t="shared" si="9"/>
        <v/>
      </c>
      <c r="AB11" s="252" t="str">
        <f t="shared" si="10"/>
        <v/>
      </c>
      <c r="AC11" s="252" t="str">
        <f t="shared" si="11"/>
        <v/>
      </c>
      <c r="AD11" s="252" t="str">
        <f t="shared" si="12"/>
        <v/>
      </c>
      <c r="AE11" s="252" t="str">
        <f t="shared" si="13"/>
        <v/>
      </c>
      <c r="AF11" s="252" t="str">
        <f t="shared" si="14"/>
        <v/>
      </c>
      <c r="AG11" s="252" t="str">
        <f t="shared" si="15"/>
        <v/>
      </c>
      <c r="AH11" s="252" t="str">
        <f t="shared" si="16"/>
        <v/>
      </c>
      <c r="AI11" s="252" t="str">
        <f t="shared" si="17"/>
        <v/>
      </c>
      <c r="AJ11" s="252" t="str">
        <f t="shared" si="18"/>
        <v/>
      </c>
      <c r="AK11" s="252" t="str">
        <f t="shared" si="19"/>
        <v/>
      </c>
    </row>
    <row r="12" spans="1:37" x14ac:dyDescent="0.2">
      <c r="A12" s="235" t="s">
        <v>54</v>
      </c>
      <c r="B12" s="236">
        <v>2.57</v>
      </c>
      <c r="C12" s="236">
        <v>2.56</v>
      </c>
      <c r="D12" s="236">
        <v>2.42</v>
      </c>
      <c r="E12" s="236">
        <v>2.19</v>
      </c>
      <c r="F12" s="236">
        <v>1.96</v>
      </c>
      <c r="G12" s="236">
        <v>1.913607338418057</v>
      </c>
      <c r="H12" s="236">
        <v>1.94</v>
      </c>
      <c r="I12" s="236">
        <v>1.9</v>
      </c>
      <c r="J12" s="236">
        <v>1.88</v>
      </c>
      <c r="K12" s="236">
        <v>1.7</v>
      </c>
      <c r="L12" s="236">
        <v>1.77</v>
      </c>
      <c r="M12" s="236">
        <v>1.6</v>
      </c>
      <c r="N12" s="236">
        <v>1.68</v>
      </c>
      <c r="O12" s="236">
        <v>1.52</v>
      </c>
      <c r="P12" s="236">
        <v>1.57</v>
      </c>
      <c r="Q12" s="236">
        <v>1.54</v>
      </c>
      <c r="R12" s="236">
        <f>IF('Relative Weights'!C14=0,0,'Relative Weights'!C14)</f>
        <v>1.58</v>
      </c>
      <c r="T12" s="237"/>
      <c r="U12" s="235" t="s">
        <v>54</v>
      </c>
      <c r="V12" s="252">
        <f t="shared" si="4"/>
        <v>-3.8910505836574627E-3</v>
      </c>
      <c r="W12" s="252">
        <f t="shared" si="5"/>
        <v>-5.46875E-2</v>
      </c>
      <c r="X12" s="252">
        <f t="shared" si="6"/>
        <v>-9.5041322314049603E-2</v>
      </c>
      <c r="Y12" s="252">
        <f t="shared" si="7"/>
        <v>-0.10502283105022836</v>
      </c>
      <c r="Z12" s="252">
        <f t="shared" si="8"/>
        <v>-2.3669725296909694E-2</v>
      </c>
      <c r="AA12" s="252">
        <f t="shared" si="9"/>
        <v>1.3792098855432533E-2</v>
      </c>
      <c r="AB12" s="252">
        <f t="shared" si="10"/>
        <v>-2.0618556701030966E-2</v>
      </c>
      <c r="AC12" s="252">
        <f t="shared" si="11"/>
        <v>-1.0526315789473717E-2</v>
      </c>
      <c r="AD12" s="252">
        <f t="shared" si="12"/>
        <v>-9.5744680851063801E-2</v>
      </c>
      <c r="AE12" s="252">
        <f t="shared" si="13"/>
        <v>4.117647058823537E-2</v>
      </c>
      <c r="AF12" s="252">
        <f t="shared" si="14"/>
        <v>-9.6045197740112997E-2</v>
      </c>
      <c r="AG12" s="252">
        <f t="shared" si="15"/>
        <v>4.9999999999999822E-2</v>
      </c>
      <c r="AH12" s="252">
        <f t="shared" si="16"/>
        <v>-9.5238095238095233E-2</v>
      </c>
      <c r="AI12" s="252">
        <f t="shared" si="17"/>
        <v>3.289473684210531E-2</v>
      </c>
      <c r="AJ12" s="252">
        <f t="shared" si="18"/>
        <v>-1.9108280254777066E-2</v>
      </c>
      <c r="AK12" s="252">
        <f t="shared" si="19"/>
        <v>2.5974025974025983E-2</v>
      </c>
    </row>
    <row r="13" spans="1:37" x14ac:dyDescent="0.2">
      <c r="A13" s="235" t="s">
        <v>55</v>
      </c>
      <c r="B13" s="236">
        <v>1.08</v>
      </c>
      <c r="C13" s="236">
        <v>1.18</v>
      </c>
      <c r="D13" s="236">
        <v>1.1399999999999999</v>
      </c>
      <c r="E13" s="236">
        <v>1.1599999999999999</v>
      </c>
      <c r="F13" s="236">
        <v>1.04</v>
      </c>
      <c r="G13" s="236">
        <v>1.0129842309420065</v>
      </c>
      <c r="H13" s="236">
        <v>1.1399999999999999</v>
      </c>
      <c r="I13" s="236">
        <v>1.33</v>
      </c>
      <c r="J13" s="236">
        <v>1.44</v>
      </c>
      <c r="K13" s="236">
        <v>1.5</v>
      </c>
      <c r="L13" s="236">
        <v>1.52</v>
      </c>
      <c r="M13" s="236">
        <v>1.57</v>
      </c>
      <c r="N13" s="236">
        <v>1.49</v>
      </c>
      <c r="O13" s="236">
        <v>1.49</v>
      </c>
      <c r="P13" s="236">
        <v>1.44</v>
      </c>
      <c r="Q13" s="236">
        <v>1.87</v>
      </c>
      <c r="R13" s="236">
        <f>IF('Relative Weights'!C15=0,0,'Relative Weights'!C15)</f>
        <v>2.19</v>
      </c>
      <c r="T13" s="237"/>
      <c r="U13" s="235" t="s">
        <v>55</v>
      </c>
      <c r="V13" s="252">
        <f t="shared" si="4"/>
        <v>9.259259259259256E-2</v>
      </c>
      <c r="W13" s="252">
        <f t="shared" si="5"/>
        <v>-3.3898305084745783E-2</v>
      </c>
      <c r="X13" s="252">
        <f t="shared" si="6"/>
        <v>1.7543859649122862E-2</v>
      </c>
      <c r="Y13" s="252">
        <f t="shared" si="7"/>
        <v>-0.10344827586206884</v>
      </c>
      <c r="Z13" s="252">
        <f t="shared" si="8"/>
        <v>-2.5976701017301429E-2</v>
      </c>
      <c r="AA13" s="252">
        <f t="shared" si="9"/>
        <v>0.12538770612438599</v>
      </c>
      <c r="AB13" s="252">
        <f t="shared" si="10"/>
        <v>0.16666666666666674</v>
      </c>
      <c r="AC13" s="252">
        <f t="shared" si="11"/>
        <v>8.2706766917293173E-2</v>
      </c>
      <c r="AD13" s="252">
        <f t="shared" si="12"/>
        <v>4.1666666666666741E-2</v>
      </c>
      <c r="AE13" s="252">
        <f t="shared" si="13"/>
        <v>1.3333333333333419E-2</v>
      </c>
      <c r="AF13" s="252">
        <f t="shared" si="14"/>
        <v>3.289473684210531E-2</v>
      </c>
      <c r="AG13" s="252">
        <f t="shared" si="15"/>
        <v>-5.0955414012738842E-2</v>
      </c>
      <c r="AH13" s="252">
        <f t="shared" si="16"/>
        <v>0</v>
      </c>
      <c r="AI13" s="252">
        <f t="shared" si="17"/>
        <v>-3.3557046979865834E-2</v>
      </c>
      <c r="AJ13" s="252">
        <f t="shared" si="18"/>
        <v>0.29861111111111116</v>
      </c>
      <c r="AK13" s="252">
        <f t="shared" si="19"/>
        <v>0.17112299465240621</v>
      </c>
    </row>
    <row r="14" spans="1:37" x14ac:dyDescent="0.2">
      <c r="A14" s="235" t="s">
        <v>730</v>
      </c>
      <c r="B14" s="236">
        <v>0</v>
      </c>
      <c r="C14" s="236">
        <v>0</v>
      </c>
      <c r="D14" s="236">
        <v>0</v>
      </c>
      <c r="E14" s="236">
        <v>0</v>
      </c>
      <c r="F14" s="236">
        <v>0</v>
      </c>
      <c r="G14" s="236">
        <v>0</v>
      </c>
      <c r="H14" s="236">
        <v>0</v>
      </c>
      <c r="I14" s="236">
        <v>0</v>
      </c>
      <c r="J14" s="236">
        <v>0</v>
      </c>
      <c r="K14" s="236">
        <v>0</v>
      </c>
      <c r="L14" s="236">
        <v>0</v>
      </c>
      <c r="M14" s="236">
        <v>0</v>
      </c>
      <c r="N14" s="236">
        <v>0</v>
      </c>
      <c r="O14" s="236">
        <v>0</v>
      </c>
      <c r="P14" s="236">
        <v>0</v>
      </c>
      <c r="Q14" s="236">
        <v>0</v>
      </c>
      <c r="R14" s="236">
        <f>IF('Relative Weights'!C16=0,0,'Relative Weights'!C16)</f>
        <v>0</v>
      </c>
      <c r="T14" s="237"/>
      <c r="U14" s="235" t="s">
        <v>730</v>
      </c>
      <c r="V14" s="252" t="str">
        <f t="shared" si="4"/>
        <v/>
      </c>
      <c r="W14" s="252" t="str">
        <f t="shared" si="5"/>
        <v/>
      </c>
      <c r="X14" s="252" t="str">
        <f t="shared" si="6"/>
        <v/>
      </c>
      <c r="Y14" s="252" t="str">
        <f t="shared" si="7"/>
        <v/>
      </c>
      <c r="Z14" s="252" t="str">
        <f t="shared" si="8"/>
        <v/>
      </c>
      <c r="AA14" s="252" t="str">
        <f t="shared" si="9"/>
        <v/>
      </c>
      <c r="AB14" s="252" t="str">
        <f t="shared" si="10"/>
        <v/>
      </c>
      <c r="AC14" s="252" t="str">
        <f t="shared" si="11"/>
        <v/>
      </c>
      <c r="AD14" s="252" t="str">
        <f t="shared" si="12"/>
        <v/>
      </c>
      <c r="AE14" s="252" t="str">
        <f t="shared" si="13"/>
        <v/>
      </c>
      <c r="AF14" s="252" t="str">
        <f t="shared" si="14"/>
        <v/>
      </c>
      <c r="AG14" s="252" t="str">
        <f t="shared" si="15"/>
        <v/>
      </c>
      <c r="AH14" s="252" t="str">
        <f t="shared" si="16"/>
        <v/>
      </c>
      <c r="AI14" s="252" t="str">
        <f t="shared" si="17"/>
        <v/>
      </c>
      <c r="AJ14" s="252" t="str">
        <f t="shared" si="18"/>
        <v/>
      </c>
      <c r="AK14" s="252" t="str">
        <f t="shared" si="19"/>
        <v/>
      </c>
    </row>
    <row r="15" spans="1:37" x14ac:dyDescent="0.2">
      <c r="A15" s="235" t="s">
        <v>57</v>
      </c>
      <c r="B15" s="236">
        <v>4.16</v>
      </c>
      <c r="C15" s="236">
        <v>3.54</v>
      </c>
      <c r="D15" s="236">
        <v>2.63</v>
      </c>
      <c r="E15" s="236">
        <v>2.0299999999999998</v>
      </c>
      <c r="F15" s="236">
        <v>2.06</v>
      </c>
      <c r="G15" s="236">
        <v>1.8390043745034246</v>
      </c>
      <c r="H15" s="236">
        <v>1.66</v>
      </c>
      <c r="I15" s="236">
        <v>1.44</v>
      </c>
      <c r="J15" s="236">
        <v>1.42</v>
      </c>
      <c r="K15" s="236">
        <v>1.37</v>
      </c>
      <c r="L15" s="236">
        <v>1.46</v>
      </c>
      <c r="M15" s="236">
        <v>1.46</v>
      </c>
      <c r="N15" s="236">
        <v>1.45</v>
      </c>
      <c r="O15" s="236">
        <v>1.26</v>
      </c>
      <c r="P15" s="236">
        <v>1.1599999999999999</v>
      </c>
      <c r="Q15" s="236">
        <v>1.1499999999999999</v>
      </c>
      <c r="R15" s="236">
        <f>IF('Relative Weights'!C17=0,0,'Relative Weights'!C17)</f>
        <v>1.22</v>
      </c>
      <c r="T15" s="237"/>
      <c r="U15" s="235" t="s">
        <v>57</v>
      </c>
      <c r="V15" s="252">
        <f t="shared" si="4"/>
        <v>-0.14903846153846156</v>
      </c>
      <c r="W15" s="252">
        <f t="shared" si="5"/>
        <v>-0.25706214689265539</v>
      </c>
      <c r="X15" s="252">
        <f t="shared" si="6"/>
        <v>-0.22813688212927763</v>
      </c>
      <c r="Y15" s="252">
        <f t="shared" si="7"/>
        <v>1.4778325123152802E-2</v>
      </c>
      <c r="Z15" s="252">
        <f t="shared" si="8"/>
        <v>-0.10727942985270655</v>
      </c>
      <c r="AA15" s="252">
        <f t="shared" si="9"/>
        <v>-9.7337655627795949E-2</v>
      </c>
      <c r="AB15" s="252">
        <f t="shared" si="10"/>
        <v>-0.13253012048192769</v>
      </c>
      <c r="AC15" s="252">
        <f t="shared" si="11"/>
        <v>-1.3888888888888951E-2</v>
      </c>
      <c r="AD15" s="252">
        <f t="shared" si="12"/>
        <v>-3.5211267605633645E-2</v>
      </c>
      <c r="AE15" s="252">
        <f t="shared" si="13"/>
        <v>6.5693430656934115E-2</v>
      </c>
      <c r="AF15" s="252">
        <f t="shared" si="14"/>
        <v>0</v>
      </c>
      <c r="AG15" s="252">
        <f t="shared" si="15"/>
        <v>-6.8493150684931781E-3</v>
      </c>
      <c r="AH15" s="252">
        <f t="shared" si="16"/>
        <v>-0.13103448275862062</v>
      </c>
      <c r="AI15" s="252">
        <f t="shared" si="17"/>
        <v>-7.9365079365079416E-2</v>
      </c>
      <c r="AJ15" s="252">
        <f t="shared" si="18"/>
        <v>-8.6206896551723755E-3</v>
      </c>
      <c r="AK15" s="252">
        <f t="shared" si="19"/>
        <v>6.0869565217391397E-2</v>
      </c>
    </row>
    <row r="16" spans="1:37" x14ac:dyDescent="0.2">
      <c r="A16" s="235" t="s">
        <v>58</v>
      </c>
      <c r="B16" s="236">
        <v>1.34</v>
      </c>
      <c r="C16" s="236">
        <v>1.28</v>
      </c>
      <c r="D16" s="236">
        <v>1.29</v>
      </c>
      <c r="E16" s="236">
        <v>1.26</v>
      </c>
      <c r="F16" s="236">
        <v>1.26</v>
      </c>
      <c r="G16" s="236">
        <v>1.2524946586843495</v>
      </c>
      <c r="H16" s="236">
        <v>1.29</v>
      </c>
      <c r="I16" s="236">
        <v>1.35</v>
      </c>
      <c r="J16" s="236">
        <v>1.38</v>
      </c>
      <c r="K16" s="236">
        <v>1.36</v>
      </c>
      <c r="L16" s="236">
        <v>1.37</v>
      </c>
      <c r="M16" s="236">
        <v>1.4</v>
      </c>
      <c r="N16" s="236">
        <v>1.51</v>
      </c>
      <c r="O16" s="236">
        <v>1.51</v>
      </c>
      <c r="P16" s="236">
        <v>1.46</v>
      </c>
      <c r="Q16" s="236">
        <v>1.42</v>
      </c>
      <c r="R16" s="236">
        <f>IF('Relative Weights'!C18=0,0,'Relative Weights'!C18)</f>
        <v>1.38</v>
      </c>
      <c r="T16" s="237"/>
      <c r="U16" s="235" t="s">
        <v>58</v>
      </c>
      <c r="V16" s="252">
        <f t="shared" si="4"/>
        <v>-4.4776119402985093E-2</v>
      </c>
      <c r="W16" s="252">
        <f t="shared" si="5"/>
        <v>7.8125E-3</v>
      </c>
      <c r="X16" s="252">
        <f t="shared" si="6"/>
        <v>-2.3255813953488413E-2</v>
      </c>
      <c r="Y16" s="252">
        <f t="shared" si="7"/>
        <v>0</v>
      </c>
      <c r="Z16" s="252">
        <f t="shared" si="8"/>
        <v>-5.9566200917861023E-3</v>
      </c>
      <c r="AA16" s="252">
        <f t="shared" si="9"/>
        <v>2.9944511983026834E-2</v>
      </c>
      <c r="AB16" s="252">
        <f t="shared" si="10"/>
        <v>4.6511627906976827E-2</v>
      </c>
      <c r="AC16" s="252">
        <f t="shared" si="11"/>
        <v>2.2222222222222143E-2</v>
      </c>
      <c r="AD16" s="252">
        <f t="shared" si="12"/>
        <v>-1.4492753623188248E-2</v>
      </c>
      <c r="AE16" s="252">
        <f t="shared" si="13"/>
        <v>7.3529411764705621E-3</v>
      </c>
      <c r="AF16" s="252">
        <f t="shared" si="14"/>
        <v>2.1897810218977964E-2</v>
      </c>
      <c r="AG16" s="252">
        <f t="shared" si="15"/>
        <v>7.8571428571428736E-2</v>
      </c>
      <c r="AH16" s="252">
        <f t="shared" si="16"/>
        <v>0</v>
      </c>
      <c r="AI16" s="252">
        <f t="shared" si="17"/>
        <v>-3.3112582781457012E-2</v>
      </c>
      <c r="AJ16" s="252">
        <f t="shared" si="18"/>
        <v>-2.7397260273972601E-2</v>
      </c>
      <c r="AK16" s="252">
        <f t="shared" si="19"/>
        <v>-2.8169014084507116E-2</v>
      </c>
    </row>
    <row r="17" spans="1:37" x14ac:dyDescent="0.2">
      <c r="A17" s="235" t="s">
        <v>59</v>
      </c>
      <c r="B17" s="236">
        <v>1.37</v>
      </c>
      <c r="C17" s="236">
        <v>1.29</v>
      </c>
      <c r="D17" s="236">
        <v>1.29</v>
      </c>
      <c r="E17" s="236">
        <v>1.29</v>
      </c>
      <c r="F17" s="236">
        <v>1.31</v>
      </c>
      <c r="G17" s="236">
        <v>1.3065790745995471</v>
      </c>
      <c r="H17" s="236">
        <v>1.24</v>
      </c>
      <c r="I17" s="236">
        <v>1.23</v>
      </c>
      <c r="J17" s="236">
        <v>1.19</v>
      </c>
      <c r="K17" s="236">
        <v>1.1399999999999999</v>
      </c>
      <c r="L17" s="236">
        <v>1.0900000000000001</v>
      </c>
      <c r="M17" s="236">
        <v>1.07</v>
      </c>
      <c r="N17" s="236">
        <v>1.07</v>
      </c>
      <c r="O17" s="236">
        <v>1.05</v>
      </c>
      <c r="P17" s="236">
        <v>1.02</v>
      </c>
      <c r="Q17" s="236">
        <v>0.99</v>
      </c>
      <c r="R17" s="236">
        <f>IF('Relative Weights'!C19=0,0,'Relative Weights'!C19)</f>
        <v>0.97</v>
      </c>
      <c r="T17" s="237"/>
      <c r="U17" s="235" t="s">
        <v>59</v>
      </c>
      <c r="V17" s="252">
        <f t="shared" si="4"/>
        <v>-5.8394160583941646E-2</v>
      </c>
      <c r="W17" s="252">
        <f t="shared" si="5"/>
        <v>0</v>
      </c>
      <c r="X17" s="252">
        <f t="shared" si="6"/>
        <v>0</v>
      </c>
      <c r="Y17" s="252">
        <f t="shared" si="7"/>
        <v>1.5503875968992276E-2</v>
      </c>
      <c r="Z17" s="252">
        <f t="shared" si="8"/>
        <v>-2.6113934354602408E-3</v>
      </c>
      <c r="AA17" s="252">
        <f t="shared" si="9"/>
        <v>-5.0956789293409521E-2</v>
      </c>
      <c r="AB17" s="252">
        <f t="shared" si="10"/>
        <v>-8.0645161290322509E-3</v>
      </c>
      <c r="AC17" s="252">
        <f t="shared" si="11"/>
        <v>-3.2520325203252098E-2</v>
      </c>
      <c r="AD17" s="252">
        <f t="shared" si="12"/>
        <v>-4.2016806722689148E-2</v>
      </c>
      <c r="AE17" s="252">
        <f t="shared" si="13"/>
        <v>-4.3859649122806821E-2</v>
      </c>
      <c r="AF17" s="252">
        <f t="shared" si="14"/>
        <v>-1.834862385321101E-2</v>
      </c>
      <c r="AG17" s="252">
        <f t="shared" si="15"/>
        <v>0</v>
      </c>
      <c r="AH17" s="252">
        <f t="shared" si="16"/>
        <v>-1.8691588785046731E-2</v>
      </c>
      <c r="AI17" s="252">
        <f t="shared" si="17"/>
        <v>-2.8571428571428581E-2</v>
      </c>
      <c r="AJ17" s="252">
        <f t="shared" si="18"/>
        <v>-2.9411764705882359E-2</v>
      </c>
      <c r="AK17" s="252">
        <f t="shared" si="19"/>
        <v>-2.0202020202020221E-2</v>
      </c>
    </row>
    <row r="18" spans="1:37" x14ac:dyDescent="0.2">
      <c r="A18" s="235" t="s">
        <v>60</v>
      </c>
      <c r="B18" s="236">
        <v>1.0900000000000001</v>
      </c>
      <c r="C18" s="236">
        <v>1.03</v>
      </c>
      <c r="D18" s="236">
        <v>0.97</v>
      </c>
      <c r="E18" s="236">
        <v>0.92</v>
      </c>
      <c r="F18" s="236">
        <v>0.82</v>
      </c>
      <c r="G18" s="236">
        <v>0.73334268609079978</v>
      </c>
      <c r="H18" s="236">
        <v>0.71</v>
      </c>
      <c r="I18" s="236">
        <v>1.27</v>
      </c>
      <c r="J18" s="236">
        <v>1.48</v>
      </c>
      <c r="K18" s="236">
        <v>1.6</v>
      </c>
      <c r="L18" s="236">
        <v>1.45</v>
      </c>
      <c r="M18" s="236">
        <v>1.63</v>
      </c>
      <c r="N18" s="236">
        <v>1.86</v>
      </c>
      <c r="O18" s="236">
        <v>2.04</v>
      </c>
      <c r="P18" s="236">
        <v>2.46</v>
      </c>
      <c r="Q18" s="236">
        <v>3.12</v>
      </c>
      <c r="R18" s="236">
        <f>IF('Relative Weights'!C20=0,0,'Relative Weights'!C20)</f>
        <v>7.37</v>
      </c>
      <c r="T18" s="237"/>
      <c r="U18" s="235" t="s">
        <v>60</v>
      </c>
      <c r="V18" s="252">
        <f t="shared" si="4"/>
        <v>-5.5045871559633031E-2</v>
      </c>
      <c r="W18" s="252">
        <f t="shared" si="5"/>
        <v>-5.8252427184466105E-2</v>
      </c>
      <c r="X18" s="252">
        <f t="shared" si="6"/>
        <v>-5.1546391752577247E-2</v>
      </c>
      <c r="Y18" s="252">
        <f t="shared" si="7"/>
        <v>-0.10869565217391308</v>
      </c>
      <c r="Z18" s="252">
        <f t="shared" si="8"/>
        <v>-0.10567965110878075</v>
      </c>
      <c r="AA18" s="252">
        <f t="shared" si="9"/>
        <v>-3.1830529619422121E-2</v>
      </c>
      <c r="AB18" s="252">
        <f t="shared" si="10"/>
        <v>0.78873239436619724</v>
      </c>
      <c r="AC18" s="252">
        <f t="shared" si="11"/>
        <v>0.16535433070866135</v>
      </c>
      <c r="AD18" s="252">
        <f t="shared" si="12"/>
        <v>8.1081081081081141E-2</v>
      </c>
      <c r="AE18" s="252">
        <f t="shared" si="13"/>
        <v>-9.3750000000000111E-2</v>
      </c>
      <c r="AF18" s="252">
        <f t="shared" si="14"/>
        <v>0.12413793103448278</v>
      </c>
      <c r="AG18" s="252">
        <f t="shared" si="15"/>
        <v>0.14110429447852768</v>
      </c>
      <c r="AH18" s="252">
        <f t="shared" si="16"/>
        <v>9.6774193548387011E-2</v>
      </c>
      <c r="AI18" s="252">
        <f t="shared" si="17"/>
        <v>0.20588235294117641</v>
      </c>
      <c r="AJ18" s="252">
        <f t="shared" si="18"/>
        <v>0.26829268292682928</v>
      </c>
      <c r="AK18" s="252">
        <f t="shared" si="19"/>
        <v>1.3621794871794872</v>
      </c>
    </row>
    <row r="19" spans="1:37" x14ac:dyDescent="0.2">
      <c r="A19" s="235" t="s">
        <v>61</v>
      </c>
      <c r="B19" s="236">
        <v>1.05</v>
      </c>
      <c r="C19" s="236">
        <v>1.05</v>
      </c>
      <c r="D19" s="236">
        <v>1.07</v>
      </c>
      <c r="E19" s="236">
        <v>1.0900000000000001</v>
      </c>
      <c r="F19" s="236">
        <v>1.1200000000000001</v>
      </c>
      <c r="G19" s="236">
        <v>1.1155737440842475</v>
      </c>
      <c r="H19" s="236">
        <v>1.1100000000000001</v>
      </c>
      <c r="I19" s="236">
        <v>1.0900000000000001</v>
      </c>
      <c r="J19" s="236">
        <v>1.1100000000000001</v>
      </c>
      <c r="K19" s="236">
        <v>1.1299999999999999</v>
      </c>
      <c r="L19" s="236">
        <v>1.17</v>
      </c>
      <c r="M19" s="236">
        <v>1.18</v>
      </c>
      <c r="N19" s="236">
        <v>1.19</v>
      </c>
      <c r="O19" s="236">
        <v>1.18</v>
      </c>
      <c r="P19" s="236">
        <v>1.1599999999999999</v>
      </c>
      <c r="Q19" s="236">
        <v>1.1399999999999999</v>
      </c>
      <c r="R19" s="236">
        <f>IF('Relative Weights'!C21=0,0,'Relative Weights'!C21)</f>
        <v>1.1299999999999999</v>
      </c>
      <c r="T19" s="237"/>
      <c r="U19" s="235" t="s">
        <v>61</v>
      </c>
      <c r="V19" s="252">
        <f t="shared" si="4"/>
        <v>0</v>
      </c>
      <c r="W19" s="252">
        <f t="shared" si="5"/>
        <v>1.904761904761898E-2</v>
      </c>
      <c r="X19" s="252">
        <f t="shared" si="6"/>
        <v>1.8691588785046731E-2</v>
      </c>
      <c r="Y19" s="252">
        <f t="shared" si="7"/>
        <v>2.7522935779816571E-2</v>
      </c>
      <c r="Z19" s="252">
        <f t="shared" si="8"/>
        <v>-3.9520142104934042E-3</v>
      </c>
      <c r="AA19" s="252">
        <f t="shared" si="9"/>
        <v>-4.9963026772584795E-3</v>
      </c>
      <c r="AB19" s="252">
        <f t="shared" si="10"/>
        <v>-1.8018018018018056E-2</v>
      </c>
      <c r="AC19" s="252">
        <f t="shared" si="11"/>
        <v>1.8348623853211121E-2</v>
      </c>
      <c r="AD19" s="252">
        <f t="shared" si="12"/>
        <v>1.8018018018017834E-2</v>
      </c>
      <c r="AE19" s="252">
        <f t="shared" si="13"/>
        <v>3.539823008849563E-2</v>
      </c>
      <c r="AF19" s="252">
        <f t="shared" si="14"/>
        <v>8.5470085470085166E-3</v>
      </c>
      <c r="AG19" s="252">
        <f t="shared" si="15"/>
        <v>8.4745762711864181E-3</v>
      </c>
      <c r="AH19" s="252">
        <f t="shared" si="16"/>
        <v>-8.4033613445377853E-3</v>
      </c>
      <c r="AI19" s="252">
        <f t="shared" si="17"/>
        <v>-1.6949152542372947E-2</v>
      </c>
      <c r="AJ19" s="252">
        <f t="shared" si="18"/>
        <v>-1.7241379310344862E-2</v>
      </c>
      <c r="AK19" s="252">
        <f t="shared" si="19"/>
        <v>-8.7719298245614308E-3</v>
      </c>
    </row>
    <row r="20" spans="1:37" x14ac:dyDescent="0.2">
      <c r="A20" s="235" t="s">
        <v>62</v>
      </c>
      <c r="B20" s="236">
        <v>0</v>
      </c>
      <c r="C20" s="236">
        <v>0</v>
      </c>
      <c r="D20" s="236">
        <v>0</v>
      </c>
      <c r="E20" s="236">
        <v>0</v>
      </c>
      <c r="F20" s="236">
        <v>0</v>
      </c>
      <c r="G20" s="236">
        <v>0</v>
      </c>
      <c r="H20" s="236">
        <v>0</v>
      </c>
      <c r="I20" s="236">
        <v>0</v>
      </c>
      <c r="J20" s="236">
        <v>0</v>
      </c>
      <c r="K20" s="236">
        <v>0</v>
      </c>
      <c r="L20" s="236">
        <v>0</v>
      </c>
      <c r="M20" s="236">
        <v>0</v>
      </c>
      <c r="N20" s="236">
        <v>0</v>
      </c>
      <c r="O20" s="236">
        <v>0</v>
      </c>
      <c r="P20" s="236">
        <v>0</v>
      </c>
      <c r="Q20" s="236">
        <v>0</v>
      </c>
      <c r="R20" s="236">
        <f>IF('Relative Weights'!C22=0,0,'Relative Weights'!C22)</f>
        <v>0</v>
      </c>
      <c r="T20" s="237"/>
      <c r="U20" s="235" t="s">
        <v>62</v>
      </c>
      <c r="V20" s="252" t="str">
        <f t="shared" si="4"/>
        <v/>
      </c>
      <c r="W20" s="252" t="str">
        <f t="shared" si="5"/>
        <v/>
      </c>
      <c r="X20" s="252" t="str">
        <f t="shared" si="6"/>
        <v/>
      </c>
      <c r="Y20" s="252" t="str">
        <f t="shared" si="7"/>
        <v/>
      </c>
      <c r="Z20" s="252" t="str">
        <f t="shared" si="8"/>
        <v/>
      </c>
      <c r="AA20" s="252" t="str">
        <f t="shared" si="9"/>
        <v/>
      </c>
      <c r="AB20" s="252" t="str">
        <f t="shared" si="10"/>
        <v/>
      </c>
      <c r="AC20" s="252" t="str">
        <f t="shared" si="11"/>
        <v/>
      </c>
      <c r="AD20" s="252" t="str">
        <f t="shared" si="12"/>
        <v/>
      </c>
      <c r="AE20" s="252" t="str">
        <f t="shared" si="13"/>
        <v/>
      </c>
      <c r="AF20" s="252" t="str">
        <f t="shared" si="14"/>
        <v/>
      </c>
      <c r="AG20" s="252" t="str">
        <f t="shared" si="15"/>
        <v/>
      </c>
      <c r="AH20" s="252" t="str">
        <f t="shared" si="16"/>
        <v/>
      </c>
      <c r="AI20" s="252" t="str">
        <f t="shared" si="17"/>
        <v/>
      </c>
      <c r="AJ20" s="252" t="str">
        <f t="shared" si="18"/>
        <v/>
      </c>
      <c r="AK20" s="252" t="str">
        <f t="shared" si="19"/>
        <v/>
      </c>
    </row>
    <row r="21" spans="1:37" x14ac:dyDescent="0.2">
      <c r="A21" s="235" t="s">
        <v>224</v>
      </c>
      <c r="B21" s="236">
        <v>1.1000000000000001</v>
      </c>
      <c r="C21" s="236">
        <v>1.1000000000000001</v>
      </c>
      <c r="D21" s="236">
        <v>1.02</v>
      </c>
      <c r="E21" s="236">
        <v>0.95</v>
      </c>
      <c r="F21" s="236">
        <v>0.95</v>
      </c>
      <c r="G21" s="236">
        <v>1.1254464782872999</v>
      </c>
      <c r="H21" s="236">
        <v>1.3</v>
      </c>
      <c r="I21" s="236">
        <v>1.43</v>
      </c>
      <c r="J21" s="236">
        <v>1.6</v>
      </c>
      <c r="K21" s="236">
        <v>1.83</v>
      </c>
      <c r="L21" s="236">
        <v>2</v>
      </c>
      <c r="M21" s="236">
        <v>2.19</v>
      </c>
      <c r="N21" s="236">
        <v>2.2799999999999998</v>
      </c>
      <c r="O21" s="236">
        <v>2.23</v>
      </c>
      <c r="P21" s="236">
        <v>1.91</v>
      </c>
      <c r="Q21" s="236">
        <v>2</v>
      </c>
      <c r="R21" s="236">
        <f>IF('Relative Weights'!C23=0,0,'Relative Weights'!C23)</f>
        <v>2</v>
      </c>
      <c r="T21" s="237"/>
      <c r="U21" s="235" t="s">
        <v>224</v>
      </c>
      <c r="V21" s="252">
        <f t="shared" si="4"/>
        <v>0</v>
      </c>
      <c r="W21" s="252">
        <f t="shared" si="5"/>
        <v>-7.2727272727272751E-2</v>
      </c>
      <c r="X21" s="252">
        <f t="shared" si="6"/>
        <v>-6.8627450980392246E-2</v>
      </c>
      <c r="Y21" s="252">
        <f t="shared" si="7"/>
        <v>0</v>
      </c>
      <c r="Z21" s="252">
        <f t="shared" si="8"/>
        <v>0.18468050346031584</v>
      </c>
      <c r="AA21" s="252">
        <f t="shared" si="9"/>
        <v>0.15509713263160685</v>
      </c>
      <c r="AB21" s="252">
        <f t="shared" si="10"/>
        <v>9.9999999999999867E-2</v>
      </c>
      <c r="AC21" s="252">
        <f t="shared" si="11"/>
        <v>0.11888111888111896</v>
      </c>
      <c r="AD21" s="252">
        <f t="shared" si="12"/>
        <v>0.14375000000000004</v>
      </c>
      <c r="AE21" s="252">
        <f t="shared" si="13"/>
        <v>9.2896174863387859E-2</v>
      </c>
      <c r="AF21" s="252">
        <f t="shared" si="14"/>
        <v>9.4999999999999973E-2</v>
      </c>
      <c r="AG21" s="252">
        <f t="shared" si="15"/>
        <v>4.1095890410958846E-2</v>
      </c>
      <c r="AH21" s="252">
        <f t="shared" si="16"/>
        <v>-2.1929824561403466E-2</v>
      </c>
      <c r="AI21" s="252">
        <f t="shared" si="17"/>
        <v>-0.14349775784753371</v>
      </c>
      <c r="AJ21" s="252">
        <f t="shared" si="18"/>
        <v>4.7120418848167533E-2</v>
      </c>
      <c r="AK21" s="252">
        <f t="shared" si="19"/>
        <v>0</v>
      </c>
    </row>
    <row r="22" spans="1:37" x14ac:dyDescent="0.2">
      <c r="A22" s="235" t="s">
        <v>64</v>
      </c>
      <c r="B22" s="236">
        <v>1.95</v>
      </c>
      <c r="C22" s="236">
        <v>1.83</v>
      </c>
      <c r="D22" s="236">
        <v>1.76</v>
      </c>
      <c r="E22" s="236">
        <v>1.76</v>
      </c>
      <c r="F22" s="236">
        <v>1.81</v>
      </c>
      <c r="G22" s="236">
        <v>1.884337045412287</v>
      </c>
      <c r="H22" s="236">
        <v>1.9</v>
      </c>
      <c r="I22" s="236">
        <v>1.96</v>
      </c>
      <c r="J22" s="236">
        <v>2.1</v>
      </c>
      <c r="K22" s="236">
        <v>2.27</v>
      </c>
      <c r="L22" s="236">
        <v>2.35</v>
      </c>
      <c r="M22" s="236">
        <v>2.3199999999999998</v>
      </c>
      <c r="N22" s="236">
        <v>2.2599999999999998</v>
      </c>
      <c r="O22" s="236">
        <v>2.1800000000000002</v>
      </c>
      <c r="P22" s="236">
        <v>2.08</v>
      </c>
      <c r="Q22" s="236">
        <v>1.97</v>
      </c>
      <c r="R22" s="236">
        <f>IF('Relative Weights'!C24=0,0,'Relative Weights'!C24)</f>
        <v>1.91</v>
      </c>
      <c r="T22" s="237"/>
      <c r="U22" s="235" t="s">
        <v>64</v>
      </c>
      <c r="V22" s="252">
        <f t="shared" si="4"/>
        <v>-6.1538461538461431E-2</v>
      </c>
      <c r="W22" s="252">
        <f t="shared" si="5"/>
        <v>-3.8251366120218622E-2</v>
      </c>
      <c r="X22" s="252">
        <f t="shared" si="6"/>
        <v>0</v>
      </c>
      <c r="Y22" s="252">
        <f t="shared" si="7"/>
        <v>2.8409090909090828E-2</v>
      </c>
      <c r="Z22" s="252">
        <f t="shared" si="8"/>
        <v>4.107019083551755E-2</v>
      </c>
      <c r="AA22" s="252">
        <f t="shared" si="9"/>
        <v>8.3121831234209687E-3</v>
      </c>
      <c r="AB22" s="252">
        <f t="shared" si="10"/>
        <v>3.1578947368421151E-2</v>
      </c>
      <c r="AC22" s="252">
        <f t="shared" si="11"/>
        <v>7.1428571428571397E-2</v>
      </c>
      <c r="AD22" s="252">
        <f t="shared" si="12"/>
        <v>8.0952380952380887E-2</v>
      </c>
      <c r="AE22" s="252">
        <f t="shared" si="13"/>
        <v>3.524229074889873E-2</v>
      </c>
      <c r="AF22" s="252">
        <f t="shared" si="14"/>
        <v>-1.276595744680864E-2</v>
      </c>
      <c r="AG22" s="252">
        <f t="shared" si="15"/>
        <v>-2.5862068965517238E-2</v>
      </c>
      <c r="AH22" s="252">
        <f t="shared" si="16"/>
        <v>-3.5398230088495408E-2</v>
      </c>
      <c r="AI22" s="252">
        <f t="shared" si="17"/>
        <v>-4.5871559633027581E-2</v>
      </c>
      <c r="AJ22" s="252">
        <f t="shared" si="18"/>
        <v>-5.2884615384615419E-2</v>
      </c>
      <c r="AK22" s="252">
        <f t="shared" si="19"/>
        <v>-3.0456852791878153E-2</v>
      </c>
    </row>
    <row r="23" spans="1:37" ht="15" thickBot="1" x14ac:dyDescent="0.25">
      <c r="A23" s="238" t="s">
        <v>0</v>
      </c>
      <c r="B23" s="239">
        <v>2.31</v>
      </c>
      <c r="C23" s="239">
        <v>2.2000000000000002</v>
      </c>
      <c r="D23" s="239">
        <v>2.12</v>
      </c>
      <c r="E23" s="239">
        <v>1.99</v>
      </c>
      <c r="F23" s="239">
        <v>1.98</v>
      </c>
      <c r="G23" s="239">
        <v>1.9106956899526468</v>
      </c>
      <c r="H23" s="239">
        <v>1.95</v>
      </c>
      <c r="I23" s="239">
        <v>1.96</v>
      </c>
      <c r="J23" s="239">
        <v>2.0299999999999998</v>
      </c>
      <c r="K23" s="239">
        <v>1.92</v>
      </c>
      <c r="L23" s="239">
        <v>1.88</v>
      </c>
      <c r="M23" s="239">
        <v>1.81</v>
      </c>
      <c r="N23" s="239">
        <v>1.72</v>
      </c>
      <c r="O23" s="239">
        <v>1.59</v>
      </c>
      <c r="P23" s="239">
        <v>1.49</v>
      </c>
      <c r="Q23" s="239">
        <v>1.42</v>
      </c>
      <c r="R23" s="239">
        <f>IF('Relative Weights'!C25=0,0,'Relative Weights'!C25)</f>
        <v>1.37</v>
      </c>
      <c r="T23" s="275"/>
      <c r="U23" s="238" t="s">
        <v>0</v>
      </c>
      <c r="V23" s="255">
        <f t="shared" si="4"/>
        <v>-4.7619047619047561E-2</v>
      </c>
      <c r="W23" s="255">
        <f t="shared" si="5"/>
        <v>-3.6363636363636376E-2</v>
      </c>
      <c r="X23" s="255">
        <f t="shared" si="6"/>
        <v>-6.1320754716981174E-2</v>
      </c>
      <c r="Y23" s="255">
        <f t="shared" si="7"/>
        <v>-5.0251256281407253E-3</v>
      </c>
      <c r="Z23" s="255">
        <f t="shared" si="8"/>
        <v>-3.5002176791592454E-2</v>
      </c>
      <c r="AA23" s="255">
        <f t="shared" si="9"/>
        <v>2.0570680226073668E-2</v>
      </c>
      <c r="AB23" s="255">
        <f t="shared" si="10"/>
        <v>5.12820512820511E-3</v>
      </c>
      <c r="AC23" s="255">
        <f t="shared" si="11"/>
        <v>3.5714285714285587E-2</v>
      </c>
      <c r="AD23" s="255">
        <f t="shared" si="12"/>
        <v>-5.4187192118226535E-2</v>
      </c>
      <c r="AE23" s="255">
        <f t="shared" si="13"/>
        <v>-2.083333333333337E-2</v>
      </c>
      <c r="AF23" s="255">
        <f t="shared" si="14"/>
        <v>-3.7234042553191404E-2</v>
      </c>
      <c r="AG23" s="255">
        <f t="shared" si="15"/>
        <v>-4.9723756906077443E-2</v>
      </c>
      <c r="AH23" s="252">
        <f t="shared" si="16"/>
        <v>-7.5581395348837122E-2</v>
      </c>
      <c r="AI23" s="252">
        <f t="shared" si="17"/>
        <v>-6.2893081761006386E-2</v>
      </c>
      <c r="AJ23" s="252">
        <f t="shared" si="18"/>
        <v>-4.6979865771812124E-2</v>
      </c>
      <c r="AK23" s="252">
        <f t="shared" si="19"/>
        <v>-3.5211267605633645E-2</v>
      </c>
    </row>
    <row r="24" spans="1:37" s="280" customFormat="1" ht="15" thickBot="1" x14ac:dyDescent="0.25">
      <c r="A24" s="246"/>
      <c r="B24" s="277"/>
      <c r="C24" s="277"/>
      <c r="D24" s="277"/>
      <c r="E24" s="277"/>
      <c r="F24" s="277"/>
      <c r="G24" s="277"/>
      <c r="H24" s="277"/>
      <c r="I24" s="277"/>
      <c r="J24" s="277"/>
      <c r="K24" s="277"/>
      <c r="L24" s="277"/>
      <c r="M24" s="277"/>
      <c r="N24" s="277"/>
      <c r="O24" s="277"/>
      <c r="P24" s="277"/>
      <c r="Q24" s="277"/>
      <c r="R24" s="277"/>
      <c r="T24" s="279"/>
      <c r="U24" s="281"/>
      <c r="V24" s="278"/>
      <c r="W24" s="278"/>
      <c r="X24" s="278"/>
      <c r="Y24" s="278"/>
      <c r="Z24" s="278"/>
      <c r="AA24" s="278"/>
      <c r="AB24" s="278"/>
      <c r="AC24" s="278"/>
      <c r="AD24" s="278"/>
      <c r="AE24" s="278"/>
      <c r="AF24" s="278"/>
      <c r="AG24" s="278"/>
      <c r="AH24" s="278"/>
      <c r="AI24" s="278"/>
      <c r="AJ24" s="278"/>
      <c r="AK24" s="278"/>
    </row>
    <row r="25" spans="1:37" ht="15" thickBot="1" x14ac:dyDescent="0.25">
      <c r="A25" s="240" t="s">
        <v>721</v>
      </c>
      <c r="B25" s="241"/>
      <c r="C25" s="241"/>
      <c r="D25" s="241"/>
      <c r="E25" s="241"/>
      <c r="F25" s="241"/>
      <c r="G25" s="241"/>
      <c r="H25" s="241"/>
      <c r="I25" s="241"/>
      <c r="J25" s="241"/>
      <c r="K25" s="241"/>
      <c r="L25" s="241"/>
      <c r="M25" s="241"/>
      <c r="N25" s="241"/>
      <c r="O25" s="241"/>
      <c r="P25" s="241"/>
      <c r="Q25" s="241"/>
      <c r="R25" s="241"/>
      <c r="T25" s="230"/>
      <c r="U25" s="240" t="s">
        <v>721</v>
      </c>
      <c r="V25" s="241"/>
      <c r="W25" s="241"/>
      <c r="X25" s="241"/>
      <c r="Y25" s="241"/>
      <c r="Z25" s="241"/>
      <c r="AA25" s="241"/>
      <c r="AB25" s="241"/>
      <c r="AC25" s="241"/>
      <c r="AD25" s="241"/>
      <c r="AE25" s="241"/>
      <c r="AF25" s="241"/>
      <c r="AG25" s="241"/>
      <c r="AH25" s="241"/>
      <c r="AI25" s="241"/>
      <c r="AJ25" s="241"/>
      <c r="AK25" s="241"/>
    </row>
    <row r="26" spans="1:37" x14ac:dyDescent="0.2">
      <c r="A26" s="235" t="s">
        <v>46</v>
      </c>
      <c r="B26" s="243">
        <v>1.83</v>
      </c>
      <c r="C26" s="243">
        <v>1.83</v>
      </c>
      <c r="D26" s="243">
        <v>1.79</v>
      </c>
      <c r="E26" s="243">
        <v>1.75</v>
      </c>
      <c r="F26" s="243">
        <v>1.72</v>
      </c>
      <c r="G26" s="243">
        <v>1.720087324885305</v>
      </c>
      <c r="H26" s="243">
        <v>1.72</v>
      </c>
      <c r="I26" s="243">
        <v>1.7</v>
      </c>
      <c r="J26" s="243">
        <v>1.69</v>
      </c>
      <c r="K26" s="243">
        <v>1.69</v>
      </c>
      <c r="L26" s="243">
        <v>1.71</v>
      </c>
      <c r="M26" s="243">
        <v>1.74</v>
      </c>
      <c r="N26" s="243">
        <v>1.76</v>
      </c>
      <c r="O26" s="243">
        <v>1.76</v>
      </c>
      <c r="P26" s="243">
        <v>1.73</v>
      </c>
      <c r="Q26" s="243">
        <v>1.73</v>
      </c>
      <c r="R26" s="243">
        <f>IF('Relative Weights'!D6=0,0,'Relative Weights'!D6)</f>
        <v>1.75</v>
      </c>
      <c r="T26" s="237"/>
      <c r="U26" s="242" t="s">
        <v>46</v>
      </c>
      <c r="V26" s="252">
        <f t="shared" ref="V26:AI26" si="20">IF(AND(C26=0,B26=0),"",IF(AND(NOT(C26=0),B26=0),"Added",IF(AND(C26=0,NOT(B26=0)),"Deleted",IFERROR(C26/B26-1,""))))</f>
        <v>0</v>
      </c>
      <c r="W26" s="252">
        <f t="shared" si="20"/>
        <v>-2.1857923497267784E-2</v>
      </c>
      <c r="X26" s="252">
        <f t="shared" si="20"/>
        <v>-2.2346368715083775E-2</v>
      </c>
      <c r="Y26" s="252">
        <f t="shared" si="20"/>
        <v>-1.7142857142857126E-2</v>
      </c>
      <c r="Z26" s="252">
        <f t="shared" si="20"/>
        <v>5.0770282154166679E-5</v>
      </c>
      <c r="AA26" s="252">
        <f t="shared" si="20"/>
        <v>-5.0767704663390312E-5</v>
      </c>
      <c r="AB26" s="252">
        <f t="shared" si="20"/>
        <v>-1.1627906976744207E-2</v>
      </c>
      <c r="AC26" s="252">
        <f t="shared" si="20"/>
        <v>-5.8823529411764497E-3</v>
      </c>
      <c r="AD26" s="252">
        <f t="shared" si="20"/>
        <v>0</v>
      </c>
      <c r="AE26" s="252">
        <f t="shared" si="20"/>
        <v>1.1834319526627279E-2</v>
      </c>
      <c r="AF26" s="252">
        <f t="shared" si="20"/>
        <v>1.7543859649122862E-2</v>
      </c>
      <c r="AG26" s="252">
        <f t="shared" si="20"/>
        <v>1.1494252873563315E-2</v>
      </c>
      <c r="AH26" s="252">
        <f t="shared" si="20"/>
        <v>0</v>
      </c>
      <c r="AI26" s="252">
        <f t="shared" si="20"/>
        <v>-1.7045454545454586E-2</v>
      </c>
      <c r="AJ26" s="252">
        <f t="shared" ref="AJ26:AK26" si="21">IF(AND(Q26=0,P26=0),"",IF(AND(NOT(Q26=0),P26=0),"Added",IF(AND(Q26=0,NOT(P26=0)),"Deleted",IFERROR(Q26/P26-1,""))))</f>
        <v>0</v>
      </c>
      <c r="AK26" s="252">
        <f t="shared" si="21"/>
        <v>1.1560693641618602E-2</v>
      </c>
    </row>
    <row r="27" spans="1:37" x14ac:dyDescent="0.2">
      <c r="A27" s="235" t="s">
        <v>47</v>
      </c>
      <c r="B27" s="236">
        <v>3.16</v>
      </c>
      <c r="C27" s="236">
        <v>3.01</v>
      </c>
      <c r="D27" s="236">
        <v>2.93</v>
      </c>
      <c r="E27" s="236">
        <v>2.86</v>
      </c>
      <c r="F27" s="236">
        <v>2.92</v>
      </c>
      <c r="G27" s="236">
        <v>2.969882357321266</v>
      </c>
      <c r="H27" s="236">
        <v>2.97</v>
      </c>
      <c r="I27" s="236">
        <v>2.95</v>
      </c>
      <c r="J27" s="236">
        <v>2.93</v>
      </c>
      <c r="K27" s="236">
        <v>2.95</v>
      </c>
      <c r="L27" s="236">
        <v>3.02</v>
      </c>
      <c r="M27" s="236">
        <v>3.04</v>
      </c>
      <c r="N27" s="236">
        <v>3.02</v>
      </c>
      <c r="O27" s="236">
        <v>2.9</v>
      </c>
      <c r="P27" s="236">
        <v>2.81</v>
      </c>
      <c r="Q27" s="236">
        <v>2.78</v>
      </c>
      <c r="R27" s="236">
        <f>IF('Relative Weights'!D7=0,0,'Relative Weights'!D7)</f>
        <v>2.76</v>
      </c>
      <c r="T27" s="237"/>
      <c r="U27" s="235" t="s">
        <v>47</v>
      </c>
      <c r="V27" s="252">
        <f t="shared" ref="V27:V45" si="22">IF(AND(C27=0,B27=0),"",IF(AND(NOT(C27=0),B27=0),"Added",IF(AND(C27=0,NOT(B27=0)),"Deleted",IFERROR(C27/B27-1,""))))</f>
        <v>-4.7468354430379889E-2</v>
      </c>
      <c r="W27" s="252">
        <f t="shared" ref="W27:W45" si="23">IF(AND(D27=0,C27=0),"",IF(AND(NOT(D27=0),C27=0),"Added",IF(AND(D27=0,NOT(C27=0)),"Deleted",IFERROR(D27/C27-1,""))))</f>
        <v>-2.6578073089700838E-2</v>
      </c>
      <c r="X27" s="252">
        <f t="shared" ref="X27:X45" si="24">IF(AND(E27=0,D27=0),"",IF(AND(NOT(E27=0),D27=0),"Added",IF(AND(E27=0,NOT(D27=0)),"Deleted",IFERROR(E27/D27-1,""))))</f>
        <v>-2.3890784982935287E-2</v>
      </c>
      <c r="Y27" s="252">
        <f t="shared" ref="Y27:Y45" si="25">IF(AND(F27=0,E27=0),"",IF(AND(NOT(F27=0),E27=0),"Added",IF(AND(F27=0,NOT(E27=0)),"Deleted",IFERROR(F27/E27-1,""))))</f>
        <v>2.0979020979021046E-2</v>
      </c>
      <c r="Z27" s="252">
        <f t="shared" ref="Z27:Z45" si="26">IF(AND(G27=0,F27=0),"",IF(AND(NOT(G27=0),F27=0),"Added",IF(AND(G27=0,NOT(F27=0)),"Deleted",IFERROR(G27/F27-1,""))))</f>
        <v>1.7082999082625339E-2</v>
      </c>
      <c r="AA27" s="252">
        <f t="shared" ref="AA27:AA45" si="27">IF(AND(H27=0,G27=0),"",IF(AND(NOT(H27=0),G27=0),"Added",IF(AND(H27=0,NOT(G27=0)),"Deleted",IFERROR(H27/G27-1,""))))</f>
        <v>3.9611898580371729E-5</v>
      </c>
      <c r="AB27" s="252">
        <f t="shared" ref="AB27:AB45" si="28">IF(AND(I27=0,H27=0),"",IF(AND(NOT(I27=0),H27=0),"Added",IF(AND(I27=0,NOT(H27=0)),"Deleted",IFERROR(I27/H27-1,""))))</f>
        <v>-6.7340067340067034E-3</v>
      </c>
      <c r="AC27" s="252">
        <f t="shared" ref="AC27:AC45" si="29">IF(AND(J27=0,I27=0),"",IF(AND(NOT(J27=0),I27=0),"Added",IF(AND(J27=0,NOT(I27=0)),"Deleted",IFERROR(J27/I27-1,""))))</f>
        <v>-6.7796610169491567E-3</v>
      </c>
      <c r="AD27" s="252">
        <f t="shared" ref="AD27:AD45" si="30">IF(AND(K27=0,J27=0),"",IF(AND(NOT(K27=0),J27=0),"Added",IF(AND(K27=0,NOT(J27=0)),"Deleted",IFERROR(K27/J27-1,""))))</f>
        <v>6.8259385665530026E-3</v>
      </c>
      <c r="AE27" s="252">
        <f t="shared" ref="AE27:AE45" si="31">IF(AND(L27=0,K27=0),"",IF(AND(NOT(L27=0),K27=0),"Added",IF(AND(L27=0,NOT(K27=0)),"Deleted",IFERROR(L27/K27-1,""))))</f>
        <v>2.3728813559321882E-2</v>
      </c>
      <c r="AF27" s="252">
        <f t="shared" ref="AF27:AF45" si="32">IF(AND(M27=0,L27=0),"",IF(AND(NOT(M27=0),L27=0),"Added",IF(AND(M27=0,NOT(L27=0)),"Deleted",IFERROR(M27/L27-1,""))))</f>
        <v>6.6225165562914245E-3</v>
      </c>
      <c r="AG27" s="252">
        <f t="shared" ref="AG27:AG45" si="33">IF(AND(N27=0,M27=0),"",IF(AND(NOT(N27=0),M27=0),"Added",IF(AND(N27=0,NOT(M27=0)),"Deleted",IFERROR(N27/M27-1,""))))</f>
        <v>-6.5789473684210176E-3</v>
      </c>
      <c r="AH27" s="252">
        <f t="shared" ref="AH27:AH45" si="34">IF(AND(O27=0,N27=0),"",IF(AND(NOT(O27=0),N27=0),"Added",IF(AND(O27=0,NOT(N27=0)),"Deleted",IFERROR(O27/N27-1,""))))</f>
        <v>-3.9735099337748325E-2</v>
      </c>
      <c r="AI27" s="252">
        <f t="shared" ref="AI27:AI45" si="35">IF(AND(P27=0,O27=0),"",IF(AND(NOT(P27=0),O27=0),"Added",IF(AND(P27=0,NOT(O27=0)),"Deleted",IFERROR(P27/O27-1,""))))</f>
        <v>-3.1034482758620641E-2</v>
      </c>
      <c r="AJ27" s="252">
        <f t="shared" ref="AJ27:AJ45" si="36">IF(AND(Q27=0,P27=0),"",IF(AND(NOT(Q27=0),P27=0),"Added",IF(AND(Q27=0,NOT(P27=0)),"Deleted",IFERROR(Q27/P27-1,""))))</f>
        <v>-1.067615658362997E-2</v>
      </c>
      <c r="AK27" s="252">
        <f t="shared" ref="AK27:AK45" si="37">IF(AND(R27=0,Q27=0),"",IF(AND(NOT(R27=0),Q27=0),"Added",IF(AND(R27=0,NOT(Q27=0)),"Deleted",IFERROR(R27/Q27-1,""))))</f>
        <v>-7.194244604316502E-3</v>
      </c>
    </row>
    <row r="28" spans="1:37" x14ac:dyDescent="0.2">
      <c r="A28" s="235" t="s">
        <v>48</v>
      </c>
      <c r="B28" s="236">
        <v>2.42</v>
      </c>
      <c r="C28" s="236">
        <v>2.35</v>
      </c>
      <c r="D28" s="236">
        <v>2.33</v>
      </c>
      <c r="E28" s="236">
        <v>2.31</v>
      </c>
      <c r="F28" s="236">
        <v>2.3199999999999998</v>
      </c>
      <c r="G28" s="236">
        <v>2.3248844620809592</v>
      </c>
      <c r="H28" s="236">
        <v>2.3199999999999998</v>
      </c>
      <c r="I28" s="236">
        <v>2.31</v>
      </c>
      <c r="J28" s="236">
        <v>2.33</v>
      </c>
      <c r="K28" s="236">
        <v>2.37</v>
      </c>
      <c r="L28" s="236">
        <v>2.4300000000000002</v>
      </c>
      <c r="M28" s="236">
        <v>2.48</v>
      </c>
      <c r="N28" s="236">
        <v>2.52</v>
      </c>
      <c r="O28" s="236">
        <v>2.52</v>
      </c>
      <c r="P28" s="236">
        <v>2.5099999999999998</v>
      </c>
      <c r="Q28" s="236">
        <v>2.58</v>
      </c>
      <c r="R28" s="236">
        <f>IF('Relative Weights'!D8=0,0,'Relative Weights'!D8)</f>
        <v>2.66</v>
      </c>
      <c r="T28" s="237"/>
      <c r="U28" s="235" t="s">
        <v>48</v>
      </c>
      <c r="V28" s="252">
        <f t="shared" si="22"/>
        <v>-2.8925619834710647E-2</v>
      </c>
      <c r="W28" s="252">
        <f t="shared" si="23"/>
        <v>-8.5106382978723527E-3</v>
      </c>
      <c r="X28" s="252">
        <f t="shared" si="24"/>
        <v>-8.5836909871245259E-3</v>
      </c>
      <c r="Y28" s="252">
        <f t="shared" si="25"/>
        <v>4.3290043290042934E-3</v>
      </c>
      <c r="Z28" s="252">
        <f t="shared" si="26"/>
        <v>2.1053715866203859E-3</v>
      </c>
      <c r="AA28" s="252">
        <f t="shared" si="27"/>
        <v>-2.1009483097441661E-3</v>
      </c>
      <c r="AB28" s="252">
        <f t="shared" si="28"/>
        <v>-4.3103448275860767E-3</v>
      </c>
      <c r="AC28" s="252">
        <f t="shared" si="29"/>
        <v>8.6580086580085869E-3</v>
      </c>
      <c r="AD28" s="252">
        <f t="shared" si="30"/>
        <v>1.7167381974249052E-2</v>
      </c>
      <c r="AE28" s="252">
        <f t="shared" si="31"/>
        <v>2.5316455696202445E-2</v>
      </c>
      <c r="AF28" s="252">
        <f t="shared" si="32"/>
        <v>2.0576131687242816E-2</v>
      </c>
      <c r="AG28" s="252">
        <f t="shared" si="33"/>
        <v>1.6129032258064502E-2</v>
      </c>
      <c r="AH28" s="252">
        <f t="shared" si="34"/>
        <v>0</v>
      </c>
      <c r="AI28" s="252">
        <f t="shared" si="35"/>
        <v>-3.9682539682540652E-3</v>
      </c>
      <c r="AJ28" s="252">
        <f t="shared" si="36"/>
        <v>2.788844621513964E-2</v>
      </c>
      <c r="AK28" s="252">
        <f t="shared" si="37"/>
        <v>3.1007751937984551E-2</v>
      </c>
    </row>
    <row r="29" spans="1:37" x14ac:dyDescent="0.2">
      <c r="A29" s="235" t="s">
        <v>49</v>
      </c>
      <c r="B29" s="236">
        <v>1.99</v>
      </c>
      <c r="C29" s="236">
        <v>1.94</v>
      </c>
      <c r="D29" s="236">
        <v>1.87</v>
      </c>
      <c r="E29" s="236">
        <v>1.78</v>
      </c>
      <c r="F29" s="236">
        <v>1.74</v>
      </c>
      <c r="G29" s="236">
        <v>1.7348512548322386</v>
      </c>
      <c r="H29" s="236">
        <v>1.74</v>
      </c>
      <c r="I29" s="236">
        <v>1.73</v>
      </c>
      <c r="J29" s="236">
        <v>1.74</v>
      </c>
      <c r="K29" s="236">
        <v>1.79</v>
      </c>
      <c r="L29" s="236">
        <v>1.89</v>
      </c>
      <c r="M29" s="236">
        <v>1.99</v>
      </c>
      <c r="N29" s="236">
        <v>2.08</v>
      </c>
      <c r="O29" s="236">
        <v>2.1</v>
      </c>
      <c r="P29" s="236">
        <v>2.0699999999999998</v>
      </c>
      <c r="Q29" s="236">
        <v>2.0099999999999998</v>
      </c>
      <c r="R29" s="236">
        <f>IF('Relative Weights'!D9=0,0,'Relative Weights'!D9)</f>
        <v>1.98</v>
      </c>
      <c r="T29" s="237"/>
      <c r="U29" s="235" t="s">
        <v>49</v>
      </c>
      <c r="V29" s="252">
        <f t="shared" si="22"/>
        <v>-2.5125628140703515E-2</v>
      </c>
      <c r="W29" s="252">
        <f t="shared" si="23"/>
        <v>-3.6082474226803996E-2</v>
      </c>
      <c r="X29" s="252">
        <f t="shared" si="24"/>
        <v>-4.8128342245989386E-2</v>
      </c>
      <c r="Y29" s="252">
        <f t="shared" si="25"/>
        <v>-2.2471910112359605E-2</v>
      </c>
      <c r="Z29" s="252">
        <f t="shared" si="26"/>
        <v>-2.9590489469892844E-3</v>
      </c>
      <c r="AA29" s="252">
        <f t="shared" si="27"/>
        <v>2.9678309039002926E-3</v>
      </c>
      <c r="AB29" s="252">
        <f t="shared" si="28"/>
        <v>-5.7471264367816577E-3</v>
      </c>
      <c r="AC29" s="252">
        <f t="shared" si="29"/>
        <v>5.7803468208093012E-3</v>
      </c>
      <c r="AD29" s="252">
        <f t="shared" si="30"/>
        <v>2.8735632183908066E-2</v>
      </c>
      <c r="AE29" s="252">
        <f t="shared" si="31"/>
        <v>5.5865921787709327E-2</v>
      </c>
      <c r="AF29" s="252">
        <f t="shared" si="32"/>
        <v>5.2910052910053018E-2</v>
      </c>
      <c r="AG29" s="252">
        <f t="shared" si="33"/>
        <v>4.5226130653266416E-2</v>
      </c>
      <c r="AH29" s="252">
        <f t="shared" si="34"/>
        <v>9.6153846153845812E-3</v>
      </c>
      <c r="AI29" s="252">
        <f t="shared" si="35"/>
        <v>-1.4285714285714457E-2</v>
      </c>
      <c r="AJ29" s="252">
        <f t="shared" si="36"/>
        <v>-2.8985507246376829E-2</v>
      </c>
      <c r="AK29" s="252">
        <f t="shared" si="37"/>
        <v>-1.492537313432829E-2</v>
      </c>
    </row>
    <row r="30" spans="1:37" x14ac:dyDescent="0.2">
      <c r="A30" s="235" t="s">
        <v>50</v>
      </c>
      <c r="B30" s="236">
        <v>2.66</v>
      </c>
      <c r="C30" s="236">
        <v>2.56</v>
      </c>
      <c r="D30" s="236">
        <v>2.59</v>
      </c>
      <c r="E30" s="236">
        <v>2.59</v>
      </c>
      <c r="F30" s="236">
        <v>2.68</v>
      </c>
      <c r="G30" s="236">
        <v>2.6417417669375078</v>
      </c>
      <c r="H30" s="236">
        <v>2.52</v>
      </c>
      <c r="I30" s="236">
        <v>2.46</v>
      </c>
      <c r="J30" s="236">
        <v>2.54</v>
      </c>
      <c r="K30" s="236">
        <v>2.65</v>
      </c>
      <c r="L30" s="236">
        <v>2.66</v>
      </c>
      <c r="M30" s="236">
        <v>2.65</v>
      </c>
      <c r="N30" s="236">
        <v>2.75</v>
      </c>
      <c r="O30" s="236">
        <v>2.7</v>
      </c>
      <c r="P30" s="236">
        <v>2.58</v>
      </c>
      <c r="Q30" s="236">
        <v>2.44</v>
      </c>
      <c r="R30" s="236">
        <f>IF('Relative Weights'!D10=0,0,'Relative Weights'!D10)</f>
        <v>2.38</v>
      </c>
      <c r="T30" s="237"/>
      <c r="U30" s="235" t="s">
        <v>50</v>
      </c>
      <c r="V30" s="252">
        <f t="shared" si="22"/>
        <v>-3.7593984962406068E-2</v>
      </c>
      <c r="W30" s="252">
        <f t="shared" si="23"/>
        <v>1.171875E-2</v>
      </c>
      <c r="X30" s="252">
        <f t="shared" si="24"/>
        <v>0</v>
      </c>
      <c r="Y30" s="252">
        <f t="shared" si="25"/>
        <v>3.4749034749034902E-2</v>
      </c>
      <c r="Z30" s="252">
        <f t="shared" si="26"/>
        <v>-1.4275460097944892E-2</v>
      </c>
      <c r="AA30" s="252">
        <f t="shared" si="27"/>
        <v>-4.6083901334020072E-2</v>
      </c>
      <c r="AB30" s="252">
        <f t="shared" si="28"/>
        <v>-2.3809523809523836E-2</v>
      </c>
      <c r="AC30" s="252">
        <f t="shared" si="29"/>
        <v>3.2520325203251987E-2</v>
      </c>
      <c r="AD30" s="252">
        <f t="shared" si="30"/>
        <v>4.3307086614173151E-2</v>
      </c>
      <c r="AE30" s="252">
        <f t="shared" si="31"/>
        <v>3.7735849056603765E-3</v>
      </c>
      <c r="AF30" s="252">
        <f t="shared" si="32"/>
        <v>-3.7593984962407401E-3</v>
      </c>
      <c r="AG30" s="252">
        <f t="shared" si="33"/>
        <v>3.7735849056603765E-2</v>
      </c>
      <c r="AH30" s="252">
        <f t="shared" si="34"/>
        <v>-1.8181818181818077E-2</v>
      </c>
      <c r="AI30" s="252">
        <f t="shared" si="35"/>
        <v>-4.4444444444444509E-2</v>
      </c>
      <c r="AJ30" s="252">
        <f t="shared" si="36"/>
        <v>-5.4263565891472965E-2</v>
      </c>
      <c r="AK30" s="252">
        <f t="shared" si="37"/>
        <v>-2.4590163934426257E-2</v>
      </c>
    </row>
    <row r="31" spans="1:37" x14ac:dyDescent="0.2">
      <c r="A31" s="235" t="s">
        <v>51</v>
      </c>
      <c r="B31" s="236">
        <v>3.09</v>
      </c>
      <c r="C31" s="236">
        <v>2.96</v>
      </c>
      <c r="D31" s="236">
        <v>3.04</v>
      </c>
      <c r="E31" s="236">
        <v>3.21</v>
      </c>
      <c r="F31" s="236">
        <v>3.56</v>
      </c>
      <c r="G31" s="236">
        <v>3.7654761668092531</v>
      </c>
      <c r="H31" s="236">
        <v>3.87</v>
      </c>
      <c r="I31" s="236">
        <v>3.82</v>
      </c>
      <c r="J31" s="236">
        <v>3.7</v>
      </c>
      <c r="K31" s="236">
        <v>3.59</v>
      </c>
      <c r="L31" s="236">
        <v>3.58</v>
      </c>
      <c r="M31" s="236">
        <v>3.58</v>
      </c>
      <c r="N31" s="236">
        <v>3.52</v>
      </c>
      <c r="O31" s="236">
        <v>3.37</v>
      </c>
      <c r="P31" s="236">
        <v>3.22</v>
      </c>
      <c r="Q31" s="236">
        <v>3.12</v>
      </c>
      <c r="R31" s="236">
        <f>IF('Relative Weights'!D11=0,0,'Relative Weights'!D11)</f>
        <v>2.99</v>
      </c>
      <c r="T31" s="237"/>
      <c r="U31" s="235" t="s">
        <v>51</v>
      </c>
      <c r="V31" s="252">
        <f t="shared" si="22"/>
        <v>-4.2071197411003181E-2</v>
      </c>
      <c r="W31" s="252">
        <f t="shared" si="23"/>
        <v>2.7027027027026973E-2</v>
      </c>
      <c r="X31" s="252">
        <f t="shared" si="24"/>
        <v>5.5921052631578982E-2</v>
      </c>
      <c r="Y31" s="252">
        <f t="shared" si="25"/>
        <v>0.10903426791277271</v>
      </c>
      <c r="Z31" s="252">
        <f t="shared" si="26"/>
        <v>5.7718024384621591E-2</v>
      </c>
      <c r="AA31" s="252">
        <f t="shared" si="27"/>
        <v>2.7758463620636054E-2</v>
      </c>
      <c r="AB31" s="252">
        <f t="shared" si="28"/>
        <v>-1.2919896640826933E-2</v>
      </c>
      <c r="AC31" s="252">
        <f t="shared" si="29"/>
        <v>-3.1413612565444948E-2</v>
      </c>
      <c r="AD31" s="252">
        <f t="shared" si="30"/>
        <v>-2.972972972972987E-2</v>
      </c>
      <c r="AE31" s="252">
        <f t="shared" si="31"/>
        <v>-2.7855153203342198E-3</v>
      </c>
      <c r="AF31" s="252">
        <f t="shared" si="32"/>
        <v>0</v>
      </c>
      <c r="AG31" s="252">
        <f t="shared" si="33"/>
        <v>-1.6759776536312887E-2</v>
      </c>
      <c r="AH31" s="252">
        <f t="shared" si="34"/>
        <v>-4.2613636363636354E-2</v>
      </c>
      <c r="AI31" s="252">
        <f t="shared" si="35"/>
        <v>-4.451038575667654E-2</v>
      </c>
      <c r="AJ31" s="252">
        <f t="shared" si="36"/>
        <v>-3.1055900621118071E-2</v>
      </c>
      <c r="AK31" s="252">
        <f t="shared" si="37"/>
        <v>-4.166666666666663E-2</v>
      </c>
    </row>
    <row r="32" spans="1:37" x14ac:dyDescent="0.2">
      <c r="A32" s="235" t="s">
        <v>52</v>
      </c>
      <c r="B32" s="236">
        <v>1.96</v>
      </c>
      <c r="C32" s="236">
        <v>1.89</v>
      </c>
      <c r="D32" s="236">
        <v>1.84</v>
      </c>
      <c r="E32" s="236">
        <v>1.77</v>
      </c>
      <c r="F32" s="236">
        <v>1.74</v>
      </c>
      <c r="G32" s="236">
        <v>1.738238348651205</v>
      </c>
      <c r="H32" s="236">
        <v>1.7</v>
      </c>
      <c r="I32" s="236">
        <v>1.68</v>
      </c>
      <c r="J32" s="236">
        <v>1.66</v>
      </c>
      <c r="K32" s="236">
        <v>1.64</v>
      </c>
      <c r="L32" s="236">
        <v>1.65</v>
      </c>
      <c r="M32" s="236">
        <v>1.66</v>
      </c>
      <c r="N32" s="236">
        <v>1.75</v>
      </c>
      <c r="O32" s="236">
        <v>1.77</v>
      </c>
      <c r="P32" s="236">
        <v>1.76</v>
      </c>
      <c r="Q32" s="236">
        <v>1.76</v>
      </c>
      <c r="R32" s="236">
        <f>IF('Relative Weights'!D12=0,0,'Relative Weights'!D12)</f>
        <v>1.8</v>
      </c>
      <c r="T32" s="237"/>
      <c r="U32" s="235" t="s">
        <v>52</v>
      </c>
      <c r="V32" s="252">
        <f t="shared" si="22"/>
        <v>-3.5714285714285698E-2</v>
      </c>
      <c r="W32" s="252">
        <f t="shared" si="23"/>
        <v>-2.6455026455026398E-2</v>
      </c>
      <c r="X32" s="252">
        <f t="shared" si="24"/>
        <v>-3.8043478260869623E-2</v>
      </c>
      <c r="Y32" s="252">
        <f t="shared" si="25"/>
        <v>-1.6949152542372947E-2</v>
      </c>
      <c r="Z32" s="252">
        <f t="shared" si="26"/>
        <v>-1.0124433039051528E-3</v>
      </c>
      <c r="AA32" s="252">
        <f t="shared" si="27"/>
        <v>-2.1998334509692685E-2</v>
      </c>
      <c r="AB32" s="252">
        <f t="shared" si="28"/>
        <v>-1.1764705882352899E-2</v>
      </c>
      <c r="AC32" s="252">
        <f t="shared" si="29"/>
        <v>-1.1904761904761862E-2</v>
      </c>
      <c r="AD32" s="252">
        <f t="shared" si="30"/>
        <v>-1.2048192771084376E-2</v>
      </c>
      <c r="AE32" s="252">
        <f t="shared" si="31"/>
        <v>6.0975609756097615E-3</v>
      </c>
      <c r="AF32" s="252">
        <f t="shared" si="32"/>
        <v>6.0606060606060996E-3</v>
      </c>
      <c r="AG32" s="252">
        <f t="shared" si="33"/>
        <v>5.4216867469879526E-2</v>
      </c>
      <c r="AH32" s="252">
        <f t="shared" si="34"/>
        <v>1.1428571428571344E-2</v>
      </c>
      <c r="AI32" s="252">
        <f t="shared" si="35"/>
        <v>-5.6497175141243527E-3</v>
      </c>
      <c r="AJ32" s="252">
        <f t="shared" si="36"/>
        <v>0</v>
      </c>
      <c r="AK32" s="252">
        <f t="shared" si="37"/>
        <v>2.2727272727272707E-2</v>
      </c>
    </row>
    <row r="33" spans="1:37" x14ac:dyDescent="0.2">
      <c r="A33" s="235" t="s">
        <v>53</v>
      </c>
      <c r="B33" s="236">
        <v>0</v>
      </c>
      <c r="C33" s="236">
        <v>0</v>
      </c>
      <c r="D33" s="236">
        <v>0</v>
      </c>
      <c r="E33" s="236">
        <v>0</v>
      </c>
      <c r="F33" s="236">
        <v>0</v>
      </c>
      <c r="G33" s="236">
        <v>0</v>
      </c>
      <c r="H33" s="236">
        <v>0</v>
      </c>
      <c r="I33" s="236">
        <v>0</v>
      </c>
      <c r="J33" s="236">
        <v>0</v>
      </c>
      <c r="K33" s="236">
        <v>0</v>
      </c>
      <c r="L33" s="236">
        <v>0</v>
      </c>
      <c r="M33" s="236">
        <v>0</v>
      </c>
      <c r="N33" s="236">
        <v>0</v>
      </c>
      <c r="O33" s="236">
        <v>0</v>
      </c>
      <c r="P33" s="236">
        <v>0</v>
      </c>
      <c r="Q33" s="236">
        <v>0</v>
      </c>
      <c r="R33" s="236">
        <f>IF('Relative Weights'!D13=0,0,'Relative Weights'!D13)</f>
        <v>0</v>
      </c>
      <c r="T33" s="237"/>
      <c r="U33" s="235" t="s">
        <v>53</v>
      </c>
      <c r="V33" s="252" t="str">
        <f t="shared" si="22"/>
        <v/>
      </c>
      <c r="W33" s="252" t="str">
        <f t="shared" si="23"/>
        <v/>
      </c>
      <c r="X33" s="252" t="str">
        <f t="shared" si="24"/>
        <v/>
      </c>
      <c r="Y33" s="252" t="str">
        <f t="shared" si="25"/>
        <v/>
      </c>
      <c r="Z33" s="252" t="str">
        <f t="shared" si="26"/>
        <v/>
      </c>
      <c r="AA33" s="252" t="str">
        <f t="shared" si="27"/>
        <v/>
      </c>
      <c r="AB33" s="252" t="str">
        <f t="shared" si="28"/>
        <v/>
      </c>
      <c r="AC33" s="252" t="str">
        <f t="shared" si="29"/>
        <v/>
      </c>
      <c r="AD33" s="252" t="str">
        <f t="shared" si="30"/>
        <v/>
      </c>
      <c r="AE33" s="252" t="str">
        <f t="shared" si="31"/>
        <v/>
      </c>
      <c r="AF33" s="252" t="str">
        <f t="shared" si="32"/>
        <v/>
      </c>
      <c r="AG33" s="252" t="str">
        <f t="shared" si="33"/>
        <v/>
      </c>
      <c r="AH33" s="252" t="str">
        <f t="shared" si="34"/>
        <v/>
      </c>
      <c r="AI33" s="252" t="str">
        <f t="shared" si="35"/>
        <v/>
      </c>
      <c r="AJ33" s="252" t="str">
        <f t="shared" si="36"/>
        <v/>
      </c>
      <c r="AK33" s="252" t="str">
        <f t="shared" si="37"/>
        <v/>
      </c>
    </row>
    <row r="34" spans="1:37" x14ac:dyDescent="0.2">
      <c r="A34" s="235" t="s">
        <v>54</v>
      </c>
      <c r="B34" s="236">
        <v>2.9</v>
      </c>
      <c r="C34" s="236">
        <v>3.39</v>
      </c>
      <c r="D34" s="236">
        <v>3.05</v>
      </c>
      <c r="E34" s="236">
        <v>2.78</v>
      </c>
      <c r="F34" s="236">
        <v>2.17</v>
      </c>
      <c r="G34" s="236">
        <v>2.0515235905863438</v>
      </c>
      <c r="H34" s="236">
        <v>2.0499999999999998</v>
      </c>
      <c r="I34" s="236">
        <v>2.0299999999999998</v>
      </c>
      <c r="J34" s="236">
        <v>2.09</v>
      </c>
      <c r="K34" s="236">
        <v>2.04</v>
      </c>
      <c r="L34" s="236">
        <v>2.16</v>
      </c>
      <c r="M34" s="236">
        <v>2.0099999999999998</v>
      </c>
      <c r="N34" s="236">
        <v>2.0499999999999998</v>
      </c>
      <c r="O34" s="236">
        <v>1.87</v>
      </c>
      <c r="P34" s="236">
        <v>1.89</v>
      </c>
      <c r="Q34" s="236">
        <v>1.83</v>
      </c>
      <c r="R34" s="236">
        <f>IF('Relative Weights'!D14=0,0,'Relative Weights'!D14)</f>
        <v>1.85</v>
      </c>
      <c r="T34" s="237"/>
      <c r="U34" s="235" t="s">
        <v>54</v>
      </c>
      <c r="V34" s="252">
        <f t="shared" si="22"/>
        <v>0.16896551724137931</v>
      </c>
      <c r="W34" s="252">
        <f t="shared" si="23"/>
        <v>-0.10029498525073755</v>
      </c>
      <c r="X34" s="252">
        <f t="shared" si="24"/>
        <v>-8.8524590163934436E-2</v>
      </c>
      <c r="Y34" s="252">
        <f t="shared" si="25"/>
        <v>-0.21942446043165464</v>
      </c>
      <c r="Z34" s="252">
        <f t="shared" si="26"/>
        <v>-5.4597423692929081E-2</v>
      </c>
      <c r="AA34" s="252">
        <f t="shared" si="27"/>
        <v>-7.4266296197378345E-4</v>
      </c>
      <c r="AB34" s="252">
        <f t="shared" si="28"/>
        <v>-9.7560975609756184E-3</v>
      </c>
      <c r="AC34" s="252">
        <f t="shared" si="29"/>
        <v>2.9556650246305383E-2</v>
      </c>
      <c r="AD34" s="252">
        <f t="shared" si="30"/>
        <v>-2.3923444976076458E-2</v>
      </c>
      <c r="AE34" s="252">
        <f t="shared" si="31"/>
        <v>5.8823529411764719E-2</v>
      </c>
      <c r="AF34" s="252">
        <f t="shared" si="32"/>
        <v>-6.9444444444444642E-2</v>
      </c>
      <c r="AG34" s="252">
        <f t="shared" si="33"/>
        <v>1.990049751243772E-2</v>
      </c>
      <c r="AH34" s="252">
        <f t="shared" si="34"/>
        <v>-8.7804878048780344E-2</v>
      </c>
      <c r="AI34" s="252">
        <f t="shared" si="35"/>
        <v>1.0695187165775222E-2</v>
      </c>
      <c r="AJ34" s="252">
        <f t="shared" si="36"/>
        <v>-3.1746031746031633E-2</v>
      </c>
      <c r="AK34" s="252">
        <f t="shared" si="37"/>
        <v>1.0928961748633892E-2</v>
      </c>
    </row>
    <row r="35" spans="1:37" x14ac:dyDescent="0.2">
      <c r="A35" s="235" t="s">
        <v>55</v>
      </c>
      <c r="B35" s="236">
        <v>1.24</v>
      </c>
      <c r="C35" s="236">
        <v>1.36</v>
      </c>
      <c r="D35" s="236">
        <v>1.28</v>
      </c>
      <c r="E35" s="236">
        <v>1.28</v>
      </c>
      <c r="F35" s="236">
        <v>1.1399999999999999</v>
      </c>
      <c r="G35" s="236">
        <v>1.1211198340943869</v>
      </c>
      <c r="H35" s="236">
        <v>1.0900000000000001</v>
      </c>
      <c r="I35" s="236">
        <v>1.08</v>
      </c>
      <c r="J35" s="236">
        <v>1.1200000000000001</v>
      </c>
      <c r="K35" s="236">
        <v>1.2</v>
      </c>
      <c r="L35" s="236">
        <v>1.36</v>
      </c>
      <c r="M35" s="236">
        <v>1.51</v>
      </c>
      <c r="N35" s="236">
        <v>1.57</v>
      </c>
      <c r="O35" s="236">
        <v>1.54</v>
      </c>
      <c r="P35" s="236">
        <v>1.54</v>
      </c>
      <c r="Q35" s="236">
        <v>1.62</v>
      </c>
      <c r="R35" s="236">
        <f>IF('Relative Weights'!D15=0,0,'Relative Weights'!D15)</f>
        <v>1.75</v>
      </c>
      <c r="T35" s="237"/>
      <c r="U35" s="235" t="s">
        <v>55</v>
      </c>
      <c r="V35" s="252">
        <f t="shared" si="22"/>
        <v>9.6774193548387233E-2</v>
      </c>
      <c r="W35" s="252">
        <f t="shared" si="23"/>
        <v>-5.8823529411764719E-2</v>
      </c>
      <c r="X35" s="252">
        <f t="shared" si="24"/>
        <v>0</v>
      </c>
      <c r="Y35" s="252">
        <f t="shared" si="25"/>
        <v>-0.10937500000000011</v>
      </c>
      <c r="Z35" s="252">
        <f t="shared" si="26"/>
        <v>-1.6561549040011392E-2</v>
      </c>
      <c r="AA35" s="252">
        <f t="shared" si="27"/>
        <v>-2.775781245501252E-2</v>
      </c>
      <c r="AB35" s="252">
        <f t="shared" si="28"/>
        <v>-9.1743119266055606E-3</v>
      </c>
      <c r="AC35" s="252">
        <f t="shared" si="29"/>
        <v>3.7037037037036979E-2</v>
      </c>
      <c r="AD35" s="252">
        <f t="shared" si="30"/>
        <v>7.1428571428571397E-2</v>
      </c>
      <c r="AE35" s="252">
        <f t="shared" si="31"/>
        <v>0.13333333333333353</v>
      </c>
      <c r="AF35" s="252">
        <f t="shared" si="32"/>
        <v>0.11029411764705865</v>
      </c>
      <c r="AG35" s="252">
        <f t="shared" si="33"/>
        <v>3.9735099337748325E-2</v>
      </c>
      <c r="AH35" s="252">
        <f t="shared" si="34"/>
        <v>-1.9108280254777066E-2</v>
      </c>
      <c r="AI35" s="252">
        <f t="shared" si="35"/>
        <v>0</v>
      </c>
      <c r="AJ35" s="252">
        <f t="shared" si="36"/>
        <v>5.1948051948051965E-2</v>
      </c>
      <c r="AK35" s="252">
        <f t="shared" si="37"/>
        <v>8.0246913580246826E-2</v>
      </c>
    </row>
    <row r="36" spans="1:37" x14ac:dyDescent="0.2">
      <c r="A36" s="235" t="s">
        <v>730</v>
      </c>
      <c r="B36" s="236">
        <v>0</v>
      </c>
      <c r="C36" s="236">
        <v>0</v>
      </c>
      <c r="D36" s="236">
        <v>0</v>
      </c>
      <c r="E36" s="236">
        <v>0</v>
      </c>
      <c r="F36" s="236">
        <v>0</v>
      </c>
      <c r="G36" s="236">
        <v>0</v>
      </c>
      <c r="H36" s="236">
        <v>0</v>
      </c>
      <c r="I36" s="236">
        <v>0</v>
      </c>
      <c r="J36" s="236">
        <v>0</v>
      </c>
      <c r="K36" s="236">
        <v>0</v>
      </c>
      <c r="L36" s="236">
        <v>0</v>
      </c>
      <c r="M36" s="236">
        <v>0</v>
      </c>
      <c r="N36" s="236">
        <v>0</v>
      </c>
      <c r="O36" s="236">
        <v>0</v>
      </c>
      <c r="P36" s="236">
        <v>0</v>
      </c>
      <c r="Q36" s="236">
        <v>0</v>
      </c>
      <c r="R36" s="236">
        <f>IF('Relative Weights'!D16=0,0,'Relative Weights'!D16)</f>
        <v>0</v>
      </c>
      <c r="T36" s="237"/>
      <c r="U36" s="235" t="s">
        <v>730</v>
      </c>
      <c r="V36" s="252" t="str">
        <f t="shared" si="22"/>
        <v/>
      </c>
      <c r="W36" s="252" t="str">
        <f t="shared" si="23"/>
        <v/>
      </c>
      <c r="X36" s="252" t="str">
        <f t="shared" si="24"/>
        <v/>
      </c>
      <c r="Y36" s="252" t="str">
        <f t="shared" si="25"/>
        <v/>
      </c>
      <c r="Z36" s="252" t="str">
        <f t="shared" si="26"/>
        <v/>
      </c>
      <c r="AA36" s="252" t="str">
        <f t="shared" si="27"/>
        <v/>
      </c>
      <c r="AB36" s="252" t="str">
        <f t="shared" si="28"/>
        <v/>
      </c>
      <c r="AC36" s="252" t="str">
        <f t="shared" si="29"/>
        <v/>
      </c>
      <c r="AD36" s="252" t="str">
        <f t="shared" si="30"/>
        <v/>
      </c>
      <c r="AE36" s="252" t="str">
        <f t="shared" si="31"/>
        <v/>
      </c>
      <c r="AF36" s="252" t="str">
        <f t="shared" si="32"/>
        <v/>
      </c>
      <c r="AG36" s="252" t="str">
        <f t="shared" si="33"/>
        <v/>
      </c>
      <c r="AH36" s="252" t="str">
        <f t="shared" si="34"/>
        <v/>
      </c>
      <c r="AI36" s="252" t="str">
        <f t="shared" si="35"/>
        <v/>
      </c>
      <c r="AJ36" s="252" t="str">
        <f t="shared" si="36"/>
        <v/>
      </c>
      <c r="AK36" s="252" t="str">
        <f t="shared" si="37"/>
        <v/>
      </c>
    </row>
    <row r="37" spans="1:37" x14ac:dyDescent="0.2">
      <c r="A37" s="235" t="s">
        <v>57</v>
      </c>
      <c r="B37" s="236">
        <v>1.96</v>
      </c>
      <c r="C37" s="236">
        <v>2.2799999999999998</v>
      </c>
      <c r="D37" s="236">
        <v>2.37</v>
      </c>
      <c r="E37" s="236">
        <v>2.25</v>
      </c>
      <c r="F37" s="236">
        <v>2.3199999999999998</v>
      </c>
      <c r="G37" s="236">
        <v>2.1169610732346342</v>
      </c>
      <c r="H37" s="236">
        <v>1.97</v>
      </c>
      <c r="I37" s="236">
        <v>1.86</v>
      </c>
      <c r="J37" s="236">
        <v>1.89</v>
      </c>
      <c r="K37" s="236">
        <v>1.98</v>
      </c>
      <c r="L37" s="236">
        <v>2.06</v>
      </c>
      <c r="M37" s="236">
        <v>2.33</v>
      </c>
      <c r="N37" s="236">
        <v>2.64</v>
      </c>
      <c r="O37" s="236">
        <v>2.85</v>
      </c>
      <c r="P37" s="236">
        <v>2.74</v>
      </c>
      <c r="Q37" s="236">
        <v>2.79</v>
      </c>
      <c r="R37" s="236">
        <f>IF('Relative Weights'!D17=0,0,'Relative Weights'!D17)</f>
        <v>2.93</v>
      </c>
      <c r="T37" s="237"/>
      <c r="U37" s="235" t="s">
        <v>57</v>
      </c>
      <c r="V37" s="252">
        <f t="shared" si="22"/>
        <v>0.16326530612244894</v>
      </c>
      <c r="W37" s="252">
        <f t="shared" si="23"/>
        <v>3.947368421052655E-2</v>
      </c>
      <c r="X37" s="252">
        <f t="shared" si="24"/>
        <v>-5.0632911392405111E-2</v>
      </c>
      <c r="Y37" s="252">
        <f t="shared" si="25"/>
        <v>3.1111111111111089E-2</v>
      </c>
      <c r="Z37" s="252">
        <f t="shared" si="26"/>
        <v>-8.7516778778174875E-2</v>
      </c>
      <c r="AA37" s="252">
        <f t="shared" si="27"/>
        <v>-6.9420772584204093E-2</v>
      </c>
      <c r="AB37" s="252">
        <f t="shared" si="28"/>
        <v>-5.5837563451776595E-2</v>
      </c>
      <c r="AC37" s="252">
        <f t="shared" si="29"/>
        <v>1.6129032258064502E-2</v>
      </c>
      <c r="AD37" s="252">
        <f t="shared" si="30"/>
        <v>4.7619047619047672E-2</v>
      </c>
      <c r="AE37" s="252">
        <f t="shared" si="31"/>
        <v>4.0404040404040442E-2</v>
      </c>
      <c r="AF37" s="252">
        <f t="shared" si="32"/>
        <v>0.13106796116504849</v>
      </c>
      <c r="AG37" s="252">
        <f t="shared" si="33"/>
        <v>0.13304721030042921</v>
      </c>
      <c r="AH37" s="252">
        <f t="shared" si="34"/>
        <v>7.9545454545454586E-2</v>
      </c>
      <c r="AI37" s="252">
        <f t="shared" si="35"/>
        <v>-3.8596491228070184E-2</v>
      </c>
      <c r="AJ37" s="252">
        <f t="shared" si="36"/>
        <v>1.8248175182481674E-2</v>
      </c>
      <c r="AK37" s="252">
        <f t="shared" si="37"/>
        <v>5.017921146953408E-2</v>
      </c>
    </row>
    <row r="38" spans="1:37" x14ac:dyDescent="0.2">
      <c r="A38" s="235" t="s">
        <v>58</v>
      </c>
      <c r="B38" s="236">
        <v>1.23</v>
      </c>
      <c r="C38" s="236">
        <v>1.23</v>
      </c>
      <c r="D38" s="236">
        <v>1.26</v>
      </c>
      <c r="E38" s="236">
        <v>1.47</v>
      </c>
      <c r="F38" s="236">
        <v>1.55</v>
      </c>
      <c r="G38" s="236">
        <v>1.5020874823471217</v>
      </c>
      <c r="H38" s="236">
        <v>1.28</v>
      </c>
      <c r="I38" s="236">
        <v>1.2</v>
      </c>
      <c r="J38" s="236">
        <v>1.18</v>
      </c>
      <c r="K38" s="236">
        <v>1.1100000000000001</v>
      </c>
      <c r="L38" s="236">
        <v>1.1399999999999999</v>
      </c>
      <c r="M38" s="236">
        <v>1.18</v>
      </c>
      <c r="N38" s="236">
        <v>1.26</v>
      </c>
      <c r="O38" s="236">
        <v>1.25</v>
      </c>
      <c r="P38" s="236">
        <v>1.26</v>
      </c>
      <c r="Q38" s="236">
        <v>1.29</v>
      </c>
      <c r="R38" s="236">
        <f>IF('Relative Weights'!D18=0,0,'Relative Weights'!D18)</f>
        <v>1.33</v>
      </c>
      <c r="T38" s="237"/>
      <c r="U38" s="235" t="s">
        <v>58</v>
      </c>
      <c r="V38" s="252">
        <f t="shared" si="22"/>
        <v>0</v>
      </c>
      <c r="W38" s="252">
        <f t="shared" si="23"/>
        <v>2.4390243902439046E-2</v>
      </c>
      <c r="X38" s="252">
        <f t="shared" si="24"/>
        <v>0.16666666666666674</v>
      </c>
      <c r="Y38" s="252">
        <f t="shared" si="25"/>
        <v>5.4421768707483054E-2</v>
      </c>
      <c r="Z38" s="252">
        <f t="shared" si="26"/>
        <v>-3.0911301711534334E-2</v>
      </c>
      <c r="AA38" s="252">
        <f t="shared" si="27"/>
        <v>-0.14785256182289319</v>
      </c>
      <c r="AB38" s="252">
        <f t="shared" si="28"/>
        <v>-6.25E-2</v>
      </c>
      <c r="AC38" s="252">
        <f t="shared" si="29"/>
        <v>-1.6666666666666718E-2</v>
      </c>
      <c r="AD38" s="252">
        <f t="shared" si="30"/>
        <v>-5.9322033898304927E-2</v>
      </c>
      <c r="AE38" s="252">
        <f t="shared" si="31"/>
        <v>2.7027027027026751E-2</v>
      </c>
      <c r="AF38" s="252">
        <f t="shared" si="32"/>
        <v>3.5087719298245723E-2</v>
      </c>
      <c r="AG38" s="252">
        <f t="shared" si="33"/>
        <v>6.7796610169491567E-2</v>
      </c>
      <c r="AH38" s="252">
        <f t="shared" si="34"/>
        <v>-7.9365079365079083E-3</v>
      </c>
      <c r="AI38" s="252">
        <f t="shared" si="35"/>
        <v>8.0000000000000071E-3</v>
      </c>
      <c r="AJ38" s="252">
        <f t="shared" si="36"/>
        <v>2.3809523809523725E-2</v>
      </c>
      <c r="AK38" s="252">
        <f t="shared" si="37"/>
        <v>3.1007751937984551E-2</v>
      </c>
    </row>
    <row r="39" spans="1:37" x14ac:dyDescent="0.2">
      <c r="A39" s="235" t="s">
        <v>59</v>
      </c>
      <c r="B39" s="236">
        <v>2.14</v>
      </c>
      <c r="C39" s="236">
        <v>2.13</v>
      </c>
      <c r="D39" s="236">
        <v>2.13</v>
      </c>
      <c r="E39" s="236">
        <v>2.14</v>
      </c>
      <c r="F39" s="236">
        <v>2.12</v>
      </c>
      <c r="G39" s="236">
        <v>2.0812064785971747</v>
      </c>
      <c r="H39" s="236">
        <v>1.98</v>
      </c>
      <c r="I39" s="236">
        <v>1.89</v>
      </c>
      <c r="J39" s="236">
        <v>1.81</v>
      </c>
      <c r="K39" s="236">
        <v>1.76</v>
      </c>
      <c r="L39" s="236">
        <v>1.73</v>
      </c>
      <c r="M39" s="236">
        <v>1.7</v>
      </c>
      <c r="N39" s="236">
        <v>1.65</v>
      </c>
      <c r="O39" s="236">
        <v>1.59</v>
      </c>
      <c r="P39" s="236">
        <v>1.55</v>
      </c>
      <c r="Q39" s="236">
        <v>1.54</v>
      </c>
      <c r="R39" s="236">
        <f>IF('Relative Weights'!D19=0,0,'Relative Weights'!D19)</f>
        <v>1.56</v>
      </c>
      <c r="T39" s="237"/>
      <c r="U39" s="235" t="s">
        <v>59</v>
      </c>
      <c r="V39" s="252">
        <f t="shared" si="22"/>
        <v>-4.6728971962617383E-3</v>
      </c>
      <c r="W39" s="252">
        <f t="shared" si="23"/>
        <v>0</v>
      </c>
      <c r="X39" s="252">
        <f t="shared" si="24"/>
        <v>4.6948356807512415E-3</v>
      </c>
      <c r="Y39" s="252">
        <f t="shared" si="25"/>
        <v>-9.3457943925233655E-3</v>
      </c>
      <c r="Z39" s="252">
        <f t="shared" si="26"/>
        <v>-1.8298830850389303E-2</v>
      </c>
      <c r="AA39" s="252">
        <f t="shared" si="27"/>
        <v>-4.8628754348964187E-2</v>
      </c>
      <c r="AB39" s="252">
        <f t="shared" si="28"/>
        <v>-4.5454545454545525E-2</v>
      </c>
      <c r="AC39" s="252">
        <f t="shared" si="29"/>
        <v>-4.2328042328042215E-2</v>
      </c>
      <c r="AD39" s="252">
        <f t="shared" si="30"/>
        <v>-2.7624309392265234E-2</v>
      </c>
      <c r="AE39" s="252">
        <f t="shared" si="31"/>
        <v>-1.7045454545454586E-2</v>
      </c>
      <c r="AF39" s="252">
        <f t="shared" si="32"/>
        <v>-1.7341040462427793E-2</v>
      </c>
      <c r="AG39" s="252">
        <f t="shared" si="33"/>
        <v>-2.9411764705882359E-2</v>
      </c>
      <c r="AH39" s="252">
        <f t="shared" si="34"/>
        <v>-3.6363636363636265E-2</v>
      </c>
      <c r="AI39" s="252">
        <f t="shared" si="35"/>
        <v>-2.515723270440251E-2</v>
      </c>
      <c r="AJ39" s="252">
        <f t="shared" si="36"/>
        <v>-6.4516129032258229E-3</v>
      </c>
      <c r="AK39" s="252">
        <f t="shared" si="37"/>
        <v>1.2987012987013102E-2</v>
      </c>
    </row>
    <row r="40" spans="1:37" x14ac:dyDescent="0.2">
      <c r="A40" s="235" t="s">
        <v>60</v>
      </c>
      <c r="B40" s="236">
        <v>3.45</v>
      </c>
      <c r="C40" s="236">
        <v>3.32</v>
      </c>
      <c r="D40" s="236">
        <v>3.33</v>
      </c>
      <c r="E40" s="236">
        <v>3.26</v>
      </c>
      <c r="F40" s="236">
        <v>3.52</v>
      </c>
      <c r="G40" s="236">
        <v>3.6150671611358374</v>
      </c>
      <c r="H40" s="236">
        <v>4.24</v>
      </c>
      <c r="I40" s="236">
        <v>4.53</v>
      </c>
      <c r="J40" s="236">
        <v>5.0199999999999996</v>
      </c>
      <c r="K40" s="236">
        <v>5.28</v>
      </c>
      <c r="L40" s="236">
        <v>5.71</v>
      </c>
      <c r="M40" s="236">
        <v>5.85</v>
      </c>
      <c r="N40" s="236">
        <v>5.0199999999999996</v>
      </c>
      <c r="O40" s="236">
        <v>4.93</v>
      </c>
      <c r="P40" s="236">
        <v>4.7300000000000004</v>
      </c>
      <c r="Q40" s="236">
        <v>4.41</v>
      </c>
      <c r="R40" s="236">
        <f>IF('Relative Weights'!D20=0,0,'Relative Weights'!D20)</f>
        <v>4.13</v>
      </c>
      <c r="T40" s="237"/>
      <c r="U40" s="235" t="s">
        <v>60</v>
      </c>
      <c r="V40" s="252">
        <f t="shared" si="22"/>
        <v>-3.7681159420289934E-2</v>
      </c>
      <c r="W40" s="252">
        <f t="shared" si="23"/>
        <v>3.0120481927711218E-3</v>
      </c>
      <c r="X40" s="252">
        <f t="shared" si="24"/>
        <v>-2.1021021021021102E-2</v>
      </c>
      <c r="Y40" s="252">
        <f t="shared" si="25"/>
        <v>7.9754601226993849E-2</v>
      </c>
      <c r="Z40" s="252">
        <f t="shared" si="26"/>
        <v>2.7007716231771894E-2</v>
      </c>
      <c r="AA40" s="252">
        <f t="shared" si="27"/>
        <v>0.17286894295701316</v>
      </c>
      <c r="AB40" s="252">
        <f t="shared" si="28"/>
        <v>6.8396226415094352E-2</v>
      </c>
      <c r="AC40" s="252">
        <f t="shared" si="29"/>
        <v>0.10816777041942593</v>
      </c>
      <c r="AD40" s="252">
        <f t="shared" si="30"/>
        <v>5.179282868525914E-2</v>
      </c>
      <c r="AE40" s="252">
        <f t="shared" si="31"/>
        <v>8.1439393939393812E-2</v>
      </c>
      <c r="AF40" s="252">
        <f t="shared" si="32"/>
        <v>2.4518388791593626E-2</v>
      </c>
      <c r="AG40" s="252">
        <f t="shared" si="33"/>
        <v>-0.14188034188034193</v>
      </c>
      <c r="AH40" s="252">
        <f t="shared" si="34"/>
        <v>-1.7928286852589626E-2</v>
      </c>
      <c r="AI40" s="252">
        <f t="shared" si="35"/>
        <v>-4.0567951318458251E-2</v>
      </c>
      <c r="AJ40" s="252">
        <f t="shared" si="36"/>
        <v>-6.7653276955602637E-2</v>
      </c>
      <c r="AK40" s="252">
        <f t="shared" si="37"/>
        <v>-6.34920634920636E-2</v>
      </c>
    </row>
    <row r="41" spans="1:37" x14ac:dyDescent="0.2">
      <c r="A41" s="244" t="s">
        <v>61</v>
      </c>
      <c r="B41" s="236">
        <v>1.65</v>
      </c>
      <c r="C41" s="236">
        <v>1.68</v>
      </c>
      <c r="D41" s="236">
        <v>1.68</v>
      </c>
      <c r="E41" s="236">
        <v>1.7</v>
      </c>
      <c r="F41" s="236">
        <v>1.72</v>
      </c>
      <c r="G41" s="236">
        <v>1.7372146345163704</v>
      </c>
      <c r="H41" s="236">
        <v>1.73</v>
      </c>
      <c r="I41" s="236">
        <v>1.7</v>
      </c>
      <c r="J41" s="236">
        <v>1.71</v>
      </c>
      <c r="K41" s="236">
        <v>1.75</v>
      </c>
      <c r="L41" s="236">
        <v>1.81</v>
      </c>
      <c r="M41" s="236">
        <v>1.86</v>
      </c>
      <c r="N41" s="236">
        <v>1.88</v>
      </c>
      <c r="O41" s="236">
        <v>1.86</v>
      </c>
      <c r="P41" s="236">
        <v>1.83</v>
      </c>
      <c r="Q41" s="236">
        <v>1.81</v>
      </c>
      <c r="R41" s="236">
        <f>IF('Relative Weights'!D21=0,0,'Relative Weights'!D21)</f>
        <v>1.79</v>
      </c>
      <c r="T41" s="237"/>
      <c r="U41" s="235" t="s">
        <v>61</v>
      </c>
      <c r="V41" s="252">
        <f t="shared" si="22"/>
        <v>1.8181818181818299E-2</v>
      </c>
      <c r="W41" s="252">
        <f t="shared" si="23"/>
        <v>0</v>
      </c>
      <c r="X41" s="252">
        <f t="shared" si="24"/>
        <v>1.1904761904761862E-2</v>
      </c>
      <c r="Y41" s="252">
        <f t="shared" si="25"/>
        <v>1.1764705882352899E-2</v>
      </c>
      <c r="Z41" s="252">
        <f t="shared" si="26"/>
        <v>1.0008508439750319E-2</v>
      </c>
      <c r="AA41" s="252">
        <f t="shared" si="27"/>
        <v>-4.1529897187280174E-3</v>
      </c>
      <c r="AB41" s="252">
        <f t="shared" si="28"/>
        <v>-1.7341040462427793E-2</v>
      </c>
      <c r="AC41" s="252">
        <f t="shared" si="29"/>
        <v>5.8823529411764497E-3</v>
      </c>
      <c r="AD41" s="252">
        <f t="shared" si="30"/>
        <v>2.3391812865497075E-2</v>
      </c>
      <c r="AE41" s="252">
        <f t="shared" si="31"/>
        <v>3.4285714285714253E-2</v>
      </c>
      <c r="AF41" s="252">
        <f t="shared" si="32"/>
        <v>2.7624309392265234E-2</v>
      </c>
      <c r="AG41" s="252">
        <f t="shared" si="33"/>
        <v>1.0752688172043001E-2</v>
      </c>
      <c r="AH41" s="252">
        <f t="shared" si="34"/>
        <v>-1.0638297872340274E-2</v>
      </c>
      <c r="AI41" s="252">
        <f t="shared" si="35"/>
        <v>-1.6129032258064502E-2</v>
      </c>
      <c r="AJ41" s="252">
        <f t="shared" si="36"/>
        <v>-1.0928961748633892E-2</v>
      </c>
      <c r="AK41" s="252">
        <f t="shared" si="37"/>
        <v>-1.1049723756906049E-2</v>
      </c>
    </row>
    <row r="42" spans="1:37" x14ac:dyDescent="0.2">
      <c r="A42" s="244" t="s">
        <v>62</v>
      </c>
      <c r="B42" s="236">
        <v>0</v>
      </c>
      <c r="C42" s="236">
        <v>0</v>
      </c>
      <c r="D42" s="236">
        <v>0</v>
      </c>
      <c r="E42" s="236">
        <v>0</v>
      </c>
      <c r="F42" s="236">
        <v>0</v>
      </c>
      <c r="G42" s="236">
        <v>0</v>
      </c>
      <c r="H42" s="236">
        <v>0</v>
      </c>
      <c r="I42" s="236">
        <v>0</v>
      </c>
      <c r="J42" s="236">
        <v>0</v>
      </c>
      <c r="K42" s="236">
        <v>0</v>
      </c>
      <c r="L42" s="236">
        <v>0</v>
      </c>
      <c r="M42" s="236">
        <v>0</v>
      </c>
      <c r="N42" s="236">
        <v>0</v>
      </c>
      <c r="O42" s="236">
        <v>0</v>
      </c>
      <c r="P42" s="236">
        <v>0</v>
      </c>
      <c r="Q42" s="236">
        <v>0</v>
      </c>
      <c r="R42" s="236">
        <f>IF('Relative Weights'!D22=0,0,'Relative Weights'!D22)</f>
        <v>0</v>
      </c>
      <c r="T42" s="237"/>
      <c r="U42" s="235" t="s">
        <v>62</v>
      </c>
      <c r="V42" s="252" t="str">
        <f t="shared" si="22"/>
        <v/>
      </c>
      <c r="W42" s="252" t="str">
        <f t="shared" si="23"/>
        <v/>
      </c>
      <c r="X42" s="252" t="str">
        <f t="shared" si="24"/>
        <v/>
      </c>
      <c r="Y42" s="252" t="str">
        <f t="shared" si="25"/>
        <v/>
      </c>
      <c r="Z42" s="252" t="str">
        <f t="shared" si="26"/>
        <v/>
      </c>
      <c r="AA42" s="252" t="str">
        <f t="shared" si="27"/>
        <v/>
      </c>
      <c r="AB42" s="252" t="str">
        <f t="shared" si="28"/>
        <v/>
      </c>
      <c r="AC42" s="252" t="str">
        <f t="shared" si="29"/>
        <v/>
      </c>
      <c r="AD42" s="252" t="str">
        <f t="shared" si="30"/>
        <v/>
      </c>
      <c r="AE42" s="252" t="str">
        <f t="shared" si="31"/>
        <v/>
      </c>
      <c r="AF42" s="252" t="str">
        <f t="shared" si="32"/>
        <v/>
      </c>
      <c r="AG42" s="252" t="str">
        <f t="shared" si="33"/>
        <v/>
      </c>
      <c r="AH42" s="252" t="str">
        <f t="shared" si="34"/>
        <v/>
      </c>
      <c r="AI42" s="252" t="str">
        <f t="shared" si="35"/>
        <v/>
      </c>
      <c r="AJ42" s="252" t="str">
        <f t="shared" si="36"/>
        <v/>
      </c>
      <c r="AK42" s="252" t="str">
        <f t="shared" si="37"/>
        <v/>
      </c>
    </row>
    <row r="43" spans="1:37" x14ac:dyDescent="0.2">
      <c r="A43" s="244" t="s">
        <v>63</v>
      </c>
      <c r="B43" s="236">
        <v>1.85</v>
      </c>
      <c r="C43" s="236">
        <v>1.79</v>
      </c>
      <c r="D43" s="236">
        <v>1.79</v>
      </c>
      <c r="E43" s="236">
        <v>1.79</v>
      </c>
      <c r="F43" s="236">
        <v>1.79</v>
      </c>
      <c r="G43" s="236">
        <v>1.8179343179327789</v>
      </c>
      <c r="H43" s="236">
        <v>1.78</v>
      </c>
      <c r="I43" s="236">
        <v>1.74</v>
      </c>
      <c r="J43" s="236">
        <v>1.74</v>
      </c>
      <c r="K43" s="236">
        <v>1.79</v>
      </c>
      <c r="L43" s="236">
        <v>1.92</v>
      </c>
      <c r="M43" s="236">
        <v>2.02</v>
      </c>
      <c r="N43" s="236">
        <v>2.13</v>
      </c>
      <c r="O43" s="236">
        <v>2.2200000000000002</v>
      </c>
      <c r="P43" s="236">
        <v>2.1800000000000002</v>
      </c>
      <c r="Q43" s="236">
        <v>2.2200000000000002</v>
      </c>
      <c r="R43" s="236">
        <f>IF('Relative Weights'!D23=0,0,'Relative Weights'!D23)</f>
        <v>2.19</v>
      </c>
      <c r="T43" s="237"/>
      <c r="U43" s="235" t="s">
        <v>224</v>
      </c>
      <c r="V43" s="252">
        <f t="shared" si="22"/>
        <v>-3.2432432432432434E-2</v>
      </c>
      <c r="W43" s="252">
        <f t="shared" si="23"/>
        <v>0</v>
      </c>
      <c r="X43" s="252">
        <f t="shared" si="24"/>
        <v>0</v>
      </c>
      <c r="Y43" s="252">
        <f t="shared" si="25"/>
        <v>0</v>
      </c>
      <c r="Z43" s="252">
        <f t="shared" si="26"/>
        <v>1.5605764208256323E-2</v>
      </c>
      <c r="AA43" s="252">
        <f t="shared" si="27"/>
        <v>-2.0866715347513276E-2</v>
      </c>
      <c r="AB43" s="252">
        <f t="shared" si="28"/>
        <v>-2.2471910112359605E-2</v>
      </c>
      <c r="AC43" s="252">
        <f t="shared" si="29"/>
        <v>0</v>
      </c>
      <c r="AD43" s="252">
        <f t="shared" si="30"/>
        <v>2.8735632183908066E-2</v>
      </c>
      <c r="AE43" s="252">
        <f t="shared" si="31"/>
        <v>7.2625698324022325E-2</v>
      </c>
      <c r="AF43" s="252">
        <f t="shared" si="32"/>
        <v>5.2083333333333481E-2</v>
      </c>
      <c r="AG43" s="252">
        <f t="shared" si="33"/>
        <v>5.4455445544554504E-2</v>
      </c>
      <c r="AH43" s="252">
        <f t="shared" si="34"/>
        <v>4.2253521126760729E-2</v>
      </c>
      <c r="AI43" s="252">
        <f t="shared" si="35"/>
        <v>-1.8018018018018056E-2</v>
      </c>
      <c r="AJ43" s="252">
        <f t="shared" si="36"/>
        <v>1.8348623853211121E-2</v>
      </c>
      <c r="AK43" s="252">
        <f t="shared" si="37"/>
        <v>-1.3513513513513598E-2</v>
      </c>
    </row>
    <row r="44" spans="1:37" x14ac:dyDescent="0.2">
      <c r="A44" s="244" t="s">
        <v>64</v>
      </c>
      <c r="B44" s="236">
        <v>2.42</v>
      </c>
      <c r="C44" s="236">
        <v>2.38</v>
      </c>
      <c r="D44" s="236">
        <v>2.34</v>
      </c>
      <c r="E44" s="236">
        <v>2.33</v>
      </c>
      <c r="F44" s="236">
        <v>2.37</v>
      </c>
      <c r="G44" s="236">
        <v>2.3981347382741465</v>
      </c>
      <c r="H44" s="236">
        <v>2.38</v>
      </c>
      <c r="I44" s="236">
        <v>2.42</v>
      </c>
      <c r="J44" s="236">
        <v>2.4500000000000002</v>
      </c>
      <c r="K44" s="236">
        <v>2.52</v>
      </c>
      <c r="L44" s="236">
        <v>2.46</v>
      </c>
      <c r="M44" s="236">
        <v>2.4500000000000002</v>
      </c>
      <c r="N44" s="236">
        <v>2.41</v>
      </c>
      <c r="O44" s="236">
        <v>2.38</v>
      </c>
      <c r="P44" s="236">
        <v>2.3199999999999998</v>
      </c>
      <c r="Q44" s="236">
        <v>2.31</v>
      </c>
      <c r="R44" s="236">
        <f>IF('Relative Weights'!D24=0,0,'Relative Weights'!D24)</f>
        <v>2.29</v>
      </c>
      <c r="T44" s="237"/>
      <c r="U44" s="235" t="s">
        <v>64</v>
      </c>
      <c r="V44" s="252">
        <f t="shared" si="22"/>
        <v>-1.6528925619834767E-2</v>
      </c>
      <c r="W44" s="252">
        <f t="shared" si="23"/>
        <v>-1.6806722689075682E-2</v>
      </c>
      <c r="X44" s="252">
        <f t="shared" si="24"/>
        <v>-4.2735042735041473E-3</v>
      </c>
      <c r="Y44" s="252">
        <f t="shared" si="25"/>
        <v>1.7167381974249052E-2</v>
      </c>
      <c r="Z44" s="252">
        <f t="shared" si="26"/>
        <v>1.1871197584027993E-2</v>
      </c>
      <c r="AA44" s="252">
        <f t="shared" si="27"/>
        <v>-7.5620180904419909E-3</v>
      </c>
      <c r="AB44" s="252">
        <f t="shared" si="28"/>
        <v>1.6806722689075571E-2</v>
      </c>
      <c r="AC44" s="252">
        <f t="shared" si="29"/>
        <v>1.2396694214876103E-2</v>
      </c>
      <c r="AD44" s="252">
        <f t="shared" si="30"/>
        <v>2.857142857142847E-2</v>
      </c>
      <c r="AE44" s="252">
        <f t="shared" si="31"/>
        <v>-2.3809523809523836E-2</v>
      </c>
      <c r="AF44" s="252">
        <f t="shared" si="32"/>
        <v>-4.0650406504064707E-3</v>
      </c>
      <c r="AG44" s="252">
        <f t="shared" si="33"/>
        <v>-1.6326530612244872E-2</v>
      </c>
      <c r="AH44" s="252">
        <f t="shared" si="34"/>
        <v>-1.2448132780083054E-2</v>
      </c>
      <c r="AI44" s="252">
        <f t="shared" si="35"/>
        <v>-2.5210084033613467E-2</v>
      </c>
      <c r="AJ44" s="252">
        <f t="shared" si="36"/>
        <v>-4.3103448275860767E-3</v>
      </c>
      <c r="AK44" s="252">
        <f t="shared" si="37"/>
        <v>-8.6580086580086979E-3</v>
      </c>
    </row>
    <row r="45" spans="1:37" ht="15" thickBot="1" x14ac:dyDescent="0.25">
      <c r="A45" s="238" t="s">
        <v>0</v>
      </c>
      <c r="B45" s="239">
        <v>2.86</v>
      </c>
      <c r="C45" s="239">
        <v>2.62</v>
      </c>
      <c r="D45" s="239">
        <v>2.59</v>
      </c>
      <c r="E45" s="239">
        <v>2.5099999999999998</v>
      </c>
      <c r="F45" s="239">
        <v>2.5499999999999998</v>
      </c>
      <c r="G45" s="239">
        <v>2.521355128445939</v>
      </c>
      <c r="H45" s="239">
        <v>2.4500000000000002</v>
      </c>
      <c r="I45" s="239">
        <v>2.35</v>
      </c>
      <c r="J45" s="239">
        <v>2.21</v>
      </c>
      <c r="K45" s="239">
        <v>2.06</v>
      </c>
      <c r="L45" s="239">
        <v>2.0099999999999998</v>
      </c>
      <c r="M45" s="239">
        <v>2.08</v>
      </c>
      <c r="N45" s="239">
        <v>2.11</v>
      </c>
      <c r="O45" s="239">
        <v>2.1</v>
      </c>
      <c r="P45" s="239">
        <v>2.04</v>
      </c>
      <c r="Q45" s="239">
        <v>2.0299999999999998</v>
      </c>
      <c r="R45" s="239">
        <f>IF('Relative Weights'!D25=0,0,'Relative Weights'!D25)</f>
        <v>2.04</v>
      </c>
      <c r="T45" s="275"/>
      <c r="U45" s="238" t="s">
        <v>0</v>
      </c>
      <c r="V45" s="255">
        <f t="shared" si="22"/>
        <v>-8.391608391608385E-2</v>
      </c>
      <c r="W45" s="255">
        <f t="shared" si="23"/>
        <v>-1.1450381679389388E-2</v>
      </c>
      <c r="X45" s="255">
        <f t="shared" si="24"/>
        <v>-3.0888030888030937E-2</v>
      </c>
      <c r="Y45" s="255">
        <f t="shared" si="25"/>
        <v>1.5936254980079667E-2</v>
      </c>
      <c r="Z45" s="255">
        <f t="shared" si="26"/>
        <v>-1.12332829623768E-2</v>
      </c>
      <c r="AA45" s="255">
        <f t="shared" si="27"/>
        <v>-2.830030868754263E-2</v>
      </c>
      <c r="AB45" s="255">
        <f t="shared" si="28"/>
        <v>-4.081632653061229E-2</v>
      </c>
      <c r="AC45" s="255">
        <f t="shared" si="29"/>
        <v>-5.9574468085106469E-2</v>
      </c>
      <c r="AD45" s="255">
        <f t="shared" si="30"/>
        <v>-6.7873303167420795E-2</v>
      </c>
      <c r="AE45" s="255">
        <f t="shared" si="31"/>
        <v>-2.4271844660194275E-2</v>
      </c>
      <c r="AF45" s="255">
        <f t="shared" si="32"/>
        <v>3.4825870646766344E-2</v>
      </c>
      <c r="AG45" s="252">
        <f t="shared" si="33"/>
        <v>1.4423076923076872E-2</v>
      </c>
      <c r="AH45" s="252">
        <f t="shared" si="34"/>
        <v>-4.7393364928909332E-3</v>
      </c>
      <c r="AI45" s="252">
        <f t="shared" si="35"/>
        <v>-2.8571428571428581E-2</v>
      </c>
      <c r="AJ45" s="252">
        <f t="shared" si="36"/>
        <v>-4.9019607843138191E-3</v>
      </c>
      <c r="AK45" s="252">
        <f t="shared" si="37"/>
        <v>4.9261083743843415E-3</v>
      </c>
    </row>
    <row r="46" spans="1:37" s="280" customFormat="1" ht="15" thickBot="1" x14ac:dyDescent="0.25">
      <c r="A46" s="246"/>
      <c r="B46" s="277"/>
      <c r="C46" s="277"/>
      <c r="D46" s="277"/>
      <c r="E46" s="277"/>
      <c r="F46" s="277"/>
      <c r="G46" s="277"/>
      <c r="H46" s="277"/>
      <c r="I46" s="277"/>
      <c r="J46" s="277"/>
      <c r="K46" s="277"/>
      <c r="L46" s="277"/>
      <c r="M46" s="277"/>
      <c r="N46" s="277"/>
      <c r="O46" s="277"/>
      <c r="P46" s="277"/>
      <c r="Q46" s="277"/>
      <c r="R46" s="277"/>
      <c r="T46" s="279"/>
      <c r="U46" s="281"/>
      <c r="V46" s="278"/>
      <c r="W46" s="278"/>
      <c r="X46" s="278"/>
      <c r="Y46" s="278"/>
      <c r="Z46" s="278"/>
      <c r="AA46" s="278"/>
      <c r="AB46" s="278"/>
      <c r="AC46" s="278"/>
      <c r="AD46" s="278"/>
      <c r="AE46" s="278"/>
      <c r="AF46" s="278"/>
      <c r="AG46" s="278"/>
      <c r="AH46" s="278"/>
      <c r="AI46" s="278"/>
      <c r="AJ46" s="278"/>
      <c r="AK46" s="278"/>
    </row>
    <row r="47" spans="1:37" ht="15" thickBot="1" x14ac:dyDescent="0.25">
      <c r="A47" s="240" t="s">
        <v>722</v>
      </c>
      <c r="B47" s="241"/>
      <c r="C47" s="241"/>
      <c r="D47" s="241"/>
      <c r="E47" s="241"/>
      <c r="F47" s="241"/>
      <c r="G47" s="241"/>
      <c r="H47" s="241"/>
      <c r="I47" s="241"/>
      <c r="J47" s="241"/>
      <c r="K47" s="241"/>
      <c r="L47" s="241"/>
      <c r="M47" s="241"/>
      <c r="N47" s="241"/>
      <c r="O47" s="241"/>
      <c r="P47" s="241"/>
      <c r="Q47" s="241"/>
      <c r="R47" s="241"/>
      <c r="T47" s="230"/>
      <c r="U47" s="240" t="s">
        <v>722</v>
      </c>
      <c r="V47" s="241"/>
      <c r="W47" s="241"/>
      <c r="X47" s="241"/>
      <c r="Y47" s="241"/>
      <c r="Z47" s="241"/>
      <c r="AA47" s="241"/>
      <c r="AB47" s="241"/>
      <c r="AC47" s="241"/>
      <c r="AD47" s="241"/>
      <c r="AE47" s="241"/>
      <c r="AF47" s="241"/>
      <c r="AG47" s="241"/>
      <c r="AH47" s="241"/>
      <c r="AI47" s="241"/>
      <c r="AJ47" s="241"/>
      <c r="AK47" s="241"/>
    </row>
    <row r="48" spans="1:37" x14ac:dyDescent="0.2">
      <c r="A48" s="235" t="s">
        <v>46</v>
      </c>
      <c r="B48" s="243">
        <v>4.49</v>
      </c>
      <c r="C48" s="243">
        <v>4.0199999999999996</v>
      </c>
      <c r="D48" s="243">
        <v>3.99</v>
      </c>
      <c r="E48" s="243">
        <v>3.85</v>
      </c>
      <c r="F48" s="243">
        <v>4.03</v>
      </c>
      <c r="G48" s="243">
        <v>4.1453998642582981</v>
      </c>
      <c r="H48" s="243">
        <v>4.18</v>
      </c>
      <c r="I48" s="243">
        <v>4.07</v>
      </c>
      <c r="J48" s="243">
        <v>3.91</v>
      </c>
      <c r="K48" s="243">
        <v>3.87</v>
      </c>
      <c r="L48" s="243">
        <v>3.87</v>
      </c>
      <c r="M48" s="243">
        <v>3.94</v>
      </c>
      <c r="N48" s="243">
        <v>4</v>
      </c>
      <c r="O48" s="243">
        <v>4.05</v>
      </c>
      <c r="P48" s="243">
        <v>4.01</v>
      </c>
      <c r="Q48" s="243">
        <v>4.1100000000000003</v>
      </c>
      <c r="R48" s="243">
        <f>IF('Relative Weights'!E6=0,0,'Relative Weights'!E6)</f>
        <v>4.3</v>
      </c>
      <c r="T48" s="237"/>
      <c r="U48" s="242" t="s">
        <v>46</v>
      </c>
      <c r="V48" s="252">
        <f t="shared" ref="V48:AH48" si="38">IF(AND(C48=0,B48=0),"",IF(AND(NOT(C48=0),B48=0),"Added",IF(AND(C48=0,NOT(B48=0)),"Deleted",IFERROR(C48/B48-1,""))))</f>
        <v>-0.10467706013363043</v>
      </c>
      <c r="W48" s="252">
        <f t="shared" si="38"/>
        <v>-7.4626865671639786E-3</v>
      </c>
      <c r="X48" s="252">
        <f t="shared" si="38"/>
        <v>-3.5087719298245612E-2</v>
      </c>
      <c r="Y48" s="252">
        <f t="shared" si="38"/>
        <v>4.6753246753246769E-2</v>
      </c>
      <c r="Z48" s="252">
        <f t="shared" si="38"/>
        <v>2.8635202049205333E-2</v>
      </c>
      <c r="AA48" s="252">
        <f t="shared" si="38"/>
        <v>8.3466340702194053E-3</v>
      </c>
      <c r="AB48" s="252">
        <f t="shared" si="38"/>
        <v>-2.631578947368407E-2</v>
      </c>
      <c r="AC48" s="252">
        <f t="shared" si="38"/>
        <v>-3.9312039312039304E-2</v>
      </c>
      <c r="AD48" s="252">
        <f t="shared" si="38"/>
        <v>-1.0230179028132946E-2</v>
      </c>
      <c r="AE48" s="252">
        <f t="shared" si="38"/>
        <v>0</v>
      </c>
      <c r="AF48" s="252">
        <f t="shared" si="38"/>
        <v>1.8087855297157507E-2</v>
      </c>
      <c r="AG48" s="252">
        <f t="shared" si="38"/>
        <v>1.5228426395939021E-2</v>
      </c>
      <c r="AH48" s="252">
        <f t="shared" si="38"/>
        <v>1.2499999999999956E-2</v>
      </c>
      <c r="AI48" s="252">
        <f t="shared" ref="AI48:AK48" si="39">IF(AND(P48=0,O48=0),"",IF(AND(NOT(P48=0),O48=0),"Added",IF(AND(P48=0,NOT(O48=0)),"Deleted",IFERROR(P48/O48-1,""))))</f>
        <v>-9.8765432098765205E-3</v>
      </c>
      <c r="AJ48" s="252">
        <f t="shared" si="39"/>
        <v>2.493765586034935E-2</v>
      </c>
      <c r="AK48" s="252">
        <f t="shared" si="39"/>
        <v>4.6228710462286937E-2</v>
      </c>
    </row>
    <row r="49" spans="1:37" x14ac:dyDescent="0.2">
      <c r="A49" s="235" t="s">
        <v>47</v>
      </c>
      <c r="B49" s="236">
        <v>9</v>
      </c>
      <c r="C49" s="236">
        <v>7.92</v>
      </c>
      <c r="D49" s="236">
        <v>7.43</v>
      </c>
      <c r="E49" s="236">
        <v>6.93</v>
      </c>
      <c r="F49" s="236">
        <v>7.3</v>
      </c>
      <c r="G49" s="236">
        <v>7.7609613036192604</v>
      </c>
      <c r="H49" s="236">
        <v>8.09</v>
      </c>
      <c r="I49" s="236">
        <v>8.07</v>
      </c>
      <c r="J49" s="236">
        <v>7.97</v>
      </c>
      <c r="K49" s="236">
        <v>7.7</v>
      </c>
      <c r="L49" s="236">
        <v>7.59</v>
      </c>
      <c r="M49" s="236">
        <v>7.54</v>
      </c>
      <c r="N49" s="236">
        <v>7.53</v>
      </c>
      <c r="O49" s="236">
        <v>7.43</v>
      </c>
      <c r="P49" s="236">
        <v>7.04</v>
      </c>
      <c r="Q49" s="236">
        <v>7.1</v>
      </c>
      <c r="R49" s="236">
        <f>IF('Relative Weights'!E7=0,0,'Relative Weights'!E7)</f>
        <v>7.33</v>
      </c>
      <c r="T49" s="237"/>
      <c r="U49" s="235" t="s">
        <v>47</v>
      </c>
      <c r="V49" s="252">
        <f t="shared" ref="V49:V67" si="40">IF(AND(C49=0,B49=0),"",IF(AND(NOT(C49=0),B49=0),"Added",IF(AND(C49=0,NOT(B49=0)),"Deleted",IFERROR(C49/B49-1,""))))</f>
        <v>-0.12</v>
      </c>
      <c r="W49" s="252">
        <f t="shared" ref="W49:W67" si="41">IF(AND(D49=0,C49=0),"",IF(AND(NOT(D49=0),C49=0),"Added",IF(AND(D49=0,NOT(C49=0)),"Deleted",IFERROR(D49/C49-1,""))))</f>
        <v>-6.1868686868686851E-2</v>
      </c>
      <c r="X49" s="252">
        <f t="shared" ref="X49:X67" si="42">IF(AND(E49=0,D49=0),"",IF(AND(NOT(E49=0),D49=0),"Added",IF(AND(E49=0,NOT(D49=0)),"Deleted",IFERROR(E49/D49-1,""))))</f>
        <v>-6.7294751009421283E-2</v>
      </c>
      <c r="Y49" s="252">
        <f t="shared" ref="Y49:Y67" si="43">IF(AND(F49=0,E49=0),"",IF(AND(NOT(F49=0),E49=0),"Added",IF(AND(F49=0,NOT(E49=0)),"Deleted",IFERROR(F49/E49-1,""))))</f>
        <v>5.3391053391053322E-2</v>
      </c>
      <c r="Z49" s="252">
        <f t="shared" ref="Z49:Z67" si="44">IF(AND(G49=0,F49=0),"",IF(AND(NOT(G49=0),F49=0),"Added",IF(AND(G49=0,NOT(F49=0)),"Deleted",IFERROR(G49/F49-1,""))))</f>
        <v>6.3145384057432974E-2</v>
      </c>
      <c r="AA49" s="252">
        <f t="shared" ref="AA49:AA67" si="45">IF(AND(H49=0,G49=0),"",IF(AND(NOT(H49=0),G49=0),"Added",IF(AND(H49=0,NOT(G49=0)),"Deleted",IFERROR(H49/G49-1,""))))</f>
        <v>4.2396641795816592E-2</v>
      </c>
      <c r="AB49" s="252">
        <f t="shared" ref="AB49:AB67" si="46">IF(AND(I49=0,H49=0),"",IF(AND(NOT(I49=0),H49=0),"Added",IF(AND(I49=0,NOT(H49=0)),"Deleted",IFERROR(I49/H49-1,""))))</f>
        <v>-2.4721878862793423E-3</v>
      </c>
      <c r="AC49" s="252">
        <f t="shared" ref="AC49:AC67" si="47">IF(AND(J49=0,I49=0),"",IF(AND(NOT(J49=0),I49=0),"Added",IF(AND(J49=0,NOT(I49=0)),"Deleted",IFERROR(J49/I49-1,""))))</f>
        <v>-1.239157372986377E-2</v>
      </c>
      <c r="AD49" s="252">
        <f t="shared" ref="AD49:AD67" si="48">IF(AND(K49=0,J49=0),"",IF(AND(NOT(K49=0),J49=0),"Added",IF(AND(K49=0,NOT(J49=0)),"Deleted",IFERROR(K49/J49-1,""))))</f>
        <v>-3.3877038895859468E-2</v>
      </c>
      <c r="AE49" s="252">
        <f t="shared" ref="AE49:AE67" si="49">IF(AND(L49=0,K49=0),"",IF(AND(NOT(L49=0),K49=0),"Added",IF(AND(L49=0,NOT(K49=0)),"Deleted",IFERROR(L49/K49-1,""))))</f>
        <v>-1.4285714285714346E-2</v>
      </c>
      <c r="AF49" s="252">
        <f t="shared" ref="AF49:AF67" si="50">IF(AND(M49=0,L49=0),"",IF(AND(NOT(M49=0),L49=0),"Added",IF(AND(M49=0,NOT(L49=0)),"Deleted",IFERROR(M49/L49-1,""))))</f>
        <v>-6.5876152832674562E-3</v>
      </c>
      <c r="AG49" s="252">
        <f t="shared" ref="AG49:AG67" si="51">IF(AND(N49=0,M49=0),"",IF(AND(NOT(N49=0),M49=0),"Added",IF(AND(N49=0,NOT(M49=0)),"Deleted",IFERROR(N49/M49-1,""))))</f>
        <v>-1.3262599469495706E-3</v>
      </c>
      <c r="AH49" s="252">
        <f t="shared" ref="AH49:AH67" si="52">IF(AND(O49=0,N49=0),"",IF(AND(NOT(O49=0),N49=0),"Added",IF(AND(O49=0,NOT(N49=0)),"Deleted",IFERROR(O49/N49-1,""))))</f>
        <v>-1.3280212483399834E-2</v>
      </c>
      <c r="AI49" s="252">
        <f t="shared" ref="AI49:AI67" si="53">IF(AND(P49=0,O49=0),"",IF(AND(NOT(P49=0),O49=0),"Added",IF(AND(P49=0,NOT(O49=0)),"Deleted",IFERROR(P49/O49-1,""))))</f>
        <v>-5.2489905787348579E-2</v>
      </c>
      <c r="AJ49" s="252">
        <f t="shared" ref="AJ49:AJ67" si="54">IF(AND(Q49=0,P49=0),"",IF(AND(NOT(Q49=0),P49=0),"Added",IF(AND(Q49=0,NOT(P49=0)),"Deleted",IFERROR(Q49/P49-1,""))))</f>
        <v>8.5227272727272929E-3</v>
      </c>
      <c r="AK49" s="252">
        <f t="shared" ref="AK49:AK67" si="55">IF(AND(R49=0,Q49=0),"",IF(AND(NOT(R49=0),Q49=0),"Added",IF(AND(R49=0,NOT(Q49=0)),"Deleted",IFERROR(R49/Q49-1,""))))</f>
        <v>3.2394366197183055E-2</v>
      </c>
    </row>
    <row r="50" spans="1:37" x14ac:dyDescent="0.2">
      <c r="A50" s="235" t="s">
        <v>48</v>
      </c>
      <c r="B50" s="236">
        <v>5.7</v>
      </c>
      <c r="C50" s="236">
        <v>5</v>
      </c>
      <c r="D50" s="236">
        <v>5.01</v>
      </c>
      <c r="E50" s="236">
        <v>4.97</v>
      </c>
      <c r="F50" s="236">
        <v>5.38</v>
      </c>
      <c r="G50" s="236">
        <v>5.4837375621867173</v>
      </c>
      <c r="H50" s="236">
        <v>5.43</v>
      </c>
      <c r="I50" s="236">
        <v>5.44</v>
      </c>
      <c r="J50" s="236">
        <v>5.41</v>
      </c>
      <c r="K50" s="236">
        <v>5.48</v>
      </c>
      <c r="L50" s="236">
        <v>5.55</v>
      </c>
      <c r="M50" s="236">
        <v>5.82</v>
      </c>
      <c r="N50" s="236">
        <v>6.03</v>
      </c>
      <c r="O50" s="236">
        <v>6.09</v>
      </c>
      <c r="P50" s="236">
        <v>6.07</v>
      </c>
      <c r="Q50" s="236">
        <v>6.27</v>
      </c>
      <c r="R50" s="236">
        <f>IF('Relative Weights'!E8=0,0,'Relative Weights'!E8)</f>
        <v>6.69</v>
      </c>
      <c r="T50" s="237"/>
      <c r="U50" s="235" t="s">
        <v>48</v>
      </c>
      <c r="V50" s="252">
        <f t="shared" si="40"/>
        <v>-0.1228070175438597</v>
      </c>
      <c r="W50" s="252">
        <f t="shared" si="41"/>
        <v>2.0000000000000018E-3</v>
      </c>
      <c r="X50" s="252">
        <f t="shared" si="42"/>
        <v>-7.9840319361277334E-3</v>
      </c>
      <c r="Y50" s="252">
        <f t="shared" si="43"/>
        <v>8.2494969818913466E-2</v>
      </c>
      <c r="Z50" s="252">
        <f t="shared" si="44"/>
        <v>1.9282074755895495E-2</v>
      </c>
      <c r="AA50" s="252">
        <f t="shared" si="45"/>
        <v>-9.7994409063749677E-3</v>
      </c>
      <c r="AB50" s="252">
        <f t="shared" si="46"/>
        <v>1.8416206261511192E-3</v>
      </c>
      <c r="AC50" s="252">
        <f t="shared" si="47"/>
        <v>-5.5147058823530326E-3</v>
      </c>
      <c r="AD50" s="252">
        <f t="shared" si="48"/>
        <v>1.2939001848428777E-2</v>
      </c>
      <c r="AE50" s="252">
        <f t="shared" si="49"/>
        <v>1.2773722627737127E-2</v>
      </c>
      <c r="AF50" s="252">
        <f t="shared" si="50"/>
        <v>4.8648648648648818E-2</v>
      </c>
      <c r="AG50" s="252">
        <f t="shared" si="51"/>
        <v>3.6082474226804218E-2</v>
      </c>
      <c r="AH50" s="252">
        <f t="shared" si="52"/>
        <v>9.9502487562188602E-3</v>
      </c>
      <c r="AI50" s="252">
        <f t="shared" si="53"/>
        <v>-3.2840722495893759E-3</v>
      </c>
      <c r="AJ50" s="252">
        <f t="shared" si="54"/>
        <v>3.2948929159802187E-2</v>
      </c>
      <c r="AK50" s="252">
        <f t="shared" si="55"/>
        <v>6.6985645933014482E-2</v>
      </c>
    </row>
    <row r="51" spans="1:37" x14ac:dyDescent="0.2">
      <c r="A51" s="235" t="s">
        <v>49</v>
      </c>
      <c r="B51" s="236">
        <v>2.71</v>
      </c>
      <c r="C51" s="236">
        <v>2.5499999999999998</v>
      </c>
      <c r="D51" s="236">
        <v>2.4900000000000002</v>
      </c>
      <c r="E51" s="236">
        <v>2.4300000000000002</v>
      </c>
      <c r="F51" s="236">
        <v>2.5</v>
      </c>
      <c r="G51" s="236">
        <v>2.5617807447590417</v>
      </c>
      <c r="H51" s="236">
        <v>2.48</v>
      </c>
      <c r="I51" s="236">
        <v>2.34</v>
      </c>
      <c r="J51" s="236">
        <v>2.27</v>
      </c>
      <c r="K51" s="236">
        <v>2.2999999999999998</v>
      </c>
      <c r="L51" s="236">
        <v>2.4300000000000002</v>
      </c>
      <c r="M51" s="236">
        <v>2.5099999999999998</v>
      </c>
      <c r="N51" s="236">
        <v>2.56</v>
      </c>
      <c r="O51" s="236">
        <v>2.4700000000000002</v>
      </c>
      <c r="P51" s="236">
        <v>2.39</v>
      </c>
      <c r="Q51" s="236">
        <v>2.38</v>
      </c>
      <c r="R51" s="236">
        <f>IF('Relative Weights'!E9=0,0,'Relative Weights'!E9)</f>
        <v>2.41</v>
      </c>
      <c r="T51" s="237"/>
      <c r="U51" s="235" t="s">
        <v>49</v>
      </c>
      <c r="V51" s="252">
        <f t="shared" si="40"/>
        <v>-5.9040590405904148E-2</v>
      </c>
      <c r="W51" s="252">
        <f t="shared" si="41"/>
        <v>-2.3529411764705688E-2</v>
      </c>
      <c r="X51" s="252">
        <f t="shared" si="42"/>
        <v>-2.4096385542168641E-2</v>
      </c>
      <c r="Y51" s="252">
        <f t="shared" si="43"/>
        <v>2.8806584362139898E-2</v>
      </c>
      <c r="Z51" s="252">
        <f t="shared" si="44"/>
        <v>2.4712297903616731E-2</v>
      </c>
      <c r="AA51" s="252">
        <f t="shared" si="45"/>
        <v>-3.1923397397045417E-2</v>
      </c>
      <c r="AB51" s="252">
        <f t="shared" si="46"/>
        <v>-5.6451612903225867E-2</v>
      </c>
      <c r="AC51" s="252">
        <f t="shared" si="47"/>
        <v>-2.9914529914529808E-2</v>
      </c>
      <c r="AD51" s="252">
        <f t="shared" si="48"/>
        <v>1.3215859030836885E-2</v>
      </c>
      <c r="AE51" s="252">
        <f t="shared" si="49"/>
        <v>5.65217391304349E-2</v>
      </c>
      <c r="AF51" s="252">
        <f t="shared" si="50"/>
        <v>3.2921810699588328E-2</v>
      </c>
      <c r="AG51" s="252">
        <f t="shared" si="51"/>
        <v>1.9920318725099806E-2</v>
      </c>
      <c r="AH51" s="252">
        <f t="shared" si="52"/>
        <v>-3.5156249999999889E-2</v>
      </c>
      <c r="AI51" s="252">
        <f t="shared" si="53"/>
        <v>-3.2388663967611309E-2</v>
      </c>
      <c r="AJ51" s="252">
        <f t="shared" si="54"/>
        <v>-4.1841004184101083E-3</v>
      </c>
      <c r="AK51" s="252">
        <f t="shared" si="55"/>
        <v>1.26050420168069E-2</v>
      </c>
    </row>
    <row r="52" spans="1:37" x14ac:dyDescent="0.2">
      <c r="A52" s="235" t="s">
        <v>50</v>
      </c>
      <c r="B52" s="236">
        <v>7.16</v>
      </c>
      <c r="C52" s="236">
        <v>7.11</v>
      </c>
      <c r="D52" s="236">
        <v>7.09</v>
      </c>
      <c r="E52" s="236">
        <v>7.15</v>
      </c>
      <c r="F52" s="236">
        <v>7.23</v>
      </c>
      <c r="G52" s="236">
        <v>7.1967350721162715</v>
      </c>
      <c r="H52" s="236">
        <v>7.07</v>
      </c>
      <c r="I52" s="236">
        <v>7.01</v>
      </c>
      <c r="J52" s="236">
        <v>7.13</v>
      </c>
      <c r="K52" s="236">
        <v>7.33</v>
      </c>
      <c r="L52" s="236">
        <v>7.71</v>
      </c>
      <c r="M52" s="236">
        <v>8.08</v>
      </c>
      <c r="N52" s="236">
        <v>7.8</v>
      </c>
      <c r="O52" s="236">
        <v>7.21</v>
      </c>
      <c r="P52" s="236">
        <v>6.54</v>
      </c>
      <c r="Q52" s="236">
        <v>6.87</v>
      </c>
      <c r="R52" s="236">
        <f>IF('Relative Weights'!E10=0,0,'Relative Weights'!E10)</f>
        <v>7.43</v>
      </c>
      <c r="T52" s="237"/>
      <c r="U52" s="235" t="s">
        <v>50</v>
      </c>
      <c r="V52" s="252">
        <f t="shared" si="40"/>
        <v>-6.9832402234636382E-3</v>
      </c>
      <c r="W52" s="252">
        <f t="shared" si="41"/>
        <v>-2.812939521800395E-3</v>
      </c>
      <c r="X52" s="252">
        <f t="shared" si="42"/>
        <v>8.4626234132580969E-3</v>
      </c>
      <c r="Y52" s="252">
        <f t="shared" si="43"/>
        <v>1.118881118881121E-2</v>
      </c>
      <c r="Z52" s="252">
        <f t="shared" si="44"/>
        <v>-4.6009582135171367E-3</v>
      </c>
      <c r="AA52" s="252">
        <f t="shared" si="45"/>
        <v>-1.7610078854688682E-2</v>
      </c>
      <c r="AB52" s="252">
        <f t="shared" si="46"/>
        <v>-8.4865629420085575E-3</v>
      </c>
      <c r="AC52" s="252">
        <f t="shared" si="47"/>
        <v>1.711840228245376E-2</v>
      </c>
      <c r="AD52" s="252">
        <f t="shared" si="48"/>
        <v>2.8050490883590573E-2</v>
      </c>
      <c r="AE52" s="252">
        <f t="shared" si="49"/>
        <v>5.184174624829474E-2</v>
      </c>
      <c r="AF52" s="252">
        <f t="shared" si="50"/>
        <v>4.7989623865110298E-2</v>
      </c>
      <c r="AG52" s="252">
        <f t="shared" si="51"/>
        <v>-3.4653465346534684E-2</v>
      </c>
      <c r="AH52" s="252">
        <f t="shared" si="52"/>
        <v>-7.5641025641025594E-2</v>
      </c>
      <c r="AI52" s="252">
        <f t="shared" si="53"/>
        <v>-9.2926490984743371E-2</v>
      </c>
      <c r="AJ52" s="252">
        <f t="shared" si="54"/>
        <v>5.0458715596330306E-2</v>
      </c>
      <c r="AK52" s="252">
        <f t="shared" si="55"/>
        <v>8.151382823871911E-2</v>
      </c>
    </row>
    <row r="53" spans="1:37" x14ac:dyDescent="0.2">
      <c r="A53" s="235" t="s">
        <v>51</v>
      </c>
      <c r="B53" s="236">
        <v>6.37</v>
      </c>
      <c r="C53" s="236">
        <v>5.64</v>
      </c>
      <c r="D53" s="236">
        <v>5.83</v>
      </c>
      <c r="E53" s="236">
        <v>6.12</v>
      </c>
      <c r="F53" s="236">
        <v>7.13</v>
      </c>
      <c r="G53" s="236">
        <v>7.5895264367688071</v>
      </c>
      <c r="H53" s="236">
        <v>7.63</v>
      </c>
      <c r="I53" s="236">
        <v>7.47</v>
      </c>
      <c r="J53" s="236">
        <v>7.46</v>
      </c>
      <c r="K53" s="236">
        <v>7.58</v>
      </c>
      <c r="L53" s="236">
        <v>7.66</v>
      </c>
      <c r="M53" s="236">
        <v>7.64</v>
      </c>
      <c r="N53" s="236">
        <v>7.1</v>
      </c>
      <c r="O53" s="236">
        <v>6.14</v>
      </c>
      <c r="P53" s="236">
        <v>5.5</v>
      </c>
      <c r="Q53" s="236">
        <v>5.49</v>
      </c>
      <c r="R53" s="236">
        <f>IF('Relative Weights'!E11=0,0,'Relative Weights'!E11)</f>
        <v>6</v>
      </c>
      <c r="T53" s="237"/>
      <c r="U53" s="235" t="s">
        <v>51</v>
      </c>
      <c r="V53" s="252">
        <f t="shared" si="40"/>
        <v>-0.11459968602825754</v>
      </c>
      <c r="W53" s="252">
        <f t="shared" si="41"/>
        <v>3.3687943262411313E-2</v>
      </c>
      <c r="X53" s="252">
        <f t="shared" si="42"/>
        <v>4.9742710120068701E-2</v>
      </c>
      <c r="Y53" s="252">
        <f t="shared" si="43"/>
        <v>0.16503267973856195</v>
      </c>
      <c r="Z53" s="252">
        <f t="shared" si="44"/>
        <v>6.4449710626761192E-2</v>
      </c>
      <c r="AA53" s="252">
        <f t="shared" si="45"/>
        <v>5.3328180049694307E-3</v>
      </c>
      <c r="AB53" s="252">
        <f t="shared" si="46"/>
        <v>-2.0969855832241202E-2</v>
      </c>
      <c r="AC53" s="252">
        <f t="shared" si="47"/>
        <v>-1.3386880856760541E-3</v>
      </c>
      <c r="AD53" s="252">
        <f t="shared" si="48"/>
        <v>1.6085790884718509E-2</v>
      </c>
      <c r="AE53" s="252">
        <f t="shared" si="49"/>
        <v>1.055408970976246E-2</v>
      </c>
      <c r="AF53" s="252">
        <f t="shared" si="50"/>
        <v>-2.6109660574412663E-3</v>
      </c>
      <c r="AG53" s="252">
        <f t="shared" si="51"/>
        <v>-7.06806282722513E-2</v>
      </c>
      <c r="AH53" s="252">
        <f t="shared" si="52"/>
        <v>-0.13521126760563384</v>
      </c>
      <c r="AI53" s="252">
        <f t="shared" si="53"/>
        <v>-0.10423452768729635</v>
      </c>
      <c r="AJ53" s="252">
        <f t="shared" si="54"/>
        <v>-1.8181818181818299E-3</v>
      </c>
      <c r="AK53" s="252">
        <f t="shared" si="55"/>
        <v>9.2896174863387859E-2</v>
      </c>
    </row>
    <row r="54" spans="1:37" x14ac:dyDescent="0.2">
      <c r="A54" s="235" t="s">
        <v>52</v>
      </c>
      <c r="B54" s="236">
        <v>3.51</v>
      </c>
      <c r="C54" s="236">
        <v>3.13</v>
      </c>
      <c r="D54" s="236">
        <v>2.94</v>
      </c>
      <c r="E54" s="236">
        <v>2.77</v>
      </c>
      <c r="F54" s="236">
        <v>2.83</v>
      </c>
      <c r="G54" s="236">
        <v>2.9414033407952709</v>
      </c>
      <c r="H54" s="236">
        <v>2.86</v>
      </c>
      <c r="I54" s="236">
        <v>2.88</v>
      </c>
      <c r="J54" s="236">
        <v>2.89</v>
      </c>
      <c r="K54" s="236">
        <v>3.02</v>
      </c>
      <c r="L54" s="236">
        <v>3.09</v>
      </c>
      <c r="M54" s="236">
        <v>3.1</v>
      </c>
      <c r="N54" s="236">
        <v>3.01</v>
      </c>
      <c r="O54" s="236">
        <v>2.85</v>
      </c>
      <c r="P54" s="236">
        <v>2.79</v>
      </c>
      <c r="Q54" s="236">
        <v>2.88</v>
      </c>
      <c r="R54" s="236">
        <f>IF('Relative Weights'!E12=0,0,'Relative Weights'!E12)</f>
        <v>3.06</v>
      </c>
      <c r="T54" s="237"/>
      <c r="U54" s="235" t="s">
        <v>52</v>
      </c>
      <c r="V54" s="252">
        <f t="shared" si="40"/>
        <v>-0.10826210826210825</v>
      </c>
      <c r="W54" s="252">
        <f t="shared" si="41"/>
        <v>-6.0702875399361034E-2</v>
      </c>
      <c r="X54" s="252">
        <f t="shared" si="42"/>
        <v>-5.7823129251700633E-2</v>
      </c>
      <c r="Y54" s="252">
        <f t="shared" si="43"/>
        <v>2.1660649819494671E-2</v>
      </c>
      <c r="Z54" s="252">
        <f t="shared" si="44"/>
        <v>3.936513809020159E-2</v>
      </c>
      <c r="AA54" s="252">
        <f t="shared" si="45"/>
        <v>-2.767500113509147E-2</v>
      </c>
      <c r="AB54" s="252">
        <f t="shared" si="46"/>
        <v>6.9930069930070893E-3</v>
      </c>
      <c r="AC54" s="252">
        <f t="shared" si="47"/>
        <v>3.4722222222223209E-3</v>
      </c>
      <c r="AD54" s="252">
        <f t="shared" si="48"/>
        <v>4.4982698961937739E-2</v>
      </c>
      <c r="AE54" s="252">
        <f t="shared" si="49"/>
        <v>2.3178807947019875E-2</v>
      </c>
      <c r="AF54" s="252">
        <f t="shared" si="50"/>
        <v>3.2362459546926292E-3</v>
      </c>
      <c r="AG54" s="252">
        <f t="shared" si="51"/>
        <v>-2.9032258064516259E-2</v>
      </c>
      <c r="AH54" s="252">
        <f t="shared" si="52"/>
        <v>-5.3156146179401897E-2</v>
      </c>
      <c r="AI54" s="252">
        <f t="shared" si="53"/>
        <v>-2.1052631578947434E-2</v>
      </c>
      <c r="AJ54" s="252">
        <f t="shared" si="54"/>
        <v>3.2258064516129004E-2</v>
      </c>
      <c r="AK54" s="252">
        <f t="shared" si="55"/>
        <v>6.25E-2</v>
      </c>
    </row>
    <row r="55" spans="1:37" x14ac:dyDescent="0.2">
      <c r="A55" s="235" t="s">
        <v>53</v>
      </c>
      <c r="B55" s="236">
        <v>0</v>
      </c>
      <c r="C55" s="236">
        <v>0</v>
      </c>
      <c r="D55" s="236">
        <v>0</v>
      </c>
      <c r="E55" s="236">
        <v>0</v>
      </c>
      <c r="F55" s="236">
        <v>0</v>
      </c>
      <c r="G55" s="236">
        <v>0</v>
      </c>
      <c r="H55" s="236">
        <v>0</v>
      </c>
      <c r="I55" s="236">
        <v>0</v>
      </c>
      <c r="J55" s="236">
        <v>0</v>
      </c>
      <c r="K55" s="236">
        <v>0</v>
      </c>
      <c r="L55" s="236">
        <v>0</v>
      </c>
      <c r="M55" s="236">
        <v>0</v>
      </c>
      <c r="N55" s="236">
        <v>0</v>
      </c>
      <c r="O55" s="236">
        <v>0</v>
      </c>
      <c r="P55" s="236">
        <v>0</v>
      </c>
      <c r="Q55" s="236">
        <v>0</v>
      </c>
      <c r="R55" s="236">
        <f>IF('Relative Weights'!E13=0,0,'Relative Weights'!E13)</f>
        <v>0</v>
      </c>
      <c r="T55" s="237"/>
      <c r="U55" s="235" t="s">
        <v>53</v>
      </c>
      <c r="V55" s="252" t="str">
        <f t="shared" si="40"/>
        <v/>
      </c>
      <c r="W55" s="252" t="str">
        <f t="shared" si="41"/>
        <v/>
      </c>
      <c r="X55" s="252" t="str">
        <f t="shared" si="42"/>
        <v/>
      </c>
      <c r="Y55" s="252" t="str">
        <f t="shared" si="43"/>
        <v/>
      </c>
      <c r="Z55" s="252" t="str">
        <f t="shared" si="44"/>
        <v/>
      </c>
      <c r="AA55" s="252" t="str">
        <f t="shared" si="45"/>
        <v/>
      </c>
      <c r="AB55" s="252" t="str">
        <f t="shared" si="46"/>
        <v/>
      </c>
      <c r="AC55" s="252" t="str">
        <f t="shared" si="47"/>
        <v/>
      </c>
      <c r="AD55" s="252" t="str">
        <f t="shared" si="48"/>
        <v/>
      </c>
      <c r="AE55" s="252" t="str">
        <f t="shared" si="49"/>
        <v/>
      </c>
      <c r="AF55" s="252" t="str">
        <f t="shared" si="50"/>
        <v/>
      </c>
      <c r="AG55" s="252" t="str">
        <f t="shared" si="51"/>
        <v/>
      </c>
      <c r="AH55" s="252" t="str">
        <f t="shared" si="52"/>
        <v/>
      </c>
      <c r="AI55" s="252" t="str">
        <f t="shared" si="53"/>
        <v/>
      </c>
      <c r="AJ55" s="252" t="str">
        <f t="shared" si="54"/>
        <v/>
      </c>
      <c r="AK55" s="252" t="str">
        <f t="shared" si="55"/>
        <v/>
      </c>
    </row>
    <row r="56" spans="1:37" x14ac:dyDescent="0.2">
      <c r="A56" s="235" t="s">
        <v>54</v>
      </c>
      <c r="B56" s="236">
        <v>3.55</v>
      </c>
      <c r="C56" s="236">
        <v>3.28</v>
      </c>
      <c r="D56" s="236">
        <v>3.25</v>
      </c>
      <c r="E56" s="236">
        <v>3.11</v>
      </c>
      <c r="F56" s="236">
        <v>3.08</v>
      </c>
      <c r="G56" s="236">
        <v>2.996205733344194</v>
      </c>
      <c r="H56" s="236">
        <v>2.97</v>
      </c>
      <c r="I56" s="236">
        <v>2.93</v>
      </c>
      <c r="J56" s="236">
        <v>2.98</v>
      </c>
      <c r="K56" s="236">
        <v>2.89</v>
      </c>
      <c r="L56" s="236">
        <v>3.07</v>
      </c>
      <c r="M56" s="236">
        <v>2.89</v>
      </c>
      <c r="N56" s="236">
        <v>2.93</v>
      </c>
      <c r="O56" s="236">
        <v>2.57</v>
      </c>
      <c r="P56" s="236">
        <v>2.4700000000000002</v>
      </c>
      <c r="Q56" s="236">
        <v>2.2999999999999998</v>
      </c>
      <c r="R56" s="236">
        <f>IF('Relative Weights'!E14=0,0,'Relative Weights'!E14)</f>
        <v>2.31</v>
      </c>
      <c r="T56" s="237"/>
      <c r="U56" s="235" t="s">
        <v>54</v>
      </c>
      <c r="V56" s="252">
        <f t="shared" si="40"/>
        <v>-7.6056338028169024E-2</v>
      </c>
      <c r="W56" s="252">
        <f t="shared" si="41"/>
        <v>-9.1463414634145312E-3</v>
      </c>
      <c r="X56" s="252">
        <f t="shared" si="42"/>
        <v>-4.3076923076923124E-2</v>
      </c>
      <c r="Y56" s="252">
        <f t="shared" si="43"/>
        <v>-9.6463022508037621E-3</v>
      </c>
      <c r="Z56" s="252">
        <f t="shared" si="44"/>
        <v>-2.7205930732404515E-2</v>
      </c>
      <c r="AA56" s="252">
        <f t="shared" si="45"/>
        <v>-8.7463063876273006E-3</v>
      </c>
      <c r="AB56" s="252">
        <f t="shared" si="46"/>
        <v>-1.3468013468013518E-2</v>
      </c>
      <c r="AC56" s="252">
        <f t="shared" si="47"/>
        <v>1.7064846416382284E-2</v>
      </c>
      <c r="AD56" s="252">
        <f t="shared" si="48"/>
        <v>-3.0201342281879096E-2</v>
      </c>
      <c r="AE56" s="252">
        <f t="shared" si="49"/>
        <v>6.2283737024221297E-2</v>
      </c>
      <c r="AF56" s="252">
        <f t="shared" si="50"/>
        <v>-5.863192182410415E-2</v>
      </c>
      <c r="AG56" s="252">
        <f t="shared" si="51"/>
        <v>1.384083044982698E-2</v>
      </c>
      <c r="AH56" s="252">
        <f t="shared" si="52"/>
        <v>-0.12286689419795227</v>
      </c>
      <c r="AI56" s="252">
        <f t="shared" si="53"/>
        <v>-3.8910505836575737E-2</v>
      </c>
      <c r="AJ56" s="252">
        <f t="shared" si="54"/>
        <v>-6.8825910931174183E-2</v>
      </c>
      <c r="AK56" s="252">
        <f t="shared" si="55"/>
        <v>4.3478260869567187E-3</v>
      </c>
    </row>
    <row r="57" spans="1:37" x14ac:dyDescent="0.2">
      <c r="A57" s="235" t="s">
        <v>55</v>
      </c>
      <c r="B57" s="236">
        <v>3.25</v>
      </c>
      <c r="C57" s="236">
        <v>3.06</v>
      </c>
      <c r="D57" s="236">
        <v>2.87</v>
      </c>
      <c r="E57" s="236">
        <v>2.68</v>
      </c>
      <c r="F57" s="236">
        <v>2.64</v>
      </c>
      <c r="G57" s="236">
        <v>2.6527449589877921</v>
      </c>
      <c r="H57" s="236">
        <v>2.63</v>
      </c>
      <c r="I57" s="236">
        <v>2.58</v>
      </c>
      <c r="J57" s="236">
        <v>2.69</v>
      </c>
      <c r="K57" s="236">
        <v>2.83</v>
      </c>
      <c r="L57" s="236">
        <v>3.16</v>
      </c>
      <c r="M57" s="236">
        <v>3.38</v>
      </c>
      <c r="N57" s="236">
        <v>3.6</v>
      </c>
      <c r="O57" s="236">
        <v>3.58</v>
      </c>
      <c r="P57" s="236">
        <v>3.35</v>
      </c>
      <c r="Q57" s="236">
        <v>3.12</v>
      </c>
      <c r="R57" s="236">
        <f>IF('Relative Weights'!E15=0,0,'Relative Weights'!E15)</f>
        <v>3.02</v>
      </c>
      <c r="T57" s="237"/>
      <c r="U57" s="235" t="s">
        <v>55</v>
      </c>
      <c r="V57" s="252">
        <f t="shared" si="40"/>
        <v>-5.8461538461538454E-2</v>
      </c>
      <c r="W57" s="252">
        <f t="shared" si="41"/>
        <v>-6.2091503267973858E-2</v>
      </c>
      <c r="X57" s="252">
        <f t="shared" si="42"/>
        <v>-6.6202090592334506E-2</v>
      </c>
      <c r="Y57" s="252">
        <f t="shared" si="43"/>
        <v>-1.4925373134328401E-2</v>
      </c>
      <c r="Z57" s="252">
        <f t="shared" si="44"/>
        <v>4.8276359802241764E-3</v>
      </c>
      <c r="AA57" s="252">
        <f t="shared" si="45"/>
        <v>-8.5741220281013719E-3</v>
      </c>
      <c r="AB57" s="252">
        <f t="shared" si="46"/>
        <v>-1.9011406844106404E-2</v>
      </c>
      <c r="AC57" s="252">
        <f t="shared" si="47"/>
        <v>4.2635658914728536E-2</v>
      </c>
      <c r="AD57" s="252">
        <f t="shared" si="48"/>
        <v>5.2044609665427455E-2</v>
      </c>
      <c r="AE57" s="252">
        <f t="shared" si="49"/>
        <v>0.11660777385159005</v>
      </c>
      <c r="AF57" s="252">
        <f t="shared" si="50"/>
        <v>6.9620253164556889E-2</v>
      </c>
      <c r="AG57" s="252">
        <f t="shared" si="51"/>
        <v>6.5088757396449815E-2</v>
      </c>
      <c r="AH57" s="252">
        <f t="shared" si="52"/>
        <v>-5.5555555555555358E-3</v>
      </c>
      <c r="AI57" s="252">
        <f t="shared" si="53"/>
        <v>-6.4245810055865937E-2</v>
      </c>
      <c r="AJ57" s="252">
        <f t="shared" si="54"/>
        <v>-6.8656716417910491E-2</v>
      </c>
      <c r="AK57" s="252">
        <f t="shared" si="55"/>
        <v>-3.2051282051282048E-2</v>
      </c>
    </row>
    <row r="58" spans="1:37" x14ac:dyDescent="0.2">
      <c r="A58" s="235" t="s">
        <v>730</v>
      </c>
      <c r="B58" s="236">
        <v>0</v>
      </c>
      <c r="C58" s="236">
        <v>0</v>
      </c>
      <c r="D58" s="236">
        <v>0</v>
      </c>
      <c r="E58" s="236">
        <v>0</v>
      </c>
      <c r="F58" s="236">
        <v>0</v>
      </c>
      <c r="G58" s="236">
        <v>0</v>
      </c>
      <c r="H58" s="236">
        <v>0</v>
      </c>
      <c r="I58" s="236">
        <v>0</v>
      </c>
      <c r="J58" s="236">
        <v>0</v>
      </c>
      <c r="K58" s="236">
        <v>0</v>
      </c>
      <c r="L58" s="236">
        <v>0</v>
      </c>
      <c r="M58" s="236">
        <v>0</v>
      </c>
      <c r="N58" s="236">
        <v>0</v>
      </c>
      <c r="O58" s="236">
        <v>0</v>
      </c>
      <c r="P58" s="236">
        <v>0</v>
      </c>
      <c r="Q58" s="236">
        <v>0</v>
      </c>
      <c r="R58" s="236">
        <f>IF('Relative Weights'!E16=0,0,'Relative Weights'!E16)</f>
        <v>0</v>
      </c>
      <c r="T58" s="237"/>
      <c r="U58" s="235" t="s">
        <v>730</v>
      </c>
      <c r="V58" s="252" t="str">
        <f t="shared" si="40"/>
        <v/>
      </c>
      <c r="W58" s="252" t="str">
        <f t="shared" si="41"/>
        <v/>
      </c>
      <c r="X58" s="252" t="str">
        <f t="shared" si="42"/>
        <v/>
      </c>
      <c r="Y58" s="252" t="str">
        <f t="shared" si="43"/>
        <v/>
      </c>
      <c r="Z58" s="252" t="str">
        <f t="shared" si="44"/>
        <v/>
      </c>
      <c r="AA58" s="252" t="str">
        <f t="shared" si="45"/>
        <v/>
      </c>
      <c r="AB58" s="252" t="str">
        <f t="shared" si="46"/>
        <v/>
      </c>
      <c r="AC58" s="252" t="str">
        <f t="shared" si="47"/>
        <v/>
      </c>
      <c r="AD58" s="252" t="str">
        <f t="shared" si="48"/>
        <v/>
      </c>
      <c r="AE58" s="252" t="str">
        <f t="shared" si="49"/>
        <v/>
      </c>
      <c r="AF58" s="252" t="str">
        <f t="shared" si="50"/>
        <v/>
      </c>
      <c r="AG58" s="252" t="str">
        <f t="shared" si="51"/>
        <v/>
      </c>
      <c r="AH58" s="252" t="str">
        <f t="shared" si="52"/>
        <v/>
      </c>
      <c r="AI58" s="252" t="str">
        <f t="shared" si="53"/>
        <v/>
      </c>
      <c r="AJ58" s="252" t="str">
        <f t="shared" si="54"/>
        <v/>
      </c>
      <c r="AK58" s="252" t="str">
        <f t="shared" si="55"/>
        <v/>
      </c>
    </row>
    <row r="59" spans="1:37" x14ac:dyDescent="0.2">
      <c r="A59" s="235" t="s">
        <v>57</v>
      </c>
      <c r="B59" s="236">
        <v>0</v>
      </c>
      <c r="C59" s="236">
        <v>0</v>
      </c>
      <c r="D59" s="236">
        <v>0</v>
      </c>
      <c r="E59" s="236">
        <v>0</v>
      </c>
      <c r="F59" s="236">
        <v>0</v>
      </c>
      <c r="G59" s="236">
        <v>0</v>
      </c>
      <c r="H59" s="236">
        <v>0</v>
      </c>
      <c r="I59" s="236">
        <v>0</v>
      </c>
      <c r="J59" s="236">
        <v>0</v>
      </c>
      <c r="K59" s="236">
        <v>0</v>
      </c>
      <c r="L59" s="236">
        <v>0</v>
      </c>
      <c r="M59" s="236">
        <v>0</v>
      </c>
      <c r="N59" s="236">
        <v>0</v>
      </c>
      <c r="O59" s="236">
        <v>0</v>
      </c>
      <c r="P59" s="236">
        <v>0</v>
      </c>
      <c r="Q59" s="236">
        <v>0</v>
      </c>
      <c r="R59" s="236">
        <f>IF('Relative Weights'!E17=0,0,'Relative Weights'!E17)</f>
        <v>0</v>
      </c>
      <c r="T59" s="237"/>
      <c r="U59" s="235" t="s">
        <v>57</v>
      </c>
      <c r="V59" s="252" t="str">
        <f t="shared" si="40"/>
        <v/>
      </c>
      <c r="W59" s="252" t="str">
        <f t="shared" si="41"/>
        <v/>
      </c>
      <c r="X59" s="252" t="str">
        <f t="shared" si="42"/>
        <v/>
      </c>
      <c r="Y59" s="252" t="str">
        <f t="shared" si="43"/>
        <v/>
      </c>
      <c r="Z59" s="252" t="str">
        <f t="shared" si="44"/>
        <v/>
      </c>
      <c r="AA59" s="252" t="str">
        <f t="shared" si="45"/>
        <v/>
      </c>
      <c r="AB59" s="252" t="str">
        <f t="shared" si="46"/>
        <v/>
      </c>
      <c r="AC59" s="252" t="str">
        <f t="shared" si="47"/>
        <v/>
      </c>
      <c r="AD59" s="252" t="str">
        <f t="shared" si="48"/>
        <v/>
      </c>
      <c r="AE59" s="252" t="str">
        <f t="shared" si="49"/>
        <v/>
      </c>
      <c r="AF59" s="252" t="str">
        <f t="shared" si="50"/>
        <v/>
      </c>
      <c r="AG59" s="252" t="str">
        <f t="shared" si="51"/>
        <v/>
      </c>
      <c r="AH59" s="252" t="str">
        <f t="shared" si="52"/>
        <v/>
      </c>
      <c r="AI59" s="252" t="str">
        <f t="shared" si="53"/>
        <v/>
      </c>
      <c r="AJ59" s="252" t="str">
        <f t="shared" si="54"/>
        <v/>
      </c>
      <c r="AK59" s="252" t="str">
        <f t="shared" si="55"/>
        <v/>
      </c>
    </row>
    <row r="60" spans="1:37" x14ac:dyDescent="0.2">
      <c r="A60" s="235" t="s">
        <v>58</v>
      </c>
      <c r="B60" s="236">
        <v>0</v>
      </c>
      <c r="C60" s="236">
        <v>0</v>
      </c>
      <c r="D60" s="236">
        <v>0</v>
      </c>
      <c r="E60" s="236">
        <v>0</v>
      </c>
      <c r="F60" s="236">
        <v>0</v>
      </c>
      <c r="G60" s="236">
        <v>0</v>
      </c>
      <c r="H60" s="236">
        <v>0</v>
      </c>
      <c r="I60" s="236">
        <v>0</v>
      </c>
      <c r="J60" s="236">
        <v>0</v>
      </c>
      <c r="K60" s="236">
        <v>0</v>
      </c>
      <c r="L60" s="236">
        <v>0</v>
      </c>
      <c r="M60" s="236">
        <v>0</v>
      </c>
      <c r="N60" s="236">
        <v>0</v>
      </c>
      <c r="O60" s="236">
        <v>0</v>
      </c>
      <c r="P60" s="236">
        <v>0</v>
      </c>
      <c r="Q60" s="236">
        <v>0</v>
      </c>
      <c r="R60" s="236">
        <f>IF('Relative Weights'!E18=0,0,'Relative Weights'!E18)</f>
        <v>0</v>
      </c>
      <c r="T60" s="237"/>
      <c r="U60" s="235" t="s">
        <v>58</v>
      </c>
      <c r="V60" s="252" t="str">
        <f t="shared" si="40"/>
        <v/>
      </c>
      <c r="W60" s="252" t="str">
        <f t="shared" si="41"/>
        <v/>
      </c>
      <c r="X60" s="252" t="str">
        <f t="shared" si="42"/>
        <v/>
      </c>
      <c r="Y60" s="252" t="str">
        <f t="shared" si="43"/>
        <v/>
      </c>
      <c r="Z60" s="252" t="str">
        <f t="shared" si="44"/>
        <v/>
      </c>
      <c r="AA60" s="252" t="str">
        <f t="shared" si="45"/>
        <v/>
      </c>
      <c r="AB60" s="252" t="str">
        <f t="shared" si="46"/>
        <v/>
      </c>
      <c r="AC60" s="252" t="str">
        <f t="shared" si="47"/>
        <v/>
      </c>
      <c r="AD60" s="252" t="str">
        <f t="shared" si="48"/>
        <v/>
      </c>
      <c r="AE60" s="252" t="str">
        <f t="shared" si="49"/>
        <v/>
      </c>
      <c r="AF60" s="252" t="str">
        <f t="shared" si="50"/>
        <v/>
      </c>
      <c r="AG60" s="252" t="str">
        <f t="shared" si="51"/>
        <v/>
      </c>
      <c r="AH60" s="252" t="str">
        <f t="shared" si="52"/>
        <v/>
      </c>
      <c r="AI60" s="252" t="str">
        <f t="shared" si="53"/>
        <v/>
      </c>
      <c r="AJ60" s="252" t="str">
        <f t="shared" si="54"/>
        <v/>
      </c>
      <c r="AK60" s="252" t="str">
        <f t="shared" si="55"/>
        <v/>
      </c>
    </row>
    <row r="61" spans="1:37" x14ac:dyDescent="0.2">
      <c r="A61" s="235" t="s">
        <v>59</v>
      </c>
      <c r="B61" s="236">
        <v>3.71</v>
      </c>
      <c r="C61" s="236">
        <v>3.54</v>
      </c>
      <c r="D61" s="236">
        <v>3.53</v>
      </c>
      <c r="E61" s="236">
        <v>3.47</v>
      </c>
      <c r="F61" s="236">
        <v>3.4</v>
      </c>
      <c r="G61" s="236">
        <v>3.3185636488596466</v>
      </c>
      <c r="H61" s="236">
        <v>3.21</v>
      </c>
      <c r="I61" s="236">
        <v>3.23</v>
      </c>
      <c r="J61" s="236">
        <v>3.15</v>
      </c>
      <c r="K61" s="236">
        <v>3.08</v>
      </c>
      <c r="L61" s="236">
        <v>2.96</v>
      </c>
      <c r="M61" s="236">
        <v>2.9</v>
      </c>
      <c r="N61" s="236">
        <v>2.79</v>
      </c>
      <c r="O61" s="236">
        <v>2.67</v>
      </c>
      <c r="P61" s="236">
        <v>2.54</v>
      </c>
      <c r="Q61" s="236">
        <v>2.5499999999999998</v>
      </c>
      <c r="R61" s="236">
        <f>IF('Relative Weights'!E19=0,0,'Relative Weights'!E19)</f>
        <v>2.62</v>
      </c>
      <c r="T61" s="237"/>
      <c r="U61" s="235" t="s">
        <v>59</v>
      </c>
      <c r="V61" s="252">
        <f t="shared" si="40"/>
        <v>-4.5822102425876032E-2</v>
      </c>
      <c r="W61" s="252">
        <f t="shared" si="41"/>
        <v>-2.8248587570621764E-3</v>
      </c>
      <c r="X61" s="252">
        <f t="shared" si="42"/>
        <v>-1.6997167138810054E-2</v>
      </c>
      <c r="Y61" s="252">
        <f t="shared" si="43"/>
        <v>-2.0172910662824339E-2</v>
      </c>
      <c r="Z61" s="252">
        <f t="shared" si="44"/>
        <v>-2.3951867982456854E-2</v>
      </c>
      <c r="AA61" s="252">
        <f t="shared" si="45"/>
        <v>-3.2714047505749133E-2</v>
      </c>
      <c r="AB61" s="252">
        <f t="shared" si="46"/>
        <v>6.230529595015577E-3</v>
      </c>
      <c r="AC61" s="252">
        <f t="shared" si="47"/>
        <v>-2.4767801857585203E-2</v>
      </c>
      <c r="AD61" s="252">
        <f t="shared" si="48"/>
        <v>-2.2222222222222143E-2</v>
      </c>
      <c r="AE61" s="252">
        <f t="shared" si="49"/>
        <v>-3.8961038961038974E-2</v>
      </c>
      <c r="AF61" s="252">
        <f t="shared" si="50"/>
        <v>-2.0270270270270285E-2</v>
      </c>
      <c r="AG61" s="252">
        <f t="shared" si="51"/>
        <v>-3.7931034482758585E-2</v>
      </c>
      <c r="AH61" s="252">
        <f t="shared" si="52"/>
        <v>-4.3010752688172116E-2</v>
      </c>
      <c r="AI61" s="252">
        <f t="shared" si="53"/>
        <v>-4.8689138576779034E-2</v>
      </c>
      <c r="AJ61" s="252">
        <f t="shared" si="54"/>
        <v>3.937007874015741E-3</v>
      </c>
      <c r="AK61" s="252">
        <f t="shared" si="55"/>
        <v>2.7450980392156987E-2</v>
      </c>
    </row>
    <row r="62" spans="1:37" x14ac:dyDescent="0.2">
      <c r="A62" s="235" t="s">
        <v>60</v>
      </c>
      <c r="B62" s="236">
        <v>15.6</v>
      </c>
      <c r="C62" s="236">
        <v>15.11</v>
      </c>
      <c r="D62" s="236">
        <v>17.149999999999999</v>
      </c>
      <c r="E62" s="236">
        <v>16.100000000000001</v>
      </c>
      <c r="F62" s="236">
        <v>16.87</v>
      </c>
      <c r="G62" s="236">
        <v>16.814044454074715</v>
      </c>
      <c r="H62" s="236">
        <v>19.87</v>
      </c>
      <c r="I62" s="236">
        <v>23.49</v>
      </c>
      <c r="J62" s="236">
        <v>23.26</v>
      </c>
      <c r="K62" s="236">
        <v>23.1</v>
      </c>
      <c r="L62" s="236">
        <v>22.6</v>
      </c>
      <c r="M62" s="236">
        <v>25.82</v>
      </c>
      <c r="N62" s="236">
        <v>28.29</v>
      </c>
      <c r="O62" s="236">
        <v>28.68</v>
      </c>
      <c r="P62" s="236">
        <v>28.55</v>
      </c>
      <c r="Q62" s="236">
        <v>30.82</v>
      </c>
      <c r="R62" s="236">
        <f>IF('Relative Weights'!E20=0,0,'Relative Weights'!E20)</f>
        <v>34.67</v>
      </c>
      <c r="T62" s="237"/>
      <c r="U62" s="235" t="s">
        <v>60</v>
      </c>
      <c r="V62" s="252">
        <f t="shared" si="40"/>
        <v>-3.141025641025641E-2</v>
      </c>
      <c r="W62" s="252">
        <f t="shared" si="41"/>
        <v>0.1350099272005294</v>
      </c>
      <c r="X62" s="252">
        <f t="shared" si="42"/>
        <v>-6.1224489795918213E-2</v>
      </c>
      <c r="Y62" s="252">
        <f t="shared" si="43"/>
        <v>4.7826086956521685E-2</v>
      </c>
      <c r="Z62" s="252">
        <f t="shared" si="44"/>
        <v>-3.3168669783809612E-3</v>
      </c>
      <c r="AA62" s="252">
        <f t="shared" si="45"/>
        <v>0.18175017642377567</v>
      </c>
      <c r="AB62" s="252">
        <f t="shared" si="46"/>
        <v>0.18218419728233504</v>
      </c>
      <c r="AC62" s="252">
        <f t="shared" si="47"/>
        <v>-9.7914005959981454E-3</v>
      </c>
      <c r="AD62" s="252">
        <f t="shared" si="48"/>
        <v>-6.8787618228718372E-3</v>
      </c>
      <c r="AE62" s="252">
        <f t="shared" si="49"/>
        <v>-2.1645021645021689E-2</v>
      </c>
      <c r="AF62" s="252">
        <f t="shared" si="50"/>
        <v>0.14247787610619467</v>
      </c>
      <c r="AG62" s="252">
        <f t="shared" si="51"/>
        <v>9.5662277304415122E-2</v>
      </c>
      <c r="AH62" s="252">
        <f t="shared" si="52"/>
        <v>1.3785790031813461E-2</v>
      </c>
      <c r="AI62" s="252">
        <f t="shared" si="53"/>
        <v>-4.53277545327746E-3</v>
      </c>
      <c r="AJ62" s="252">
        <f t="shared" si="54"/>
        <v>7.9509632224168181E-2</v>
      </c>
      <c r="AK62" s="252">
        <f t="shared" si="55"/>
        <v>0.12491888384166128</v>
      </c>
    </row>
    <row r="63" spans="1:37" x14ac:dyDescent="0.2">
      <c r="A63" s="244" t="s">
        <v>61</v>
      </c>
      <c r="B63" s="236">
        <v>3.37</v>
      </c>
      <c r="C63" s="236">
        <v>3.2</v>
      </c>
      <c r="D63" s="236">
        <v>3.2</v>
      </c>
      <c r="E63" s="236">
        <v>3.22</v>
      </c>
      <c r="F63" s="236">
        <v>3.41</v>
      </c>
      <c r="G63" s="236">
        <v>3.4916382045526424</v>
      </c>
      <c r="H63" s="236">
        <v>3.42</v>
      </c>
      <c r="I63" s="236">
        <v>3.26</v>
      </c>
      <c r="J63" s="236">
        <v>3.16</v>
      </c>
      <c r="K63" s="236">
        <v>3.19</v>
      </c>
      <c r="L63" s="236">
        <v>3.25</v>
      </c>
      <c r="M63" s="236">
        <v>3.35</v>
      </c>
      <c r="N63" s="236">
        <v>3.39</v>
      </c>
      <c r="O63" s="236">
        <v>3.36</v>
      </c>
      <c r="P63" s="236">
        <v>3.26</v>
      </c>
      <c r="Q63" s="236">
        <v>3.22</v>
      </c>
      <c r="R63" s="236">
        <f>IF('Relative Weights'!E21=0,0,'Relative Weights'!E21)</f>
        <v>3.27</v>
      </c>
      <c r="T63" s="237"/>
      <c r="U63" s="235" t="s">
        <v>61</v>
      </c>
      <c r="V63" s="252">
        <f t="shared" si="40"/>
        <v>-5.0445103857566731E-2</v>
      </c>
      <c r="W63" s="252">
        <f t="shared" si="41"/>
        <v>0</v>
      </c>
      <c r="X63" s="252">
        <f t="shared" si="42"/>
        <v>6.2500000000000888E-3</v>
      </c>
      <c r="Y63" s="252">
        <f t="shared" si="43"/>
        <v>5.9006211180124168E-2</v>
      </c>
      <c r="Z63" s="252">
        <f t="shared" si="44"/>
        <v>2.3940822449455279E-2</v>
      </c>
      <c r="AA63" s="252">
        <f t="shared" si="45"/>
        <v>-2.0517075468825974E-2</v>
      </c>
      <c r="AB63" s="252">
        <f t="shared" si="46"/>
        <v>-4.6783625730994149E-2</v>
      </c>
      <c r="AC63" s="252">
        <f t="shared" si="47"/>
        <v>-3.0674846625766805E-2</v>
      </c>
      <c r="AD63" s="252">
        <f t="shared" si="48"/>
        <v>9.4936708860757779E-3</v>
      </c>
      <c r="AE63" s="252">
        <f t="shared" si="49"/>
        <v>1.8808777429467183E-2</v>
      </c>
      <c r="AF63" s="252">
        <f t="shared" si="50"/>
        <v>3.0769230769230882E-2</v>
      </c>
      <c r="AG63" s="252">
        <f t="shared" si="51"/>
        <v>1.1940298507462588E-2</v>
      </c>
      <c r="AH63" s="252">
        <f t="shared" si="52"/>
        <v>-8.8495575221240186E-3</v>
      </c>
      <c r="AI63" s="252">
        <f t="shared" si="53"/>
        <v>-2.9761904761904767E-2</v>
      </c>
      <c r="AJ63" s="252">
        <f t="shared" si="54"/>
        <v>-1.2269938650306678E-2</v>
      </c>
      <c r="AK63" s="252">
        <f t="shared" si="55"/>
        <v>1.552795031055898E-2</v>
      </c>
    </row>
    <row r="64" spans="1:37" x14ac:dyDescent="0.2">
      <c r="A64" s="244" t="s">
        <v>62</v>
      </c>
      <c r="B64" s="236">
        <v>5.46</v>
      </c>
      <c r="C64" s="236">
        <v>5.46</v>
      </c>
      <c r="D64" s="236">
        <v>5.46</v>
      </c>
      <c r="E64" s="236">
        <v>5.46</v>
      </c>
      <c r="F64" s="236">
        <v>5.46</v>
      </c>
      <c r="G64" s="236">
        <v>5.46</v>
      </c>
      <c r="H64" s="236">
        <v>5.46</v>
      </c>
      <c r="I64" s="236">
        <v>5.46</v>
      </c>
      <c r="J64" s="236">
        <v>5.46</v>
      </c>
      <c r="K64" s="236">
        <v>41.14</v>
      </c>
      <c r="L64" s="236">
        <v>34.479999999999997</v>
      </c>
      <c r="M64" s="236">
        <v>37.770000000000003</v>
      </c>
      <c r="N64" s="236">
        <v>37.520000000000003</v>
      </c>
      <c r="O64" s="236">
        <v>0</v>
      </c>
      <c r="P64" s="236">
        <v>0</v>
      </c>
      <c r="Q64" s="236">
        <v>0</v>
      </c>
      <c r="R64" s="236">
        <f>IF('Relative Weights'!E22=0,0,'Relative Weights'!E22)</f>
        <v>0</v>
      </c>
      <c r="T64" s="237"/>
      <c r="U64" s="235" t="s">
        <v>62</v>
      </c>
      <c r="V64" s="252">
        <f t="shared" si="40"/>
        <v>0</v>
      </c>
      <c r="W64" s="252">
        <f t="shared" si="41"/>
        <v>0</v>
      </c>
      <c r="X64" s="252">
        <f t="shared" si="42"/>
        <v>0</v>
      </c>
      <c r="Y64" s="252">
        <f t="shared" si="43"/>
        <v>0</v>
      </c>
      <c r="Z64" s="252">
        <f t="shared" si="44"/>
        <v>0</v>
      </c>
      <c r="AA64" s="252">
        <f t="shared" si="45"/>
        <v>0</v>
      </c>
      <c r="AB64" s="252">
        <f t="shared" si="46"/>
        <v>0</v>
      </c>
      <c r="AC64" s="252">
        <f t="shared" si="47"/>
        <v>0</v>
      </c>
      <c r="AD64" s="252">
        <f t="shared" si="48"/>
        <v>6.5347985347985347</v>
      </c>
      <c r="AE64" s="252">
        <f t="shared" si="49"/>
        <v>-0.16188624210014591</v>
      </c>
      <c r="AF64" s="252">
        <f t="shared" si="50"/>
        <v>9.5417633410673108E-2</v>
      </c>
      <c r="AG64" s="252">
        <f t="shared" si="51"/>
        <v>-6.6190097961345007E-3</v>
      </c>
      <c r="AH64" s="252" t="str">
        <f t="shared" si="52"/>
        <v>Deleted</v>
      </c>
      <c r="AI64" s="252" t="str">
        <f t="shared" si="53"/>
        <v/>
      </c>
      <c r="AJ64" s="252" t="str">
        <f t="shared" si="54"/>
        <v/>
      </c>
      <c r="AK64" s="252" t="str">
        <f t="shared" si="55"/>
        <v/>
      </c>
    </row>
    <row r="65" spans="1:37" x14ac:dyDescent="0.2">
      <c r="A65" s="244" t="s">
        <v>63</v>
      </c>
      <c r="B65" s="236">
        <v>0</v>
      </c>
      <c r="C65" s="236">
        <v>0</v>
      </c>
      <c r="D65" s="236">
        <v>0</v>
      </c>
      <c r="E65" s="236">
        <v>0</v>
      </c>
      <c r="F65" s="236">
        <v>0</v>
      </c>
      <c r="G65" s="236">
        <v>0</v>
      </c>
      <c r="H65" s="236">
        <v>0</v>
      </c>
      <c r="I65" s="236">
        <v>0</v>
      </c>
      <c r="J65" s="236">
        <v>0</v>
      </c>
      <c r="K65" s="236">
        <v>0</v>
      </c>
      <c r="L65" s="236">
        <v>0</v>
      </c>
      <c r="M65" s="236">
        <v>0</v>
      </c>
      <c r="N65" s="236">
        <v>0</v>
      </c>
      <c r="O65" s="236">
        <v>0</v>
      </c>
      <c r="P65" s="236">
        <v>0</v>
      </c>
      <c r="Q65" s="236">
        <v>0</v>
      </c>
      <c r="R65" s="236">
        <f>IF('Relative Weights'!E23=0,0,'Relative Weights'!E23)</f>
        <v>0</v>
      </c>
      <c r="T65" s="237"/>
      <c r="U65" s="235" t="s">
        <v>224</v>
      </c>
      <c r="V65" s="252" t="str">
        <f t="shared" si="40"/>
        <v/>
      </c>
      <c r="W65" s="252" t="str">
        <f t="shared" si="41"/>
        <v/>
      </c>
      <c r="X65" s="252" t="str">
        <f t="shared" si="42"/>
        <v/>
      </c>
      <c r="Y65" s="252" t="str">
        <f t="shared" si="43"/>
        <v/>
      </c>
      <c r="Z65" s="252" t="str">
        <f t="shared" si="44"/>
        <v/>
      </c>
      <c r="AA65" s="252" t="str">
        <f t="shared" si="45"/>
        <v/>
      </c>
      <c r="AB65" s="252" t="str">
        <f t="shared" si="46"/>
        <v/>
      </c>
      <c r="AC65" s="252" t="str">
        <f t="shared" si="47"/>
        <v/>
      </c>
      <c r="AD65" s="252" t="str">
        <f t="shared" si="48"/>
        <v/>
      </c>
      <c r="AE65" s="252" t="str">
        <f t="shared" si="49"/>
        <v/>
      </c>
      <c r="AF65" s="252" t="str">
        <f t="shared" si="50"/>
        <v/>
      </c>
      <c r="AG65" s="252" t="str">
        <f t="shared" si="51"/>
        <v/>
      </c>
      <c r="AH65" s="252" t="str">
        <f t="shared" si="52"/>
        <v/>
      </c>
      <c r="AI65" s="252" t="str">
        <f t="shared" si="53"/>
        <v/>
      </c>
      <c r="AJ65" s="252" t="str">
        <f t="shared" si="54"/>
        <v/>
      </c>
      <c r="AK65" s="252" t="str">
        <f t="shared" si="55"/>
        <v/>
      </c>
    </row>
    <row r="66" spans="1:37" x14ac:dyDescent="0.2">
      <c r="A66" s="244" t="s">
        <v>64</v>
      </c>
      <c r="B66" s="236">
        <v>5.13</v>
      </c>
      <c r="C66" s="236">
        <v>4.4000000000000004</v>
      </c>
      <c r="D66" s="236">
        <v>4.29</v>
      </c>
      <c r="E66" s="236">
        <v>4.25</v>
      </c>
      <c r="F66" s="236">
        <v>4.57</v>
      </c>
      <c r="G66" s="236">
        <v>4.8058090971604877</v>
      </c>
      <c r="H66" s="236">
        <v>4.41</v>
      </c>
      <c r="I66" s="236">
        <v>4.07</v>
      </c>
      <c r="J66" s="236">
        <v>3.86</v>
      </c>
      <c r="K66" s="236">
        <v>3.87</v>
      </c>
      <c r="L66" s="236">
        <v>3.86</v>
      </c>
      <c r="M66" s="236">
        <v>3.9</v>
      </c>
      <c r="N66" s="236">
        <v>3.89</v>
      </c>
      <c r="O66" s="236">
        <v>3.72</v>
      </c>
      <c r="P66" s="236">
        <v>3.42</v>
      </c>
      <c r="Q66" s="236">
        <v>3.46</v>
      </c>
      <c r="R66" s="236">
        <f>IF('Relative Weights'!E24=0,0,'Relative Weights'!E24)</f>
        <v>3.82</v>
      </c>
      <c r="T66" s="237"/>
      <c r="U66" s="235" t="s">
        <v>64</v>
      </c>
      <c r="V66" s="252">
        <f t="shared" si="40"/>
        <v>-0.14230019493177382</v>
      </c>
      <c r="W66" s="252">
        <f t="shared" si="41"/>
        <v>-2.5000000000000022E-2</v>
      </c>
      <c r="X66" s="252">
        <f t="shared" si="42"/>
        <v>-9.3240093240093413E-3</v>
      </c>
      <c r="Y66" s="252">
        <f t="shared" si="43"/>
        <v>7.5294117647058956E-2</v>
      </c>
      <c r="Z66" s="252">
        <f t="shared" si="44"/>
        <v>5.1599364805358316E-2</v>
      </c>
      <c r="AA66" s="252">
        <f t="shared" si="45"/>
        <v>-8.2360553479819076E-2</v>
      </c>
      <c r="AB66" s="252">
        <f t="shared" si="46"/>
        <v>-7.7097505668934252E-2</v>
      </c>
      <c r="AC66" s="252">
        <f t="shared" si="47"/>
        <v>-5.1597051597051746E-2</v>
      </c>
      <c r="AD66" s="252">
        <f t="shared" si="48"/>
        <v>2.5906735751295429E-3</v>
      </c>
      <c r="AE66" s="252">
        <f t="shared" si="49"/>
        <v>-2.5839793281654533E-3</v>
      </c>
      <c r="AF66" s="252">
        <f t="shared" si="50"/>
        <v>1.0362694300518172E-2</v>
      </c>
      <c r="AG66" s="252">
        <f t="shared" si="51"/>
        <v>-2.564102564102555E-3</v>
      </c>
      <c r="AH66" s="252">
        <f t="shared" si="52"/>
        <v>-4.370179948586117E-2</v>
      </c>
      <c r="AI66" s="252">
        <f t="shared" si="53"/>
        <v>-8.064516129032262E-2</v>
      </c>
      <c r="AJ66" s="252">
        <f t="shared" si="54"/>
        <v>1.1695906432748648E-2</v>
      </c>
      <c r="AK66" s="252">
        <f t="shared" si="55"/>
        <v>0.10404624277456653</v>
      </c>
    </row>
    <row r="67" spans="1:37" ht="15" thickBot="1" x14ac:dyDescent="0.25">
      <c r="A67" s="238" t="s">
        <v>0</v>
      </c>
      <c r="B67" s="239">
        <v>5.87</v>
      </c>
      <c r="C67" s="239">
        <v>5.13</v>
      </c>
      <c r="D67" s="239">
        <v>5.01</v>
      </c>
      <c r="E67" s="239">
        <v>4.84</v>
      </c>
      <c r="F67" s="239">
        <v>4.9800000000000004</v>
      </c>
      <c r="G67" s="239">
        <v>4.9939871310753592</v>
      </c>
      <c r="H67" s="239">
        <v>4.7300000000000004</v>
      </c>
      <c r="I67" s="239">
        <v>4.45</v>
      </c>
      <c r="J67" s="239">
        <v>4.08</v>
      </c>
      <c r="K67" s="239">
        <v>3.75</v>
      </c>
      <c r="L67" s="239">
        <v>3.52</v>
      </c>
      <c r="M67" s="239">
        <v>3.49</v>
      </c>
      <c r="N67" s="239">
        <v>3.34</v>
      </c>
      <c r="O67" s="239">
        <v>3.21</v>
      </c>
      <c r="P67" s="239">
        <v>3</v>
      </c>
      <c r="Q67" s="239">
        <v>2.86</v>
      </c>
      <c r="R67" s="239">
        <f>IF('Relative Weights'!E25=0,0,'Relative Weights'!E25)</f>
        <v>2.74</v>
      </c>
      <c r="T67" s="275"/>
      <c r="U67" s="238" t="s">
        <v>0</v>
      </c>
      <c r="V67" s="255">
        <f t="shared" si="40"/>
        <v>-0.12606473594548551</v>
      </c>
      <c r="W67" s="255">
        <f t="shared" si="41"/>
        <v>-2.3391812865497075E-2</v>
      </c>
      <c r="X67" s="255">
        <f t="shared" si="42"/>
        <v>-3.3932135728542923E-2</v>
      </c>
      <c r="Y67" s="255">
        <f t="shared" si="43"/>
        <v>2.8925619834710758E-2</v>
      </c>
      <c r="Z67" s="255">
        <f t="shared" si="44"/>
        <v>2.8086608585058404E-3</v>
      </c>
      <c r="AA67" s="255">
        <f t="shared" si="45"/>
        <v>-5.2860995462460147E-2</v>
      </c>
      <c r="AB67" s="255">
        <f t="shared" si="46"/>
        <v>-5.9196617336152224E-2</v>
      </c>
      <c r="AC67" s="255">
        <f t="shared" si="47"/>
        <v>-8.3146067415730385E-2</v>
      </c>
      <c r="AD67" s="255">
        <f t="shared" si="48"/>
        <v>-8.0882352941176516E-2</v>
      </c>
      <c r="AE67" s="255">
        <f t="shared" si="49"/>
        <v>-6.1333333333333351E-2</v>
      </c>
      <c r="AF67" s="255">
        <f t="shared" si="50"/>
        <v>-8.5227272727271819E-3</v>
      </c>
      <c r="AG67" s="252">
        <f t="shared" si="51"/>
        <v>-4.2979942693409878E-2</v>
      </c>
      <c r="AH67" s="252">
        <f t="shared" si="52"/>
        <v>-3.8922155688622673E-2</v>
      </c>
      <c r="AI67" s="252">
        <f t="shared" si="53"/>
        <v>-6.5420560747663559E-2</v>
      </c>
      <c r="AJ67" s="252">
        <f t="shared" si="54"/>
        <v>-4.6666666666666745E-2</v>
      </c>
      <c r="AK67" s="252">
        <f t="shared" si="55"/>
        <v>-4.195804195804187E-2</v>
      </c>
    </row>
    <row r="68" spans="1:37" s="280" customFormat="1" ht="15" thickBot="1" x14ac:dyDescent="0.25">
      <c r="A68" s="246"/>
      <c r="B68" s="277"/>
      <c r="C68" s="277"/>
      <c r="D68" s="277"/>
      <c r="E68" s="277"/>
      <c r="F68" s="277"/>
      <c r="G68" s="277"/>
      <c r="H68" s="277"/>
      <c r="I68" s="277"/>
      <c r="J68" s="277"/>
      <c r="K68" s="277"/>
      <c r="L68" s="277"/>
      <c r="M68" s="277"/>
      <c r="N68" s="277"/>
      <c r="O68" s="277"/>
      <c r="P68" s="277"/>
      <c r="Q68" s="277"/>
      <c r="R68" s="277"/>
      <c r="T68" s="279"/>
      <c r="U68" s="281"/>
      <c r="V68" s="278"/>
      <c r="W68" s="278"/>
      <c r="X68" s="278"/>
      <c r="Y68" s="278"/>
      <c r="Z68" s="278"/>
      <c r="AA68" s="278"/>
      <c r="AB68" s="278"/>
      <c r="AC68" s="278"/>
      <c r="AD68" s="278"/>
      <c r="AE68" s="278"/>
      <c r="AF68" s="278"/>
      <c r="AG68" s="278"/>
      <c r="AH68" s="278"/>
      <c r="AI68" s="278"/>
      <c r="AJ68" s="278"/>
      <c r="AK68" s="278"/>
    </row>
    <row r="69" spans="1:37" ht="15" thickBot="1" x14ac:dyDescent="0.25">
      <c r="A69" s="240" t="s">
        <v>723</v>
      </c>
      <c r="B69" s="241"/>
      <c r="C69" s="241"/>
      <c r="D69" s="241"/>
      <c r="E69" s="241"/>
      <c r="F69" s="241"/>
      <c r="G69" s="241"/>
      <c r="H69" s="241"/>
      <c r="I69" s="241"/>
      <c r="J69" s="241"/>
      <c r="K69" s="241"/>
      <c r="L69" s="241"/>
      <c r="M69" s="241"/>
      <c r="N69" s="241"/>
      <c r="O69" s="241"/>
      <c r="P69" s="241"/>
      <c r="Q69" s="241"/>
      <c r="R69" s="241"/>
      <c r="T69" s="230"/>
      <c r="U69" s="253" t="s">
        <v>723</v>
      </c>
      <c r="V69" s="254"/>
      <c r="W69" s="254"/>
      <c r="X69" s="254"/>
      <c r="Y69" s="254"/>
      <c r="Z69" s="254"/>
      <c r="AA69" s="254"/>
      <c r="AB69" s="254"/>
      <c r="AC69" s="254"/>
      <c r="AD69" s="254"/>
      <c r="AE69" s="254"/>
      <c r="AF69" s="254"/>
      <c r="AG69" s="254"/>
      <c r="AH69" s="254"/>
      <c r="AI69" s="254"/>
      <c r="AJ69" s="254"/>
      <c r="AK69" s="254"/>
    </row>
    <row r="70" spans="1:37" x14ac:dyDescent="0.2">
      <c r="A70" s="235" t="s">
        <v>46</v>
      </c>
      <c r="B70" s="243">
        <v>10.199999999999999</v>
      </c>
      <c r="C70" s="243">
        <v>9</v>
      </c>
      <c r="D70" s="243">
        <v>9.02</v>
      </c>
      <c r="E70" s="243">
        <v>8.7200000000000006</v>
      </c>
      <c r="F70" s="243">
        <v>9.19</v>
      </c>
      <c r="G70" s="243">
        <v>9.3057625500455341</v>
      </c>
      <c r="H70" s="243">
        <v>9.2899999999999991</v>
      </c>
      <c r="I70" s="243">
        <v>9.26</v>
      </c>
      <c r="J70" s="243">
        <v>9.2200000000000006</v>
      </c>
      <c r="K70" s="243">
        <v>9.33</v>
      </c>
      <c r="L70" s="243">
        <v>9.7200000000000006</v>
      </c>
      <c r="M70" s="243">
        <v>10.220000000000001</v>
      </c>
      <c r="N70" s="243">
        <v>10.77</v>
      </c>
      <c r="O70" s="243">
        <v>10.88</v>
      </c>
      <c r="P70" s="243">
        <v>10.9</v>
      </c>
      <c r="Q70" s="243">
        <v>11.35</v>
      </c>
      <c r="R70" s="243">
        <f>IF('Relative Weights'!F6=0,0,'Relative Weights'!F6)</f>
        <v>12.38</v>
      </c>
      <c r="T70" s="237"/>
      <c r="U70" s="242" t="s">
        <v>46</v>
      </c>
      <c r="V70" s="252">
        <f t="shared" ref="V70:AI70" si="56">IF(AND(C70=0,B70=0),"",IF(AND(NOT(C70=0),B70=0),"Added",IF(AND(C70=0,NOT(B70=0)),"Deleted",IFERROR(C70/B70-1,""))))</f>
        <v>-0.11764705882352933</v>
      </c>
      <c r="W70" s="252">
        <f t="shared" si="56"/>
        <v>2.2222222222221255E-3</v>
      </c>
      <c r="X70" s="252">
        <f t="shared" si="56"/>
        <v>-3.325942350332578E-2</v>
      </c>
      <c r="Y70" s="252">
        <f t="shared" si="56"/>
        <v>5.3899082568807266E-2</v>
      </c>
      <c r="Z70" s="252">
        <f t="shared" si="56"/>
        <v>1.2596577806913478E-2</v>
      </c>
      <c r="AA70" s="252">
        <f t="shared" si="56"/>
        <v>-1.6938482967693291E-3</v>
      </c>
      <c r="AB70" s="252">
        <f t="shared" si="56"/>
        <v>-3.2292787944024903E-3</v>
      </c>
      <c r="AC70" s="252">
        <f t="shared" si="56"/>
        <v>-4.3196544276457027E-3</v>
      </c>
      <c r="AD70" s="252">
        <f t="shared" si="56"/>
        <v>1.193058568329719E-2</v>
      </c>
      <c r="AE70" s="252">
        <f t="shared" si="56"/>
        <v>4.1800643086816747E-2</v>
      </c>
      <c r="AF70" s="252">
        <f t="shared" si="56"/>
        <v>5.1440329218106928E-2</v>
      </c>
      <c r="AG70" s="252">
        <f t="shared" si="56"/>
        <v>5.3816046966731701E-2</v>
      </c>
      <c r="AH70" s="252">
        <f t="shared" si="56"/>
        <v>1.0213556174559102E-2</v>
      </c>
      <c r="AI70" s="252">
        <f t="shared" si="56"/>
        <v>1.8382352941175295E-3</v>
      </c>
      <c r="AJ70" s="252">
        <f t="shared" ref="AJ70:AK70" si="57">IF(AND(Q70=0,P70=0),"",IF(AND(NOT(Q70=0),P70=0),"Added",IF(AND(Q70=0,NOT(P70=0)),"Deleted",IFERROR(Q70/P70-1,""))))</f>
        <v>4.1284403669724634E-2</v>
      </c>
      <c r="AK70" s="252">
        <f t="shared" si="57"/>
        <v>9.074889867841418E-2</v>
      </c>
    </row>
    <row r="71" spans="1:37" x14ac:dyDescent="0.2">
      <c r="A71" s="235" t="s">
        <v>47</v>
      </c>
      <c r="B71" s="236">
        <v>20.83</v>
      </c>
      <c r="C71" s="236">
        <v>18.350000000000001</v>
      </c>
      <c r="D71" s="236">
        <v>18.46</v>
      </c>
      <c r="E71" s="236">
        <v>18.41</v>
      </c>
      <c r="F71" s="236">
        <v>20.25</v>
      </c>
      <c r="G71" s="236">
        <v>20.715818883971913</v>
      </c>
      <c r="H71" s="236">
        <v>20.52</v>
      </c>
      <c r="I71" s="236">
        <v>20.3</v>
      </c>
      <c r="J71" s="236">
        <v>21.08</v>
      </c>
      <c r="K71" s="236">
        <v>21.78</v>
      </c>
      <c r="L71" s="236">
        <v>21.82</v>
      </c>
      <c r="M71" s="236">
        <v>21.41</v>
      </c>
      <c r="N71" s="236">
        <v>20.61</v>
      </c>
      <c r="O71" s="236">
        <v>21.25</v>
      </c>
      <c r="P71" s="236">
        <v>20.7</v>
      </c>
      <c r="Q71" s="236">
        <v>21.72</v>
      </c>
      <c r="R71" s="236">
        <f>IF('Relative Weights'!F7=0,0,'Relative Weights'!F7)</f>
        <v>21.87</v>
      </c>
      <c r="T71" s="237"/>
      <c r="U71" s="235" t="s">
        <v>47</v>
      </c>
      <c r="V71" s="252">
        <f t="shared" ref="V71:V89" si="58">IF(AND(C71=0,B71=0),"",IF(AND(NOT(C71=0),B71=0),"Added",IF(AND(C71=0,NOT(B71=0)),"Deleted",IFERROR(C71/B71-1,""))))</f>
        <v>-0.11905904944791157</v>
      </c>
      <c r="W71" s="252">
        <f t="shared" ref="W71:W89" si="59">IF(AND(D71=0,C71=0),"",IF(AND(NOT(D71=0),C71=0),"Added",IF(AND(D71=0,NOT(C71=0)),"Deleted",IFERROR(D71/C71-1,""))))</f>
        <v>5.9945504087193235E-3</v>
      </c>
      <c r="X71" s="252">
        <f t="shared" ref="X71:X89" si="60">IF(AND(E71=0,D71=0),"",IF(AND(NOT(E71=0),D71=0),"Added",IF(AND(E71=0,NOT(D71=0)),"Deleted",IFERROR(E71/D71-1,""))))</f>
        <v>-2.7085590465872889E-3</v>
      </c>
      <c r="Y71" s="252">
        <f t="shared" ref="Y71:Y89" si="61">IF(AND(F71=0,E71=0),"",IF(AND(NOT(F71=0),E71=0),"Added",IF(AND(F71=0,NOT(E71=0)),"Deleted",IFERROR(F71/E71-1,""))))</f>
        <v>9.9945681694731059E-2</v>
      </c>
      <c r="Z71" s="252">
        <f t="shared" ref="Z71:Z89" si="62">IF(AND(G71=0,F71=0),"",IF(AND(NOT(G71=0),F71=0),"Added",IF(AND(G71=0,NOT(F71=0)),"Deleted",IFERROR(G71/F71-1,""))))</f>
        <v>2.3003401677625268E-2</v>
      </c>
      <c r="AA71" s="252">
        <f t="shared" ref="AA71:AA89" si="63">IF(AND(H71=0,G71=0),"",IF(AND(NOT(H71=0),G71=0),"Added",IF(AND(H71=0,NOT(G71=0)),"Deleted",IFERROR(H71/G71-1,""))))</f>
        <v>-9.4526257961938809E-3</v>
      </c>
      <c r="AB71" s="252">
        <f t="shared" ref="AB71:AB89" si="64">IF(AND(I71=0,H71=0),"",IF(AND(NOT(I71=0),H71=0),"Added",IF(AND(I71=0,NOT(H71=0)),"Deleted",IFERROR(I71/H71-1,""))))</f>
        <v>-1.0721247563352798E-2</v>
      </c>
      <c r="AC71" s="252">
        <f t="shared" ref="AC71:AC89" si="65">IF(AND(J71=0,I71=0),"",IF(AND(NOT(J71=0),I71=0),"Added",IF(AND(J71=0,NOT(I71=0)),"Deleted",IFERROR(J71/I71-1,""))))</f>
        <v>3.8423645320196931E-2</v>
      </c>
      <c r="AD71" s="252">
        <f t="shared" ref="AD71:AD89" si="66">IF(AND(K71=0,J71=0),"",IF(AND(NOT(K71=0),J71=0),"Added",IF(AND(K71=0,NOT(J71=0)),"Deleted",IFERROR(K71/J71-1,""))))</f>
        <v>3.3206831119544811E-2</v>
      </c>
      <c r="AE71" s="252">
        <f t="shared" ref="AE71:AE89" si="67">IF(AND(L71=0,K71=0),"",IF(AND(NOT(L71=0),K71=0),"Added",IF(AND(L71=0,NOT(K71=0)),"Deleted",IFERROR(L71/K71-1,""))))</f>
        <v>1.8365472910926162E-3</v>
      </c>
      <c r="AF71" s="252">
        <f t="shared" ref="AF71:AF89" si="68">IF(AND(M71=0,L71=0),"",IF(AND(NOT(M71=0),L71=0),"Added",IF(AND(M71=0,NOT(L71=0)),"Deleted",IFERROR(M71/L71-1,""))))</f>
        <v>-1.8790100824931266E-2</v>
      </c>
      <c r="AG71" s="252">
        <f t="shared" ref="AG71:AG89" si="69">IF(AND(N71=0,M71=0),"",IF(AND(NOT(N71=0),M71=0),"Added",IF(AND(N71=0,NOT(M71=0)),"Deleted",IFERROR(N71/M71-1,""))))</f>
        <v>-3.736571695469415E-2</v>
      </c>
      <c r="AH71" s="252">
        <f t="shared" ref="AH71:AH89" si="70">IF(AND(O71=0,N71=0),"",IF(AND(NOT(O71=0),N71=0),"Added",IF(AND(O71=0,NOT(N71=0)),"Deleted",IFERROR(O71/N71-1,""))))</f>
        <v>3.1052886948083502E-2</v>
      </c>
      <c r="AI71" s="252">
        <f t="shared" ref="AI71:AI89" si="71">IF(AND(P71=0,O71=0),"",IF(AND(NOT(P71=0),O71=0),"Added",IF(AND(P71=0,NOT(O71=0)),"Deleted",IFERROR(P71/O71-1,""))))</f>
        <v>-2.5882352941176467E-2</v>
      </c>
      <c r="AJ71" s="252">
        <f t="shared" ref="AJ71:AJ89" si="72">IF(AND(Q71=0,P71=0),"",IF(AND(NOT(Q71=0),P71=0),"Added",IF(AND(Q71=0,NOT(P71=0)),"Deleted",IFERROR(Q71/P71-1,""))))</f>
        <v>4.9275362318840665E-2</v>
      </c>
      <c r="AK71" s="252">
        <f t="shared" ref="AK71:AK89" si="73">IF(AND(R71=0,Q71=0),"",IF(AND(NOT(R71=0),Q71=0),"Added",IF(AND(R71=0,NOT(Q71=0)),"Deleted",IFERROR(R71/Q71-1,""))))</f>
        <v>6.906077348066475E-3</v>
      </c>
    </row>
    <row r="72" spans="1:37" x14ac:dyDescent="0.2">
      <c r="A72" s="235" t="s">
        <v>48</v>
      </c>
      <c r="B72" s="236">
        <v>7.69</v>
      </c>
      <c r="C72" s="236">
        <v>6.82</v>
      </c>
      <c r="D72" s="236">
        <v>6.78</v>
      </c>
      <c r="E72" s="236">
        <v>6.7</v>
      </c>
      <c r="F72" s="236">
        <v>7.23</v>
      </c>
      <c r="G72" s="236">
        <v>7.3237286827039325</v>
      </c>
      <c r="H72" s="236">
        <v>7.19</v>
      </c>
      <c r="I72" s="236">
        <v>7.07</v>
      </c>
      <c r="J72" s="236">
        <v>7.21</v>
      </c>
      <c r="K72" s="236">
        <v>7.44</v>
      </c>
      <c r="L72" s="236">
        <v>7.64</v>
      </c>
      <c r="M72" s="236">
        <v>7.89</v>
      </c>
      <c r="N72" s="236">
        <v>7.95</v>
      </c>
      <c r="O72" s="236">
        <v>7.78</v>
      </c>
      <c r="P72" s="236">
        <v>7.48</v>
      </c>
      <c r="Q72" s="236">
        <v>7.87</v>
      </c>
      <c r="R72" s="236">
        <f>IF('Relative Weights'!F8=0,0,'Relative Weights'!F8)</f>
        <v>8.4700000000000006</v>
      </c>
      <c r="T72" s="237"/>
      <c r="U72" s="235" t="s">
        <v>48</v>
      </c>
      <c r="V72" s="252">
        <f t="shared" si="58"/>
        <v>-0.11313394018205458</v>
      </c>
      <c r="W72" s="252">
        <f t="shared" si="59"/>
        <v>-5.8651026392961825E-3</v>
      </c>
      <c r="X72" s="252">
        <f t="shared" si="60"/>
        <v>-1.179941002949858E-2</v>
      </c>
      <c r="Y72" s="252">
        <f t="shared" si="61"/>
        <v>7.9104477611940283E-2</v>
      </c>
      <c r="Z72" s="252">
        <f t="shared" si="62"/>
        <v>1.2963856528897866E-2</v>
      </c>
      <c r="AA72" s="252">
        <f t="shared" si="63"/>
        <v>-1.8259644574184164E-2</v>
      </c>
      <c r="AB72" s="252">
        <f t="shared" si="64"/>
        <v>-1.6689847009735748E-2</v>
      </c>
      <c r="AC72" s="252">
        <f t="shared" si="65"/>
        <v>1.980198019801982E-2</v>
      </c>
      <c r="AD72" s="252">
        <f t="shared" si="66"/>
        <v>3.1900138696255187E-2</v>
      </c>
      <c r="AE72" s="252">
        <f t="shared" si="67"/>
        <v>2.6881720430107503E-2</v>
      </c>
      <c r="AF72" s="252">
        <f t="shared" si="68"/>
        <v>3.2722513089005201E-2</v>
      </c>
      <c r="AG72" s="252">
        <f t="shared" si="69"/>
        <v>7.6045627376426506E-3</v>
      </c>
      <c r="AH72" s="252">
        <f t="shared" si="70"/>
        <v>-2.1383647798742134E-2</v>
      </c>
      <c r="AI72" s="252">
        <f t="shared" si="71"/>
        <v>-3.8560411311053922E-2</v>
      </c>
      <c r="AJ72" s="252">
        <f t="shared" si="72"/>
        <v>5.2139037433154956E-2</v>
      </c>
      <c r="AK72" s="252">
        <f t="shared" si="73"/>
        <v>7.6238881829733263E-2</v>
      </c>
    </row>
    <row r="73" spans="1:37" x14ac:dyDescent="0.2">
      <c r="A73" s="235" t="s">
        <v>49</v>
      </c>
      <c r="B73" s="236">
        <v>7.28</v>
      </c>
      <c r="C73" s="236">
        <v>6.51</v>
      </c>
      <c r="D73" s="236">
        <v>6.47</v>
      </c>
      <c r="E73" s="236">
        <v>6.38</v>
      </c>
      <c r="F73" s="236">
        <v>6.94</v>
      </c>
      <c r="G73" s="236">
        <v>7.5534507621473059</v>
      </c>
      <c r="H73" s="236">
        <v>7.64</v>
      </c>
      <c r="I73" s="236">
        <v>7.58</v>
      </c>
      <c r="J73" s="236">
        <v>7.37</v>
      </c>
      <c r="K73" s="236">
        <v>7.7</v>
      </c>
      <c r="L73" s="236">
        <v>7.95</v>
      </c>
      <c r="M73" s="236">
        <v>7.77</v>
      </c>
      <c r="N73" s="236">
        <v>7.42</v>
      </c>
      <c r="O73" s="236">
        <v>6.94</v>
      </c>
      <c r="P73" s="236">
        <v>6.91</v>
      </c>
      <c r="Q73" s="236">
        <v>7.35</v>
      </c>
      <c r="R73" s="236">
        <f>IF('Relative Weights'!F9=0,0,'Relative Weights'!F9)</f>
        <v>8.1199999999999992</v>
      </c>
      <c r="T73" s="237"/>
      <c r="U73" s="235" t="s">
        <v>49</v>
      </c>
      <c r="V73" s="252">
        <f t="shared" si="58"/>
        <v>-0.10576923076923084</v>
      </c>
      <c r="W73" s="252">
        <f t="shared" si="59"/>
        <v>-6.1443932411674451E-3</v>
      </c>
      <c r="X73" s="252">
        <f t="shared" si="60"/>
        <v>-1.3910355486862369E-2</v>
      </c>
      <c r="Y73" s="252">
        <f t="shared" si="61"/>
        <v>8.7774294670846409E-2</v>
      </c>
      <c r="Z73" s="252">
        <f t="shared" si="62"/>
        <v>8.839348157742144E-2</v>
      </c>
      <c r="AA73" s="252">
        <f t="shared" si="63"/>
        <v>1.1458238171938362E-2</v>
      </c>
      <c r="AB73" s="252">
        <f t="shared" si="64"/>
        <v>-7.8534031413611816E-3</v>
      </c>
      <c r="AC73" s="252">
        <f t="shared" si="65"/>
        <v>-2.7704485488126651E-2</v>
      </c>
      <c r="AD73" s="252">
        <f t="shared" si="66"/>
        <v>4.4776119402984982E-2</v>
      </c>
      <c r="AE73" s="252">
        <f t="shared" si="67"/>
        <v>3.2467532467532534E-2</v>
      </c>
      <c r="AF73" s="252">
        <f t="shared" si="68"/>
        <v>-2.264150943396237E-2</v>
      </c>
      <c r="AG73" s="252">
        <f t="shared" si="69"/>
        <v>-4.5045045045045029E-2</v>
      </c>
      <c r="AH73" s="252">
        <f t="shared" si="70"/>
        <v>-6.4690026954177804E-2</v>
      </c>
      <c r="AI73" s="252">
        <f t="shared" si="71"/>
        <v>-4.3227665706052631E-3</v>
      </c>
      <c r="AJ73" s="252">
        <f t="shared" si="72"/>
        <v>6.3675832127351617E-2</v>
      </c>
      <c r="AK73" s="252">
        <f t="shared" si="73"/>
        <v>0.10476190476190461</v>
      </c>
    </row>
    <row r="74" spans="1:37" x14ac:dyDescent="0.2">
      <c r="A74" s="235" t="s">
        <v>50</v>
      </c>
      <c r="B74" s="236">
        <v>11.13</v>
      </c>
      <c r="C74" s="236">
        <v>9.66</v>
      </c>
      <c r="D74" s="236">
        <v>9.7100000000000009</v>
      </c>
      <c r="E74" s="236">
        <v>9.68</v>
      </c>
      <c r="F74" s="236">
        <v>10.44</v>
      </c>
      <c r="G74" s="236">
        <v>10.558060254244959</v>
      </c>
      <c r="H74" s="236">
        <v>9.91</v>
      </c>
      <c r="I74" s="236">
        <v>9.35</v>
      </c>
      <c r="J74" s="236">
        <v>9.6199999999999992</v>
      </c>
      <c r="K74" s="236">
        <v>10.119999999999999</v>
      </c>
      <c r="L74" s="236">
        <v>10.42</v>
      </c>
      <c r="M74" s="236">
        <v>11.21</v>
      </c>
      <c r="N74" s="236">
        <v>11.77</v>
      </c>
      <c r="O74" s="236">
        <v>12.36</v>
      </c>
      <c r="P74" s="236">
        <v>11.8</v>
      </c>
      <c r="Q74" s="236">
        <v>12.43</v>
      </c>
      <c r="R74" s="236">
        <f>IF('Relative Weights'!F10=0,0,'Relative Weights'!F10)</f>
        <v>13.58</v>
      </c>
      <c r="T74" s="237"/>
      <c r="U74" s="235" t="s">
        <v>50</v>
      </c>
      <c r="V74" s="252">
        <f t="shared" si="58"/>
        <v>-0.13207547169811329</v>
      </c>
      <c r="W74" s="252">
        <f t="shared" si="59"/>
        <v>5.1759834368529933E-3</v>
      </c>
      <c r="X74" s="252">
        <f t="shared" si="60"/>
        <v>-3.08959835221434E-3</v>
      </c>
      <c r="Y74" s="252">
        <f t="shared" si="61"/>
        <v>7.8512396694214948E-2</v>
      </c>
      <c r="Z74" s="252">
        <f t="shared" si="62"/>
        <v>1.1308453471739366E-2</v>
      </c>
      <c r="AA74" s="252">
        <f t="shared" si="63"/>
        <v>-6.1380617143608429E-2</v>
      </c>
      <c r="AB74" s="252">
        <f t="shared" si="64"/>
        <v>-5.6508577194752774E-2</v>
      </c>
      <c r="AC74" s="252">
        <f t="shared" si="65"/>
        <v>2.8877005347593521E-2</v>
      </c>
      <c r="AD74" s="252">
        <f t="shared" si="66"/>
        <v>5.1975051975051922E-2</v>
      </c>
      <c r="AE74" s="252">
        <f t="shared" si="67"/>
        <v>2.9644268774703608E-2</v>
      </c>
      <c r="AF74" s="252">
        <f t="shared" si="68"/>
        <v>7.5815738963531665E-2</v>
      </c>
      <c r="AG74" s="252">
        <f t="shared" si="69"/>
        <v>4.9955396966993693E-2</v>
      </c>
      <c r="AH74" s="252">
        <f t="shared" si="70"/>
        <v>5.0127442650807152E-2</v>
      </c>
      <c r="AI74" s="252">
        <f t="shared" si="71"/>
        <v>-4.5307443365695699E-2</v>
      </c>
      <c r="AJ74" s="252">
        <f t="shared" si="72"/>
        <v>5.3389830508474567E-2</v>
      </c>
      <c r="AK74" s="252">
        <f t="shared" si="73"/>
        <v>9.2518101367658812E-2</v>
      </c>
    </row>
    <row r="75" spans="1:37" x14ac:dyDescent="0.2">
      <c r="A75" s="235" t="s">
        <v>51</v>
      </c>
      <c r="B75" s="236">
        <v>16.350000000000001</v>
      </c>
      <c r="C75" s="236">
        <v>14.14</v>
      </c>
      <c r="D75" s="236">
        <v>14.07</v>
      </c>
      <c r="E75" s="236">
        <v>14</v>
      </c>
      <c r="F75" s="236">
        <v>15.55</v>
      </c>
      <c r="G75" s="236">
        <v>16.164721339525684</v>
      </c>
      <c r="H75" s="236">
        <v>15.96</v>
      </c>
      <c r="I75" s="236">
        <v>15.81</v>
      </c>
      <c r="J75" s="236">
        <v>16.03</v>
      </c>
      <c r="K75" s="236">
        <v>16.75</v>
      </c>
      <c r="L75" s="236">
        <v>17.34</v>
      </c>
      <c r="M75" s="236">
        <v>17.920000000000002</v>
      </c>
      <c r="N75" s="236">
        <v>17.98</v>
      </c>
      <c r="O75" s="236">
        <v>17.7</v>
      </c>
      <c r="P75" s="236">
        <v>17.149999999999999</v>
      </c>
      <c r="Q75" s="236">
        <v>17.39</v>
      </c>
      <c r="R75" s="236">
        <f>IF('Relative Weights'!F11=0,0,'Relative Weights'!F11)</f>
        <v>18.47</v>
      </c>
      <c r="T75" s="237"/>
      <c r="U75" s="235" t="s">
        <v>51</v>
      </c>
      <c r="V75" s="252">
        <f t="shared" si="58"/>
        <v>-0.13516819571865446</v>
      </c>
      <c r="W75" s="252">
        <f t="shared" si="59"/>
        <v>-4.9504950495049549E-3</v>
      </c>
      <c r="X75" s="252">
        <f t="shared" si="60"/>
        <v>-4.9751243781094301E-3</v>
      </c>
      <c r="Y75" s="252">
        <f t="shared" si="61"/>
        <v>0.11071428571428577</v>
      </c>
      <c r="Z75" s="252">
        <f t="shared" si="62"/>
        <v>3.9531918940558519E-2</v>
      </c>
      <c r="AA75" s="252">
        <f t="shared" si="63"/>
        <v>-1.2664699577907501E-2</v>
      </c>
      <c r="AB75" s="252">
        <f t="shared" si="64"/>
        <v>-9.3984962406015171E-3</v>
      </c>
      <c r="AC75" s="252">
        <f t="shared" si="65"/>
        <v>1.3915243516761544E-2</v>
      </c>
      <c r="AD75" s="252">
        <f t="shared" si="66"/>
        <v>4.4915782907049229E-2</v>
      </c>
      <c r="AE75" s="252">
        <f t="shared" si="67"/>
        <v>3.5223880597014867E-2</v>
      </c>
      <c r="AF75" s="252">
        <f t="shared" si="68"/>
        <v>3.3448673587082034E-2</v>
      </c>
      <c r="AG75" s="252">
        <f t="shared" si="69"/>
        <v>3.3482142857141906E-3</v>
      </c>
      <c r="AH75" s="252">
        <f t="shared" si="70"/>
        <v>-1.5572858731924377E-2</v>
      </c>
      <c r="AI75" s="252">
        <f t="shared" si="71"/>
        <v>-3.1073446327683607E-2</v>
      </c>
      <c r="AJ75" s="252">
        <f t="shared" si="72"/>
        <v>1.3994169096209985E-2</v>
      </c>
      <c r="AK75" s="252">
        <f t="shared" si="73"/>
        <v>6.2104657849338496E-2</v>
      </c>
    </row>
    <row r="76" spans="1:37" x14ac:dyDescent="0.2">
      <c r="A76" s="235" t="s">
        <v>52</v>
      </c>
      <c r="B76" s="236">
        <v>7.4</v>
      </c>
      <c r="C76" s="236">
        <v>6.13</v>
      </c>
      <c r="D76" s="236">
        <v>5.84</v>
      </c>
      <c r="E76" s="236">
        <v>5.48</v>
      </c>
      <c r="F76" s="236">
        <v>5.88</v>
      </c>
      <c r="G76" s="236">
        <v>6.4083032721484567</v>
      </c>
      <c r="H76" s="236">
        <v>6.62</v>
      </c>
      <c r="I76" s="236">
        <v>6.97</v>
      </c>
      <c r="J76" s="236">
        <v>7.24</v>
      </c>
      <c r="K76" s="236">
        <v>7.77</v>
      </c>
      <c r="L76" s="236">
        <v>8.3699999999999992</v>
      </c>
      <c r="M76" s="236">
        <v>8.5500000000000007</v>
      </c>
      <c r="N76" s="236">
        <v>8.67</v>
      </c>
      <c r="O76" s="236">
        <v>8.5</v>
      </c>
      <c r="P76" s="236">
        <v>9.09</v>
      </c>
      <c r="Q76" s="236">
        <v>9.5</v>
      </c>
      <c r="R76" s="236">
        <f>IF('Relative Weights'!F12=0,0,'Relative Weights'!F12)</f>
        <v>10.5</v>
      </c>
      <c r="T76" s="237"/>
      <c r="U76" s="235" t="s">
        <v>52</v>
      </c>
      <c r="V76" s="252">
        <f t="shared" si="58"/>
        <v>-0.17162162162162165</v>
      </c>
      <c r="W76" s="252">
        <f t="shared" si="59"/>
        <v>-4.7308319738988636E-2</v>
      </c>
      <c r="X76" s="252">
        <f t="shared" si="60"/>
        <v>-6.1643835616438269E-2</v>
      </c>
      <c r="Y76" s="252">
        <f t="shared" si="61"/>
        <v>7.2992700729926918E-2</v>
      </c>
      <c r="Z76" s="252">
        <f t="shared" si="62"/>
        <v>8.9847495263343014E-2</v>
      </c>
      <c r="AA76" s="252">
        <f t="shared" si="63"/>
        <v>3.3034754889271989E-2</v>
      </c>
      <c r="AB76" s="252">
        <f t="shared" si="64"/>
        <v>5.2870090634441036E-2</v>
      </c>
      <c r="AC76" s="252">
        <f t="shared" si="65"/>
        <v>3.8737446197991465E-2</v>
      </c>
      <c r="AD76" s="252">
        <f t="shared" si="66"/>
        <v>7.320441988950277E-2</v>
      </c>
      <c r="AE76" s="252">
        <f t="shared" si="67"/>
        <v>7.7220077220077288E-2</v>
      </c>
      <c r="AF76" s="252">
        <f t="shared" si="68"/>
        <v>2.1505376344086224E-2</v>
      </c>
      <c r="AG76" s="252">
        <f t="shared" si="69"/>
        <v>1.4035087719298067E-2</v>
      </c>
      <c r="AH76" s="252">
        <f t="shared" si="70"/>
        <v>-1.9607843137254943E-2</v>
      </c>
      <c r="AI76" s="252">
        <f t="shared" si="71"/>
        <v>6.9411764705882284E-2</v>
      </c>
      <c r="AJ76" s="252">
        <f t="shared" si="72"/>
        <v>4.5104510451045021E-2</v>
      </c>
      <c r="AK76" s="252">
        <f t="shared" si="73"/>
        <v>0.10526315789473695</v>
      </c>
    </row>
    <row r="77" spans="1:37" x14ac:dyDescent="0.2">
      <c r="A77" s="235" t="s">
        <v>53</v>
      </c>
      <c r="B77" s="236">
        <v>0</v>
      </c>
      <c r="C77" s="236">
        <v>0</v>
      </c>
      <c r="D77" s="236">
        <v>0</v>
      </c>
      <c r="E77" s="236">
        <v>0</v>
      </c>
      <c r="F77" s="236">
        <v>0</v>
      </c>
      <c r="G77" s="236">
        <v>0</v>
      </c>
      <c r="H77" s="236">
        <v>0</v>
      </c>
      <c r="I77" s="236">
        <v>0</v>
      </c>
      <c r="J77" s="236">
        <v>0</v>
      </c>
      <c r="K77" s="236">
        <v>0</v>
      </c>
      <c r="L77" s="236">
        <v>0</v>
      </c>
      <c r="M77" s="236">
        <v>0</v>
      </c>
      <c r="N77" s="236">
        <v>0</v>
      </c>
      <c r="O77" s="236">
        <v>0</v>
      </c>
      <c r="P77" s="236">
        <v>0</v>
      </c>
      <c r="Q77" s="236">
        <v>0</v>
      </c>
      <c r="R77" s="236">
        <f>IF('Relative Weights'!F13=0,0,'Relative Weights'!F13)</f>
        <v>0</v>
      </c>
      <c r="T77" s="237"/>
      <c r="U77" s="235" t="s">
        <v>53</v>
      </c>
      <c r="V77" s="252" t="str">
        <f t="shared" si="58"/>
        <v/>
      </c>
      <c r="W77" s="252" t="str">
        <f t="shared" si="59"/>
        <v/>
      </c>
      <c r="X77" s="252" t="str">
        <f t="shared" si="60"/>
        <v/>
      </c>
      <c r="Y77" s="252" t="str">
        <f t="shared" si="61"/>
        <v/>
      </c>
      <c r="Z77" s="252" t="str">
        <f t="shared" si="62"/>
        <v/>
      </c>
      <c r="AA77" s="252" t="str">
        <f t="shared" si="63"/>
        <v/>
      </c>
      <c r="AB77" s="252" t="str">
        <f t="shared" si="64"/>
        <v/>
      </c>
      <c r="AC77" s="252" t="str">
        <f t="shared" si="65"/>
        <v/>
      </c>
      <c r="AD77" s="252" t="str">
        <f t="shared" si="66"/>
        <v/>
      </c>
      <c r="AE77" s="252" t="str">
        <f t="shared" si="67"/>
        <v/>
      </c>
      <c r="AF77" s="252" t="str">
        <f t="shared" si="68"/>
        <v/>
      </c>
      <c r="AG77" s="252" t="str">
        <f t="shared" si="69"/>
        <v/>
      </c>
      <c r="AH77" s="252" t="str">
        <f t="shared" si="70"/>
        <v/>
      </c>
      <c r="AI77" s="252" t="str">
        <f t="shared" si="71"/>
        <v/>
      </c>
      <c r="AJ77" s="252" t="str">
        <f t="shared" si="72"/>
        <v/>
      </c>
      <c r="AK77" s="252" t="str">
        <f t="shared" si="73"/>
        <v/>
      </c>
    </row>
    <row r="78" spans="1:37" x14ac:dyDescent="0.2">
      <c r="A78" s="235" t="s">
        <v>54</v>
      </c>
      <c r="B78" s="236">
        <v>14.09</v>
      </c>
      <c r="C78" s="236">
        <v>12.28</v>
      </c>
      <c r="D78" s="236">
        <v>11.49</v>
      </c>
      <c r="E78" s="236">
        <v>11.32</v>
      </c>
      <c r="F78" s="236">
        <v>12.31</v>
      </c>
      <c r="G78" s="236">
        <v>13.796534682940798</v>
      </c>
      <c r="H78" s="236">
        <v>13.84</v>
      </c>
      <c r="I78" s="236">
        <v>14.4</v>
      </c>
      <c r="J78" s="236">
        <v>14.69</v>
      </c>
      <c r="K78" s="236">
        <v>15.32</v>
      </c>
      <c r="L78" s="236">
        <v>15.76</v>
      </c>
      <c r="M78" s="236">
        <v>17.010000000000002</v>
      </c>
      <c r="N78" s="236">
        <v>18.18</v>
      </c>
      <c r="O78" s="236">
        <v>19.440000000000001</v>
      </c>
      <c r="P78" s="236">
        <v>19.329999999999998</v>
      </c>
      <c r="Q78" s="236">
        <v>20.67</v>
      </c>
      <c r="R78" s="236">
        <f>IF('Relative Weights'!F14=0,0,'Relative Weights'!F14)</f>
        <v>23.84</v>
      </c>
      <c r="T78" s="237"/>
      <c r="U78" s="235" t="s">
        <v>54</v>
      </c>
      <c r="V78" s="252">
        <f t="shared" si="58"/>
        <v>-0.1284599006387509</v>
      </c>
      <c r="W78" s="252">
        <f t="shared" si="59"/>
        <v>-6.4332247557003175E-2</v>
      </c>
      <c r="X78" s="252">
        <f t="shared" si="60"/>
        <v>-1.4795474325500435E-2</v>
      </c>
      <c r="Y78" s="252">
        <f t="shared" si="61"/>
        <v>8.7455830388692535E-2</v>
      </c>
      <c r="Z78" s="252">
        <f t="shared" si="62"/>
        <v>0.12075830080753835</v>
      </c>
      <c r="AA78" s="252">
        <f t="shared" si="63"/>
        <v>3.1504517661919973E-3</v>
      </c>
      <c r="AB78" s="252">
        <f t="shared" si="64"/>
        <v>4.0462427745664886E-2</v>
      </c>
      <c r="AC78" s="252">
        <f t="shared" si="65"/>
        <v>2.0138888888888928E-2</v>
      </c>
      <c r="AD78" s="252">
        <f t="shared" si="66"/>
        <v>4.288631722260039E-2</v>
      </c>
      <c r="AE78" s="252">
        <f t="shared" si="67"/>
        <v>2.8720626631853818E-2</v>
      </c>
      <c r="AF78" s="252">
        <f t="shared" si="68"/>
        <v>7.9314720812182937E-2</v>
      </c>
      <c r="AG78" s="252">
        <f t="shared" si="69"/>
        <v>6.8783068783068613E-2</v>
      </c>
      <c r="AH78" s="252">
        <f t="shared" si="70"/>
        <v>6.9306930693069368E-2</v>
      </c>
      <c r="AI78" s="252">
        <f t="shared" si="71"/>
        <v>-5.6584362139918687E-3</v>
      </c>
      <c r="AJ78" s="252">
        <f t="shared" si="72"/>
        <v>6.9322296947749829E-2</v>
      </c>
      <c r="AK78" s="252">
        <f t="shared" si="73"/>
        <v>0.1533623609095307</v>
      </c>
    </row>
    <row r="79" spans="1:37" x14ac:dyDescent="0.2">
      <c r="A79" s="235" t="s">
        <v>55</v>
      </c>
      <c r="B79" s="236">
        <v>5.48</v>
      </c>
      <c r="C79" s="236">
        <v>5.0999999999999996</v>
      </c>
      <c r="D79" s="236">
        <v>5.2</v>
      </c>
      <c r="E79" s="236">
        <v>5.45</v>
      </c>
      <c r="F79" s="236">
        <v>6.17</v>
      </c>
      <c r="G79" s="236">
        <v>6.3238910411669629</v>
      </c>
      <c r="H79" s="236">
        <v>6.65</v>
      </c>
      <c r="I79" s="236">
        <v>7.5</v>
      </c>
      <c r="J79" s="236">
        <v>9.64</v>
      </c>
      <c r="K79" s="236">
        <v>11.95</v>
      </c>
      <c r="L79" s="236">
        <v>12.74</v>
      </c>
      <c r="M79" s="236">
        <v>12.41</v>
      </c>
      <c r="N79" s="236">
        <v>12.06</v>
      </c>
      <c r="O79" s="236">
        <v>13.02</v>
      </c>
      <c r="P79" s="236">
        <v>14.64</v>
      </c>
      <c r="Q79" s="236">
        <v>15.47</v>
      </c>
      <c r="R79" s="236">
        <f>IF('Relative Weights'!F15=0,0,'Relative Weights'!F15)</f>
        <v>15.16</v>
      </c>
      <c r="T79" s="237"/>
      <c r="U79" s="235" t="s">
        <v>55</v>
      </c>
      <c r="V79" s="252">
        <f t="shared" si="58"/>
        <v>-6.9343065693430739E-2</v>
      </c>
      <c r="W79" s="252">
        <f t="shared" si="59"/>
        <v>1.9607843137255054E-2</v>
      </c>
      <c r="X79" s="252">
        <f t="shared" si="60"/>
        <v>4.8076923076923128E-2</v>
      </c>
      <c r="Y79" s="252">
        <f t="shared" si="61"/>
        <v>0.13211009174311927</v>
      </c>
      <c r="Z79" s="252">
        <f t="shared" si="62"/>
        <v>2.494182190712535E-2</v>
      </c>
      <c r="AA79" s="252">
        <f t="shared" si="63"/>
        <v>5.1567770018513759E-2</v>
      </c>
      <c r="AB79" s="252">
        <f t="shared" si="64"/>
        <v>0.1278195488721805</v>
      </c>
      <c r="AC79" s="252">
        <f t="shared" si="65"/>
        <v>0.28533333333333344</v>
      </c>
      <c r="AD79" s="252">
        <f t="shared" si="66"/>
        <v>0.23962655601659733</v>
      </c>
      <c r="AE79" s="252">
        <f t="shared" si="67"/>
        <v>6.6108786610878711E-2</v>
      </c>
      <c r="AF79" s="252">
        <f t="shared" si="68"/>
        <v>-2.590266875981162E-2</v>
      </c>
      <c r="AG79" s="252">
        <f t="shared" si="69"/>
        <v>-2.8203062046736505E-2</v>
      </c>
      <c r="AH79" s="252">
        <f t="shared" si="70"/>
        <v>7.9601990049751103E-2</v>
      </c>
      <c r="AI79" s="252">
        <f t="shared" si="71"/>
        <v>0.12442396313364057</v>
      </c>
      <c r="AJ79" s="252">
        <f t="shared" si="72"/>
        <v>5.6693989071038287E-2</v>
      </c>
      <c r="AK79" s="252">
        <f t="shared" si="73"/>
        <v>-2.0038784744667137E-2</v>
      </c>
    </row>
    <row r="80" spans="1:37" x14ac:dyDescent="0.2">
      <c r="A80" s="235" t="s">
        <v>730</v>
      </c>
      <c r="B80" s="236">
        <v>0</v>
      </c>
      <c r="C80" s="236">
        <v>0</v>
      </c>
      <c r="D80" s="236">
        <v>0</v>
      </c>
      <c r="E80" s="236">
        <v>0</v>
      </c>
      <c r="F80" s="236">
        <v>0</v>
      </c>
      <c r="G80" s="236">
        <v>0</v>
      </c>
      <c r="H80" s="236">
        <v>0</v>
      </c>
      <c r="I80" s="236">
        <v>0</v>
      </c>
      <c r="J80" s="236">
        <v>0</v>
      </c>
      <c r="K80" s="236">
        <v>0</v>
      </c>
      <c r="L80" s="236">
        <v>0</v>
      </c>
      <c r="M80" s="236">
        <v>0</v>
      </c>
      <c r="N80" s="236">
        <v>0</v>
      </c>
      <c r="O80" s="236">
        <v>0</v>
      </c>
      <c r="P80" s="236">
        <v>0</v>
      </c>
      <c r="Q80" s="236">
        <v>0</v>
      </c>
      <c r="R80" s="236">
        <f>IF('Relative Weights'!F16=0,0,'Relative Weights'!F16)</f>
        <v>0</v>
      </c>
      <c r="T80" s="237"/>
      <c r="U80" s="235" t="s">
        <v>730</v>
      </c>
      <c r="V80" s="252" t="str">
        <f t="shared" si="58"/>
        <v/>
      </c>
      <c r="W80" s="252" t="str">
        <f t="shared" si="59"/>
        <v/>
      </c>
      <c r="X80" s="252" t="str">
        <f t="shared" si="60"/>
        <v/>
      </c>
      <c r="Y80" s="252" t="str">
        <f t="shared" si="61"/>
        <v/>
      </c>
      <c r="Z80" s="252" t="str">
        <f t="shared" si="62"/>
        <v/>
      </c>
      <c r="AA80" s="252" t="str">
        <f t="shared" si="63"/>
        <v/>
      </c>
      <c r="AB80" s="252" t="str">
        <f t="shared" si="64"/>
        <v/>
      </c>
      <c r="AC80" s="252" t="str">
        <f t="shared" si="65"/>
        <v/>
      </c>
      <c r="AD80" s="252" t="str">
        <f t="shared" si="66"/>
        <v/>
      </c>
      <c r="AE80" s="252" t="str">
        <f t="shared" si="67"/>
        <v/>
      </c>
      <c r="AF80" s="252" t="str">
        <f t="shared" si="68"/>
        <v/>
      </c>
      <c r="AG80" s="252" t="str">
        <f t="shared" si="69"/>
        <v/>
      </c>
      <c r="AH80" s="252" t="str">
        <f t="shared" si="70"/>
        <v/>
      </c>
      <c r="AI80" s="252" t="str">
        <f t="shared" si="71"/>
        <v/>
      </c>
      <c r="AJ80" s="252" t="str">
        <f t="shared" si="72"/>
        <v/>
      </c>
      <c r="AK80" s="252" t="str">
        <f t="shared" si="73"/>
        <v/>
      </c>
    </row>
    <row r="81" spans="1:37" x14ac:dyDescent="0.2">
      <c r="A81" s="235" t="s">
        <v>57</v>
      </c>
      <c r="B81" s="236">
        <v>0</v>
      </c>
      <c r="C81" s="236">
        <v>0</v>
      </c>
      <c r="D81" s="236">
        <v>0</v>
      </c>
      <c r="E81" s="236">
        <v>0</v>
      </c>
      <c r="F81" s="236">
        <v>0</v>
      </c>
      <c r="G81" s="236">
        <v>0</v>
      </c>
      <c r="H81" s="236">
        <v>0</v>
      </c>
      <c r="I81" s="236">
        <v>0</v>
      </c>
      <c r="J81" s="236">
        <v>0</v>
      </c>
      <c r="K81" s="236">
        <v>0</v>
      </c>
      <c r="L81" s="236">
        <v>0</v>
      </c>
      <c r="M81" s="236">
        <v>0</v>
      </c>
      <c r="N81" s="236">
        <v>0</v>
      </c>
      <c r="O81" s="236">
        <v>0</v>
      </c>
      <c r="P81" s="236">
        <v>0</v>
      </c>
      <c r="Q81" s="236">
        <v>0</v>
      </c>
      <c r="R81" s="236">
        <f>IF('Relative Weights'!F17=0,0,'Relative Weights'!F17)</f>
        <v>0</v>
      </c>
      <c r="T81" s="237"/>
      <c r="U81" s="235" t="s">
        <v>57</v>
      </c>
      <c r="V81" s="252" t="str">
        <f t="shared" si="58"/>
        <v/>
      </c>
      <c r="W81" s="252" t="str">
        <f t="shared" si="59"/>
        <v/>
      </c>
      <c r="X81" s="252" t="str">
        <f t="shared" si="60"/>
        <v/>
      </c>
      <c r="Y81" s="252" t="str">
        <f t="shared" si="61"/>
        <v/>
      </c>
      <c r="Z81" s="252" t="str">
        <f t="shared" si="62"/>
        <v/>
      </c>
      <c r="AA81" s="252" t="str">
        <f t="shared" si="63"/>
        <v/>
      </c>
      <c r="AB81" s="252" t="str">
        <f t="shared" si="64"/>
        <v/>
      </c>
      <c r="AC81" s="252" t="str">
        <f t="shared" si="65"/>
        <v/>
      </c>
      <c r="AD81" s="252" t="str">
        <f t="shared" si="66"/>
        <v/>
      </c>
      <c r="AE81" s="252" t="str">
        <f t="shared" si="67"/>
        <v/>
      </c>
      <c r="AF81" s="252" t="str">
        <f t="shared" si="68"/>
        <v/>
      </c>
      <c r="AG81" s="252" t="str">
        <f t="shared" si="69"/>
        <v/>
      </c>
      <c r="AH81" s="252" t="str">
        <f t="shared" si="70"/>
        <v/>
      </c>
      <c r="AI81" s="252" t="str">
        <f t="shared" si="71"/>
        <v/>
      </c>
      <c r="AJ81" s="252" t="str">
        <f t="shared" si="72"/>
        <v/>
      </c>
      <c r="AK81" s="252" t="str">
        <f t="shared" si="73"/>
        <v/>
      </c>
    </row>
    <row r="82" spans="1:37" x14ac:dyDescent="0.2">
      <c r="A82" s="235" t="s">
        <v>58</v>
      </c>
      <c r="B82" s="236">
        <v>0</v>
      </c>
      <c r="C82" s="236">
        <v>0</v>
      </c>
      <c r="D82" s="236">
        <v>0</v>
      </c>
      <c r="E82" s="236">
        <v>0</v>
      </c>
      <c r="F82" s="236">
        <v>0</v>
      </c>
      <c r="G82" s="236">
        <v>0</v>
      </c>
      <c r="H82" s="236">
        <v>0</v>
      </c>
      <c r="I82" s="236">
        <v>0</v>
      </c>
      <c r="J82" s="236">
        <v>0</v>
      </c>
      <c r="K82" s="236">
        <v>0</v>
      </c>
      <c r="L82" s="236">
        <v>0</v>
      </c>
      <c r="M82" s="236">
        <v>0</v>
      </c>
      <c r="N82" s="236">
        <v>0</v>
      </c>
      <c r="O82" s="236">
        <v>0</v>
      </c>
      <c r="P82" s="236">
        <v>0</v>
      </c>
      <c r="Q82" s="236">
        <v>0</v>
      </c>
      <c r="R82" s="236">
        <f>IF('Relative Weights'!F18=0,0,'Relative Weights'!F18)</f>
        <v>0</v>
      </c>
      <c r="T82" s="237"/>
      <c r="U82" s="235" t="s">
        <v>58</v>
      </c>
      <c r="V82" s="252" t="str">
        <f t="shared" si="58"/>
        <v/>
      </c>
      <c r="W82" s="252" t="str">
        <f t="shared" si="59"/>
        <v/>
      </c>
      <c r="X82" s="252" t="str">
        <f t="shared" si="60"/>
        <v/>
      </c>
      <c r="Y82" s="252" t="str">
        <f t="shared" si="61"/>
        <v/>
      </c>
      <c r="Z82" s="252" t="str">
        <f t="shared" si="62"/>
        <v/>
      </c>
      <c r="AA82" s="252" t="str">
        <f t="shared" si="63"/>
        <v/>
      </c>
      <c r="AB82" s="252" t="str">
        <f t="shared" si="64"/>
        <v/>
      </c>
      <c r="AC82" s="252" t="str">
        <f t="shared" si="65"/>
        <v/>
      </c>
      <c r="AD82" s="252" t="str">
        <f t="shared" si="66"/>
        <v/>
      </c>
      <c r="AE82" s="252" t="str">
        <f t="shared" si="67"/>
        <v/>
      </c>
      <c r="AF82" s="252" t="str">
        <f t="shared" si="68"/>
        <v/>
      </c>
      <c r="AG82" s="252" t="str">
        <f t="shared" si="69"/>
        <v/>
      </c>
      <c r="AH82" s="252" t="str">
        <f t="shared" si="70"/>
        <v/>
      </c>
      <c r="AI82" s="252" t="str">
        <f t="shared" si="71"/>
        <v/>
      </c>
      <c r="AJ82" s="252" t="str">
        <f t="shared" si="72"/>
        <v/>
      </c>
      <c r="AK82" s="252" t="str">
        <f t="shared" si="73"/>
        <v/>
      </c>
    </row>
    <row r="83" spans="1:37" x14ac:dyDescent="0.2">
      <c r="A83" s="235" t="s">
        <v>59</v>
      </c>
      <c r="B83" s="236">
        <v>9.3000000000000007</v>
      </c>
      <c r="C83" s="236">
        <v>9.0500000000000007</v>
      </c>
      <c r="D83" s="236">
        <v>7.95</v>
      </c>
      <c r="E83" s="236">
        <v>7.66</v>
      </c>
      <c r="F83" s="236">
        <v>7.49</v>
      </c>
      <c r="G83" s="236">
        <v>7.9692785412469753</v>
      </c>
      <c r="H83" s="236">
        <v>8.49</v>
      </c>
      <c r="I83" s="236">
        <v>9.14</v>
      </c>
      <c r="J83" s="236">
        <v>9.75</v>
      </c>
      <c r="K83" s="236">
        <v>9.93</v>
      </c>
      <c r="L83" s="236">
        <v>9.75</v>
      </c>
      <c r="M83" s="236">
        <v>9.77</v>
      </c>
      <c r="N83" s="236">
        <v>9.86</v>
      </c>
      <c r="O83" s="236">
        <v>10.11</v>
      </c>
      <c r="P83" s="236">
        <v>10.19</v>
      </c>
      <c r="Q83" s="236">
        <v>10.74</v>
      </c>
      <c r="R83" s="236">
        <f>IF('Relative Weights'!F19=0,0,'Relative Weights'!F19)</f>
        <v>11.28</v>
      </c>
      <c r="T83" s="237"/>
      <c r="U83" s="235" t="s">
        <v>59</v>
      </c>
      <c r="V83" s="252">
        <f t="shared" si="58"/>
        <v>-2.6881720430107503E-2</v>
      </c>
      <c r="W83" s="252">
        <f t="shared" si="59"/>
        <v>-0.12154696132596687</v>
      </c>
      <c r="X83" s="252">
        <f t="shared" si="60"/>
        <v>-3.647798742138364E-2</v>
      </c>
      <c r="Y83" s="252">
        <f t="shared" si="61"/>
        <v>-2.2193211488250597E-2</v>
      </c>
      <c r="Z83" s="252">
        <f t="shared" si="62"/>
        <v>6.3989124332039404E-2</v>
      </c>
      <c r="AA83" s="252">
        <f t="shared" si="63"/>
        <v>6.5341104098432856E-2</v>
      </c>
      <c r="AB83" s="252">
        <f t="shared" si="64"/>
        <v>7.6560659599528957E-2</v>
      </c>
      <c r="AC83" s="252">
        <f t="shared" si="65"/>
        <v>6.6739606126914541E-2</v>
      </c>
      <c r="AD83" s="252">
        <f t="shared" si="66"/>
        <v>1.8461538461538529E-2</v>
      </c>
      <c r="AE83" s="252">
        <f t="shared" si="67"/>
        <v>-1.8126888217522619E-2</v>
      </c>
      <c r="AF83" s="252">
        <f t="shared" si="68"/>
        <v>2.0512820512819108E-3</v>
      </c>
      <c r="AG83" s="252">
        <f t="shared" si="69"/>
        <v>9.2118730808596894E-3</v>
      </c>
      <c r="AH83" s="252">
        <f t="shared" si="70"/>
        <v>2.535496957403649E-2</v>
      </c>
      <c r="AI83" s="252">
        <f t="shared" si="71"/>
        <v>7.9129574678535874E-3</v>
      </c>
      <c r="AJ83" s="252">
        <f t="shared" si="72"/>
        <v>5.3974484789008903E-2</v>
      </c>
      <c r="AK83" s="252">
        <f t="shared" si="73"/>
        <v>5.027932960893855E-2</v>
      </c>
    </row>
    <row r="84" spans="1:37" x14ac:dyDescent="0.2">
      <c r="A84" s="235" t="s">
        <v>60</v>
      </c>
      <c r="B84" s="236">
        <v>24.63</v>
      </c>
      <c r="C84" s="236">
        <v>23.58</v>
      </c>
      <c r="D84" s="236">
        <v>24.39</v>
      </c>
      <c r="E84" s="236">
        <v>25.19</v>
      </c>
      <c r="F84" s="236">
        <v>27.34</v>
      </c>
      <c r="G84" s="236">
        <v>29.367513754009995</v>
      </c>
      <c r="H84" s="236">
        <v>29.55</v>
      </c>
      <c r="I84" s="236">
        <v>30.57</v>
      </c>
      <c r="J84" s="236">
        <v>34.22</v>
      </c>
      <c r="K84" s="236">
        <v>36.07</v>
      </c>
      <c r="L84" s="236">
        <v>38.520000000000003</v>
      </c>
      <c r="M84" s="236">
        <v>37.340000000000003</v>
      </c>
      <c r="N84" s="236">
        <v>35.14</v>
      </c>
      <c r="O84" s="236">
        <v>32.24</v>
      </c>
      <c r="P84" s="236">
        <v>32.17</v>
      </c>
      <c r="Q84" s="236">
        <v>36.549999999999997</v>
      </c>
      <c r="R84" s="236">
        <f>IF('Relative Weights'!F20=0,0,'Relative Weights'!F20)</f>
        <v>39.21</v>
      </c>
      <c r="T84" s="237"/>
      <c r="U84" s="235" t="s">
        <v>60</v>
      </c>
      <c r="V84" s="252">
        <f t="shared" si="58"/>
        <v>-4.2630937880633435E-2</v>
      </c>
      <c r="W84" s="252">
        <f t="shared" si="59"/>
        <v>3.4351145038167941E-2</v>
      </c>
      <c r="X84" s="252">
        <f t="shared" si="60"/>
        <v>3.2800328003280033E-2</v>
      </c>
      <c r="Y84" s="252">
        <f t="shared" si="61"/>
        <v>8.5351329892814576E-2</v>
      </c>
      <c r="Z84" s="252">
        <f t="shared" si="62"/>
        <v>7.415924484308678E-2</v>
      </c>
      <c r="AA84" s="252">
        <f t="shared" si="63"/>
        <v>6.2138813492540468E-3</v>
      </c>
      <c r="AB84" s="252">
        <f t="shared" si="64"/>
        <v>3.4517766497461855E-2</v>
      </c>
      <c r="AC84" s="252">
        <f t="shared" si="65"/>
        <v>0.11939810271508011</v>
      </c>
      <c r="AD84" s="252">
        <f t="shared" si="66"/>
        <v>5.4061952074810016E-2</v>
      </c>
      <c r="AE84" s="252">
        <f t="shared" si="67"/>
        <v>6.792348211810384E-2</v>
      </c>
      <c r="AF84" s="252">
        <f t="shared" si="68"/>
        <v>-3.0633437175493272E-2</v>
      </c>
      <c r="AG84" s="252">
        <f t="shared" si="69"/>
        <v>-5.8918050348152229E-2</v>
      </c>
      <c r="AH84" s="252">
        <f t="shared" si="70"/>
        <v>-8.2527034718269721E-2</v>
      </c>
      <c r="AI84" s="252">
        <f t="shared" si="71"/>
        <v>-2.1712158808933069E-3</v>
      </c>
      <c r="AJ84" s="252">
        <f t="shared" si="72"/>
        <v>0.13615169412496098</v>
      </c>
      <c r="AK84" s="252">
        <f t="shared" si="73"/>
        <v>7.2777017783857811E-2</v>
      </c>
    </row>
    <row r="85" spans="1:37" x14ac:dyDescent="0.2">
      <c r="A85" s="244" t="s">
        <v>61</v>
      </c>
      <c r="B85" s="236">
        <v>18.37</v>
      </c>
      <c r="C85" s="236">
        <v>16.14</v>
      </c>
      <c r="D85" s="236">
        <v>16.82</v>
      </c>
      <c r="E85" s="236">
        <v>17.309999999999999</v>
      </c>
      <c r="F85" s="236">
        <v>20.27</v>
      </c>
      <c r="G85" s="236">
        <v>22.72780566345029</v>
      </c>
      <c r="H85" s="236">
        <v>24.27</v>
      </c>
      <c r="I85" s="236">
        <v>24.41</v>
      </c>
      <c r="J85" s="236">
        <v>23.34</v>
      </c>
      <c r="K85" s="236">
        <v>23.05</v>
      </c>
      <c r="L85" s="236">
        <v>23.21</v>
      </c>
      <c r="M85" s="236">
        <v>23.52</v>
      </c>
      <c r="N85" s="236">
        <v>23.92</v>
      </c>
      <c r="O85" s="236">
        <v>24.41</v>
      </c>
      <c r="P85" s="236">
        <v>24.7</v>
      </c>
      <c r="Q85" s="236">
        <v>25.73</v>
      </c>
      <c r="R85" s="236">
        <f>IF('Relative Weights'!F21=0,0,'Relative Weights'!F21)</f>
        <v>28.23</v>
      </c>
      <c r="T85" s="237"/>
      <c r="U85" s="235" t="s">
        <v>61</v>
      </c>
      <c r="V85" s="252">
        <f t="shared" si="58"/>
        <v>-0.12139357648339688</v>
      </c>
      <c r="W85" s="252">
        <f t="shared" si="59"/>
        <v>4.2131350681536617E-2</v>
      </c>
      <c r="X85" s="252">
        <f t="shared" si="60"/>
        <v>2.9131985731272181E-2</v>
      </c>
      <c r="Y85" s="252">
        <f t="shared" si="61"/>
        <v>0.17099942229924903</v>
      </c>
      <c r="Z85" s="252">
        <f t="shared" si="62"/>
        <v>0.12125336277505139</v>
      </c>
      <c r="AA85" s="252">
        <f t="shared" si="63"/>
        <v>6.7854959664222614E-2</v>
      </c>
      <c r="AB85" s="252">
        <f t="shared" si="64"/>
        <v>5.7684384013185763E-3</v>
      </c>
      <c r="AC85" s="252">
        <f t="shared" si="65"/>
        <v>-4.3834494059811546E-2</v>
      </c>
      <c r="AD85" s="252">
        <f t="shared" si="66"/>
        <v>-1.2425021422450722E-2</v>
      </c>
      <c r="AE85" s="252">
        <f t="shared" si="67"/>
        <v>6.94143167028205E-3</v>
      </c>
      <c r="AF85" s="252">
        <f t="shared" si="68"/>
        <v>1.3356311934511034E-2</v>
      </c>
      <c r="AG85" s="252">
        <f t="shared" si="69"/>
        <v>1.7006802721088565E-2</v>
      </c>
      <c r="AH85" s="252">
        <f t="shared" si="70"/>
        <v>2.0484949832775934E-2</v>
      </c>
      <c r="AI85" s="252">
        <f t="shared" si="71"/>
        <v>1.1880376894715328E-2</v>
      </c>
      <c r="AJ85" s="252">
        <f t="shared" si="72"/>
        <v>4.1700404858299622E-2</v>
      </c>
      <c r="AK85" s="252">
        <f t="shared" si="73"/>
        <v>9.7162844928099457E-2</v>
      </c>
    </row>
    <row r="86" spans="1:37" x14ac:dyDescent="0.2">
      <c r="A86" s="244" t="s">
        <v>62</v>
      </c>
      <c r="B86" s="236">
        <v>19.12</v>
      </c>
      <c r="C86" s="236">
        <v>19.12</v>
      </c>
      <c r="D86" s="236">
        <v>19.12</v>
      </c>
      <c r="E86" s="236">
        <v>19.12</v>
      </c>
      <c r="F86" s="236">
        <v>19.12</v>
      </c>
      <c r="G86" s="236">
        <v>19.12</v>
      </c>
      <c r="H86" s="236">
        <v>19.12</v>
      </c>
      <c r="I86" s="236">
        <v>19.12</v>
      </c>
      <c r="J86" s="236">
        <v>19.12</v>
      </c>
      <c r="K86" s="236">
        <v>51.63</v>
      </c>
      <c r="L86" s="236">
        <v>50.88</v>
      </c>
      <c r="M86" s="236">
        <v>52.61</v>
      </c>
      <c r="N86" s="236">
        <v>55.92</v>
      </c>
      <c r="O86" s="236">
        <v>0</v>
      </c>
      <c r="P86" s="236">
        <v>0</v>
      </c>
      <c r="Q86" s="236">
        <v>0</v>
      </c>
      <c r="R86" s="236">
        <f>IF('Relative Weights'!F22=0,0,'Relative Weights'!F22)</f>
        <v>0</v>
      </c>
      <c r="T86" s="237"/>
      <c r="U86" s="235" t="s">
        <v>62</v>
      </c>
      <c r="V86" s="252">
        <f t="shared" si="58"/>
        <v>0</v>
      </c>
      <c r="W86" s="252">
        <f t="shared" si="59"/>
        <v>0</v>
      </c>
      <c r="X86" s="252">
        <f t="shared" si="60"/>
        <v>0</v>
      </c>
      <c r="Y86" s="252">
        <f t="shared" si="61"/>
        <v>0</v>
      </c>
      <c r="Z86" s="252">
        <f t="shared" si="62"/>
        <v>0</v>
      </c>
      <c r="AA86" s="252">
        <f t="shared" si="63"/>
        <v>0</v>
      </c>
      <c r="AB86" s="252">
        <f t="shared" si="64"/>
        <v>0</v>
      </c>
      <c r="AC86" s="252">
        <f t="shared" si="65"/>
        <v>0</v>
      </c>
      <c r="AD86" s="252">
        <f t="shared" si="66"/>
        <v>1.7003138075313808</v>
      </c>
      <c r="AE86" s="252">
        <f t="shared" si="67"/>
        <v>-1.4526438117373641E-2</v>
      </c>
      <c r="AF86" s="252">
        <f t="shared" si="68"/>
        <v>3.4001572327043927E-2</v>
      </c>
      <c r="AG86" s="252">
        <f t="shared" si="69"/>
        <v>6.2915795476145231E-2</v>
      </c>
      <c r="AH86" s="252" t="str">
        <f t="shared" si="70"/>
        <v>Deleted</v>
      </c>
      <c r="AI86" s="252" t="str">
        <f t="shared" si="71"/>
        <v/>
      </c>
      <c r="AJ86" s="252" t="str">
        <f t="shared" si="72"/>
        <v/>
      </c>
      <c r="AK86" s="252" t="str">
        <f t="shared" si="73"/>
        <v/>
      </c>
    </row>
    <row r="87" spans="1:37" x14ac:dyDescent="0.2">
      <c r="A87" s="244" t="s">
        <v>63</v>
      </c>
      <c r="B87" s="236">
        <v>0</v>
      </c>
      <c r="C87" s="236">
        <v>0</v>
      </c>
      <c r="D87" s="236">
        <v>0</v>
      </c>
      <c r="E87" s="236">
        <v>0</v>
      </c>
      <c r="F87" s="236">
        <v>0</v>
      </c>
      <c r="G87" s="236">
        <v>0</v>
      </c>
      <c r="H87" s="236">
        <v>0</v>
      </c>
      <c r="I87" s="236">
        <v>0</v>
      </c>
      <c r="J87" s="236">
        <v>0</v>
      </c>
      <c r="K87" s="236">
        <v>0</v>
      </c>
      <c r="L87" s="236">
        <v>0</v>
      </c>
      <c r="M87" s="236">
        <v>0</v>
      </c>
      <c r="N87" s="236">
        <v>0</v>
      </c>
      <c r="O87" s="236">
        <v>0</v>
      </c>
      <c r="P87" s="236">
        <v>0</v>
      </c>
      <c r="Q87" s="236">
        <v>0</v>
      </c>
      <c r="R87" s="236">
        <f>IF('Relative Weights'!F23=0,0,'Relative Weights'!F23)</f>
        <v>0</v>
      </c>
      <c r="T87" s="237"/>
      <c r="U87" s="235" t="s">
        <v>224</v>
      </c>
      <c r="V87" s="252" t="str">
        <f t="shared" si="58"/>
        <v/>
      </c>
      <c r="W87" s="252" t="str">
        <f t="shared" si="59"/>
        <v/>
      </c>
      <c r="X87" s="252" t="str">
        <f t="shared" si="60"/>
        <v/>
      </c>
      <c r="Y87" s="252" t="str">
        <f t="shared" si="61"/>
        <v/>
      </c>
      <c r="Z87" s="252" t="str">
        <f t="shared" si="62"/>
        <v/>
      </c>
      <c r="AA87" s="252" t="str">
        <f t="shared" si="63"/>
        <v/>
      </c>
      <c r="AB87" s="252" t="str">
        <f t="shared" si="64"/>
        <v/>
      </c>
      <c r="AC87" s="252" t="str">
        <f t="shared" si="65"/>
        <v/>
      </c>
      <c r="AD87" s="252" t="str">
        <f t="shared" si="66"/>
        <v/>
      </c>
      <c r="AE87" s="252" t="str">
        <f t="shared" si="67"/>
        <v/>
      </c>
      <c r="AF87" s="252" t="str">
        <f t="shared" si="68"/>
        <v/>
      </c>
      <c r="AG87" s="252" t="str">
        <f t="shared" si="69"/>
        <v/>
      </c>
      <c r="AH87" s="252" t="str">
        <f t="shared" si="70"/>
        <v/>
      </c>
      <c r="AI87" s="252" t="str">
        <f t="shared" si="71"/>
        <v/>
      </c>
      <c r="AJ87" s="252" t="str">
        <f t="shared" si="72"/>
        <v/>
      </c>
      <c r="AK87" s="252" t="str">
        <f t="shared" si="73"/>
        <v/>
      </c>
    </row>
    <row r="88" spans="1:37" x14ac:dyDescent="0.2">
      <c r="A88" s="244" t="s">
        <v>64</v>
      </c>
      <c r="B88" s="245">
        <v>0</v>
      </c>
      <c r="C88" s="245">
        <v>0</v>
      </c>
      <c r="D88" s="245">
        <v>0</v>
      </c>
      <c r="E88" s="245">
        <v>0</v>
      </c>
      <c r="F88" s="245">
        <v>0</v>
      </c>
      <c r="G88" s="245">
        <v>0</v>
      </c>
      <c r="H88" s="245">
        <v>3.37</v>
      </c>
      <c r="I88" s="245">
        <v>2.95</v>
      </c>
      <c r="J88" s="245">
        <v>2.84</v>
      </c>
      <c r="K88" s="236">
        <v>4.1900000000000004</v>
      </c>
      <c r="L88" s="236">
        <v>3.85</v>
      </c>
      <c r="M88" s="236">
        <v>4.53</v>
      </c>
      <c r="N88" s="236">
        <v>5.2</v>
      </c>
      <c r="O88" s="236">
        <v>11.5</v>
      </c>
      <c r="P88" s="236">
        <v>14.79</v>
      </c>
      <c r="Q88" s="236">
        <v>14.25</v>
      </c>
      <c r="R88" s="236">
        <f>IF('Relative Weights'!F24=0,0,'Relative Weights'!F24)</f>
        <v>11.55</v>
      </c>
      <c r="T88" s="237"/>
      <c r="U88" s="235" t="s">
        <v>64</v>
      </c>
      <c r="V88" s="252" t="str">
        <f t="shared" si="58"/>
        <v/>
      </c>
      <c r="W88" s="252" t="str">
        <f t="shared" si="59"/>
        <v/>
      </c>
      <c r="X88" s="252" t="str">
        <f t="shared" si="60"/>
        <v/>
      </c>
      <c r="Y88" s="252" t="str">
        <f t="shared" si="61"/>
        <v/>
      </c>
      <c r="Z88" s="252" t="str">
        <f t="shared" si="62"/>
        <v/>
      </c>
      <c r="AA88" s="252" t="str">
        <f t="shared" si="63"/>
        <v>Added</v>
      </c>
      <c r="AB88" s="252">
        <f t="shared" si="64"/>
        <v>-0.12462908011869434</v>
      </c>
      <c r="AC88" s="252">
        <f t="shared" si="65"/>
        <v>-3.7288135593220417E-2</v>
      </c>
      <c r="AD88" s="252">
        <f t="shared" si="66"/>
        <v>0.47535211267605648</v>
      </c>
      <c r="AE88" s="252">
        <f t="shared" si="67"/>
        <v>-8.1145584725537012E-2</v>
      </c>
      <c r="AF88" s="252">
        <f t="shared" si="68"/>
        <v>0.17662337662337668</v>
      </c>
      <c r="AG88" s="252">
        <f t="shared" si="69"/>
        <v>0.14790286975717426</v>
      </c>
      <c r="AH88" s="252">
        <f t="shared" si="70"/>
        <v>1.2115384615384617</v>
      </c>
      <c r="AI88" s="252">
        <f t="shared" si="71"/>
        <v>0.28608695652173899</v>
      </c>
      <c r="AJ88" s="252">
        <f t="shared" si="72"/>
        <v>-3.6511156186612492E-2</v>
      </c>
      <c r="AK88" s="252">
        <f t="shared" si="73"/>
        <v>-0.18947368421052624</v>
      </c>
    </row>
    <row r="89" spans="1:37" ht="15" thickBot="1" x14ac:dyDescent="0.25">
      <c r="A89" s="238" t="s">
        <v>0</v>
      </c>
      <c r="B89" s="239">
        <v>11.85</v>
      </c>
      <c r="C89" s="239">
        <v>10.07</v>
      </c>
      <c r="D89" s="239">
        <v>9.9600000000000009</v>
      </c>
      <c r="E89" s="239">
        <v>9.61</v>
      </c>
      <c r="F89" s="239">
        <v>10.29</v>
      </c>
      <c r="G89" s="239">
        <v>10.515097839220619</v>
      </c>
      <c r="H89" s="239">
        <v>10.64</v>
      </c>
      <c r="I89" s="239">
        <v>9.94</v>
      </c>
      <c r="J89" s="239">
        <v>9.25</v>
      </c>
      <c r="K89" s="239">
        <v>8.5500000000000007</v>
      </c>
      <c r="L89" s="239">
        <v>8.6</v>
      </c>
      <c r="M89" s="239">
        <v>8.85</v>
      </c>
      <c r="N89" s="239">
        <v>8.99</v>
      </c>
      <c r="O89" s="239">
        <v>9.3000000000000007</v>
      </c>
      <c r="P89" s="239">
        <v>9.57</v>
      </c>
      <c r="Q89" s="239">
        <v>10.01</v>
      </c>
      <c r="R89" s="239">
        <f>IF('Relative Weights'!F25=0,0,'Relative Weights'!F25)</f>
        <v>10.29</v>
      </c>
      <c r="T89" s="275"/>
      <c r="U89" s="238" t="s">
        <v>0</v>
      </c>
      <c r="V89" s="255">
        <f t="shared" si="58"/>
        <v>-0.15021097046413501</v>
      </c>
      <c r="W89" s="255">
        <f t="shared" si="59"/>
        <v>-1.0923535253227312E-2</v>
      </c>
      <c r="X89" s="255">
        <f t="shared" si="60"/>
        <v>-3.5140562248996088E-2</v>
      </c>
      <c r="Y89" s="255">
        <f t="shared" si="61"/>
        <v>7.0759625390218517E-2</v>
      </c>
      <c r="Z89" s="255">
        <f t="shared" si="62"/>
        <v>2.1875397397533636E-2</v>
      </c>
      <c r="AA89" s="255">
        <f t="shared" si="63"/>
        <v>1.1878364109319417E-2</v>
      </c>
      <c r="AB89" s="255">
        <f t="shared" si="64"/>
        <v>-6.578947368421062E-2</v>
      </c>
      <c r="AC89" s="255">
        <f t="shared" si="65"/>
        <v>-6.9416498993963738E-2</v>
      </c>
      <c r="AD89" s="255">
        <f t="shared" si="66"/>
        <v>-7.5675675675675569E-2</v>
      </c>
      <c r="AE89" s="255">
        <f t="shared" si="67"/>
        <v>5.8479532163742132E-3</v>
      </c>
      <c r="AF89" s="255">
        <f t="shared" si="68"/>
        <v>2.9069767441860517E-2</v>
      </c>
      <c r="AG89" s="252">
        <f t="shared" si="69"/>
        <v>1.5819209039548143E-2</v>
      </c>
      <c r="AH89" s="252">
        <f t="shared" si="70"/>
        <v>3.4482758620689724E-2</v>
      </c>
      <c r="AI89" s="252">
        <f t="shared" si="71"/>
        <v>2.9032258064516148E-2</v>
      </c>
      <c r="AJ89" s="252">
        <f t="shared" si="72"/>
        <v>4.5977011494252817E-2</v>
      </c>
      <c r="AK89" s="252">
        <f t="shared" si="73"/>
        <v>2.7972027972027913E-2</v>
      </c>
    </row>
    <row r="90" spans="1:37" s="280" customFormat="1" ht="15" thickBot="1" x14ac:dyDescent="0.25">
      <c r="A90" s="246"/>
      <c r="B90" s="277"/>
      <c r="C90" s="277"/>
      <c r="D90" s="277"/>
      <c r="E90" s="277"/>
      <c r="F90" s="277"/>
      <c r="G90" s="277"/>
      <c r="H90" s="277"/>
      <c r="I90" s="277"/>
      <c r="J90" s="277"/>
      <c r="K90" s="277"/>
      <c r="L90" s="277"/>
      <c r="M90" s="277"/>
      <c r="N90" s="277"/>
      <c r="O90" s="277"/>
      <c r="P90" s="277"/>
      <c r="Q90" s="277"/>
      <c r="R90" s="277"/>
      <c r="T90" s="279"/>
      <c r="U90" s="281"/>
      <c r="V90" s="278"/>
      <c r="W90" s="278"/>
      <c r="X90" s="278"/>
      <c r="Y90" s="278"/>
      <c r="Z90" s="278"/>
      <c r="AA90" s="278"/>
      <c r="AB90" s="278"/>
      <c r="AC90" s="278"/>
      <c r="AD90" s="278"/>
      <c r="AE90" s="278"/>
      <c r="AF90" s="278"/>
      <c r="AG90" s="278"/>
      <c r="AH90" s="278"/>
      <c r="AI90" s="278"/>
      <c r="AJ90" s="278"/>
      <c r="AK90" s="278"/>
    </row>
    <row r="91" spans="1:37" x14ac:dyDescent="0.2">
      <c r="A91" s="240" t="s">
        <v>724</v>
      </c>
      <c r="B91" s="241"/>
      <c r="C91" s="241"/>
      <c r="D91" s="241"/>
      <c r="E91" s="241"/>
      <c r="F91" s="241"/>
      <c r="G91" s="241"/>
      <c r="H91" s="241"/>
      <c r="I91" s="241"/>
      <c r="J91" s="241"/>
      <c r="K91" s="241"/>
      <c r="L91" s="241"/>
      <c r="M91" s="241"/>
      <c r="N91" s="241"/>
      <c r="O91" s="241"/>
      <c r="P91" s="241"/>
      <c r="Q91" s="241"/>
      <c r="R91" s="241"/>
      <c r="T91" s="230"/>
      <c r="U91" s="240" t="s">
        <v>724</v>
      </c>
      <c r="V91" s="241"/>
      <c r="W91" s="241"/>
      <c r="X91" s="241"/>
      <c r="Y91" s="241"/>
      <c r="Z91" s="241"/>
      <c r="AA91" s="241"/>
      <c r="AB91" s="241"/>
      <c r="AC91" s="241"/>
      <c r="AD91" s="241"/>
      <c r="AE91" s="241"/>
      <c r="AF91" s="241"/>
      <c r="AG91" s="241"/>
      <c r="AH91" s="241"/>
      <c r="AI91" s="241"/>
      <c r="AJ91" s="241"/>
      <c r="AK91" s="241"/>
    </row>
    <row r="92" spans="1:37" x14ac:dyDescent="0.2">
      <c r="A92" s="235" t="s">
        <v>46</v>
      </c>
      <c r="B92" s="236">
        <v>0</v>
      </c>
      <c r="C92" s="236">
        <v>0</v>
      </c>
      <c r="D92" s="236">
        <v>0</v>
      </c>
      <c r="E92" s="236">
        <v>0</v>
      </c>
      <c r="F92" s="236">
        <v>0</v>
      </c>
      <c r="G92" s="236">
        <v>0</v>
      </c>
      <c r="H92" s="236">
        <v>0</v>
      </c>
      <c r="I92" s="236">
        <v>0</v>
      </c>
      <c r="J92" s="236">
        <v>0</v>
      </c>
      <c r="K92" s="236">
        <v>0</v>
      </c>
      <c r="L92" s="236">
        <v>0</v>
      </c>
      <c r="M92" s="236">
        <v>0</v>
      </c>
      <c r="N92" s="236">
        <v>0</v>
      </c>
      <c r="O92" s="236">
        <v>0</v>
      </c>
      <c r="P92" s="236">
        <v>0</v>
      </c>
      <c r="Q92" s="236">
        <v>0</v>
      </c>
      <c r="R92" s="236">
        <f>IF('Relative Weights'!G6=0,0,'Relative Weights'!G6)</f>
        <v>0</v>
      </c>
      <c r="T92" s="237"/>
      <c r="U92" s="235" t="s">
        <v>46</v>
      </c>
      <c r="V92" s="252" t="str">
        <f t="shared" ref="V92:V111" si="74">IF(AND(C92=0,B92=0),"",IF(AND(NOT(C92=0),B92=0),"Added",IF(AND(C92=0,NOT(B92=0)),"Deleted",IFERROR(C92/B92-1,""))))</f>
        <v/>
      </c>
      <c r="W92" s="252" t="str">
        <f t="shared" ref="W92:W111" si="75">IF(AND(D92=0,C92=0),"",IF(AND(NOT(D92=0),C92=0),"Added",IF(AND(D92=0,NOT(C92=0)),"Deleted",IFERROR(D92/C92-1,""))))</f>
        <v/>
      </c>
      <c r="X92" s="252" t="str">
        <f t="shared" ref="X92:X111" si="76">IF(AND(E92=0,D92=0),"",IF(AND(NOT(E92=0),D92=0),"Added",IF(AND(E92=0,NOT(D92=0)),"Deleted",IFERROR(E92/D92-1,""))))</f>
        <v/>
      </c>
      <c r="Y92" s="252" t="str">
        <f t="shared" ref="Y92:Y111" si="77">IF(AND(F92=0,E92=0),"",IF(AND(NOT(F92=0),E92=0),"Added",IF(AND(F92=0,NOT(E92=0)),"Deleted",IFERROR(F92/E92-1,""))))</f>
        <v/>
      </c>
      <c r="Z92" s="252" t="str">
        <f t="shared" ref="Z92:Z111" si="78">IF(AND(G92=0,F92=0),"",IF(AND(NOT(G92=0),F92=0),"Added",IF(AND(G92=0,NOT(F92=0)),"Deleted",IFERROR(G92/F92-1,""))))</f>
        <v/>
      </c>
      <c r="AA92" s="252" t="str">
        <f t="shared" ref="AA92:AA111" si="79">IF(AND(H92=0,G92=0),"",IF(AND(NOT(H92=0),G92=0),"Added",IF(AND(H92=0,NOT(G92=0)),"Deleted",IFERROR(H92/G92-1,""))))</f>
        <v/>
      </c>
      <c r="AB92" s="252" t="str">
        <f t="shared" ref="AB92:AB111" si="80">IF(AND(I92=0,H92=0),"",IF(AND(NOT(I92=0),H92=0),"Added",IF(AND(I92=0,NOT(H92=0)),"Deleted",IFERROR(I92/H92-1,""))))</f>
        <v/>
      </c>
      <c r="AC92" s="252" t="str">
        <f t="shared" ref="AC92:AC111" si="81">IF(AND(J92=0,I92=0),"",IF(AND(NOT(J92=0),I92=0),"Added",IF(AND(J92=0,NOT(I92=0)),"Deleted",IFERROR(J92/I92-1,""))))</f>
        <v/>
      </c>
      <c r="AD92" s="252" t="str">
        <f t="shared" ref="AD92:AD111" si="82">IF(AND(K92=0,J92=0),"",IF(AND(NOT(K92=0),J92=0),"Added",IF(AND(K92=0,NOT(J92=0)),"Deleted",IFERROR(K92/J92-1,""))))</f>
        <v/>
      </c>
      <c r="AE92" s="252" t="str">
        <f t="shared" ref="AE92:AE111" si="83">IF(AND(L92=0,K92=0),"",IF(AND(NOT(L92=0),K92=0),"Added",IF(AND(L92=0,NOT(K92=0)),"Deleted",IFERROR(L92/K92-1,""))))</f>
        <v/>
      </c>
      <c r="AF92" s="252" t="str">
        <f t="shared" ref="AF92:AF111" si="84">IF(AND(M92=0,L92=0),"",IF(AND(NOT(M92=0),L92=0),"Added",IF(AND(M92=0,NOT(L92=0)),"Deleted",IFERROR(M92/L92-1,""))))</f>
        <v/>
      </c>
      <c r="AG92" s="252" t="str">
        <f t="shared" ref="AG92:AG111" si="85">IF(AND(N92=0,M92=0),"",IF(AND(NOT(N92=0),M92=0),"Added",IF(AND(N92=0,NOT(M92=0)),"Deleted",IFERROR(N92/M92-1,""))))</f>
        <v/>
      </c>
      <c r="AH92" s="252" t="str">
        <f t="shared" ref="AH92:AH111" si="86">IF(AND(O92=0,N92=0),"",IF(AND(NOT(O92=0),N92=0),"Added",IF(AND(O92=0,NOT(N92=0)),"Deleted",IFERROR(O92/N92-1,""))))</f>
        <v/>
      </c>
      <c r="AI92" s="252" t="s">
        <v>924</v>
      </c>
      <c r="AJ92" s="252" t="str">
        <f t="shared" ref="AJ92:AK98" si="87">IF(AND(Q92=0,N92=0),"",IF(AND(NOT(Q92=0),N92=0),"Added",IF(AND(Q92=0,NOT(N92=0)),"Deleted",IFERROR(Q92/N92-1,""))))</f>
        <v/>
      </c>
      <c r="AK92" s="252" t="str">
        <f t="shared" si="87"/>
        <v/>
      </c>
    </row>
    <row r="93" spans="1:37" x14ac:dyDescent="0.2">
      <c r="A93" s="235" t="s">
        <v>47</v>
      </c>
      <c r="B93" s="236">
        <v>0</v>
      </c>
      <c r="C93" s="236">
        <v>0</v>
      </c>
      <c r="D93" s="236">
        <v>0</v>
      </c>
      <c r="E93" s="236">
        <v>0</v>
      </c>
      <c r="F93" s="236">
        <v>0</v>
      </c>
      <c r="G93" s="236">
        <v>0</v>
      </c>
      <c r="H93" s="236">
        <v>0</v>
      </c>
      <c r="I93" s="236">
        <v>0</v>
      </c>
      <c r="J93" s="236">
        <v>0</v>
      </c>
      <c r="K93" s="236">
        <v>0</v>
      </c>
      <c r="L93" s="236">
        <v>0</v>
      </c>
      <c r="M93" s="236">
        <v>0</v>
      </c>
      <c r="N93" s="236">
        <v>0</v>
      </c>
      <c r="O93" s="236">
        <v>0</v>
      </c>
      <c r="P93" s="236">
        <v>0</v>
      </c>
      <c r="Q93" s="236">
        <v>0</v>
      </c>
      <c r="R93" s="236">
        <f>IF('Relative Weights'!G7=0,0,'Relative Weights'!G7)</f>
        <v>0</v>
      </c>
      <c r="T93" s="237"/>
      <c r="U93" s="235" t="s">
        <v>47</v>
      </c>
      <c r="V93" s="252" t="str">
        <f t="shared" si="74"/>
        <v/>
      </c>
      <c r="W93" s="252" t="str">
        <f t="shared" si="75"/>
        <v/>
      </c>
      <c r="X93" s="252" t="str">
        <f t="shared" si="76"/>
        <v/>
      </c>
      <c r="Y93" s="252" t="str">
        <f t="shared" si="77"/>
        <v/>
      </c>
      <c r="Z93" s="252" t="str">
        <f t="shared" si="78"/>
        <v/>
      </c>
      <c r="AA93" s="252" t="str">
        <f t="shared" si="79"/>
        <v/>
      </c>
      <c r="AB93" s="252" t="str">
        <f t="shared" si="80"/>
        <v/>
      </c>
      <c r="AC93" s="252" t="str">
        <f t="shared" si="81"/>
        <v/>
      </c>
      <c r="AD93" s="252" t="str">
        <f t="shared" si="82"/>
        <v/>
      </c>
      <c r="AE93" s="252" t="str">
        <f t="shared" si="83"/>
        <v/>
      </c>
      <c r="AF93" s="252" t="str">
        <f t="shared" si="84"/>
        <v/>
      </c>
      <c r="AG93" s="252" t="str">
        <f t="shared" si="85"/>
        <v/>
      </c>
      <c r="AH93" s="252" t="str">
        <f t="shared" si="86"/>
        <v/>
      </c>
      <c r="AI93" s="252" t="s">
        <v>924</v>
      </c>
      <c r="AJ93" s="252" t="str">
        <f t="shared" si="87"/>
        <v/>
      </c>
      <c r="AK93" s="252" t="str">
        <f t="shared" si="87"/>
        <v/>
      </c>
    </row>
    <row r="94" spans="1:37" x14ac:dyDescent="0.2">
      <c r="A94" s="235" t="s">
        <v>48</v>
      </c>
      <c r="B94" s="236">
        <v>0</v>
      </c>
      <c r="C94" s="236">
        <v>0</v>
      </c>
      <c r="D94" s="236">
        <v>0</v>
      </c>
      <c r="E94" s="236">
        <v>0</v>
      </c>
      <c r="F94" s="236">
        <v>0</v>
      </c>
      <c r="G94" s="236">
        <v>0</v>
      </c>
      <c r="H94" s="236">
        <v>0</v>
      </c>
      <c r="I94" s="236">
        <v>0</v>
      </c>
      <c r="J94" s="236">
        <v>0</v>
      </c>
      <c r="K94" s="236">
        <v>0</v>
      </c>
      <c r="L94" s="236">
        <v>0</v>
      </c>
      <c r="M94" s="236">
        <v>0</v>
      </c>
      <c r="N94" s="236">
        <v>0</v>
      </c>
      <c r="O94" s="236">
        <v>0</v>
      </c>
      <c r="P94" s="236">
        <v>0</v>
      </c>
      <c r="Q94" s="236">
        <v>0</v>
      </c>
      <c r="R94" s="236">
        <f>IF('Relative Weights'!G8=0,0,'Relative Weights'!G8)</f>
        <v>0</v>
      </c>
      <c r="T94" s="237"/>
      <c r="U94" s="235" t="s">
        <v>48</v>
      </c>
      <c r="V94" s="252" t="str">
        <f t="shared" si="74"/>
        <v/>
      </c>
      <c r="W94" s="252" t="str">
        <f t="shared" si="75"/>
        <v/>
      </c>
      <c r="X94" s="252" t="str">
        <f t="shared" si="76"/>
        <v/>
      </c>
      <c r="Y94" s="252" t="str">
        <f t="shared" si="77"/>
        <v/>
      </c>
      <c r="Z94" s="252" t="str">
        <f t="shared" si="78"/>
        <v/>
      </c>
      <c r="AA94" s="252" t="str">
        <f t="shared" si="79"/>
        <v/>
      </c>
      <c r="AB94" s="252" t="str">
        <f t="shared" si="80"/>
        <v/>
      </c>
      <c r="AC94" s="252" t="str">
        <f t="shared" si="81"/>
        <v/>
      </c>
      <c r="AD94" s="252" t="str">
        <f t="shared" si="82"/>
        <v/>
      </c>
      <c r="AE94" s="252" t="str">
        <f t="shared" si="83"/>
        <v/>
      </c>
      <c r="AF94" s="252" t="str">
        <f t="shared" si="84"/>
        <v/>
      </c>
      <c r="AG94" s="252" t="str">
        <f t="shared" si="85"/>
        <v/>
      </c>
      <c r="AH94" s="252" t="str">
        <f t="shared" si="86"/>
        <v/>
      </c>
      <c r="AI94" s="252" t="s">
        <v>924</v>
      </c>
      <c r="AJ94" s="252" t="str">
        <f t="shared" si="87"/>
        <v/>
      </c>
      <c r="AK94" s="252" t="str">
        <f t="shared" si="87"/>
        <v/>
      </c>
    </row>
    <row r="95" spans="1:37" x14ac:dyDescent="0.2">
      <c r="A95" s="235" t="s">
        <v>49</v>
      </c>
      <c r="B95" s="236">
        <v>0</v>
      </c>
      <c r="C95" s="236">
        <v>0</v>
      </c>
      <c r="D95" s="236">
        <v>0</v>
      </c>
      <c r="E95" s="236">
        <v>0</v>
      </c>
      <c r="F95" s="236">
        <v>0</v>
      </c>
      <c r="G95" s="236">
        <v>0</v>
      </c>
      <c r="H95" s="236">
        <v>0</v>
      </c>
      <c r="I95" s="236">
        <v>0</v>
      </c>
      <c r="J95" s="236">
        <v>0</v>
      </c>
      <c r="K95" s="236">
        <v>0</v>
      </c>
      <c r="L95" s="236">
        <v>0</v>
      </c>
      <c r="M95" s="236">
        <v>0</v>
      </c>
      <c r="N95" s="236">
        <v>0</v>
      </c>
      <c r="O95" s="236">
        <v>0</v>
      </c>
      <c r="P95" s="236">
        <v>0</v>
      </c>
      <c r="Q95" s="236">
        <v>0</v>
      </c>
      <c r="R95" s="236">
        <f>IF('Relative Weights'!G9=0,0,'Relative Weights'!G9)</f>
        <v>0</v>
      </c>
      <c r="T95" s="237"/>
      <c r="U95" s="235" t="s">
        <v>49</v>
      </c>
      <c r="V95" s="252" t="str">
        <f t="shared" si="74"/>
        <v/>
      </c>
      <c r="W95" s="252" t="str">
        <f t="shared" si="75"/>
        <v/>
      </c>
      <c r="X95" s="252" t="str">
        <f t="shared" si="76"/>
        <v/>
      </c>
      <c r="Y95" s="252" t="str">
        <f t="shared" si="77"/>
        <v/>
      </c>
      <c r="Z95" s="252" t="str">
        <f t="shared" si="78"/>
        <v/>
      </c>
      <c r="AA95" s="252" t="str">
        <f t="shared" si="79"/>
        <v/>
      </c>
      <c r="AB95" s="252" t="str">
        <f t="shared" si="80"/>
        <v/>
      </c>
      <c r="AC95" s="252" t="str">
        <f t="shared" si="81"/>
        <v/>
      </c>
      <c r="AD95" s="252" t="str">
        <f t="shared" si="82"/>
        <v/>
      </c>
      <c r="AE95" s="252" t="str">
        <f t="shared" si="83"/>
        <v/>
      </c>
      <c r="AF95" s="252" t="str">
        <f t="shared" si="84"/>
        <v/>
      </c>
      <c r="AG95" s="252" t="str">
        <f t="shared" si="85"/>
        <v/>
      </c>
      <c r="AH95" s="252" t="str">
        <f t="shared" si="86"/>
        <v/>
      </c>
      <c r="AI95" s="252" t="s">
        <v>924</v>
      </c>
      <c r="AJ95" s="252" t="str">
        <f t="shared" si="87"/>
        <v/>
      </c>
      <c r="AK95" s="252" t="str">
        <f t="shared" si="87"/>
        <v/>
      </c>
    </row>
    <row r="96" spans="1:37" x14ac:dyDescent="0.2">
      <c r="A96" s="235" t="s">
        <v>50</v>
      </c>
      <c r="B96" s="236">
        <v>0</v>
      </c>
      <c r="C96" s="236">
        <v>0</v>
      </c>
      <c r="D96" s="236">
        <v>0</v>
      </c>
      <c r="E96" s="236">
        <v>0</v>
      </c>
      <c r="F96" s="236">
        <v>0</v>
      </c>
      <c r="G96" s="236">
        <v>0</v>
      </c>
      <c r="H96" s="236">
        <v>0</v>
      </c>
      <c r="I96" s="236">
        <v>0</v>
      </c>
      <c r="J96" s="236">
        <v>0</v>
      </c>
      <c r="K96" s="236">
        <v>0</v>
      </c>
      <c r="L96" s="236">
        <v>0</v>
      </c>
      <c r="M96" s="236">
        <v>0</v>
      </c>
      <c r="N96" s="236">
        <v>0</v>
      </c>
      <c r="O96" s="236">
        <v>0</v>
      </c>
      <c r="P96" s="236">
        <v>0</v>
      </c>
      <c r="Q96" s="236">
        <v>0</v>
      </c>
      <c r="R96" s="236">
        <f>IF('Relative Weights'!G10=0,0,'Relative Weights'!G10)</f>
        <v>0</v>
      </c>
      <c r="T96" s="237"/>
      <c r="U96" s="235" t="s">
        <v>50</v>
      </c>
      <c r="V96" s="252" t="str">
        <f t="shared" si="74"/>
        <v/>
      </c>
      <c r="W96" s="252" t="str">
        <f t="shared" si="75"/>
        <v/>
      </c>
      <c r="X96" s="252" t="str">
        <f t="shared" si="76"/>
        <v/>
      </c>
      <c r="Y96" s="252" t="str">
        <f t="shared" si="77"/>
        <v/>
      </c>
      <c r="Z96" s="252" t="str">
        <f t="shared" si="78"/>
        <v/>
      </c>
      <c r="AA96" s="252" t="str">
        <f t="shared" si="79"/>
        <v/>
      </c>
      <c r="AB96" s="252" t="str">
        <f t="shared" si="80"/>
        <v/>
      </c>
      <c r="AC96" s="252" t="str">
        <f t="shared" si="81"/>
        <v/>
      </c>
      <c r="AD96" s="252" t="str">
        <f t="shared" si="82"/>
        <v/>
      </c>
      <c r="AE96" s="252" t="str">
        <f t="shared" si="83"/>
        <v/>
      </c>
      <c r="AF96" s="252" t="str">
        <f t="shared" si="84"/>
        <v/>
      </c>
      <c r="AG96" s="252" t="str">
        <f t="shared" si="85"/>
        <v/>
      </c>
      <c r="AH96" s="252" t="str">
        <f t="shared" si="86"/>
        <v/>
      </c>
      <c r="AI96" s="252" t="s">
        <v>924</v>
      </c>
      <c r="AJ96" s="252" t="str">
        <f t="shared" si="87"/>
        <v/>
      </c>
      <c r="AK96" s="252" t="str">
        <f t="shared" si="87"/>
        <v/>
      </c>
    </row>
    <row r="97" spans="1:37" x14ac:dyDescent="0.2">
      <c r="A97" s="235" t="s">
        <v>51</v>
      </c>
      <c r="B97" s="236">
        <v>0</v>
      </c>
      <c r="C97" s="236">
        <v>0</v>
      </c>
      <c r="D97" s="236">
        <v>0</v>
      </c>
      <c r="E97" s="236">
        <v>0</v>
      </c>
      <c r="F97" s="236">
        <v>0</v>
      </c>
      <c r="G97" s="236">
        <v>0</v>
      </c>
      <c r="H97" s="236">
        <v>0</v>
      </c>
      <c r="I97" s="236">
        <v>0</v>
      </c>
      <c r="J97" s="236">
        <v>0</v>
      </c>
      <c r="K97" s="236">
        <v>0</v>
      </c>
      <c r="L97" s="236">
        <v>0</v>
      </c>
      <c r="M97" s="236">
        <v>0</v>
      </c>
      <c r="N97" s="236">
        <v>0</v>
      </c>
      <c r="O97" s="236">
        <v>0</v>
      </c>
      <c r="P97" s="236">
        <v>0</v>
      </c>
      <c r="Q97" s="236">
        <v>0</v>
      </c>
      <c r="R97" s="236">
        <f>IF('Relative Weights'!G11=0,0,'Relative Weights'!G11)</f>
        <v>0</v>
      </c>
      <c r="T97" s="237"/>
      <c r="U97" s="235" t="s">
        <v>51</v>
      </c>
      <c r="V97" s="252" t="str">
        <f t="shared" si="74"/>
        <v/>
      </c>
      <c r="W97" s="252" t="str">
        <f t="shared" si="75"/>
        <v/>
      </c>
      <c r="X97" s="252" t="str">
        <f t="shared" si="76"/>
        <v/>
      </c>
      <c r="Y97" s="252" t="str">
        <f t="shared" si="77"/>
        <v/>
      </c>
      <c r="Z97" s="252" t="str">
        <f t="shared" si="78"/>
        <v/>
      </c>
      <c r="AA97" s="252" t="str">
        <f t="shared" si="79"/>
        <v/>
      </c>
      <c r="AB97" s="252" t="str">
        <f t="shared" si="80"/>
        <v/>
      </c>
      <c r="AC97" s="252" t="str">
        <f t="shared" si="81"/>
        <v/>
      </c>
      <c r="AD97" s="252" t="str">
        <f t="shared" si="82"/>
        <v/>
      </c>
      <c r="AE97" s="252" t="str">
        <f t="shared" si="83"/>
        <v/>
      </c>
      <c r="AF97" s="252" t="str">
        <f t="shared" si="84"/>
        <v/>
      </c>
      <c r="AG97" s="252" t="str">
        <f t="shared" si="85"/>
        <v/>
      </c>
      <c r="AH97" s="252" t="str">
        <f t="shared" si="86"/>
        <v/>
      </c>
      <c r="AI97" s="252" t="s">
        <v>924</v>
      </c>
      <c r="AJ97" s="252" t="str">
        <f t="shared" si="87"/>
        <v/>
      </c>
      <c r="AK97" s="252" t="str">
        <f t="shared" si="87"/>
        <v/>
      </c>
    </row>
    <row r="98" spans="1:37" x14ac:dyDescent="0.2">
      <c r="A98" s="235" t="s">
        <v>52</v>
      </c>
      <c r="B98" s="236">
        <v>0</v>
      </c>
      <c r="C98" s="236">
        <v>0</v>
      </c>
      <c r="D98" s="236">
        <v>0</v>
      </c>
      <c r="E98" s="236">
        <v>0</v>
      </c>
      <c r="F98" s="236">
        <v>0</v>
      </c>
      <c r="G98" s="236">
        <v>0</v>
      </c>
      <c r="H98" s="236">
        <v>0</v>
      </c>
      <c r="I98" s="236">
        <v>0</v>
      </c>
      <c r="J98" s="236">
        <v>0</v>
      </c>
      <c r="K98" s="236">
        <v>0</v>
      </c>
      <c r="L98" s="236">
        <v>0</v>
      </c>
      <c r="M98" s="236">
        <v>0</v>
      </c>
      <c r="N98" s="236">
        <v>0</v>
      </c>
      <c r="O98" s="236">
        <v>0</v>
      </c>
      <c r="P98" s="236">
        <v>0</v>
      </c>
      <c r="Q98" s="236">
        <v>0</v>
      </c>
      <c r="R98" s="236">
        <f>IF('Relative Weights'!G12=0,0,'Relative Weights'!G12)</f>
        <v>0</v>
      </c>
      <c r="T98" s="237"/>
      <c r="U98" s="235" t="s">
        <v>52</v>
      </c>
      <c r="V98" s="252" t="str">
        <f t="shared" si="74"/>
        <v/>
      </c>
      <c r="W98" s="252" t="str">
        <f t="shared" si="75"/>
        <v/>
      </c>
      <c r="X98" s="252" t="str">
        <f t="shared" si="76"/>
        <v/>
      </c>
      <c r="Y98" s="252" t="str">
        <f t="shared" si="77"/>
        <v/>
      </c>
      <c r="Z98" s="252" t="str">
        <f t="shared" si="78"/>
        <v/>
      </c>
      <c r="AA98" s="252" t="str">
        <f t="shared" si="79"/>
        <v/>
      </c>
      <c r="AB98" s="252" t="str">
        <f t="shared" si="80"/>
        <v/>
      </c>
      <c r="AC98" s="252" t="str">
        <f t="shared" si="81"/>
        <v/>
      </c>
      <c r="AD98" s="252" t="str">
        <f t="shared" si="82"/>
        <v/>
      </c>
      <c r="AE98" s="252" t="str">
        <f t="shared" si="83"/>
        <v/>
      </c>
      <c r="AF98" s="252" t="str">
        <f t="shared" si="84"/>
        <v/>
      </c>
      <c r="AG98" s="252" t="str">
        <f t="shared" si="85"/>
        <v/>
      </c>
      <c r="AH98" s="252" t="str">
        <f t="shared" si="86"/>
        <v/>
      </c>
      <c r="AI98" s="252" t="s">
        <v>924</v>
      </c>
      <c r="AJ98" s="252" t="str">
        <f t="shared" si="87"/>
        <v/>
      </c>
      <c r="AK98" s="252" t="str">
        <f t="shared" si="87"/>
        <v/>
      </c>
    </row>
    <row r="99" spans="1:37" x14ac:dyDescent="0.2">
      <c r="A99" s="235" t="s">
        <v>53</v>
      </c>
      <c r="B99" s="236">
        <v>3.52</v>
      </c>
      <c r="C99" s="236">
        <v>3.37</v>
      </c>
      <c r="D99" s="236">
        <v>3.41</v>
      </c>
      <c r="E99" s="236">
        <v>3.44</v>
      </c>
      <c r="F99" s="236">
        <v>3.66</v>
      </c>
      <c r="G99" s="236">
        <v>3.8080752226600403</v>
      </c>
      <c r="H99" s="236">
        <v>3.86</v>
      </c>
      <c r="I99" s="236">
        <v>3.92</v>
      </c>
      <c r="J99" s="236">
        <v>4.1500000000000004</v>
      </c>
      <c r="K99" s="236">
        <v>4.4800000000000004</v>
      </c>
      <c r="L99" s="236">
        <v>4.8099999999999996</v>
      </c>
      <c r="M99" s="236">
        <v>5.08</v>
      </c>
      <c r="N99" s="236">
        <v>5.13</v>
      </c>
      <c r="O99" s="236">
        <v>4.95</v>
      </c>
      <c r="P99" s="236">
        <v>4.7699999999999996</v>
      </c>
      <c r="Q99" s="236">
        <v>4.79</v>
      </c>
      <c r="R99" s="236">
        <f>IF('Relative Weights'!G13=0,0,'Relative Weights'!G13)</f>
        <v>4.99</v>
      </c>
      <c r="T99" s="237"/>
      <c r="U99" s="235" t="s">
        <v>53</v>
      </c>
      <c r="V99" s="252">
        <f t="shared" si="74"/>
        <v>-4.2613636363636354E-2</v>
      </c>
      <c r="W99" s="252">
        <f t="shared" si="75"/>
        <v>1.1869436201780381E-2</v>
      </c>
      <c r="X99" s="252">
        <f t="shared" si="76"/>
        <v>8.7976539589442737E-3</v>
      </c>
      <c r="Y99" s="252">
        <f t="shared" si="77"/>
        <v>6.3953488372093137E-2</v>
      </c>
      <c r="Z99" s="252">
        <f t="shared" si="78"/>
        <v>4.045771110930052E-2</v>
      </c>
      <c r="AA99" s="252">
        <f t="shared" si="79"/>
        <v>1.3635438982659842E-2</v>
      </c>
      <c r="AB99" s="252">
        <f t="shared" si="80"/>
        <v>1.5544041450777257E-2</v>
      </c>
      <c r="AC99" s="252">
        <f t="shared" si="81"/>
        <v>5.8673469387755306E-2</v>
      </c>
      <c r="AD99" s="252">
        <f t="shared" si="82"/>
        <v>7.9518072289156638E-2</v>
      </c>
      <c r="AE99" s="252">
        <f t="shared" si="83"/>
        <v>7.3660714285714191E-2</v>
      </c>
      <c r="AF99" s="252">
        <f t="shared" si="84"/>
        <v>5.6133056133056192E-2</v>
      </c>
      <c r="AG99" s="252">
        <f t="shared" si="85"/>
        <v>9.8425196850393526E-3</v>
      </c>
      <c r="AH99" s="252">
        <f t="shared" si="86"/>
        <v>-3.5087719298245612E-2</v>
      </c>
      <c r="AI99" s="252">
        <f>IF(AND(P99=0,O99=0),"",IF(AND(NOT(P99=0),O99=0),"Added",IF(AND(P99=0,NOT(O99=0)),"Deleted",IFERROR(P99/O99-1,""))))</f>
        <v>-3.6363636363636487E-2</v>
      </c>
      <c r="AJ99" s="252">
        <f t="shared" ref="AJ99:AK99" si="88">IF(AND(Q99=0,P99=0),"",IF(AND(NOT(Q99=0),P99=0),"Added",IF(AND(Q99=0,NOT(P99=0)),"Deleted",IFERROR(Q99/P99-1,""))))</f>
        <v>4.1928721174004924E-3</v>
      </c>
      <c r="AK99" s="252">
        <f t="shared" si="88"/>
        <v>4.175365344467652E-2</v>
      </c>
    </row>
    <row r="100" spans="1:37" x14ac:dyDescent="0.2">
      <c r="A100" s="235" t="s">
        <v>54</v>
      </c>
      <c r="B100" s="236">
        <v>0</v>
      </c>
      <c r="C100" s="236">
        <v>0</v>
      </c>
      <c r="D100" s="236">
        <v>0</v>
      </c>
      <c r="E100" s="236">
        <v>0</v>
      </c>
      <c r="F100" s="236">
        <v>0</v>
      </c>
      <c r="G100" s="236">
        <v>0</v>
      </c>
      <c r="H100" s="236">
        <v>0</v>
      </c>
      <c r="I100" s="236">
        <v>0</v>
      </c>
      <c r="J100" s="236">
        <v>0</v>
      </c>
      <c r="K100" s="236">
        <v>0</v>
      </c>
      <c r="L100" s="236">
        <v>0</v>
      </c>
      <c r="M100" s="236">
        <v>0</v>
      </c>
      <c r="N100" s="236">
        <v>0</v>
      </c>
      <c r="O100" s="236">
        <v>0</v>
      </c>
      <c r="P100" s="236">
        <v>0</v>
      </c>
      <c r="Q100" s="236">
        <v>0</v>
      </c>
      <c r="R100" s="236">
        <f>IF('Relative Weights'!G14=0,0,'Relative Weights'!G14)</f>
        <v>0</v>
      </c>
      <c r="T100" s="237"/>
      <c r="U100" s="235" t="s">
        <v>54</v>
      </c>
      <c r="V100" s="252" t="str">
        <f t="shared" si="74"/>
        <v/>
      </c>
      <c r="W100" s="252" t="str">
        <f t="shared" si="75"/>
        <v/>
      </c>
      <c r="X100" s="252" t="str">
        <f t="shared" si="76"/>
        <v/>
      </c>
      <c r="Y100" s="252" t="str">
        <f t="shared" si="77"/>
        <v/>
      </c>
      <c r="Z100" s="252" t="str">
        <f t="shared" si="78"/>
        <v/>
      </c>
      <c r="AA100" s="252" t="str">
        <f t="shared" si="79"/>
        <v/>
      </c>
      <c r="AB100" s="252" t="str">
        <f t="shared" si="80"/>
        <v/>
      </c>
      <c r="AC100" s="252" t="str">
        <f t="shared" si="81"/>
        <v/>
      </c>
      <c r="AD100" s="252" t="str">
        <f t="shared" si="82"/>
        <v/>
      </c>
      <c r="AE100" s="252" t="str">
        <f t="shared" si="83"/>
        <v/>
      </c>
      <c r="AF100" s="252" t="str">
        <f t="shared" si="84"/>
        <v/>
      </c>
      <c r="AG100" s="252" t="str">
        <f t="shared" si="85"/>
        <v/>
      </c>
      <c r="AH100" s="252" t="str">
        <f t="shared" si="86"/>
        <v/>
      </c>
      <c r="AI100" s="252" t="str">
        <f t="shared" ref="AI100:AI111" si="89">IF(AND(P100=0,O100=0),"",IF(AND(NOT(P100=0),O100=0),"Added",IF(AND(P100=0,NOT(O100=0)),"Deleted",IFERROR(P100/O100-1,""))))</f>
        <v/>
      </c>
      <c r="AJ100" s="252" t="str">
        <f t="shared" ref="AJ100:AJ111" si="90">IF(AND(Q100=0,P100=0),"",IF(AND(NOT(Q100=0),P100=0),"Added",IF(AND(Q100=0,NOT(P100=0)),"Deleted",IFERROR(Q100/P100-1,""))))</f>
        <v/>
      </c>
      <c r="AK100" s="252" t="str">
        <f t="shared" ref="AK100:AK111" si="91">IF(AND(R100=0,Q100=0),"",IF(AND(NOT(R100=0),Q100=0),"Added",IF(AND(R100=0,NOT(Q100=0)),"Deleted",IFERROR(R100/Q100-1,""))))</f>
        <v/>
      </c>
    </row>
    <row r="101" spans="1:37" x14ac:dyDescent="0.2">
      <c r="A101" s="235" t="s">
        <v>55</v>
      </c>
      <c r="B101" s="236">
        <v>0</v>
      </c>
      <c r="C101" s="236">
        <v>0</v>
      </c>
      <c r="D101" s="236">
        <v>0</v>
      </c>
      <c r="E101" s="236">
        <v>0</v>
      </c>
      <c r="F101" s="236">
        <v>0</v>
      </c>
      <c r="G101" s="236">
        <v>0</v>
      </c>
      <c r="H101" s="236">
        <v>0</v>
      </c>
      <c r="I101" s="236">
        <v>0</v>
      </c>
      <c r="J101" s="236">
        <v>0</v>
      </c>
      <c r="K101" s="236">
        <v>0</v>
      </c>
      <c r="L101" s="236">
        <v>0</v>
      </c>
      <c r="M101" s="236">
        <v>0</v>
      </c>
      <c r="N101" s="236">
        <v>0</v>
      </c>
      <c r="O101" s="236">
        <v>0</v>
      </c>
      <c r="P101" s="236">
        <v>0</v>
      </c>
      <c r="Q101" s="236">
        <v>0</v>
      </c>
      <c r="R101" s="236">
        <f>IF('Relative Weights'!G15=0,0,'Relative Weights'!G15)</f>
        <v>0</v>
      </c>
      <c r="T101" s="237"/>
      <c r="U101" s="235" t="s">
        <v>55</v>
      </c>
      <c r="V101" s="252" t="str">
        <f t="shared" si="74"/>
        <v/>
      </c>
      <c r="W101" s="252" t="str">
        <f t="shared" si="75"/>
        <v/>
      </c>
      <c r="X101" s="252" t="str">
        <f t="shared" si="76"/>
        <v/>
      </c>
      <c r="Y101" s="252" t="str">
        <f t="shared" si="77"/>
        <v/>
      </c>
      <c r="Z101" s="252" t="str">
        <f t="shared" si="78"/>
        <v/>
      </c>
      <c r="AA101" s="252" t="str">
        <f t="shared" si="79"/>
        <v/>
      </c>
      <c r="AB101" s="252" t="str">
        <f t="shared" si="80"/>
        <v/>
      </c>
      <c r="AC101" s="252" t="str">
        <f t="shared" si="81"/>
        <v/>
      </c>
      <c r="AD101" s="252" t="str">
        <f t="shared" si="82"/>
        <v/>
      </c>
      <c r="AE101" s="252" t="str">
        <f t="shared" si="83"/>
        <v/>
      </c>
      <c r="AF101" s="252" t="str">
        <f t="shared" si="84"/>
        <v/>
      </c>
      <c r="AG101" s="252" t="str">
        <f t="shared" si="85"/>
        <v/>
      </c>
      <c r="AH101" s="252" t="str">
        <f t="shared" si="86"/>
        <v/>
      </c>
      <c r="AI101" s="252" t="str">
        <f t="shared" si="89"/>
        <v/>
      </c>
      <c r="AJ101" s="252" t="str">
        <f t="shared" si="90"/>
        <v/>
      </c>
      <c r="AK101" s="252" t="str">
        <f t="shared" si="91"/>
        <v/>
      </c>
    </row>
    <row r="102" spans="1:37" x14ac:dyDescent="0.2">
      <c r="A102" s="235" t="s">
        <v>730</v>
      </c>
      <c r="B102" s="236">
        <v>14.35</v>
      </c>
      <c r="C102" s="236">
        <v>12.85</v>
      </c>
      <c r="D102" s="236">
        <v>12.98</v>
      </c>
      <c r="E102" s="236">
        <v>12.62</v>
      </c>
      <c r="F102" s="236">
        <v>13.34</v>
      </c>
      <c r="G102" s="236">
        <v>16.20193744433417</v>
      </c>
      <c r="H102" s="236">
        <v>16.53</v>
      </c>
      <c r="I102" s="236">
        <v>15.05</v>
      </c>
      <c r="J102" s="236">
        <v>20.04</v>
      </c>
      <c r="K102" s="236">
        <v>20.27</v>
      </c>
      <c r="L102" s="236">
        <v>21.15</v>
      </c>
      <c r="M102" s="236">
        <v>21.91</v>
      </c>
      <c r="N102" s="236">
        <v>22.03</v>
      </c>
      <c r="O102" s="236">
        <v>22.84</v>
      </c>
      <c r="P102" s="236">
        <v>23.3</v>
      </c>
      <c r="Q102" s="236">
        <v>24.35</v>
      </c>
      <c r="R102" s="236">
        <f>IF('Relative Weights'!G16=0,0,'Relative Weights'!G16)</f>
        <v>24.58</v>
      </c>
      <c r="T102" s="237"/>
      <c r="U102" s="235" t="s">
        <v>730</v>
      </c>
      <c r="V102" s="252">
        <f t="shared" si="74"/>
        <v>-0.10452961672473871</v>
      </c>
      <c r="W102" s="252">
        <f t="shared" si="75"/>
        <v>1.0116731517509692E-2</v>
      </c>
      <c r="X102" s="252">
        <f t="shared" si="76"/>
        <v>-2.7734976887519358E-2</v>
      </c>
      <c r="Y102" s="252">
        <f t="shared" si="77"/>
        <v>5.7052297939778285E-2</v>
      </c>
      <c r="Z102" s="252">
        <f t="shared" si="78"/>
        <v>0.21453803930541016</v>
      </c>
      <c r="AA102" s="252">
        <f t="shared" si="79"/>
        <v>2.0248353432604782E-2</v>
      </c>
      <c r="AB102" s="252">
        <f t="shared" si="80"/>
        <v>-8.9534180278281972E-2</v>
      </c>
      <c r="AC102" s="252">
        <f t="shared" si="81"/>
        <v>0.33156146179401991</v>
      </c>
      <c r="AD102" s="252">
        <f t="shared" si="82"/>
        <v>1.1477045908183658E-2</v>
      </c>
      <c r="AE102" s="252">
        <f t="shared" si="83"/>
        <v>4.3413912185495729E-2</v>
      </c>
      <c r="AF102" s="252">
        <f t="shared" si="84"/>
        <v>3.5933806146572156E-2</v>
      </c>
      <c r="AG102" s="252">
        <f t="shared" si="85"/>
        <v>5.4769511638521617E-3</v>
      </c>
      <c r="AH102" s="252">
        <f t="shared" si="86"/>
        <v>3.6768043576940412E-2</v>
      </c>
      <c r="AI102" s="252">
        <f t="shared" si="89"/>
        <v>2.0140105078809034E-2</v>
      </c>
      <c r="AJ102" s="252">
        <f t="shared" si="90"/>
        <v>4.5064377682403567E-2</v>
      </c>
      <c r="AK102" s="252">
        <f t="shared" si="91"/>
        <v>9.4455852156056785E-3</v>
      </c>
    </row>
    <row r="103" spans="1:37" x14ac:dyDescent="0.2">
      <c r="A103" s="235" t="s">
        <v>57</v>
      </c>
      <c r="B103" s="236">
        <v>0</v>
      </c>
      <c r="C103" s="236">
        <v>0</v>
      </c>
      <c r="D103" s="236">
        <v>0</v>
      </c>
      <c r="E103" s="236">
        <v>0</v>
      </c>
      <c r="F103" s="236">
        <v>0</v>
      </c>
      <c r="G103" s="236">
        <v>0</v>
      </c>
      <c r="H103" s="236">
        <v>0</v>
      </c>
      <c r="I103" s="236">
        <v>0</v>
      </c>
      <c r="J103" s="236">
        <v>0</v>
      </c>
      <c r="K103" s="236">
        <v>0</v>
      </c>
      <c r="L103" s="236">
        <v>0</v>
      </c>
      <c r="M103" s="236">
        <v>0</v>
      </c>
      <c r="N103" s="236">
        <v>0</v>
      </c>
      <c r="O103" s="236">
        <v>0</v>
      </c>
      <c r="P103" s="236">
        <v>0</v>
      </c>
      <c r="Q103" s="236">
        <v>0</v>
      </c>
      <c r="R103" s="236">
        <f>IF('Relative Weights'!G17=0,0,'Relative Weights'!G17)</f>
        <v>0</v>
      </c>
      <c r="T103" s="237"/>
      <c r="U103" s="235" t="s">
        <v>57</v>
      </c>
      <c r="V103" s="252" t="str">
        <f t="shared" si="74"/>
        <v/>
      </c>
      <c r="W103" s="252" t="str">
        <f t="shared" si="75"/>
        <v/>
      </c>
      <c r="X103" s="252" t="str">
        <f t="shared" si="76"/>
        <v/>
      </c>
      <c r="Y103" s="252" t="str">
        <f t="shared" si="77"/>
        <v/>
      </c>
      <c r="Z103" s="252" t="str">
        <f t="shared" si="78"/>
        <v/>
      </c>
      <c r="AA103" s="252" t="str">
        <f t="shared" si="79"/>
        <v/>
      </c>
      <c r="AB103" s="252" t="str">
        <f t="shared" si="80"/>
        <v/>
      </c>
      <c r="AC103" s="252" t="str">
        <f t="shared" si="81"/>
        <v/>
      </c>
      <c r="AD103" s="252" t="str">
        <f t="shared" si="82"/>
        <v/>
      </c>
      <c r="AE103" s="252" t="str">
        <f t="shared" si="83"/>
        <v/>
      </c>
      <c r="AF103" s="252" t="str">
        <f t="shared" si="84"/>
        <v/>
      </c>
      <c r="AG103" s="252" t="str">
        <f t="shared" si="85"/>
        <v/>
      </c>
      <c r="AH103" s="252" t="str">
        <f t="shared" si="86"/>
        <v/>
      </c>
      <c r="AI103" s="252" t="str">
        <f t="shared" si="89"/>
        <v/>
      </c>
      <c r="AJ103" s="252" t="str">
        <f t="shared" si="90"/>
        <v/>
      </c>
      <c r="AK103" s="252" t="str">
        <f t="shared" si="91"/>
        <v/>
      </c>
    </row>
    <row r="104" spans="1:37" x14ac:dyDescent="0.2">
      <c r="A104" s="235" t="s">
        <v>58</v>
      </c>
      <c r="B104" s="236">
        <v>0</v>
      </c>
      <c r="C104" s="236">
        <v>0</v>
      </c>
      <c r="D104" s="236">
        <v>0</v>
      </c>
      <c r="E104" s="236">
        <v>0</v>
      </c>
      <c r="F104" s="236">
        <v>0</v>
      </c>
      <c r="G104" s="236">
        <v>0</v>
      </c>
      <c r="H104" s="236">
        <v>0</v>
      </c>
      <c r="I104" s="236">
        <v>0</v>
      </c>
      <c r="J104" s="236">
        <v>0</v>
      </c>
      <c r="K104" s="236">
        <v>0</v>
      </c>
      <c r="L104" s="236">
        <v>0</v>
      </c>
      <c r="M104" s="236">
        <v>0</v>
      </c>
      <c r="N104" s="236">
        <v>0</v>
      </c>
      <c r="O104" s="236">
        <v>0</v>
      </c>
      <c r="P104" s="236">
        <v>0</v>
      </c>
      <c r="Q104" s="236">
        <v>0</v>
      </c>
      <c r="R104" s="236">
        <f>IF('Relative Weights'!G18=0,0,'Relative Weights'!G18)</f>
        <v>0</v>
      </c>
      <c r="T104" s="237"/>
      <c r="U104" s="235" t="s">
        <v>58</v>
      </c>
      <c r="V104" s="252" t="str">
        <f t="shared" si="74"/>
        <v/>
      </c>
      <c r="W104" s="252" t="str">
        <f t="shared" si="75"/>
        <v/>
      </c>
      <c r="X104" s="252" t="str">
        <f t="shared" si="76"/>
        <v/>
      </c>
      <c r="Y104" s="252" t="str">
        <f t="shared" si="77"/>
        <v/>
      </c>
      <c r="Z104" s="252" t="str">
        <f t="shared" si="78"/>
        <v/>
      </c>
      <c r="AA104" s="252" t="str">
        <f t="shared" si="79"/>
        <v/>
      </c>
      <c r="AB104" s="252" t="str">
        <f t="shared" si="80"/>
        <v/>
      </c>
      <c r="AC104" s="252" t="str">
        <f t="shared" si="81"/>
        <v/>
      </c>
      <c r="AD104" s="252" t="str">
        <f t="shared" si="82"/>
        <v/>
      </c>
      <c r="AE104" s="252" t="str">
        <f t="shared" si="83"/>
        <v/>
      </c>
      <c r="AF104" s="252" t="str">
        <f t="shared" si="84"/>
        <v/>
      </c>
      <c r="AG104" s="252" t="str">
        <f t="shared" si="85"/>
        <v/>
      </c>
      <c r="AH104" s="252" t="str">
        <f t="shared" si="86"/>
        <v/>
      </c>
      <c r="AI104" s="252" t="str">
        <f t="shared" si="89"/>
        <v/>
      </c>
      <c r="AJ104" s="252" t="str">
        <f t="shared" si="90"/>
        <v/>
      </c>
      <c r="AK104" s="252" t="str">
        <f t="shared" si="91"/>
        <v/>
      </c>
    </row>
    <row r="105" spans="1:37" x14ac:dyDescent="0.2">
      <c r="A105" s="235" t="s">
        <v>59</v>
      </c>
      <c r="B105" s="236">
        <v>0</v>
      </c>
      <c r="C105" s="236">
        <v>0</v>
      </c>
      <c r="D105" s="236">
        <v>0</v>
      </c>
      <c r="E105" s="236">
        <v>0</v>
      </c>
      <c r="F105" s="236">
        <v>0</v>
      </c>
      <c r="G105" s="236">
        <v>0</v>
      </c>
      <c r="H105" s="236">
        <v>0</v>
      </c>
      <c r="I105" s="236">
        <v>2.42</v>
      </c>
      <c r="J105" s="236">
        <v>2.6</v>
      </c>
      <c r="K105" s="236">
        <v>2.67</v>
      </c>
      <c r="L105" s="236">
        <v>2.72</v>
      </c>
      <c r="M105" s="236">
        <v>2.74</v>
      </c>
      <c r="N105" s="236">
        <v>2.64</v>
      </c>
      <c r="O105" s="236">
        <v>2.61</v>
      </c>
      <c r="P105" s="236">
        <v>2.5</v>
      </c>
      <c r="Q105" s="236">
        <v>2.68</v>
      </c>
      <c r="R105" s="236">
        <f>IF('Relative Weights'!G19=0,0,'Relative Weights'!G19)</f>
        <v>2.8</v>
      </c>
      <c r="T105" s="237"/>
      <c r="U105" s="235" t="s">
        <v>59</v>
      </c>
      <c r="V105" s="252" t="str">
        <f t="shared" si="74"/>
        <v/>
      </c>
      <c r="W105" s="252" t="str">
        <f t="shared" si="75"/>
        <v/>
      </c>
      <c r="X105" s="252" t="str">
        <f t="shared" si="76"/>
        <v/>
      </c>
      <c r="Y105" s="252" t="str">
        <f t="shared" si="77"/>
        <v/>
      </c>
      <c r="Z105" s="252" t="str">
        <f t="shared" si="78"/>
        <v/>
      </c>
      <c r="AA105" s="252" t="str">
        <f t="shared" si="79"/>
        <v/>
      </c>
      <c r="AB105" s="252" t="str">
        <f t="shared" si="80"/>
        <v>Added</v>
      </c>
      <c r="AC105" s="252">
        <f t="shared" si="81"/>
        <v>7.4380165289256173E-2</v>
      </c>
      <c r="AD105" s="252">
        <f t="shared" si="82"/>
        <v>2.6923076923076827E-2</v>
      </c>
      <c r="AE105" s="252">
        <f t="shared" si="83"/>
        <v>1.8726591760299671E-2</v>
      </c>
      <c r="AF105" s="252">
        <f t="shared" si="84"/>
        <v>7.3529411764705621E-3</v>
      </c>
      <c r="AG105" s="252">
        <f t="shared" si="85"/>
        <v>-3.649635036496357E-2</v>
      </c>
      <c r="AH105" s="252">
        <f t="shared" si="86"/>
        <v>-1.1363636363636465E-2</v>
      </c>
      <c r="AI105" s="252">
        <f t="shared" si="89"/>
        <v>-4.2145593869731712E-2</v>
      </c>
      <c r="AJ105" s="252">
        <f t="shared" si="90"/>
        <v>7.2000000000000064E-2</v>
      </c>
      <c r="AK105" s="252">
        <f t="shared" si="91"/>
        <v>4.4776119402984982E-2</v>
      </c>
    </row>
    <row r="106" spans="1:37" x14ac:dyDescent="0.2">
      <c r="A106" s="235" t="s">
        <v>60</v>
      </c>
      <c r="B106" s="236">
        <v>3.64</v>
      </c>
      <c r="C106" s="236">
        <v>3.57</v>
      </c>
      <c r="D106" s="236">
        <v>3.58</v>
      </c>
      <c r="E106" s="236">
        <v>3.69</v>
      </c>
      <c r="F106" s="236">
        <v>3.85</v>
      </c>
      <c r="G106" s="236">
        <v>3.8406596756932068</v>
      </c>
      <c r="H106" s="236">
        <v>3.79</v>
      </c>
      <c r="I106" s="236">
        <v>3.77</v>
      </c>
      <c r="J106" s="236">
        <v>3.97</v>
      </c>
      <c r="K106" s="236">
        <v>4.03</v>
      </c>
      <c r="L106" s="236">
        <v>4.2</v>
      </c>
      <c r="M106" s="236">
        <v>4.25</v>
      </c>
      <c r="N106" s="236">
        <v>4.32</v>
      </c>
      <c r="O106" s="236">
        <v>4.26</v>
      </c>
      <c r="P106" s="236">
        <v>4.2300000000000004</v>
      </c>
      <c r="Q106" s="236">
        <v>4.32</v>
      </c>
      <c r="R106" s="236">
        <f>IF('Relative Weights'!G20=0,0,'Relative Weights'!G20)</f>
        <v>4.47</v>
      </c>
      <c r="T106" s="237"/>
      <c r="U106" s="235" t="s">
        <v>60</v>
      </c>
      <c r="V106" s="252">
        <f t="shared" si="74"/>
        <v>-1.9230769230769273E-2</v>
      </c>
      <c r="W106" s="252">
        <f t="shared" si="75"/>
        <v>2.8011204481792618E-3</v>
      </c>
      <c r="X106" s="252">
        <f t="shared" si="76"/>
        <v>3.0726256983240274E-2</v>
      </c>
      <c r="Y106" s="252">
        <f t="shared" si="77"/>
        <v>4.3360433604336057E-2</v>
      </c>
      <c r="Z106" s="252">
        <f t="shared" si="78"/>
        <v>-2.426058261504771E-3</v>
      </c>
      <c r="AA106" s="252">
        <f t="shared" si="79"/>
        <v>-1.3190357899665495E-2</v>
      </c>
      <c r="AB106" s="252">
        <f t="shared" si="80"/>
        <v>-5.2770448548812299E-3</v>
      </c>
      <c r="AC106" s="252">
        <f t="shared" si="81"/>
        <v>5.3050397877984157E-2</v>
      </c>
      <c r="AD106" s="252">
        <f t="shared" si="82"/>
        <v>1.5113350125944613E-2</v>
      </c>
      <c r="AE106" s="252">
        <f t="shared" si="83"/>
        <v>4.2183622828784184E-2</v>
      </c>
      <c r="AF106" s="252">
        <f t="shared" si="84"/>
        <v>1.1904761904761862E-2</v>
      </c>
      <c r="AG106" s="252">
        <f t="shared" si="85"/>
        <v>1.6470588235294237E-2</v>
      </c>
      <c r="AH106" s="252">
        <f t="shared" si="86"/>
        <v>-1.3888888888888951E-2</v>
      </c>
      <c r="AI106" s="252">
        <f t="shared" si="89"/>
        <v>-7.0422535211266402E-3</v>
      </c>
      <c r="AJ106" s="252">
        <f t="shared" si="90"/>
        <v>2.1276595744680771E-2</v>
      </c>
      <c r="AK106" s="252">
        <f t="shared" si="91"/>
        <v>3.4722222222222099E-2</v>
      </c>
    </row>
    <row r="107" spans="1:37" x14ac:dyDescent="0.2">
      <c r="A107" s="244" t="s">
        <v>61</v>
      </c>
      <c r="B107" s="236">
        <v>0</v>
      </c>
      <c r="C107" s="236">
        <v>0</v>
      </c>
      <c r="D107" s="236">
        <v>0</v>
      </c>
      <c r="E107" s="236">
        <v>0</v>
      </c>
      <c r="F107" s="236">
        <v>0</v>
      </c>
      <c r="G107" s="236">
        <v>0</v>
      </c>
      <c r="H107" s="236">
        <v>0</v>
      </c>
      <c r="I107" s="236">
        <v>0</v>
      </c>
      <c r="J107" s="236">
        <v>0</v>
      </c>
      <c r="K107" s="236">
        <v>0</v>
      </c>
      <c r="L107" s="236">
        <v>0</v>
      </c>
      <c r="M107" s="236">
        <v>0</v>
      </c>
      <c r="N107" s="236">
        <v>0</v>
      </c>
      <c r="O107" s="236">
        <v>0</v>
      </c>
      <c r="P107" s="236">
        <v>0</v>
      </c>
      <c r="Q107" s="236">
        <v>0</v>
      </c>
      <c r="R107" s="236">
        <f>IF('Relative Weights'!G21=0,0,'Relative Weights'!G21)</f>
        <v>0</v>
      </c>
      <c r="T107" s="237"/>
      <c r="U107" s="244" t="s">
        <v>61</v>
      </c>
      <c r="V107" s="252" t="str">
        <f t="shared" si="74"/>
        <v/>
      </c>
      <c r="W107" s="252" t="str">
        <f t="shared" si="75"/>
        <v/>
      </c>
      <c r="X107" s="252" t="str">
        <f t="shared" si="76"/>
        <v/>
      </c>
      <c r="Y107" s="252" t="str">
        <f t="shared" si="77"/>
        <v/>
      </c>
      <c r="Z107" s="252" t="str">
        <f t="shared" si="78"/>
        <v/>
      </c>
      <c r="AA107" s="252" t="str">
        <f t="shared" si="79"/>
        <v/>
      </c>
      <c r="AB107" s="252" t="str">
        <f t="shared" si="80"/>
        <v/>
      </c>
      <c r="AC107" s="252" t="str">
        <f t="shared" si="81"/>
        <v/>
      </c>
      <c r="AD107" s="252" t="str">
        <f t="shared" si="82"/>
        <v/>
      </c>
      <c r="AE107" s="252" t="str">
        <f t="shared" si="83"/>
        <v/>
      </c>
      <c r="AF107" s="252" t="str">
        <f t="shared" si="84"/>
        <v/>
      </c>
      <c r="AG107" s="252" t="str">
        <f t="shared" si="85"/>
        <v/>
      </c>
      <c r="AH107" s="252" t="str">
        <f t="shared" si="86"/>
        <v/>
      </c>
      <c r="AI107" s="252" t="str">
        <f t="shared" si="89"/>
        <v/>
      </c>
      <c r="AJ107" s="252" t="str">
        <f t="shared" si="90"/>
        <v/>
      </c>
      <c r="AK107" s="252" t="str">
        <f t="shared" si="91"/>
        <v/>
      </c>
    </row>
    <row r="108" spans="1:37" x14ac:dyDescent="0.2">
      <c r="A108" s="244" t="s">
        <v>62</v>
      </c>
      <c r="B108" s="236">
        <v>7</v>
      </c>
      <c r="C108" s="236">
        <v>7</v>
      </c>
      <c r="D108" s="236">
        <v>7</v>
      </c>
      <c r="E108" s="236">
        <v>7</v>
      </c>
      <c r="F108" s="236">
        <v>7</v>
      </c>
      <c r="G108" s="236">
        <v>7</v>
      </c>
      <c r="H108" s="236">
        <v>7</v>
      </c>
      <c r="I108" s="236">
        <v>7</v>
      </c>
      <c r="J108" s="236">
        <v>7</v>
      </c>
      <c r="K108" s="236">
        <v>5.98</v>
      </c>
      <c r="L108" s="236">
        <v>5.98</v>
      </c>
      <c r="M108" s="236">
        <v>6.71</v>
      </c>
      <c r="N108" s="236">
        <v>7.58</v>
      </c>
      <c r="O108" s="236">
        <v>7.93</v>
      </c>
      <c r="P108" s="236">
        <v>7.65</v>
      </c>
      <c r="Q108" s="236">
        <v>7.54</v>
      </c>
      <c r="R108" s="236">
        <f>IF('Relative Weights'!G22=0,0,'Relative Weights'!G22)</f>
        <v>7.08</v>
      </c>
      <c r="T108" s="237"/>
      <c r="U108" s="244" t="s">
        <v>62</v>
      </c>
      <c r="V108" s="252">
        <f t="shared" si="74"/>
        <v>0</v>
      </c>
      <c r="W108" s="252">
        <f t="shared" si="75"/>
        <v>0</v>
      </c>
      <c r="X108" s="252">
        <f t="shared" si="76"/>
        <v>0</v>
      </c>
      <c r="Y108" s="252">
        <f t="shared" si="77"/>
        <v>0</v>
      </c>
      <c r="Z108" s="252">
        <f t="shared" si="78"/>
        <v>0</v>
      </c>
      <c r="AA108" s="252">
        <f t="shared" si="79"/>
        <v>0</v>
      </c>
      <c r="AB108" s="252">
        <f t="shared" si="80"/>
        <v>0</v>
      </c>
      <c r="AC108" s="252">
        <f t="shared" si="81"/>
        <v>0</v>
      </c>
      <c r="AD108" s="252">
        <f t="shared" si="82"/>
        <v>-0.14571428571428569</v>
      </c>
      <c r="AE108" s="252">
        <f t="shared" si="83"/>
        <v>0</v>
      </c>
      <c r="AF108" s="252">
        <f t="shared" si="84"/>
        <v>0.12207357859531753</v>
      </c>
      <c r="AG108" s="252">
        <f t="shared" si="85"/>
        <v>0.12965722801788382</v>
      </c>
      <c r="AH108" s="252">
        <f t="shared" si="86"/>
        <v>4.6174142480211122E-2</v>
      </c>
      <c r="AI108" s="252">
        <f t="shared" si="89"/>
        <v>-3.5308953341740112E-2</v>
      </c>
      <c r="AJ108" s="252">
        <f t="shared" si="90"/>
        <v>-1.4379084967320321E-2</v>
      </c>
      <c r="AK108" s="252">
        <f t="shared" si="91"/>
        <v>-6.1007957559681691E-2</v>
      </c>
    </row>
    <row r="109" spans="1:37" x14ac:dyDescent="0.2">
      <c r="A109" s="244" t="s">
        <v>63</v>
      </c>
      <c r="B109" s="236">
        <v>0</v>
      </c>
      <c r="C109" s="236">
        <v>0</v>
      </c>
      <c r="D109" s="236">
        <v>0</v>
      </c>
      <c r="E109" s="236">
        <v>0</v>
      </c>
      <c r="F109" s="236">
        <v>0</v>
      </c>
      <c r="G109" s="236">
        <v>0</v>
      </c>
      <c r="H109" s="236">
        <v>0</v>
      </c>
      <c r="I109" s="236">
        <v>0</v>
      </c>
      <c r="J109" s="236">
        <v>0</v>
      </c>
      <c r="K109" s="236">
        <v>0</v>
      </c>
      <c r="L109" s="236">
        <v>0</v>
      </c>
      <c r="M109" s="236">
        <v>0</v>
      </c>
      <c r="N109" s="236">
        <v>0</v>
      </c>
      <c r="O109" s="236">
        <v>0</v>
      </c>
      <c r="P109" s="236">
        <v>0</v>
      </c>
      <c r="Q109" s="236">
        <v>0</v>
      </c>
      <c r="R109" s="236">
        <f>IF('Relative Weights'!G23=0,0,'Relative Weights'!G23)</f>
        <v>0</v>
      </c>
      <c r="T109" s="237"/>
      <c r="U109" s="244" t="s">
        <v>63</v>
      </c>
      <c r="V109" s="252" t="str">
        <f t="shared" si="74"/>
        <v/>
      </c>
      <c r="W109" s="252" t="str">
        <f t="shared" si="75"/>
        <v/>
      </c>
      <c r="X109" s="252" t="str">
        <f t="shared" si="76"/>
        <v/>
      </c>
      <c r="Y109" s="252" t="str">
        <f t="shared" si="77"/>
        <v/>
      </c>
      <c r="Z109" s="252" t="str">
        <f t="shared" si="78"/>
        <v/>
      </c>
      <c r="AA109" s="252" t="str">
        <f t="shared" si="79"/>
        <v/>
      </c>
      <c r="AB109" s="252" t="str">
        <f t="shared" si="80"/>
        <v/>
      </c>
      <c r="AC109" s="252" t="str">
        <f t="shared" si="81"/>
        <v/>
      </c>
      <c r="AD109" s="252" t="str">
        <f t="shared" si="82"/>
        <v/>
      </c>
      <c r="AE109" s="252" t="str">
        <f t="shared" si="83"/>
        <v/>
      </c>
      <c r="AF109" s="252" t="str">
        <f t="shared" si="84"/>
        <v/>
      </c>
      <c r="AG109" s="252" t="str">
        <f t="shared" si="85"/>
        <v/>
      </c>
      <c r="AH109" s="252" t="str">
        <f t="shared" si="86"/>
        <v/>
      </c>
      <c r="AI109" s="252" t="str">
        <f t="shared" si="89"/>
        <v/>
      </c>
      <c r="AJ109" s="252" t="str">
        <f t="shared" si="90"/>
        <v/>
      </c>
      <c r="AK109" s="252" t="str">
        <f t="shared" si="91"/>
        <v/>
      </c>
    </row>
    <row r="110" spans="1:37" x14ac:dyDescent="0.2">
      <c r="A110" s="244" t="s">
        <v>64</v>
      </c>
      <c r="B110" s="236">
        <v>0</v>
      </c>
      <c r="C110" s="236">
        <v>0</v>
      </c>
      <c r="D110" s="236">
        <v>0</v>
      </c>
      <c r="E110" s="236">
        <v>0</v>
      </c>
      <c r="F110" s="236">
        <v>0</v>
      </c>
      <c r="G110" s="236">
        <v>0</v>
      </c>
      <c r="H110" s="236">
        <v>0</v>
      </c>
      <c r="I110" s="236">
        <v>0</v>
      </c>
      <c r="J110" s="236">
        <v>0</v>
      </c>
      <c r="K110" s="236">
        <v>0</v>
      </c>
      <c r="L110" s="236">
        <v>0</v>
      </c>
      <c r="M110" s="236">
        <v>0</v>
      </c>
      <c r="N110" s="236">
        <v>0</v>
      </c>
      <c r="O110" s="236">
        <v>0</v>
      </c>
      <c r="P110" s="236">
        <v>0</v>
      </c>
      <c r="Q110" s="236">
        <v>0</v>
      </c>
      <c r="R110" s="236">
        <f>IF('Relative Weights'!G24=0,0,'Relative Weights'!G24)</f>
        <v>0</v>
      </c>
      <c r="T110" s="237"/>
      <c r="U110" s="244" t="s">
        <v>64</v>
      </c>
      <c r="V110" s="252" t="str">
        <f t="shared" si="74"/>
        <v/>
      </c>
      <c r="W110" s="252" t="str">
        <f t="shared" si="75"/>
        <v/>
      </c>
      <c r="X110" s="252" t="str">
        <f t="shared" si="76"/>
        <v/>
      </c>
      <c r="Y110" s="252" t="str">
        <f t="shared" si="77"/>
        <v/>
      </c>
      <c r="Z110" s="252" t="str">
        <f t="shared" si="78"/>
        <v/>
      </c>
      <c r="AA110" s="252" t="str">
        <f t="shared" si="79"/>
        <v/>
      </c>
      <c r="AB110" s="252" t="str">
        <f t="shared" si="80"/>
        <v/>
      </c>
      <c r="AC110" s="252" t="str">
        <f t="shared" si="81"/>
        <v/>
      </c>
      <c r="AD110" s="252" t="str">
        <f t="shared" si="82"/>
        <v/>
      </c>
      <c r="AE110" s="252" t="str">
        <f t="shared" si="83"/>
        <v/>
      </c>
      <c r="AF110" s="252" t="str">
        <f t="shared" si="84"/>
        <v/>
      </c>
      <c r="AG110" s="252" t="str">
        <f t="shared" si="85"/>
        <v/>
      </c>
      <c r="AH110" s="252" t="str">
        <f t="shared" si="86"/>
        <v/>
      </c>
      <c r="AI110" s="252" t="str">
        <f t="shared" si="89"/>
        <v/>
      </c>
      <c r="AJ110" s="252" t="str">
        <f t="shared" si="90"/>
        <v/>
      </c>
      <c r="AK110" s="252" t="str">
        <f t="shared" si="91"/>
        <v/>
      </c>
    </row>
    <row r="111" spans="1:37" ht="15" thickBot="1" x14ac:dyDescent="0.25">
      <c r="A111" s="238" t="s">
        <v>0</v>
      </c>
      <c r="B111" s="239">
        <v>0</v>
      </c>
      <c r="C111" s="239">
        <v>0</v>
      </c>
      <c r="D111" s="239">
        <v>0</v>
      </c>
      <c r="E111" s="239">
        <v>0</v>
      </c>
      <c r="F111" s="239">
        <v>0</v>
      </c>
      <c r="G111" s="239">
        <v>0</v>
      </c>
      <c r="H111" s="239">
        <v>0</v>
      </c>
      <c r="I111" s="239">
        <v>0</v>
      </c>
      <c r="J111" s="239">
        <v>0</v>
      </c>
      <c r="K111" s="239">
        <v>0</v>
      </c>
      <c r="L111" s="239">
        <v>0</v>
      </c>
      <c r="M111" s="239">
        <v>0</v>
      </c>
      <c r="N111" s="239">
        <v>0</v>
      </c>
      <c r="O111" s="239">
        <v>0</v>
      </c>
      <c r="P111" s="239">
        <v>0</v>
      </c>
      <c r="Q111" s="239">
        <v>0</v>
      </c>
      <c r="R111" s="239">
        <f>IF('Relative Weights'!G25=0,0,'Relative Weights'!G25)</f>
        <v>0</v>
      </c>
      <c r="T111" s="275"/>
      <c r="U111" s="238" t="s">
        <v>0</v>
      </c>
      <c r="V111" s="255" t="str">
        <f t="shared" si="74"/>
        <v/>
      </c>
      <c r="W111" s="255" t="str">
        <f t="shared" si="75"/>
        <v/>
      </c>
      <c r="X111" s="255" t="str">
        <f t="shared" si="76"/>
        <v/>
      </c>
      <c r="Y111" s="255" t="str">
        <f t="shared" si="77"/>
        <v/>
      </c>
      <c r="Z111" s="255" t="str">
        <f t="shared" si="78"/>
        <v/>
      </c>
      <c r="AA111" s="255" t="str">
        <f t="shared" si="79"/>
        <v/>
      </c>
      <c r="AB111" s="255" t="str">
        <f t="shared" si="80"/>
        <v/>
      </c>
      <c r="AC111" s="255" t="str">
        <f t="shared" si="81"/>
        <v/>
      </c>
      <c r="AD111" s="255" t="str">
        <f t="shared" si="82"/>
        <v/>
      </c>
      <c r="AE111" s="255" t="str">
        <f t="shared" si="83"/>
        <v/>
      </c>
      <c r="AF111" s="255" t="str">
        <f t="shared" si="84"/>
        <v/>
      </c>
      <c r="AG111" s="252" t="str">
        <f t="shared" si="85"/>
        <v/>
      </c>
      <c r="AH111" s="252" t="str">
        <f t="shared" si="86"/>
        <v/>
      </c>
      <c r="AI111" s="252" t="str">
        <f t="shared" si="89"/>
        <v/>
      </c>
      <c r="AJ111" s="252" t="str">
        <f t="shared" si="90"/>
        <v/>
      </c>
      <c r="AK111" s="252" t="str">
        <f t="shared" si="91"/>
        <v/>
      </c>
    </row>
    <row r="112" spans="1:37" s="280" customFormat="1" ht="15" thickBot="1" x14ac:dyDescent="0.25">
      <c r="A112" s="246"/>
      <c r="B112" s="277"/>
      <c r="C112" s="277"/>
      <c r="D112" s="277"/>
      <c r="E112" s="277"/>
      <c r="F112" s="277"/>
      <c r="G112" s="277"/>
      <c r="H112" s="277"/>
      <c r="I112" s="277"/>
      <c r="J112" s="277"/>
      <c r="K112" s="277"/>
      <c r="L112" s="277"/>
      <c r="M112" s="277"/>
      <c r="N112" s="277"/>
      <c r="O112" s="277"/>
      <c r="P112" s="277"/>
      <c r="Q112" s="277"/>
      <c r="R112" s="277"/>
      <c r="T112" s="279"/>
      <c r="U112" s="281"/>
      <c r="V112" s="278"/>
      <c r="W112" s="278"/>
      <c r="X112" s="278"/>
      <c r="Y112" s="278"/>
      <c r="Z112" s="278"/>
      <c r="AA112" s="278"/>
      <c r="AB112" s="278"/>
      <c r="AC112" s="278"/>
      <c r="AD112" s="278"/>
      <c r="AE112" s="278"/>
      <c r="AF112" s="278"/>
      <c r="AG112" s="278"/>
      <c r="AH112" s="278"/>
      <c r="AI112" s="278"/>
      <c r="AJ112" s="278"/>
      <c r="AK112" s="278"/>
    </row>
    <row r="113" spans="1:37" ht="15" thickBot="1" x14ac:dyDescent="0.25">
      <c r="A113" s="282"/>
      <c r="B113" s="283">
        <v>2002</v>
      </c>
      <c r="C113" s="259">
        <v>2003</v>
      </c>
      <c r="D113" s="259">
        <v>2004</v>
      </c>
      <c r="E113" s="259">
        <v>2005</v>
      </c>
      <c r="F113" s="259">
        <v>2006</v>
      </c>
      <c r="G113" s="259">
        <v>2007</v>
      </c>
      <c r="H113" s="259">
        <v>2008</v>
      </c>
      <c r="I113" s="259">
        <v>2009</v>
      </c>
      <c r="J113" s="259">
        <v>2010</v>
      </c>
      <c r="K113" s="259">
        <v>2011</v>
      </c>
      <c r="L113" s="259">
        <f>L2</f>
        <v>2012</v>
      </c>
      <c r="M113" s="259">
        <v>2013</v>
      </c>
      <c r="N113" s="259">
        <f>N2</f>
        <v>2014</v>
      </c>
      <c r="O113" s="259">
        <f>O2</f>
        <v>2015</v>
      </c>
      <c r="P113" s="259">
        <f>P2</f>
        <v>2016</v>
      </c>
      <c r="Q113" s="259">
        <v>2018</v>
      </c>
      <c r="R113" s="259">
        <f>R2</f>
        <v>2018</v>
      </c>
      <c r="T113" s="230"/>
      <c r="U113" s="282"/>
      <c r="V113" s="284">
        <f>V2</f>
        <v>2003</v>
      </c>
      <c r="W113" s="260">
        <v>2004</v>
      </c>
      <c r="X113" s="260">
        <v>2005</v>
      </c>
      <c r="Y113" s="260">
        <f>Y2</f>
        <v>2006</v>
      </c>
      <c r="Z113" s="260">
        <f>Z2</f>
        <v>2007</v>
      </c>
      <c r="AA113" s="260">
        <f>AA2</f>
        <v>2008</v>
      </c>
      <c r="AB113" s="260">
        <f t="shared" ref="AB113" si="92">AB2</f>
        <v>2009</v>
      </c>
      <c r="AC113" s="260">
        <v>2010</v>
      </c>
      <c r="AD113" s="260">
        <v>2011</v>
      </c>
      <c r="AE113" s="260">
        <f t="shared" ref="AE113:AK113" si="93">AE2</f>
        <v>2012</v>
      </c>
      <c r="AF113" s="260">
        <f t="shared" si="93"/>
        <v>2013</v>
      </c>
      <c r="AG113" s="260">
        <f t="shared" si="93"/>
        <v>2014</v>
      </c>
      <c r="AH113" s="260">
        <f t="shared" si="93"/>
        <v>2015</v>
      </c>
      <c r="AI113" s="320">
        <f t="shared" si="93"/>
        <v>2016</v>
      </c>
      <c r="AJ113" s="320">
        <f t="shared" ref="AJ113" si="94">AJ2</f>
        <v>2017</v>
      </c>
      <c r="AK113" s="320">
        <f t="shared" si="93"/>
        <v>2018</v>
      </c>
    </row>
    <row r="114" spans="1:37" x14ac:dyDescent="0.2">
      <c r="A114" s="247" t="s">
        <v>1</v>
      </c>
      <c r="B114" s="248">
        <f t="shared" ref="B114:N114" si="95">SUM(B4:B111)</f>
        <v>364.78999999999996</v>
      </c>
      <c r="C114" s="248">
        <f t="shared" si="95"/>
        <v>337.34999999999997</v>
      </c>
      <c r="D114" s="248">
        <f t="shared" si="95"/>
        <v>335.97999999999996</v>
      </c>
      <c r="E114" s="248">
        <f t="shared" si="95"/>
        <v>331.8</v>
      </c>
      <c r="F114" s="248">
        <f t="shared" si="95"/>
        <v>350.09</v>
      </c>
      <c r="G114" s="248">
        <f t="shared" si="95"/>
        <v>363.66295808713988</v>
      </c>
      <c r="H114" s="248">
        <f t="shared" si="95"/>
        <v>371.57</v>
      </c>
      <c r="I114" s="248">
        <f t="shared" si="95"/>
        <v>376.57000000000005</v>
      </c>
      <c r="J114" s="248">
        <f t="shared" si="95"/>
        <v>388.56</v>
      </c>
      <c r="K114" s="248">
        <f t="shared" si="95"/>
        <v>465.31</v>
      </c>
      <c r="L114" s="248">
        <f t="shared" si="95"/>
        <v>466.91999999999996</v>
      </c>
      <c r="M114" s="248">
        <f t="shared" si="95"/>
        <v>481.57</v>
      </c>
      <c r="N114" s="248">
        <f t="shared" si="95"/>
        <v>487.98</v>
      </c>
      <c r="O114" s="248">
        <f t="shared" ref="O114" si="96">SUM(O4:O111)</f>
        <v>399.05</v>
      </c>
      <c r="P114" s="248">
        <f>SUM(P4:P111)</f>
        <v>398.28</v>
      </c>
      <c r="Q114" s="248">
        <f t="shared" ref="Q114:R114" si="97">SUM(Q4:Q111)</f>
        <v>413.68000000000012</v>
      </c>
      <c r="R114" s="248">
        <f t="shared" si="97"/>
        <v>436.2000000000001</v>
      </c>
      <c r="T114" s="230"/>
      <c r="U114" s="247" t="s">
        <v>1</v>
      </c>
      <c r="V114" s="263">
        <f>IF('RW History'!B114&gt;0,'RW History'!C114/'RW History'!B114-1,"N/A")</f>
        <v>-7.5221360234655532E-2</v>
      </c>
      <c r="W114" s="263">
        <f>IF('RW History'!C114&gt;0,'RW History'!D114/'RW History'!C114-1,"N/A")</f>
        <v>-4.0610641766711808E-3</v>
      </c>
      <c r="X114" s="263">
        <f>IF('RW History'!D114&gt;0,'RW History'!E114/'RW History'!D114-1,"N/A")</f>
        <v>-1.2441216739091487E-2</v>
      </c>
      <c r="Y114" s="263">
        <f>IF('RW History'!E114&gt;0,'RW History'!F114/'RW History'!E114-1,"N/A")</f>
        <v>5.5123568414707558E-2</v>
      </c>
      <c r="Z114" s="263">
        <f>IF('RW History'!F114&gt;0,'RW History'!G114/'RW History'!F114-1,"N/A")</f>
        <v>3.8769910843325706E-2</v>
      </c>
      <c r="AA114" s="263">
        <f>IF('RW History'!G114&gt;0,'RW History'!H114/'RW History'!G114-1,"N/A")</f>
        <v>2.174277510816891E-2</v>
      </c>
      <c r="AB114" s="263">
        <f>IF('RW History'!H114&gt;0,'RW History'!I114/'RW History'!H114-1,"N/A")</f>
        <v>1.3456414672874617E-2</v>
      </c>
      <c r="AC114" s="262">
        <f>IF('RW History'!I114&gt;0,'RW History'!J114/'RW History'!I114-1,"N/A")</f>
        <v>3.184002974214617E-2</v>
      </c>
      <c r="AD114" s="262">
        <f>IF('RW History'!J114&gt;0,'RW History'!K114/'RW History'!J114-1,"N/A")</f>
        <v>0.19752419188799664</v>
      </c>
      <c r="AE114" s="262">
        <f>IF('RW History'!K114&gt;0,'RW History'!L114/'RW History'!K114-1,"N/A")</f>
        <v>3.460058885474071E-3</v>
      </c>
      <c r="AF114" s="262">
        <f>IF('RW History'!L114&gt;0,'RW History'!M114/'RW History'!L114-1,"N/A")</f>
        <v>3.1375824552385856E-2</v>
      </c>
      <c r="AG114" s="262">
        <f>IF('RW History'!M114&gt;0,'RW History'!N114/'RW History'!M114-1,"N/A")</f>
        <v>1.3310629814980324E-2</v>
      </c>
      <c r="AH114" s="316">
        <f>IF('RW History'!N114&gt;0,'RW History'!O114/'RW History'!N114-1,"N/A")</f>
        <v>-0.1822410754539121</v>
      </c>
      <c r="AI114" s="319">
        <f>IF('RW History'!O114&gt;0,'RW History'!P114/'RW History'!O114-1,"N/A")</f>
        <v>-1.9295827590528614E-3</v>
      </c>
      <c r="AJ114" s="319">
        <f>IF('RW History'!P114&gt;0,'RW History'!Q114/'RW History'!P114-1,"N/A")</f>
        <v>3.8666264939239081E-2</v>
      </c>
      <c r="AK114" s="319">
        <f>IF('RW History'!Q114&gt;0,'RW History'!R114/'RW History'!Q114-1,"N/A")</f>
        <v>5.44382131115837E-2</v>
      </c>
    </row>
    <row r="115" spans="1:37" x14ac:dyDescent="0.2">
      <c r="A115" s="246" t="s">
        <v>725</v>
      </c>
      <c r="B115" s="249">
        <f t="array" ref="B115">AVERAGE(IF(B4:B111&lt;&gt;0,(B4:B111)))</f>
        <v>5.4446268656716414</v>
      </c>
      <c r="C115" s="249">
        <f t="array" ref="C115">AVERAGE(IF(C4:C111&lt;&gt;0,(C4:C111)))</f>
        <v>5.0350746268656712</v>
      </c>
      <c r="D115" s="249">
        <f t="array" ref="D115">AVERAGE(IF(D4:D111&lt;&gt;0,(D4:D111)))</f>
        <v>5.0146268656716408</v>
      </c>
      <c r="E115" s="249">
        <f t="array" ref="E115">AVERAGE(IF(E4:E111&lt;&gt;0,(E4:E111)))</f>
        <v>4.9522388059701496</v>
      </c>
      <c r="F115" s="249">
        <f t="array" ref="F115">AVERAGE(IF(F4:F111&lt;&gt;0,(F4:F111)))</f>
        <v>5.2252238805970146</v>
      </c>
      <c r="G115" s="249">
        <f t="array" ref="G115">AVERAGE(IF(G4:G111&lt;&gt;0,(G4:G111)))</f>
        <v>5.4278053445841774</v>
      </c>
      <c r="H115" s="249">
        <f t="array" ref="H115">AVERAGE(IF(H4:H111&lt;&gt;0,(H4:H111)))</f>
        <v>5.4642647058823526</v>
      </c>
      <c r="I115" s="249">
        <f t="array" ref="I115">AVERAGE(IF(I4:I111&lt;&gt;0,(I4:I111)))</f>
        <v>5.4575362318840588</v>
      </c>
      <c r="J115" s="249">
        <f t="array" ref="J115">AVERAGE(IF(J4:J111&lt;&gt;0,(J4:J111)))</f>
        <v>5.6313043478260871</v>
      </c>
      <c r="K115" s="249">
        <f t="array" ref="K115">AVERAGE(IF(K4:K111&lt;&gt;0,(K4:K111)))</f>
        <v>6.7436231884057971</v>
      </c>
      <c r="L115" s="249">
        <f t="array" ref="L115">AVERAGE(IF(L4:L111&lt;&gt;0,(L4:L111)))</f>
        <v>6.7669565217391296</v>
      </c>
      <c r="M115" s="249">
        <f t="array" ref="M115">AVERAGE(IF(M4:M111&lt;&gt;0,(M4:M111)))</f>
        <v>6.9792753623188402</v>
      </c>
      <c r="N115" s="249">
        <f t="array" ref="N115">AVERAGE(IF(N4:N111&lt;&gt;0,(N4:N111)))</f>
        <v>7.0721739130434784</v>
      </c>
      <c r="O115" s="249">
        <f t="array" ref="O115">AVERAGE(IF(O4:O111&lt;&gt;0,(O4:O111)))</f>
        <v>5.9559701492537318</v>
      </c>
      <c r="P115" s="249">
        <f t="array" ref="P115">AVERAGE(IF(P4:P111&lt;&gt;0,(P4:P111)))</f>
        <v>5.9444776119402984</v>
      </c>
      <c r="Q115" s="249">
        <f t="array" ref="Q115">AVERAGE(IF(Q4:Q111&lt;&gt;0,(Q4:Q111)))</f>
        <v>6.1743283582089568</v>
      </c>
      <c r="R115" s="249">
        <f t="array" ref="R115">AVERAGE(IF(R4:R111&lt;&gt;0,(R4:R111)))</f>
        <v>6.5104477611940315</v>
      </c>
      <c r="T115" s="230"/>
      <c r="U115" s="246" t="s">
        <v>725</v>
      </c>
      <c r="V115" s="252">
        <f>IF('RW History'!B115&gt;0,'RW History'!C115/'RW History'!B115-1,"N/A")</f>
        <v>-7.5221360234655532E-2</v>
      </c>
      <c r="W115" s="252">
        <f>IF('RW History'!C115&gt;0,'RW History'!D115/'RW History'!C115-1,"N/A")</f>
        <v>-4.0610641766711808E-3</v>
      </c>
      <c r="X115" s="252">
        <f>IF('RW History'!D115&gt;0,'RW History'!E115/'RW History'!D115-1,"N/A")</f>
        <v>-1.2441216739091376E-2</v>
      </c>
      <c r="Y115" s="252">
        <f>IF('RW History'!E115&gt;0,'RW History'!F115/'RW History'!E115-1,"N/A")</f>
        <v>5.5123568414707558E-2</v>
      </c>
      <c r="Z115" s="252">
        <f>IF('RW History'!F115&gt;0,'RW History'!G115/'RW History'!F115-1,"N/A")</f>
        <v>3.8769910843325706E-2</v>
      </c>
      <c r="AA115" s="252">
        <f>IF('RW History'!G115&gt;0,'RW History'!H115/'RW History'!G115-1,"N/A")</f>
        <v>6.7171460624604329E-3</v>
      </c>
      <c r="AB115" s="252">
        <f>IF('RW History'!H115&gt;0,'RW History'!I115/'RW History'!H115-1,"N/A")</f>
        <v>-1.2313594528190475E-3</v>
      </c>
      <c r="AC115" s="256">
        <f>IF('RW History'!I115&gt;0,'RW History'!J115/'RW History'!I115-1,"N/A")</f>
        <v>3.184002974214617E-2</v>
      </c>
      <c r="AD115" s="256">
        <f>IF('RW History'!J115&gt;0,'RW History'!K115/'RW History'!J115-1,"N/A")</f>
        <v>0.19752419188799664</v>
      </c>
      <c r="AE115" s="256">
        <f>IF('RW History'!K115&gt;0,'RW History'!L115/'RW History'!K115-1,"N/A")</f>
        <v>3.460058885474071E-3</v>
      </c>
      <c r="AF115" s="256">
        <f>IF('RW History'!L115&gt;0,'RW History'!M115/'RW History'!L115-1,"N/A")</f>
        <v>3.1375824552385856E-2</v>
      </c>
      <c r="AG115" s="256">
        <f>IF('RW History'!M115&gt;0,'RW History'!N115/'RW History'!M115-1,"N/A")</f>
        <v>1.3310629814980324E-2</v>
      </c>
      <c r="AH115" s="317">
        <f>IF('RW History'!N115&gt;0,'RW History'!O115/'RW History'!N115-1,"N/A")</f>
        <v>-0.15783036128835715</v>
      </c>
      <c r="AI115" s="256">
        <f>IF('RW History'!O115&gt;0,'RW History'!P115/'RW History'!O115-1,"N/A")</f>
        <v>-1.9295827590528614E-3</v>
      </c>
      <c r="AJ115" s="256">
        <f>IF('RW History'!P115&gt;0,'RW History'!Q115/'RW History'!P115-1,"N/A")</f>
        <v>3.8666264939239081E-2</v>
      </c>
      <c r="AK115" s="256">
        <f>IF('RW History'!Q115&gt;0,'RW History'!R115/'RW History'!Q115-1,"N/A")</f>
        <v>5.4438213111583922E-2</v>
      </c>
    </row>
    <row r="116" spans="1:37" ht="15" thickBot="1" x14ac:dyDescent="0.25">
      <c r="A116" s="250" t="s">
        <v>726</v>
      </c>
      <c r="B116" s="251">
        <f t="array" ref="B116">STDEV(IF(B4:B111&lt;&gt;0,(B4:B111)))</f>
        <v>5.4184466991369877</v>
      </c>
      <c r="C116" s="251">
        <f t="array" ref="C116">STDEV(IF(C4:C111&lt;&gt;0,(C4:C111)))</f>
        <v>4.9458588043461456</v>
      </c>
      <c r="D116" s="251">
        <f t="array" ref="D116">STDEV(IF(D4:D111&lt;&gt;0,(D4:D111)))</f>
        <v>5.0730277040376954</v>
      </c>
      <c r="E116" s="251">
        <f t="array" ref="E116">STDEV(IF(E4:E111&lt;&gt;0,(E4:E111)))</f>
        <v>5.0869592098535357</v>
      </c>
      <c r="F116" s="251">
        <f t="array" ref="F116">STDEV(IF(F4:F111&lt;&gt;0,(F4:F111)))</f>
        <v>5.5449893729463318</v>
      </c>
      <c r="G116" s="251">
        <f t="array" ref="G116">STDEV(IF(G4:G111&lt;&gt;0,(G4:G111)))</f>
        <v>5.9289448356339189</v>
      </c>
      <c r="H116" s="251">
        <f t="array" ref="H116">STDEV(IF(H4:H111&lt;&gt;0,(H4:H111)))</f>
        <v>6.0715812974276346</v>
      </c>
      <c r="I116" s="251">
        <f t="array" ref="I116">STDEV(IF(I4:I111&lt;&gt;0,(I4:I111)))</f>
        <v>6.2055142474958371</v>
      </c>
      <c r="J116" s="251">
        <f t="array" ref="J116">STDEV(IF(J4:J111&lt;&gt;0,(J4:J111)))</f>
        <v>6.5623023024660645</v>
      </c>
      <c r="K116" s="251">
        <f t="array" ref="K116">STDEV(IF(K4:K111&lt;&gt;0,(K4:K111)))</f>
        <v>9.5523073854088665</v>
      </c>
      <c r="L116" s="251">
        <f t="array" ref="L116">STDEV(IF(L4:L111&lt;&gt;0,(L4:L111)))</f>
        <v>9.3207395730842233</v>
      </c>
      <c r="M116" s="251">
        <f t="array" ref="M116">STDEV(IF(M4:M111&lt;&gt;0,(M4:M111)))</f>
        <v>9.6562764286850342</v>
      </c>
      <c r="N116" s="251">
        <f t="array" ref="N116">STDEV(IF(N4:N111&lt;&gt;0,(N4:N111)))</f>
        <v>9.8683053061996553</v>
      </c>
      <c r="O116" s="251">
        <f t="array" ref="O116">STDEV(IF(O4:O111&lt;&gt;0,(O4:O111)))</f>
        <v>6.9919126571458294</v>
      </c>
      <c r="P116" s="251">
        <f t="array" ref="P116">STDEV(IF(P4:P111&lt;&gt;0,(P4:P111)))</f>
        <v>7.0690600471525755</v>
      </c>
      <c r="Q116" s="251">
        <f t="array" ref="Q116">STDEV(IF(Q4:Q111&lt;&gt;0,(Q4:Q111)))</f>
        <v>7.6221229492959237</v>
      </c>
      <c r="R116" s="251">
        <f t="array" ref="R116">STDEV(IF(R4:R111&lt;&gt;0,(R4:R111)))</f>
        <v>8.1990608170278048</v>
      </c>
      <c r="T116" s="230"/>
      <c r="U116" s="250" t="s">
        <v>726</v>
      </c>
      <c r="V116" s="255">
        <f>IF('RW History'!B116&gt;0,'RW History'!C116/'RW History'!B116-1,"N/A")</f>
        <v>-8.7218334152131205E-2</v>
      </c>
      <c r="W116" s="255">
        <f>IF('RW History'!C116&gt;0,'RW History'!D116/'RW History'!C116-1,"N/A")</f>
        <v>2.5712197764279354E-2</v>
      </c>
      <c r="X116" s="255">
        <f>IF('RW History'!D116&gt;0,'RW History'!E116/'RW History'!D116-1,"N/A")</f>
        <v>2.7461915504132239E-3</v>
      </c>
      <c r="Y116" s="255">
        <f>IF('RW History'!E116&gt;0,'RW History'!F116/'RW History'!E116-1,"N/A")</f>
        <v>9.0040069950940937E-2</v>
      </c>
      <c r="Z116" s="255">
        <f>IF('RW History'!F116&gt;0,'RW History'!G116/'RW History'!F116-1,"N/A")</f>
        <v>6.9243678727480162E-2</v>
      </c>
      <c r="AA116" s="255">
        <f>IF('RW History'!G116&gt;0,'RW History'!H116/'RW History'!G116-1,"N/A")</f>
        <v>2.4057646975638391E-2</v>
      </c>
      <c r="AB116" s="255">
        <f>IF('RW History'!H116&gt;0,'RW History'!I116/'RW History'!H116-1,"N/A")</f>
        <v>2.2058989826084785E-2</v>
      </c>
      <c r="AC116" s="264">
        <f>IF('RW History'!I116&gt;0,'RW History'!J116/'RW History'!I116-1,"N/A")</f>
        <v>5.7495324438938233E-2</v>
      </c>
      <c r="AD116" s="264">
        <f>IF('RW History'!J116&gt;0,'RW History'!K116/'RW History'!J116-1,"N/A")</f>
        <v>0.45563354827758862</v>
      </c>
      <c r="AE116" s="264">
        <f>IF('RW History'!K116&gt;0,'RW History'!L116/'RW History'!K116-1,"N/A")</f>
        <v>-2.424208130889538E-2</v>
      </c>
      <c r="AF116" s="264">
        <f>IF('RW History'!L116&gt;0,'RW History'!M116/'RW History'!L116-1,"N/A")</f>
        <v>3.5998951903961629E-2</v>
      </c>
      <c r="AG116" s="264">
        <f>IF('RW History'!M116&gt;0,'RW History'!N116/'RW History'!M116-1,"N/A")</f>
        <v>2.1957623011367611E-2</v>
      </c>
      <c r="AH116" s="318">
        <f>IF('RW History'!N116&gt;0,'RW History'!O116/'RW History'!N116-1,"N/A")</f>
        <v>-0.29147787383987434</v>
      </c>
      <c r="AI116" s="264">
        <f>IF('RW History'!O116&gt;0,'RW History'!P116/'RW History'!O116-1,"N/A")</f>
        <v>1.1033803451177437E-2</v>
      </c>
      <c r="AJ116" s="264">
        <f>IF('RW History'!P116&gt;0,'RW History'!Q116/'RW History'!P116-1,"N/A")</f>
        <v>7.8237120416896566E-2</v>
      </c>
      <c r="AK116" s="264">
        <f>IF('RW History'!Q116&gt;0,'RW History'!R116/'RW History'!Q116-1,"N/A")</f>
        <v>7.5692542821704789E-2</v>
      </c>
    </row>
    <row r="117" spans="1:37" x14ac:dyDescent="0.2">
      <c r="T117" s="261" t="s">
        <v>728</v>
      </c>
      <c r="U117" s="261">
        <v>0</v>
      </c>
      <c r="V117" s="261">
        <v>0</v>
      </c>
      <c r="W117" s="261">
        <v>0</v>
      </c>
      <c r="X117" s="261">
        <v>0</v>
      </c>
      <c r="Y117" s="261">
        <v>0</v>
      </c>
      <c r="Z117" s="261">
        <v>0</v>
      </c>
      <c r="AA117" s="261"/>
      <c r="AB117" s="261">
        <v>0</v>
      </c>
      <c r="AC117" s="261">
        <v>0</v>
      </c>
      <c r="AD117" s="261">
        <v>0</v>
      </c>
      <c r="AE117" s="261">
        <v>0</v>
      </c>
      <c r="AF117" s="261">
        <v>0</v>
      </c>
      <c r="AG117" s="261">
        <v>0</v>
      </c>
      <c r="AH117" s="261">
        <v>0</v>
      </c>
    </row>
    <row r="141" spans="21:34" x14ac:dyDescent="0.2">
      <c r="U141" s="257"/>
      <c r="V141" s="257"/>
      <c r="W141" s="257"/>
      <c r="X141" s="257"/>
      <c r="Y141" s="257"/>
      <c r="Z141" s="257"/>
      <c r="AA141" s="257"/>
      <c r="AB141" s="257"/>
      <c r="AC141" s="257"/>
      <c r="AD141" s="257"/>
      <c r="AE141" s="257"/>
      <c r="AF141" s="257"/>
      <c r="AG141" s="257"/>
      <c r="AH141" s="257"/>
    </row>
    <row r="142" spans="21:34" x14ac:dyDescent="0.2">
      <c r="U142" s="257"/>
      <c r="V142" s="257"/>
      <c r="W142" s="257"/>
      <c r="X142" s="257"/>
      <c r="Y142" s="257"/>
      <c r="Z142" s="257"/>
      <c r="AA142" s="257"/>
      <c r="AB142" s="257"/>
      <c r="AC142" s="257"/>
      <c r="AD142" s="257"/>
      <c r="AE142" s="257"/>
      <c r="AF142" s="257"/>
      <c r="AG142" s="257"/>
      <c r="AH142" s="257"/>
    </row>
    <row r="145" spans="29:29" x14ac:dyDescent="0.2">
      <c r="AC145" s="258"/>
    </row>
  </sheetData>
  <mergeCells count="1">
    <mergeCell ref="A1:R1"/>
  </mergeCells>
  <pageMargins left="0.28000000000000003" right="0.27" top="0.17" bottom="0.17" header="0.3" footer="0.3"/>
  <pageSetup scale="4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84</v>
      </c>
      <c r="C3" s="6"/>
      <c r="D3" s="6"/>
      <c r="E3" s="6"/>
      <c r="F3" s="6"/>
      <c r="G3" s="6"/>
      <c r="H3" s="6"/>
    </row>
    <row r="4" spans="2:8" x14ac:dyDescent="0.2">
      <c r="B4" s="90" t="s">
        <v>157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Data!G25</f>
        <v>19397963</v>
      </c>
      <c r="G13" s="33"/>
      <c r="H13" s="60">
        <f>F13</f>
        <v>19397963</v>
      </c>
    </row>
    <row r="14" spans="2:8" x14ac:dyDescent="0.2">
      <c r="B14" s="351" t="s">
        <v>15</v>
      </c>
      <c r="C14" s="351"/>
      <c r="D14" s="351"/>
      <c r="E14" s="351"/>
      <c r="F14" s="82">
        <f>Data!H25</f>
        <v>464891</v>
      </c>
      <c r="G14" s="33"/>
      <c r="H14" s="30">
        <f>F14</f>
        <v>464891</v>
      </c>
    </row>
    <row r="15" spans="2:8" x14ac:dyDescent="0.2">
      <c r="B15" s="351" t="s">
        <v>16</v>
      </c>
      <c r="C15" s="351"/>
      <c r="D15" s="351"/>
      <c r="E15" s="351"/>
      <c r="F15" s="82">
        <f>Data!I25</f>
        <v>9919124</v>
      </c>
      <c r="G15" s="33"/>
      <c r="H15" s="30">
        <f>F15</f>
        <v>9919124</v>
      </c>
    </row>
    <row r="16" spans="2:8" x14ac:dyDescent="0.2">
      <c r="B16" s="351" t="s">
        <v>20</v>
      </c>
      <c r="C16" s="351"/>
      <c r="D16" s="351"/>
      <c r="E16" s="351"/>
      <c r="F16" s="82">
        <f>Data!J25</f>
        <v>3565517</v>
      </c>
      <c r="G16" s="33"/>
      <c r="H16" s="30">
        <f>F16-G16</f>
        <v>3565517</v>
      </c>
    </row>
    <row r="17" spans="2:23" x14ac:dyDescent="0.2">
      <c r="B17" s="351" t="s">
        <v>17</v>
      </c>
      <c r="C17" s="351"/>
      <c r="D17" s="351"/>
      <c r="E17" s="351"/>
      <c r="F17" s="82">
        <f>Data!K25</f>
        <v>6620645</v>
      </c>
      <c r="G17" s="33"/>
      <c r="H17" s="30">
        <f>F17</f>
        <v>6620645</v>
      </c>
    </row>
    <row r="18" spans="2:23" x14ac:dyDescent="0.2">
      <c r="B18" s="351" t="s">
        <v>1</v>
      </c>
      <c r="C18" s="351"/>
      <c r="D18" s="351"/>
      <c r="E18" s="351"/>
      <c r="F18" s="83">
        <f>SUM(F13:F17)</f>
        <v>39968140</v>
      </c>
      <c r="G18" s="34"/>
      <c r="H18" s="29">
        <f>SUM(H13:H17)</f>
        <v>39968140</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Data!L25</f>
        <v>June Nelson</v>
      </c>
      <c r="E21" s="350"/>
      <c r="F21" s="350"/>
      <c r="G21" s="94" t="str">
        <f>Data!M25</f>
        <v>(361) 570-4873</v>
      </c>
      <c r="H21" s="84" t="str">
        <f>Data!N25</f>
        <v>nelsonj@uhv.edu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Data!O25</f>
        <v>989</v>
      </c>
      <c r="D25" s="86">
        <f>Data!P25</f>
        <v>2328</v>
      </c>
      <c r="E25" s="86">
        <f>Data!Q25</f>
        <v>1034</v>
      </c>
      <c r="F25" s="86">
        <f>Data!R25</f>
        <v>0</v>
      </c>
      <c r="G25" s="86">
        <f>Data!S25</f>
        <v>0</v>
      </c>
      <c r="H25" s="74">
        <f>SUM(C25:G25)</f>
        <v>4351</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Data!T25</f>
        <v>Wortham, Trudy</v>
      </c>
      <c r="E28" s="350"/>
      <c r="F28" s="350"/>
      <c r="G28" s="94" t="str">
        <f>Data!U25</f>
        <v>(361) 570-4121</v>
      </c>
      <c r="H28" s="84" t="str">
        <f>Data!V25</f>
        <v>worthamt@uhv.edu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Data!W25</f>
        <v>15399</v>
      </c>
      <c r="D32" s="87">
        <f>Data!AQ25</f>
        <v>17486</v>
      </c>
      <c r="E32" s="87">
        <f>Data!BK25</f>
        <v>3684</v>
      </c>
      <c r="F32" s="87">
        <f>Data!CE25</f>
        <v>0</v>
      </c>
      <c r="G32" s="87">
        <f>Data!CY25</f>
        <v>0</v>
      </c>
      <c r="H32" s="22">
        <f>SUM(C32:G32)</f>
        <v>36569</v>
      </c>
      <c r="I32" s="1"/>
      <c r="W32" s="18"/>
    </row>
    <row r="33" spans="2:23" x14ac:dyDescent="0.2">
      <c r="B33" s="7" t="s">
        <v>47</v>
      </c>
      <c r="C33" s="87">
        <f>Data!X25</f>
        <v>4621</v>
      </c>
      <c r="D33" s="87">
        <f>Data!AR25</f>
        <v>1892</v>
      </c>
      <c r="E33" s="87">
        <f>Data!BL25</f>
        <v>509</v>
      </c>
      <c r="F33" s="87">
        <f>Data!CF25</f>
        <v>0</v>
      </c>
      <c r="G33" s="87">
        <f>Data!CZ25</f>
        <v>0</v>
      </c>
      <c r="H33" s="22">
        <f t="shared" ref="H33:H52" si="0">SUM(C33:G33)</f>
        <v>7022</v>
      </c>
      <c r="I33" s="1"/>
      <c r="W33" s="18"/>
    </row>
    <row r="34" spans="2:23" x14ac:dyDescent="0.2">
      <c r="B34" s="7" t="s">
        <v>48</v>
      </c>
      <c r="C34" s="87">
        <f>Data!Y25</f>
        <v>807</v>
      </c>
      <c r="D34" s="87">
        <f>Data!AS25</f>
        <v>366</v>
      </c>
      <c r="E34" s="87">
        <f>Data!BM25</f>
        <v>0</v>
      </c>
      <c r="F34" s="87">
        <f>Data!CG25</f>
        <v>0</v>
      </c>
      <c r="G34" s="87">
        <f>Data!DA25</f>
        <v>0</v>
      </c>
      <c r="H34" s="22">
        <f t="shared" si="0"/>
        <v>1173</v>
      </c>
      <c r="I34" s="1"/>
      <c r="W34" s="18"/>
    </row>
    <row r="35" spans="2:23" x14ac:dyDescent="0.2">
      <c r="B35" s="7" t="s">
        <v>49</v>
      </c>
      <c r="C35" s="87">
        <f>Data!Z25</f>
        <v>900</v>
      </c>
      <c r="D35" s="87">
        <f>Data!AT25</f>
        <v>4616</v>
      </c>
      <c r="E35" s="87">
        <f>Data!BN25</f>
        <v>5472</v>
      </c>
      <c r="F35" s="87">
        <f>Data!CH25</f>
        <v>0</v>
      </c>
      <c r="G35" s="87">
        <f>Data!DB25</f>
        <v>0</v>
      </c>
      <c r="H35" s="22">
        <f t="shared" si="0"/>
        <v>10988</v>
      </c>
      <c r="I35" s="1"/>
      <c r="W35" s="18"/>
    </row>
    <row r="36" spans="2:23" x14ac:dyDescent="0.2">
      <c r="B36" s="7" t="s">
        <v>50</v>
      </c>
      <c r="C36" s="87">
        <f>Data!AA25</f>
        <v>0</v>
      </c>
      <c r="D36" s="87">
        <f>Data!AU25</f>
        <v>0</v>
      </c>
      <c r="E36" s="87">
        <f>Data!BO25</f>
        <v>0</v>
      </c>
      <c r="F36" s="87">
        <f>Data!CI25</f>
        <v>0</v>
      </c>
      <c r="G36" s="87">
        <f>Data!DC25</f>
        <v>0</v>
      </c>
      <c r="H36" s="22">
        <f t="shared" si="0"/>
        <v>0</v>
      </c>
      <c r="I36" s="1"/>
      <c r="W36" s="18"/>
    </row>
    <row r="37" spans="2:23" x14ac:dyDescent="0.2">
      <c r="B37" s="7" t="s">
        <v>51</v>
      </c>
      <c r="C37" s="87">
        <f>Data!AB25</f>
        <v>734</v>
      </c>
      <c r="D37" s="87">
        <f>Data!AV25</f>
        <v>2800</v>
      </c>
      <c r="E37" s="87">
        <f>Data!BP25</f>
        <v>522</v>
      </c>
      <c r="F37" s="87">
        <f>Data!CJ25</f>
        <v>0</v>
      </c>
      <c r="G37" s="87">
        <f>Data!DD25</f>
        <v>0</v>
      </c>
      <c r="H37" s="22">
        <f t="shared" si="0"/>
        <v>4056</v>
      </c>
      <c r="I37" s="1"/>
      <c r="W37" s="18"/>
    </row>
    <row r="38" spans="2:23" x14ac:dyDescent="0.2">
      <c r="B38" s="7" t="s">
        <v>52</v>
      </c>
      <c r="C38" s="87">
        <f>Data!AC25</f>
        <v>192</v>
      </c>
      <c r="D38" s="87">
        <f>Data!AW25</f>
        <v>1080</v>
      </c>
      <c r="E38" s="87">
        <f>Data!BQ25</f>
        <v>0</v>
      </c>
      <c r="F38" s="87">
        <f>Data!CK25</f>
        <v>0</v>
      </c>
      <c r="G38" s="87">
        <f>Data!DE25</f>
        <v>0</v>
      </c>
      <c r="H38" s="22">
        <f t="shared" si="0"/>
        <v>1272</v>
      </c>
      <c r="I38" s="1"/>
      <c r="W38" s="18"/>
    </row>
    <row r="39" spans="2:23" x14ac:dyDescent="0.2">
      <c r="B39" s="7" t="s">
        <v>53</v>
      </c>
      <c r="C39" s="87">
        <f>Data!AD25</f>
        <v>0</v>
      </c>
      <c r="D39" s="87">
        <f>Data!AX25</f>
        <v>0</v>
      </c>
      <c r="E39" s="87">
        <f>Data!BR25</f>
        <v>0</v>
      </c>
      <c r="F39" s="87">
        <f>Data!CL25</f>
        <v>0</v>
      </c>
      <c r="G39" s="87">
        <f>Data!DF25</f>
        <v>0</v>
      </c>
      <c r="H39" s="22">
        <f t="shared" si="0"/>
        <v>0</v>
      </c>
      <c r="I39" s="1"/>
      <c r="W39" s="18"/>
    </row>
    <row r="40" spans="2:23" x14ac:dyDescent="0.2">
      <c r="B40" s="7" t="s">
        <v>54</v>
      </c>
      <c r="C40" s="87">
        <f>Data!AE25</f>
        <v>0</v>
      </c>
      <c r="D40" s="87">
        <f>Data!AY25</f>
        <v>0</v>
      </c>
      <c r="E40" s="87">
        <f>Data!BS25</f>
        <v>0</v>
      </c>
      <c r="F40" s="87">
        <f>Data!CM25</f>
        <v>0</v>
      </c>
      <c r="G40" s="87">
        <f>Data!DG25</f>
        <v>0</v>
      </c>
      <c r="H40" s="22">
        <f t="shared" si="0"/>
        <v>0</v>
      </c>
      <c r="I40" s="1"/>
      <c r="W40" s="18"/>
    </row>
    <row r="41" spans="2:23" x14ac:dyDescent="0.2">
      <c r="B41" s="7" t="s">
        <v>55</v>
      </c>
      <c r="C41" s="87">
        <f>Data!AF25</f>
        <v>0</v>
      </c>
      <c r="D41" s="87">
        <f>Data!AZ25</f>
        <v>0</v>
      </c>
      <c r="E41" s="87">
        <f>Data!BT25</f>
        <v>0</v>
      </c>
      <c r="F41" s="87">
        <f>Data!CN25</f>
        <v>0</v>
      </c>
      <c r="G41" s="87">
        <f>Data!DH25</f>
        <v>0</v>
      </c>
      <c r="H41" s="22">
        <f t="shared" si="0"/>
        <v>0</v>
      </c>
      <c r="I41" s="1"/>
      <c r="W41" s="18"/>
    </row>
    <row r="42" spans="2:23" x14ac:dyDescent="0.2">
      <c r="B42" s="7" t="s">
        <v>56</v>
      </c>
      <c r="C42" s="87">
        <f>Data!AG25</f>
        <v>0</v>
      </c>
      <c r="D42" s="87">
        <f>Data!BA25</f>
        <v>0</v>
      </c>
      <c r="E42" s="87">
        <f>Data!BU25</f>
        <v>0</v>
      </c>
      <c r="F42" s="87">
        <f>Data!CO25</f>
        <v>0</v>
      </c>
      <c r="G42" s="87">
        <f>Data!DI25</f>
        <v>0</v>
      </c>
      <c r="H42" s="22">
        <f t="shared" si="0"/>
        <v>0</v>
      </c>
      <c r="I42" s="1"/>
      <c r="W42" s="18"/>
    </row>
    <row r="43" spans="2:23" x14ac:dyDescent="0.2">
      <c r="B43" s="7" t="s">
        <v>57</v>
      </c>
      <c r="C43" s="87">
        <f>Data!AH25</f>
        <v>0</v>
      </c>
      <c r="D43" s="87">
        <f>Data!BB25</f>
        <v>0</v>
      </c>
      <c r="E43" s="87">
        <f>Data!BV25</f>
        <v>0</v>
      </c>
      <c r="F43" s="87">
        <f>Data!CP25</f>
        <v>0</v>
      </c>
      <c r="G43" s="87">
        <f>Data!DJ25</f>
        <v>0</v>
      </c>
      <c r="H43" s="22">
        <f t="shared" si="0"/>
        <v>0</v>
      </c>
      <c r="I43" s="1"/>
      <c r="W43" s="18"/>
    </row>
    <row r="44" spans="2:23" x14ac:dyDescent="0.2">
      <c r="B44" s="7" t="s">
        <v>58</v>
      </c>
      <c r="C44" s="87">
        <f>Data!AI25</f>
        <v>0</v>
      </c>
      <c r="D44" s="87">
        <f>Data!BC25</f>
        <v>0</v>
      </c>
      <c r="E44" s="87">
        <f>Data!BW25</f>
        <v>0</v>
      </c>
      <c r="F44" s="87">
        <f>Data!CQ25</f>
        <v>0</v>
      </c>
      <c r="G44" s="87">
        <f>Data!DK25</f>
        <v>0</v>
      </c>
      <c r="H44" s="22">
        <f t="shared" si="0"/>
        <v>0</v>
      </c>
      <c r="I44" s="1"/>
      <c r="W44" s="18"/>
    </row>
    <row r="45" spans="2:23" x14ac:dyDescent="0.2">
      <c r="B45" s="7" t="s">
        <v>59</v>
      </c>
      <c r="C45" s="87">
        <f>Data!AJ25</f>
        <v>181</v>
      </c>
      <c r="D45" s="87">
        <f>Data!BD25</f>
        <v>487</v>
      </c>
      <c r="E45" s="87">
        <f>Data!BX25</f>
        <v>0</v>
      </c>
      <c r="F45" s="87">
        <f>Data!CR25</f>
        <v>0</v>
      </c>
      <c r="G45" s="87">
        <f>Data!DL25</f>
        <v>0</v>
      </c>
      <c r="H45" s="22">
        <f t="shared" si="0"/>
        <v>668</v>
      </c>
      <c r="I45" s="1"/>
      <c r="W45" s="18"/>
    </row>
    <row r="46" spans="2:23" x14ac:dyDescent="0.2">
      <c r="B46" s="7" t="s">
        <v>60</v>
      </c>
      <c r="C46" s="87">
        <f>Data!AK25</f>
        <v>0</v>
      </c>
      <c r="D46" s="87">
        <f>Data!BE25</f>
        <v>0</v>
      </c>
      <c r="E46" s="87">
        <f>Data!BY25</f>
        <v>0</v>
      </c>
      <c r="F46" s="87">
        <f>Data!CS25</f>
        <v>0</v>
      </c>
      <c r="G46" s="87">
        <f>Data!DM25</f>
        <v>0</v>
      </c>
      <c r="H46" s="22">
        <f t="shared" si="0"/>
        <v>0</v>
      </c>
      <c r="I46" s="1"/>
      <c r="W46" s="18"/>
    </row>
    <row r="47" spans="2:23" x14ac:dyDescent="0.2">
      <c r="B47" s="7" t="s">
        <v>61</v>
      </c>
      <c r="C47" s="87">
        <f>Data!AL25</f>
        <v>2472</v>
      </c>
      <c r="D47" s="87">
        <f>Data!BF25</f>
        <v>15843</v>
      </c>
      <c r="E47" s="87">
        <f>Data!BZ25</f>
        <v>6645</v>
      </c>
      <c r="F47" s="87">
        <f>Data!CT25</f>
        <v>0</v>
      </c>
      <c r="G47" s="87">
        <f>Data!DN25</f>
        <v>0</v>
      </c>
      <c r="H47" s="22">
        <f t="shared" si="0"/>
        <v>24960</v>
      </c>
      <c r="I47" s="1"/>
      <c r="W47" s="18"/>
    </row>
    <row r="48" spans="2:23" x14ac:dyDescent="0.2">
      <c r="B48" s="7" t="s">
        <v>62</v>
      </c>
      <c r="C48" s="87">
        <f>Data!AM25</f>
        <v>0</v>
      </c>
      <c r="D48" s="87">
        <f>Data!BG25</f>
        <v>0</v>
      </c>
      <c r="E48" s="87">
        <f>Data!CA25</f>
        <v>0</v>
      </c>
      <c r="F48" s="87">
        <f>Data!CU25</f>
        <v>0</v>
      </c>
      <c r="G48" s="87">
        <f>Data!DO25</f>
        <v>0</v>
      </c>
      <c r="H48" s="22">
        <f t="shared" si="0"/>
        <v>0</v>
      </c>
      <c r="I48" s="1"/>
      <c r="W48" s="18"/>
    </row>
    <row r="49" spans="2:23" x14ac:dyDescent="0.2">
      <c r="B49" s="7" t="s">
        <v>63</v>
      </c>
      <c r="C49" s="87">
        <f>Data!AN25</f>
        <v>0</v>
      </c>
      <c r="D49" s="87">
        <f>Data!BH25</f>
        <v>381</v>
      </c>
      <c r="E49" s="87">
        <f>Data!CB25</f>
        <v>0</v>
      </c>
      <c r="F49" s="87">
        <f>Data!CV25</f>
        <v>0</v>
      </c>
      <c r="G49" s="87">
        <f>Data!DP25</f>
        <v>0</v>
      </c>
      <c r="H49" s="22">
        <f t="shared" si="0"/>
        <v>381</v>
      </c>
      <c r="I49" s="1"/>
      <c r="W49" s="18"/>
    </row>
    <row r="50" spans="2:23" x14ac:dyDescent="0.2">
      <c r="B50" s="7" t="s">
        <v>64</v>
      </c>
      <c r="C50" s="87">
        <f>Data!AO25</f>
        <v>6</v>
      </c>
      <c r="D50" s="87">
        <f>Data!BI25</f>
        <v>174</v>
      </c>
      <c r="E50" s="87">
        <f>Data!CC25</f>
        <v>246</v>
      </c>
      <c r="F50" s="87">
        <f>Data!CW25</f>
        <v>0</v>
      </c>
      <c r="G50" s="87">
        <f>Data!DQ25</f>
        <v>0</v>
      </c>
      <c r="H50" s="22">
        <f t="shared" si="0"/>
        <v>426</v>
      </c>
      <c r="I50" s="1"/>
      <c r="W50" s="18"/>
    </row>
    <row r="51" spans="2:23" x14ac:dyDescent="0.2">
      <c r="B51" s="7" t="s">
        <v>0</v>
      </c>
      <c r="C51" s="87">
        <f>Data!AP25</f>
        <v>0</v>
      </c>
      <c r="D51" s="87">
        <f>Data!BJ25</f>
        <v>322</v>
      </c>
      <c r="E51" s="87">
        <f>Data!CD25</f>
        <v>0</v>
      </c>
      <c r="F51" s="87">
        <f>Data!CX25</f>
        <v>0</v>
      </c>
      <c r="G51" s="87">
        <f>Data!DR25</f>
        <v>0</v>
      </c>
      <c r="H51" s="22">
        <f t="shared" si="0"/>
        <v>322</v>
      </c>
      <c r="I51" s="1"/>
      <c r="W51" s="18"/>
    </row>
    <row r="52" spans="2:23" x14ac:dyDescent="0.2">
      <c r="B52" s="8" t="s">
        <v>35</v>
      </c>
      <c r="C52" s="22">
        <f>SUM(C32:C51)</f>
        <v>25312</v>
      </c>
      <c r="D52" s="22">
        <f>SUM(D32:D51)</f>
        <v>45447</v>
      </c>
      <c r="E52" s="22">
        <f>SUM(E32:E51)</f>
        <v>17078</v>
      </c>
      <c r="F52" s="22">
        <f>SUM(F32:F51)</f>
        <v>0</v>
      </c>
      <c r="G52" s="22">
        <f>SUM(G32:G51)</f>
        <v>0</v>
      </c>
      <c r="H52" s="22">
        <f t="shared" si="0"/>
        <v>87837</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Data!T25</f>
        <v>Wortham, Trudy</v>
      </c>
      <c r="E55" s="350"/>
      <c r="F55" s="350"/>
      <c r="G55" s="94" t="str">
        <f>Data!U25</f>
        <v>(361) 570-4121</v>
      </c>
      <c r="H55" s="84" t="str">
        <f>Data!V25</f>
        <v>worthamt@uhv.edu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Data!DS25</f>
        <v>954972</v>
      </c>
      <c r="D61" s="88">
        <f>Data!EM25</f>
        <v>1473569</v>
      </c>
      <c r="E61" s="88">
        <f>Data!FG25</f>
        <v>955625</v>
      </c>
      <c r="F61" s="88">
        <f>Data!GA25</f>
        <v>0</v>
      </c>
      <c r="G61" s="88">
        <f>Data!GU25</f>
        <v>0</v>
      </c>
      <c r="H61" s="21">
        <f>SUM(C61:G61)</f>
        <v>3384166</v>
      </c>
      <c r="I61" s="1"/>
    </row>
    <row r="62" spans="2:23" x14ac:dyDescent="0.2">
      <c r="B62" s="9" t="str">
        <f>$B$33</f>
        <v>Science</v>
      </c>
      <c r="C62" s="87">
        <f>Data!DT25</f>
        <v>348387</v>
      </c>
      <c r="D62" s="87">
        <f>Data!EN25</f>
        <v>351572</v>
      </c>
      <c r="E62" s="87">
        <f>Data!FH25</f>
        <v>175861</v>
      </c>
      <c r="F62" s="87">
        <f>Data!GB25</f>
        <v>0</v>
      </c>
      <c r="G62" s="87">
        <f>Data!GV25</f>
        <v>0</v>
      </c>
      <c r="H62" s="22">
        <f t="shared" ref="H62:H81" si="1">SUM(C62:G62)</f>
        <v>875820</v>
      </c>
      <c r="I62" s="1"/>
    </row>
    <row r="63" spans="2:23" x14ac:dyDescent="0.2">
      <c r="B63" s="9" t="str">
        <f>$B$34</f>
        <v>Fine Arts</v>
      </c>
      <c r="C63" s="87">
        <f>Data!DU25</f>
        <v>62869</v>
      </c>
      <c r="D63" s="87">
        <f>Data!EO25</f>
        <v>45029</v>
      </c>
      <c r="E63" s="87">
        <f>Data!FI25</f>
        <v>0</v>
      </c>
      <c r="F63" s="87">
        <f>Data!GC25</f>
        <v>0</v>
      </c>
      <c r="G63" s="87">
        <f>Data!GW25</f>
        <v>0</v>
      </c>
      <c r="H63" s="22">
        <f t="shared" si="1"/>
        <v>107898</v>
      </c>
      <c r="I63" s="1"/>
    </row>
    <row r="64" spans="2:23" x14ac:dyDescent="0.2">
      <c r="B64" s="9" t="str">
        <f>$B$35</f>
        <v>Teacher Education</v>
      </c>
      <c r="C64" s="87">
        <f>Data!DV25</f>
        <v>110101</v>
      </c>
      <c r="D64" s="87">
        <f>Data!EP25</f>
        <v>656596</v>
      </c>
      <c r="E64" s="87">
        <f>Data!FJ25</f>
        <v>1175754</v>
      </c>
      <c r="F64" s="87">
        <f>Data!GD25</f>
        <v>0</v>
      </c>
      <c r="G64" s="87">
        <f>Data!GX25</f>
        <v>0</v>
      </c>
      <c r="H64" s="22">
        <f t="shared" si="1"/>
        <v>1942451</v>
      </c>
      <c r="I64" s="1"/>
    </row>
    <row r="65" spans="2:9" x14ac:dyDescent="0.2">
      <c r="B65" s="9" t="str">
        <f>$B$36</f>
        <v>Agriculture</v>
      </c>
      <c r="C65" s="87">
        <f>Data!DW25</f>
        <v>0</v>
      </c>
      <c r="D65" s="87">
        <f>Data!EQ25</f>
        <v>0</v>
      </c>
      <c r="E65" s="87">
        <f>Data!FK25</f>
        <v>0</v>
      </c>
      <c r="F65" s="87">
        <f>Data!GE25</f>
        <v>0</v>
      </c>
      <c r="G65" s="87">
        <f>Data!GY25</f>
        <v>0</v>
      </c>
      <c r="H65" s="22">
        <f t="shared" si="1"/>
        <v>0</v>
      </c>
      <c r="I65" s="1"/>
    </row>
    <row r="66" spans="2:9" x14ac:dyDescent="0.2">
      <c r="B66" s="9" t="str">
        <f>$B$37</f>
        <v>Engineering</v>
      </c>
      <c r="C66" s="87">
        <f>Data!DX25</f>
        <v>20713</v>
      </c>
      <c r="D66" s="87">
        <f>Data!ER25</f>
        <v>156399</v>
      </c>
      <c r="E66" s="87">
        <f>Data!FL25</f>
        <v>110822</v>
      </c>
      <c r="F66" s="87">
        <f>Data!GF25</f>
        <v>0</v>
      </c>
      <c r="G66" s="87">
        <f>Data!GZ25</f>
        <v>0</v>
      </c>
      <c r="H66" s="22">
        <f t="shared" si="1"/>
        <v>287934</v>
      </c>
      <c r="I66" s="1"/>
    </row>
    <row r="67" spans="2:9" x14ac:dyDescent="0.2">
      <c r="B67" s="9" t="str">
        <f>$B$38</f>
        <v>Home Economics</v>
      </c>
      <c r="C67" s="87">
        <f>Data!DY25</f>
        <v>8369</v>
      </c>
      <c r="D67" s="87">
        <f>Data!ES25</f>
        <v>72947</v>
      </c>
      <c r="E67" s="87">
        <f>Data!FM25</f>
        <v>0</v>
      </c>
      <c r="F67" s="87">
        <f>Data!GG25</f>
        <v>0</v>
      </c>
      <c r="G67" s="87">
        <f>Data!HA25</f>
        <v>0</v>
      </c>
      <c r="H67" s="22">
        <f t="shared" si="1"/>
        <v>81316</v>
      </c>
      <c r="I67" s="1"/>
    </row>
    <row r="68" spans="2:9" x14ac:dyDescent="0.2">
      <c r="B68" s="9" t="str">
        <f>$B$39</f>
        <v>Law</v>
      </c>
      <c r="C68" s="87">
        <f>Data!DZ25</f>
        <v>0</v>
      </c>
      <c r="D68" s="87">
        <f>Data!ET25</f>
        <v>0</v>
      </c>
      <c r="E68" s="87">
        <f>Data!FN25</f>
        <v>0</v>
      </c>
      <c r="F68" s="87">
        <f>Data!GH25</f>
        <v>0</v>
      </c>
      <c r="G68" s="87">
        <f>Data!HB25</f>
        <v>0</v>
      </c>
      <c r="H68" s="22">
        <f t="shared" si="1"/>
        <v>0</v>
      </c>
      <c r="I68" s="1"/>
    </row>
    <row r="69" spans="2:9" x14ac:dyDescent="0.2">
      <c r="B69" s="9" t="str">
        <f>$B$40</f>
        <v>Social Service</v>
      </c>
      <c r="C69" s="87">
        <f>Data!EA25</f>
        <v>0</v>
      </c>
      <c r="D69" s="87">
        <f>Data!EU25</f>
        <v>0</v>
      </c>
      <c r="E69" s="87">
        <f>Data!FO25</f>
        <v>0</v>
      </c>
      <c r="F69" s="87">
        <f>Data!GI25</f>
        <v>0</v>
      </c>
      <c r="G69" s="87">
        <f>Data!HC25</f>
        <v>0</v>
      </c>
      <c r="H69" s="22">
        <f t="shared" si="1"/>
        <v>0</v>
      </c>
      <c r="I69" s="1"/>
    </row>
    <row r="70" spans="2:9" x14ac:dyDescent="0.2">
      <c r="B70" s="9" t="str">
        <f>$B$41</f>
        <v>Library Science</v>
      </c>
      <c r="C70" s="87">
        <f>Data!EB25</f>
        <v>0</v>
      </c>
      <c r="D70" s="87">
        <f>Data!EV25</f>
        <v>0</v>
      </c>
      <c r="E70" s="87">
        <f>Data!FP25</f>
        <v>0</v>
      </c>
      <c r="F70" s="87">
        <f>Data!GJ25</f>
        <v>0</v>
      </c>
      <c r="G70" s="87">
        <f>Data!HD25</f>
        <v>0</v>
      </c>
      <c r="H70" s="22">
        <f t="shared" si="1"/>
        <v>0</v>
      </c>
      <c r="I70" s="1"/>
    </row>
    <row r="71" spans="2:9" x14ac:dyDescent="0.2">
      <c r="B71" s="9" t="str">
        <f>$B$42</f>
        <v>Veterinary Science</v>
      </c>
      <c r="C71" s="87">
        <f>Data!EC25</f>
        <v>0</v>
      </c>
      <c r="D71" s="87">
        <f>Data!EW25</f>
        <v>0</v>
      </c>
      <c r="E71" s="87">
        <f>Data!FQ25</f>
        <v>0</v>
      </c>
      <c r="F71" s="87">
        <f>Data!GK25</f>
        <v>0</v>
      </c>
      <c r="G71" s="87">
        <f>Data!HE25</f>
        <v>0</v>
      </c>
      <c r="H71" s="22">
        <f t="shared" si="1"/>
        <v>0</v>
      </c>
      <c r="I71" s="1"/>
    </row>
    <row r="72" spans="2:9" x14ac:dyDescent="0.2">
      <c r="B72" s="9" t="str">
        <f>$B$43</f>
        <v>Vocational Training</v>
      </c>
      <c r="C72" s="87">
        <f>Data!ED25</f>
        <v>0</v>
      </c>
      <c r="D72" s="87">
        <f>Data!EX25</f>
        <v>0</v>
      </c>
      <c r="E72" s="87">
        <f>Data!FR25</f>
        <v>0</v>
      </c>
      <c r="F72" s="87">
        <f>Data!GL25</f>
        <v>0</v>
      </c>
      <c r="G72" s="87">
        <f>Data!HF25</f>
        <v>0</v>
      </c>
      <c r="H72" s="22">
        <f t="shared" si="1"/>
        <v>0</v>
      </c>
      <c r="I72" s="1"/>
    </row>
    <row r="73" spans="2:9" x14ac:dyDescent="0.2">
      <c r="B73" s="9" t="str">
        <f>$B$44</f>
        <v>Physical Training</v>
      </c>
      <c r="C73" s="87">
        <f>Data!EE25</f>
        <v>0</v>
      </c>
      <c r="D73" s="87">
        <f>Data!EY25</f>
        <v>0</v>
      </c>
      <c r="E73" s="87">
        <f>Data!FS25</f>
        <v>0</v>
      </c>
      <c r="F73" s="87">
        <f>Data!GM25</f>
        <v>0</v>
      </c>
      <c r="G73" s="87">
        <f>Data!HG25</f>
        <v>0</v>
      </c>
      <c r="H73" s="22">
        <f t="shared" si="1"/>
        <v>0</v>
      </c>
      <c r="I73" s="1"/>
    </row>
    <row r="74" spans="2:9" x14ac:dyDescent="0.2">
      <c r="B74" s="9" t="str">
        <f>$B$45</f>
        <v>Health Services</v>
      </c>
      <c r="C74" s="87">
        <f>Data!EF25</f>
        <v>43964</v>
      </c>
      <c r="D74" s="87">
        <f>Data!EZ25</f>
        <v>104720</v>
      </c>
      <c r="E74" s="87">
        <f>Data!FT25</f>
        <v>0</v>
      </c>
      <c r="F74" s="87">
        <f>Data!GN25</f>
        <v>0</v>
      </c>
      <c r="G74" s="87">
        <f>Data!HH25</f>
        <v>0</v>
      </c>
      <c r="H74" s="22">
        <f t="shared" si="1"/>
        <v>148684</v>
      </c>
      <c r="I74" s="1"/>
    </row>
    <row r="75" spans="2:9" x14ac:dyDescent="0.2">
      <c r="B75" s="9" t="str">
        <f>$B$46</f>
        <v>Pharmacy</v>
      </c>
      <c r="C75" s="87">
        <f>Data!EG25</f>
        <v>0</v>
      </c>
      <c r="D75" s="87">
        <f>Data!FA25</f>
        <v>0</v>
      </c>
      <c r="E75" s="87">
        <f>Data!FU25</f>
        <v>0</v>
      </c>
      <c r="F75" s="87">
        <f>Data!GO25</f>
        <v>0</v>
      </c>
      <c r="G75" s="87">
        <f>Data!HI25</f>
        <v>0</v>
      </c>
      <c r="H75" s="22">
        <f t="shared" si="1"/>
        <v>0</v>
      </c>
      <c r="I75" s="1"/>
    </row>
    <row r="76" spans="2:9" x14ac:dyDescent="0.2">
      <c r="B76" s="9" t="str">
        <f>$B$47</f>
        <v>Business Administration</v>
      </c>
      <c r="C76" s="87">
        <f>Data!EH25</f>
        <v>271425</v>
      </c>
      <c r="D76" s="87">
        <f>Data!FB25</f>
        <v>2401972</v>
      </c>
      <c r="E76" s="87">
        <f>Data!FV25</f>
        <v>1815060</v>
      </c>
      <c r="F76" s="87">
        <f>Data!GP25</f>
        <v>0</v>
      </c>
      <c r="G76" s="87">
        <f>Data!HJ25</f>
        <v>0</v>
      </c>
      <c r="H76" s="22">
        <f t="shared" si="1"/>
        <v>4488457</v>
      </c>
      <c r="I76" s="1"/>
    </row>
    <row r="77" spans="2:9" x14ac:dyDescent="0.2">
      <c r="B77" s="9" t="str">
        <f>$B$48</f>
        <v>Optometry</v>
      </c>
      <c r="C77" s="87">
        <f>Data!EI25</f>
        <v>0</v>
      </c>
      <c r="D77" s="87">
        <f>Data!FC25</f>
        <v>0</v>
      </c>
      <c r="E77" s="87">
        <f>Data!FW25</f>
        <v>0</v>
      </c>
      <c r="F77" s="87">
        <f>Data!GQ25</f>
        <v>0</v>
      </c>
      <c r="G77" s="87">
        <f>Data!HK25</f>
        <v>0</v>
      </c>
      <c r="H77" s="22">
        <f t="shared" si="1"/>
        <v>0</v>
      </c>
      <c r="I77" s="1"/>
    </row>
    <row r="78" spans="2:9" x14ac:dyDescent="0.2">
      <c r="B78" s="9" t="str">
        <f>$B$49</f>
        <v>Teacher Ed-Practice Teaching</v>
      </c>
      <c r="C78" s="87">
        <f>Data!EJ25</f>
        <v>0</v>
      </c>
      <c r="D78" s="87">
        <f>Data!FD25</f>
        <v>66447</v>
      </c>
      <c r="E78" s="87">
        <f>Data!FX25</f>
        <v>0</v>
      </c>
      <c r="F78" s="87">
        <f>Data!GR25</f>
        <v>0</v>
      </c>
      <c r="G78" s="87">
        <f>Data!HL25</f>
        <v>0</v>
      </c>
      <c r="H78" s="22">
        <f t="shared" si="1"/>
        <v>66447</v>
      </c>
      <c r="I78" s="1"/>
    </row>
    <row r="79" spans="2:9" x14ac:dyDescent="0.2">
      <c r="B79" s="9" t="str">
        <f>$B$50</f>
        <v>Technology</v>
      </c>
      <c r="C79" s="87">
        <f>Data!EK25</f>
        <v>1350</v>
      </c>
      <c r="D79" s="87">
        <f>Data!FE25</f>
        <v>26150</v>
      </c>
      <c r="E79" s="87">
        <f>Data!FY25</f>
        <v>79950</v>
      </c>
      <c r="F79" s="87">
        <f>Data!GS25</f>
        <v>0</v>
      </c>
      <c r="G79" s="87">
        <f>Data!HM25</f>
        <v>0</v>
      </c>
      <c r="H79" s="22">
        <f t="shared" si="1"/>
        <v>107450</v>
      </c>
      <c r="I79" s="1"/>
    </row>
    <row r="80" spans="2:9" x14ac:dyDescent="0.2">
      <c r="B80" s="9" t="str">
        <f>$B$51</f>
        <v>Nursing</v>
      </c>
      <c r="C80" s="87">
        <f>Data!EL25</f>
        <v>0</v>
      </c>
      <c r="D80" s="87">
        <f>Data!FF25</f>
        <v>158100</v>
      </c>
      <c r="E80" s="87">
        <f>Data!FZ25</f>
        <v>0</v>
      </c>
      <c r="F80" s="87">
        <f>Data!GT25</f>
        <v>0</v>
      </c>
      <c r="G80" s="87">
        <f>Data!HN25</f>
        <v>0</v>
      </c>
      <c r="H80" s="22">
        <f t="shared" si="1"/>
        <v>158100</v>
      </c>
      <c r="I80" s="1"/>
    </row>
    <row r="81" spans="2:9" x14ac:dyDescent="0.2">
      <c r="B81" s="39" t="str">
        <f>$B$52</f>
        <v>Totals</v>
      </c>
      <c r="C81" s="21">
        <f>SUM(C61:C80)</f>
        <v>1822150</v>
      </c>
      <c r="D81" s="21">
        <f>SUM(D61:D80)</f>
        <v>5513501</v>
      </c>
      <c r="E81" s="21">
        <f>SUM(E61:E80)</f>
        <v>4313072</v>
      </c>
      <c r="F81" s="21">
        <f>SUM(F61:F80)</f>
        <v>0</v>
      </c>
      <c r="G81" s="21">
        <f>SUM(G61:G80)</f>
        <v>0</v>
      </c>
      <c r="H81" s="21">
        <f t="shared" si="1"/>
        <v>11648723</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Data!T25</f>
        <v>Wortham, Trudy</v>
      </c>
      <c r="E84" s="350"/>
      <c r="F84" s="350"/>
      <c r="G84" s="94" t="str">
        <f>Data!U25</f>
        <v>(361) 570-4121</v>
      </c>
      <c r="H84" s="84" t="str">
        <f>Data!V25</f>
        <v>worthamt@uhv.edu</v>
      </c>
    </row>
    <row r="85" spans="2:9" ht="13.5" customHeight="1" x14ac:dyDescent="0.2">
      <c r="B85" s="27"/>
      <c r="C85" s="27"/>
      <c r="D85" s="27"/>
      <c r="E85" s="27"/>
      <c r="F85" s="27"/>
      <c r="G85" s="27"/>
      <c r="H85" s="5"/>
    </row>
    <row r="86" spans="2:9" x14ac:dyDescent="0.2">
      <c r="B86" s="28" t="s">
        <v>34</v>
      </c>
      <c r="C86" s="13"/>
      <c r="D86" s="13"/>
      <c r="E86" s="13"/>
      <c r="F86" s="13"/>
      <c r="G86" s="13"/>
      <c r="H86" s="17">
        <f>H13+H14</f>
        <v>19862854</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Data!HR25</f>
        <v>0</v>
      </c>
      <c r="D91" s="172">
        <f>Data!IL25</f>
        <v>0</v>
      </c>
      <c r="E91" s="172">
        <f>Data!JF25</f>
        <v>0</v>
      </c>
      <c r="F91" s="172">
        <f>Data!JZ25</f>
        <v>0</v>
      </c>
      <c r="G91" s="172">
        <f>Data!KT25</f>
        <v>0</v>
      </c>
      <c r="H91" s="40">
        <f t="shared" ref="H91:H111" si="2">SUM(C91:G91)</f>
        <v>0</v>
      </c>
    </row>
    <row r="92" spans="2:9" x14ac:dyDescent="0.2">
      <c r="B92" s="9" t="str">
        <f>$B$33</f>
        <v>Science</v>
      </c>
      <c r="C92" s="172">
        <f>Data!HS25</f>
        <v>0</v>
      </c>
      <c r="D92" s="172">
        <f>Data!IM25</f>
        <v>0</v>
      </c>
      <c r="E92" s="172">
        <f>Data!JG25</f>
        <v>0</v>
      </c>
      <c r="F92" s="172">
        <f>Data!KA25</f>
        <v>0</v>
      </c>
      <c r="G92" s="172">
        <f>Data!KU25</f>
        <v>0</v>
      </c>
      <c r="H92" s="75">
        <f t="shared" si="2"/>
        <v>0</v>
      </c>
    </row>
    <row r="93" spans="2:9" x14ac:dyDescent="0.2">
      <c r="B93" s="9" t="str">
        <f>$B$34</f>
        <v>Fine Arts</v>
      </c>
      <c r="C93" s="172">
        <f>Data!HT25</f>
        <v>0</v>
      </c>
      <c r="D93" s="172">
        <f>Data!IN25</f>
        <v>0</v>
      </c>
      <c r="E93" s="172">
        <f>Data!JH25</f>
        <v>0</v>
      </c>
      <c r="F93" s="172">
        <f>Data!KB25</f>
        <v>0</v>
      </c>
      <c r="G93" s="172">
        <f>Data!KV25</f>
        <v>0</v>
      </c>
      <c r="H93" s="75">
        <f t="shared" si="2"/>
        <v>0</v>
      </c>
    </row>
    <row r="94" spans="2:9" x14ac:dyDescent="0.2">
      <c r="B94" s="9" t="str">
        <f>$B$35</f>
        <v>Teacher Education</v>
      </c>
      <c r="C94" s="172">
        <f>Data!HU25</f>
        <v>0</v>
      </c>
      <c r="D94" s="172">
        <f>Data!IO25</f>
        <v>0</v>
      </c>
      <c r="E94" s="172">
        <f>Data!JI25</f>
        <v>0</v>
      </c>
      <c r="F94" s="172">
        <f>Data!KC25</f>
        <v>0</v>
      </c>
      <c r="G94" s="172">
        <f>Data!KW25</f>
        <v>0</v>
      </c>
      <c r="H94" s="75">
        <f t="shared" si="2"/>
        <v>0</v>
      </c>
    </row>
    <row r="95" spans="2:9" x14ac:dyDescent="0.2">
      <c r="B95" s="9" t="str">
        <f>$B$36</f>
        <v>Agriculture</v>
      </c>
      <c r="C95" s="172">
        <f>Data!HV25</f>
        <v>0</v>
      </c>
      <c r="D95" s="172">
        <f>Data!IP25</f>
        <v>0</v>
      </c>
      <c r="E95" s="172">
        <f>Data!JJ25</f>
        <v>0</v>
      </c>
      <c r="F95" s="172">
        <f>Data!KD25</f>
        <v>0</v>
      </c>
      <c r="G95" s="172">
        <f>Data!KX25</f>
        <v>0</v>
      </c>
      <c r="H95" s="75">
        <f t="shared" si="2"/>
        <v>0</v>
      </c>
    </row>
    <row r="96" spans="2:9" x14ac:dyDescent="0.2">
      <c r="B96" s="9" t="str">
        <f>$B$37</f>
        <v>Engineering</v>
      </c>
      <c r="C96" s="172">
        <f>Data!HW25</f>
        <v>0</v>
      </c>
      <c r="D96" s="172">
        <f>Data!IQ25</f>
        <v>0</v>
      </c>
      <c r="E96" s="172">
        <f>Data!JK25</f>
        <v>0</v>
      </c>
      <c r="F96" s="172">
        <f>Data!KE25</f>
        <v>0</v>
      </c>
      <c r="G96" s="172">
        <f>Data!KY25</f>
        <v>0</v>
      </c>
      <c r="H96" s="75">
        <f t="shared" si="2"/>
        <v>0</v>
      </c>
    </row>
    <row r="97" spans="2:8" x14ac:dyDescent="0.2">
      <c r="B97" s="9" t="str">
        <f>$B$38</f>
        <v>Home Economics</v>
      </c>
      <c r="C97" s="172">
        <f>Data!HX25</f>
        <v>0</v>
      </c>
      <c r="D97" s="172">
        <f>Data!IR25</f>
        <v>0</v>
      </c>
      <c r="E97" s="172">
        <f>Data!JL25</f>
        <v>0</v>
      </c>
      <c r="F97" s="172">
        <f>Data!KF25</f>
        <v>0</v>
      </c>
      <c r="G97" s="172">
        <f>Data!KZ25</f>
        <v>0</v>
      </c>
      <c r="H97" s="75">
        <f t="shared" si="2"/>
        <v>0</v>
      </c>
    </row>
    <row r="98" spans="2:8" x14ac:dyDescent="0.2">
      <c r="B98" s="9" t="str">
        <f>$B$39</f>
        <v>Law</v>
      </c>
      <c r="C98" s="172">
        <f>Data!HY25</f>
        <v>0</v>
      </c>
      <c r="D98" s="172">
        <f>Data!IS25</f>
        <v>0</v>
      </c>
      <c r="E98" s="172">
        <f>Data!JM25</f>
        <v>0</v>
      </c>
      <c r="F98" s="172">
        <f>Data!KG25</f>
        <v>0</v>
      </c>
      <c r="G98" s="172">
        <f>Data!LA25</f>
        <v>0</v>
      </c>
      <c r="H98" s="75">
        <f t="shared" si="2"/>
        <v>0</v>
      </c>
    </row>
    <row r="99" spans="2:8" x14ac:dyDescent="0.2">
      <c r="B99" s="9" t="str">
        <f>$B$40</f>
        <v>Social Service</v>
      </c>
      <c r="C99" s="172">
        <f>Data!HZ25</f>
        <v>0</v>
      </c>
      <c r="D99" s="172">
        <f>Data!IT25</f>
        <v>0</v>
      </c>
      <c r="E99" s="172">
        <f>Data!JN25</f>
        <v>0</v>
      </c>
      <c r="F99" s="172">
        <f>Data!KH25</f>
        <v>0</v>
      </c>
      <c r="G99" s="172">
        <f>Data!LB25</f>
        <v>0</v>
      </c>
      <c r="H99" s="75">
        <f t="shared" si="2"/>
        <v>0</v>
      </c>
    </row>
    <row r="100" spans="2:8" x14ac:dyDescent="0.2">
      <c r="B100" s="9" t="str">
        <f>$B$41</f>
        <v>Library Science</v>
      </c>
      <c r="C100" s="172">
        <f>Data!IA25</f>
        <v>0</v>
      </c>
      <c r="D100" s="172">
        <f>Data!IU25</f>
        <v>0</v>
      </c>
      <c r="E100" s="172">
        <f>Data!JO25</f>
        <v>0</v>
      </c>
      <c r="F100" s="172">
        <f>Data!KI25</f>
        <v>0</v>
      </c>
      <c r="G100" s="172">
        <f>Data!LC25</f>
        <v>0</v>
      </c>
      <c r="H100" s="75">
        <f t="shared" si="2"/>
        <v>0</v>
      </c>
    </row>
    <row r="101" spans="2:8" x14ac:dyDescent="0.2">
      <c r="B101" s="9" t="str">
        <f>$B$42</f>
        <v>Veterinary Science</v>
      </c>
      <c r="C101" s="172">
        <f>Data!IB25</f>
        <v>0</v>
      </c>
      <c r="D101" s="172">
        <f>Data!IV25</f>
        <v>0</v>
      </c>
      <c r="E101" s="172">
        <f>Data!JP25</f>
        <v>0</v>
      </c>
      <c r="F101" s="172">
        <f>Data!KJ25</f>
        <v>0</v>
      </c>
      <c r="G101" s="172">
        <f>Data!LD25</f>
        <v>0</v>
      </c>
      <c r="H101" s="75">
        <f t="shared" si="2"/>
        <v>0</v>
      </c>
    </row>
    <row r="102" spans="2:8" x14ac:dyDescent="0.2">
      <c r="B102" s="9" t="str">
        <f>$B$43</f>
        <v>Vocational Training</v>
      </c>
      <c r="C102" s="172">
        <f>Data!IC25</f>
        <v>0</v>
      </c>
      <c r="D102" s="172">
        <f>Data!IW25</f>
        <v>0</v>
      </c>
      <c r="E102" s="172">
        <f>Data!JQ25</f>
        <v>0</v>
      </c>
      <c r="F102" s="172">
        <f>Data!KK25</f>
        <v>0</v>
      </c>
      <c r="G102" s="172">
        <f>Data!LE25</f>
        <v>0</v>
      </c>
      <c r="H102" s="75">
        <f t="shared" si="2"/>
        <v>0</v>
      </c>
    </row>
    <row r="103" spans="2:8" x14ac:dyDescent="0.2">
      <c r="B103" s="9" t="str">
        <f>$B$44</f>
        <v>Physical Training</v>
      </c>
      <c r="C103" s="172">
        <f>Data!ID25</f>
        <v>0</v>
      </c>
      <c r="D103" s="172">
        <f>Data!IX25</f>
        <v>0</v>
      </c>
      <c r="E103" s="172">
        <f>Data!JR25</f>
        <v>0</v>
      </c>
      <c r="F103" s="172">
        <f>Data!KL25</f>
        <v>0</v>
      </c>
      <c r="G103" s="172">
        <f>Data!LF25</f>
        <v>0</v>
      </c>
      <c r="H103" s="75">
        <f t="shared" si="2"/>
        <v>0</v>
      </c>
    </row>
    <row r="104" spans="2:8" x14ac:dyDescent="0.2">
      <c r="B104" s="9" t="str">
        <f>$B$45</f>
        <v>Health Services</v>
      </c>
      <c r="C104" s="172">
        <f>Data!IE25</f>
        <v>0</v>
      </c>
      <c r="D104" s="172">
        <f>Data!IY25</f>
        <v>0</v>
      </c>
      <c r="E104" s="172">
        <f>Data!JS25</f>
        <v>0</v>
      </c>
      <c r="F104" s="172">
        <f>Data!KM25</f>
        <v>0</v>
      </c>
      <c r="G104" s="172">
        <f>Data!LG25</f>
        <v>0</v>
      </c>
      <c r="H104" s="75">
        <f t="shared" si="2"/>
        <v>0</v>
      </c>
    </row>
    <row r="105" spans="2:8" x14ac:dyDescent="0.2">
      <c r="B105" s="9" t="str">
        <f>$B$46</f>
        <v>Pharmacy</v>
      </c>
      <c r="C105" s="172">
        <f>Data!IF25</f>
        <v>0</v>
      </c>
      <c r="D105" s="172">
        <f>Data!IZ25</f>
        <v>0</v>
      </c>
      <c r="E105" s="172">
        <f>Data!JT25</f>
        <v>0</v>
      </c>
      <c r="F105" s="172">
        <f>Data!KN25</f>
        <v>0</v>
      </c>
      <c r="G105" s="172">
        <f>Data!LH25</f>
        <v>0</v>
      </c>
      <c r="H105" s="75">
        <f t="shared" si="2"/>
        <v>0</v>
      </c>
    </row>
    <row r="106" spans="2:8" x14ac:dyDescent="0.2">
      <c r="B106" s="9" t="str">
        <f>$B$47</f>
        <v>Business Administration</v>
      </c>
      <c r="C106" s="172">
        <f>Data!IG25</f>
        <v>0</v>
      </c>
      <c r="D106" s="172">
        <f>Data!JA25</f>
        <v>0</v>
      </c>
      <c r="E106" s="172">
        <f>Data!JU25</f>
        <v>0</v>
      </c>
      <c r="F106" s="172">
        <f>Data!KO25</f>
        <v>0</v>
      </c>
      <c r="G106" s="172">
        <f>Data!LI25</f>
        <v>0</v>
      </c>
      <c r="H106" s="75">
        <f t="shared" si="2"/>
        <v>0</v>
      </c>
    </row>
    <row r="107" spans="2:8" x14ac:dyDescent="0.2">
      <c r="B107" s="9" t="str">
        <f>$B$48</f>
        <v>Optometry</v>
      </c>
      <c r="C107" s="172">
        <f>Data!IH25</f>
        <v>0</v>
      </c>
      <c r="D107" s="172">
        <f>Data!JB25</f>
        <v>0</v>
      </c>
      <c r="E107" s="172">
        <f>Data!JV25</f>
        <v>0</v>
      </c>
      <c r="F107" s="172">
        <f>Data!KP25</f>
        <v>0</v>
      </c>
      <c r="G107" s="172">
        <f>Data!LJ25</f>
        <v>0</v>
      </c>
      <c r="H107" s="75">
        <f t="shared" si="2"/>
        <v>0</v>
      </c>
    </row>
    <row r="108" spans="2:8" x14ac:dyDescent="0.2">
      <c r="B108" s="9" t="str">
        <f>$B$49</f>
        <v>Teacher Ed-Practice Teaching</v>
      </c>
      <c r="C108" s="172">
        <f>Data!II25</f>
        <v>0</v>
      </c>
      <c r="D108" s="172">
        <f>Data!JC25</f>
        <v>0</v>
      </c>
      <c r="E108" s="172">
        <f>Data!JW25</f>
        <v>0</v>
      </c>
      <c r="F108" s="172">
        <f>Data!KQ25</f>
        <v>0</v>
      </c>
      <c r="G108" s="172">
        <f>Data!LK25</f>
        <v>0</v>
      </c>
      <c r="H108" s="75">
        <f t="shared" si="2"/>
        <v>0</v>
      </c>
    </row>
    <row r="109" spans="2:8" x14ac:dyDescent="0.2">
      <c r="B109" s="9" t="str">
        <f>$B$50</f>
        <v>Technology</v>
      </c>
      <c r="C109" s="172">
        <f>Data!IJ25</f>
        <v>0</v>
      </c>
      <c r="D109" s="172">
        <f>Data!JD25</f>
        <v>0</v>
      </c>
      <c r="E109" s="172">
        <f>Data!JX25</f>
        <v>0</v>
      </c>
      <c r="F109" s="172">
        <f>Data!KR25</f>
        <v>0</v>
      </c>
      <c r="G109" s="172">
        <f>Data!LL25</f>
        <v>0</v>
      </c>
      <c r="H109" s="75">
        <f t="shared" si="2"/>
        <v>0</v>
      </c>
    </row>
    <row r="110" spans="2:8" x14ac:dyDescent="0.2">
      <c r="B110" s="9" t="str">
        <f>$B$51</f>
        <v>Nursing</v>
      </c>
      <c r="C110" s="172">
        <f>Data!IK25</f>
        <v>0</v>
      </c>
      <c r="D110" s="172">
        <f>Data!JE25</f>
        <v>0</v>
      </c>
      <c r="E110" s="172">
        <f>Data!JY25</f>
        <v>0</v>
      </c>
      <c r="F110" s="172">
        <f>Data!KS25</f>
        <v>0</v>
      </c>
      <c r="G110" s="172">
        <f>Data!HPM25</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954972</v>
      </c>
      <c r="D116" s="21">
        <f t="shared" si="3"/>
        <v>1473569</v>
      </c>
      <c r="E116" s="21">
        <f t="shared" si="3"/>
        <v>955625</v>
      </c>
      <c r="F116" s="21">
        <f t="shared" si="3"/>
        <v>0</v>
      </c>
      <c r="G116" s="21">
        <f t="shared" si="3"/>
        <v>0</v>
      </c>
      <c r="H116" s="40">
        <f t="shared" ref="H116:H136" si="4">SUM(C116:G116)</f>
        <v>3384166</v>
      </c>
      <c r="I116" s="1"/>
    </row>
    <row r="117" spans="2:9" x14ac:dyDescent="0.2">
      <c r="B117" s="9" t="str">
        <f>$B$33</f>
        <v>Science</v>
      </c>
      <c r="C117" s="22">
        <f t="shared" si="3"/>
        <v>348387</v>
      </c>
      <c r="D117" s="22">
        <f t="shared" si="3"/>
        <v>351572</v>
      </c>
      <c r="E117" s="22">
        <f t="shared" si="3"/>
        <v>175861</v>
      </c>
      <c r="F117" s="22">
        <f t="shared" si="3"/>
        <v>0</v>
      </c>
      <c r="G117" s="22">
        <f t="shared" si="3"/>
        <v>0</v>
      </c>
      <c r="H117" s="75">
        <f t="shared" si="4"/>
        <v>875820</v>
      </c>
      <c r="I117" s="1"/>
    </row>
    <row r="118" spans="2:9" x14ac:dyDescent="0.2">
      <c r="B118" s="9" t="str">
        <f>$B$34</f>
        <v>Fine Arts</v>
      </c>
      <c r="C118" s="22">
        <f t="shared" si="3"/>
        <v>62869</v>
      </c>
      <c r="D118" s="22">
        <f t="shared" si="3"/>
        <v>45029</v>
      </c>
      <c r="E118" s="22">
        <f t="shared" si="3"/>
        <v>0</v>
      </c>
      <c r="F118" s="22">
        <f t="shared" si="3"/>
        <v>0</v>
      </c>
      <c r="G118" s="22">
        <f t="shared" si="3"/>
        <v>0</v>
      </c>
      <c r="H118" s="75">
        <f t="shared" si="4"/>
        <v>107898</v>
      </c>
      <c r="I118" s="1"/>
    </row>
    <row r="119" spans="2:9" x14ac:dyDescent="0.2">
      <c r="B119" s="9" t="str">
        <f>$B$35</f>
        <v>Teacher Education</v>
      </c>
      <c r="C119" s="22">
        <f t="shared" si="3"/>
        <v>110101</v>
      </c>
      <c r="D119" s="22">
        <f t="shared" si="3"/>
        <v>656596</v>
      </c>
      <c r="E119" s="22">
        <f t="shared" si="3"/>
        <v>1175754</v>
      </c>
      <c r="F119" s="22">
        <f t="shared" si="3"/>
        <v>0</v>
      </c>
      <c r="G119" s="22">
        <f t="shared" si="3"/>
        <v>0</v>
      </c>
      <c r="H119" s="75">
        <f t="shared" si="4"/>
        <v>1942451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20713</v>
      </c>
      <c r="D121" s="22">
        <f t="shared" si="3"/>
        <v>156399</v>
      </c>
      <c r="E121" s="22">
        <f t="shared" si="3"/>
        <v>110822</v>
      </c>
      <c r="F121" s="22">
        <f t="shared" si="3"/>
        <v>0</v>
      </c>
      <c r="G121" s="22">
        <f t="shared" si="3"/>
        <v>0</v>
      </c>
      <c r="H121" s="75">
        <f t="shared" si="4"/>
        <v>287934</v>
      </c>
      <c r="I121" s="1"/>
    </row>
    <row r="122" spans="2:9" x14ac:dyDescent="0.2">
      <c r="B122" s="9" t="str">
        <f>$B$38</f>
        <v>Home Economics</v>
      </c>
      <c r="C122" s="22">
        <f t="shared" si="3"/>
        <v>8369</v>
      </c>
      <c r="D122" s="22">
        <f t="shared" si="3"/>
        <v>72947</v>
      </c>
      <c r="E122" s="22">
        <f t="shared" si="3"/>
        <v>0</v>
      </c>
      <c r="F122" s="22">
        <f t="shared" si="3"/>
        <v>0</v>
      </c>
      <c r="G122" s="22">
        <f t="shared" si="3"/>
        <v>0</v>
      </c>
      <c r="H122" s="75">
        <f t="shared" si="4"/>
        <v>81316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43964</v>
      </c>
      <c r="D129" s="22">
        <f t="shared" si="3"/>
        <v>104720</v>
      </c>
      <c r="E129" s="22">
        <f t="shared" si="3"/>
        <v>0</v>
      </c>
      <c r="F129" s="22">
        <f t="shared" si="3"/>
        <v>0</v>
      </c>
      <c r="G129" s="22">
        <f t="shared" si="3"/>
        <v>0</v>
      </c>
      <c r="H129" s="75">
        <f t="shared" si="4"/>
        <v>148684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271425</v>
      </c>
      <c r="D131" s="22">
        <f t="shared" si="3"/>
        <v>2401972</v>
      </c>
      <c r="E131" s="22">
        <f t="shared" si="3"/>
        <v>1815060</v>
      </c>
      <c r="F131" s="22">
        <f t="shared" si="3"/>
        <v>0</v>
      </c>
      <c r="G131" s="22">
        <f t="shared" si="3"/>
        <v>0</v>
      </c>
      <c r="H131" s="75">
        <f t="shared" si="4"/>
        <v>4488457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66447</v>
      </c>
      <c r="E133" s="22">
        <f t="shared" si="5"/>
        <v>0</v>
      </c>
      <c r="F133" s="22">
        <f t="shared" si="5"/>
        <v>0</v>
      </c>
      <c r="G133" s="22">
        <f t="shared" si="5"/>
        <v>0</v>
      </c>
      <c r="H133" s="75">
        <f t="shared" si="4"/>
        <v>66447</v>
      </c>
      <c r="I133" s="1"/>
    </row>
    <row r="134" spans="2:12" x14ac:dyDescent="0.2">
      <c r="B134" s="9" t="str">
        <f>$B$50</f>
        <v>Technology</v>
      </c>
      <c r="C134" s="22">
        <f t="shared" si="5"/>
        <v>1350</v>
      </c>
      <c r="D134" s="22">
        <f t="shared" si="5"/>
        <v>26150</v>
      </c>
      <c r="E134" s="22">
        <f t="shared" si="5"/>
        <v>79950</v>
      </c>
      <c r="F134" s="22">
        <f t="shared" si="5"/>
        <v>0</v>
      </c>
      <c r="G134" s="22">
        <f t="shared" si="5"/>
        <v>0</v>
      </c>
      <c r="H134" s="75">
        <f t="shared" si="4"/>
        <v>107450</v>
      </c>
      <c r="I134" s="1"/>
    </row>
    <row r="135" spans="2:12" x14ac:dyDescent="0.2">
      <c r="B135" s="9" t="str">
        <f>$B$51</f>
        <v>Nursing</v>
      </c>
      <c r="C135" s="22">
        <f t="shared" si="5"/>
        <v>0</v>
      </c>
      <c r="D135" s="22">
        <f t="shared" si="5"/>
        <v>158100</v>
      </c>
      <c r="E135" s="22">
        <f t="shared" si="5"/>
        <v>0</v>
      </c>
      <c r="F135" s="22">
        <f t="shared" si="5"/>
        <v>0</v>
      </c>
      <c r="G135" s="22">
        <f t="shared" si="5"/>
        <v>0</v>
      </c>
      <c r="H135" s="75">
        <f t="shared" si="4"/>
        <v>158100</v>
      </c>
      <c r="I135" s="1"/>
    </row>
    <row r="136" spans="2:12" x14ac:dyDescent="0.2">
      <c r="B136" s="39" t="str">
        <f>$B$52</f>
        <v>Totals</v>
      </c>
      <c r="C136" s="40">
        <f>SUM(C116:C135)</f>
        <v>1822150</v>
      </c>
      <c r="D136" s="40">
        <f>SUM(D116:D135)</f>
        <v>5513501</v>
      </c>
      <c r="E136" s="40">
        <f>SUM(E116:E135)</f>
        <v>4313072</v>
      </c>
      <c r="F136" s="40">
        <f>SUM(F116:F135)</f>
        <v>0</v>
      </c>
      <c r="G136" s="40">
        <f>SUM(G116:G135)</f>
        <v>0</v>
      </c>
      <c r="H136" s="40">
        <f t="shared" si="4"/>
        <v>11648723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8214131</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Data!QD25</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Data!LN25</f>
        <v>0</v>
      </c>
      <c r="D143" s="172">
        <f>Data!MH25</f>
        <v>0</v>
      </c>
      <c r="E143" s="172">
        <f>Data!NB25</f>
        <v>0</v>
      </c>
      <c r="F143" s="172">
        <f>Data!NV25</f>
        <v>0</v>
      </c>
      <c r="G143" s="172">
        <f>Data!OP25</f>
        <v>0</v>
      </c>
      <c r="H143" s="173">
        <f>Data!PJ25</f>
        <v>2386354</v>
      </c>
      <c r="I143" s="76">
        <f t="shared" ref="I143:I162" si="6">SUM(C143:H143)</f>
        <v>2386354</v>
      </c>
    </row>
    <row r="144" spans="2:12" x14ac:dyDescent="0.2">
      <c r="B144" s="9" t="str">
        <f>$B$33</f>
        <v>Science</v>
      </c>
      <c r="C144" s="172">
        <f>Data!LO25</f>
        <v>0</v>
      </c>
      <c r="D144" s="172">
        <f>Data!MI25</f>
        <v>0</v>
      </c>
      <c r="E144" s="172">
        <f>Data!NC25</f>
        <v>0</v>
      </c>
      <c r="F144" s="172">
        <f>Data!NW25</f>
        <v>0</v>
      </c>
      <c r="G144" s="172">
        <f>Data!OQ25</f>
        <v>0</v>
      </c>
      <c r="H144" s="174">
        <f>Data!PK25</f>
        <v>617587</v>
      </c>
      <c r="I144" s="76">
        <f t="shared" si="6"/>
        <v>617587</v>
      </c>
    </row>
    <row r="145" spans="2:9" x14ac:dyDescent="0.2">
      <c r="B145" s="9" t="str">
        <f>$B$34</f>
        <v>Fine Arts</v>
      </c>
      <c r="C145" s="172">
        <f>Data!LP25</f>
        <v>0</v>
      </c>
      <c r="D145" s="172">
        <f>Data!MJ25</f>
        <v>0</v>
      </c>
      <c r="E145" s="172">
        <f>Data!ND25</f>
        <v>0</v>
      </c>
      <c r="F145" s="172">
        <f>Data!NX25</f>
        <v>0</v>
      </c>
      <c r="G145" s="172">
        <f>Data!OR25</f>
        <v>0</v>
      </c>
      <c r="H145" s="174">
        <f>Data!PL25</f>
        <v>76085</v>
      </c>
      <c r="I145" s="76">
        <f t="shared" si="6"/>
        <v>76085</v>
      </c>
    </row>
    <row r="146" spans="2:9" x14ac:dyDescent="0.2">
      <c r="B146" s="9" t="str">
        <f>$B$35</f>
        <v>Teacher Education</v>
      </c>
      <c r="C146" s="172">
        <f>Data!LQ25</f>
        <v>0</v>
      </c>
      <c r="D146" s="172">
        <f>Data!MK25</f>
        <v>0</v>
      </c>
      <c r="E146" s="172">
        <f>Data!NE25</f>
        <v>0</v>
      </c>
      <c r="F146" s="172">
        <f>Data!NY25</f>
        <v>0</v>
      </c>
      <c r="G146" s="172">
        <f>Data!OS25</f>
        <v>0</v>
      </c>
      <c r="H146" s="174">
        <f>Data!PN25</f>
        <v>1369725</v>
      </c>
      <c r="I146" s="76">
        <f t="shared" si="6"/>
        <v>1369725</v>
      </c>
    </row>
    <row r="147" spans="2:9" x14ac:dyDescent="0.2">
      <c r="B147" s="9" t="str">
        <f>$B$36</f>
        <v>Agriculture</v>
      </c>
      <c r="C147" s="172">
        <f>Data!LR25</f>
        <v>0</v>
      </c>
      <c r="D147" s="172">
        <f>Data!ML25</f>
        <v>0</v>
      </c>
      <c r="E147" s="172">
        <f>Data!NF25</f>
        <v>0</v>
      </c>
      <c r="F147" s="172">
        <f>Data!NZ25</f>
        <v>0</v>
      </c>
      <c r="G147" s="172">
        <f>Data!OT25</f>
        <v>0</v>
      </c>
      <c r="H147" s="174">
        <f>Data!PM25</f>
        <v>0</v>
      </c>
      <c r="I147" s="76">
        <f t="shared" si="6"/>
        <v>0</v>
      </c>
    </row>
    <row r="148" spans="2:9" x14ac:dyDescent="0.2">
      <c r="B148" s="9" t="str">
        <f>$B$37</f>
        <v>Engineering</v>
      </c>
      <c r="C148" s="172">
        <f>Data!LS25</f>
        <v>0</v>
      </c>
      <c r="D148" s="172">
        <f>Data!MM25</f>
        <v>0</v>
      </c>
      <c r="E148" s="172">
        <f>Data!NG25</f>
        <v>0</v>
      </c>
      <c r="F148" s="172">
        <f>Data!OA25</f>
        <v>0</v>
      </c>
      <c r="G148" s="172">
        <f>Data!OU25</f>
        <v>0</v>
      </c>
      <c r="H148" s="174">
        <f>Data!PO25</f>
        <v>203037</v>
      </c>
      <c r="I148" s="76">
        <f t="shared" si="6"/>
        <v>203037</v>
      </c>
    </row>
    <row r="149" spans="2:9" x14ac:dyDescent="0.2">
      <c r="B149" s="9" t="str">
        <f>$B$38</f>
        <v>Home Economics</v>
      </c>
      <c r="C149" s="172">
        <f>Data!LT25</f>
        <v>0</v>
      </c>
      <c r="D149" s="172">
        <f>Data!MN25</f>
        <v>0</v>
      </c>
      <c r="E149" s="172">
        <f>Data!NH25</f>
        <v>0</v>
      </c>
      <c r="F149" s="172">
        <f>Data!OB25</f>
        <v>0</v>
      </c>
      <c r="G149" s="172">
        <f>Data!OV25</f>
        <v>0</v>
      </c>
      <c r="H149" s="174">
        <f>Data!PP25</f>
        <v>57340</v>
      </c>
      <c r="I149" s="76">
        <f t="shared" si="6"/>
        <v>57340</v>
      </c>
    </row>
    <row r="150" spans="2:9" x14ac:dyDescent="0.2">
      <c r="B150" s="9" t="str">
        <f>$B$39</f>
        <v>Law</v>
      </c>
      <c r="C150" s="172">
        <f>Data!LU25</f>
        <v>0</v>
      </c>
      <c r="D150" s="172">
        <f>Data!MO25</f>
        <v>0</v>
      </c>
      <c r="E150" s="172">
        <f>Data!NI25</f>
        <v>0</v>
      </c>
      <c r="F150" s="172">
        <f>Data!OC25</f>
        <v>0</v>
      </c>
      <c r="G150" s="172">
        <f>Data!OW25</f>
        <v>0</v>
      </c>
      <c r="H150" s="174">
        <f>Data!PQ25</f>
        <v>0</v>
      </c>
      <c r="I150" s="76">
        <f t="shared" si="6"/>
        <v>0</v>
      </c>
    </row>
    <row r="151" spans="2:9" x14ac:dyDescent="0.2">
      <c r="B151" s="9" t="str">
        <f>$B$40</f>
        <v>Social Service</v>
      </c>
      <c r="C151" s="172">
        <f>Data!LV25</f>
        <v>0</v>
      </c>
      <c r="D151" s="172">
        <f>Data!MP25</f>
        <v>0</v>
      </c>
      <c r="E151" s="172">
        <f>Data!NJ25</f>
        <v>0</v>
      </c>
      <c r="F151" s="172">
        <f>Data!OD25</f>
        <v>0</v>
      </c>
      <c r="G151" s="172">
        <f>Data!OX25</f>
        <v>0</v>
      </c>
      <c r="H151" s="174">
        <f>Data!PR25</f>
        <v>0</v>
      </c>
      <c r="I151" s="76">
        <f t="shared" si="6"/>
        <v>0</v>
      </c>
    </row>
    <row r="152" spans="2:9" x14ac:dyDescent="0.2">
      <c r="B152" s="9" t="str">
        <f>$B$41</f>
        <v>Library Science</v>
      </c>
      <c r="C152" s="172">
        <f>Data!LW25</f>
        <v>0</v>
      </c>
      <c r="D152" s="172">
        <f>Data!MQ25</f>
        <v>0</v>
      </c>
      <c r="E152" s="172">
        <f>Data!NK25</f>
        <v>0</v>
      </c>
      <c r="F152" s="172">
        <f>Data!OE25</f>
        <v>0</v>
      </c>
      <c r="G152" s="172">
        <f>Data!OY25</f>
        <v>0</v>
      </c>
      <c r="H152" s="174">
        <f>Data!PS25</f>
        <v>0</v>
      </c>
      <c r="I152" s="76">
        <f t="shared" si="6"/>
        <v>0</v>
      </c>
    </row>
    <row r="153" spans="2:9" x14ac:dyDescent="0.2">
      <c r="B153" s="9" t="str">
        <f>$B$42</f>
        <v>Veterinary Science</v>
      </c>
      <c r="C153" s="172">
        <f>Data!LX25</f>
        <v>0</v>
      </c>
      <c r="D153" s="172">
        <f>Data!MR25</f>
        <v>0</v>
      </c>
      <c r="E153" s="172">
        <f>Data!NL25</f>
        <v>0</v>
      </c>
      <c r="F153" s="172">
        <f>Data!OF25</f>
        <v>0</v>
      </c>
      <c r="G153" s="172">
        <f>Data!OZ25</f>
        <v>0</v>
      </c>
      <c r="H153" s="174">
        <f>Data!PT25</f>
        <v>0</v>
      </c>
      <c r="I153" s="76">
        <f t="shared" si="6"/>
        <v>0</v>
      </c>
    </row>
    <row r="154" spans="2:9" x14ac:dyDescent="0.2">
      <c r="B154" s="9" t="str">
        <f>$B$43</f>
        <v>Vocational Training</v>
      </c>
      <c r="C154" s="172">
        <f>Data!LY25</f>
        <v>0</v>
      </c>
      <c r="D154" s="172">
        <f>Data!MS25</f>
        <v>0</v>
      </c>
      <c r="E154" s="172">
        <f>Data!NM25</f>
        <v>0</v>
      </c>
      <c r="F154" s="172">
        <f>Data!OG25</f>
        <v>0</v>
      </c>
      <c r="G154" s="172">
        <f>Data!PA25</f>
        <v>0</v>
      </c>
      <c r="H154" s="174">
        <f>Data!PU25</f>
        <v>0</v>
      </c>
      <c r="I154" s="76">
        <f t="shared" si="6"/>
        <v>0</v>
      </c>
    </row>
    <row r="155" spans="2:9" x14ac:dyDescent="0.2">
      <c r="B155" s="9" t="str">
        <f>$B$44</f>
        <v>Physical Training</v>
      </c>
      <c r="C155" s="172">
        <f>Data!LZ25</f>
        <v>0</v>
      </c>
      <c r="D155" s="172">
        <f>Data!MT25</f>
        <v>0</v>
      </c>
      <c r="E155" s="172">
        <f>Data!NN25</f>
        <v>0</v>
      </c>
      <c r="F155" s="172">
        <f>Data!OH25</f>
        <v>0</v>
      </c>
      <c r="G155" s="172">
        <f>Data!PB25</f>
        <v>0</v>
      </c>
      <c r="H155" s="174">
        <f>Data!PV25</f>
        <v>0</v>
      </c>
      <c r="I155" s="76">
        <f t="shared" si="6"/>
        <v>0</v>
      </c>
    </row>
    <row r="156" spans="2:9" x14ac:dyDescent="0.2">
      <c r="B156" s="9" t="str">
        <f>$B$45</f>
        <v>Health Services</v>
      </c>
      <c r="C156" s="172">
        <f>Data!MA25</f>
        <v>0</v>
      </c>
      <c r="D156" s="172">
        <f>Data!MU25</f>
        <v>0</v>
      </c>
      <c r="E156" s="172">
        <f>Data!NO25</f>
        <v>0</v>
      </c>
      <c r="F156" s="172">
        <f>Data!OI25</f>
        <v>0</v>
      </c>
      <c r="G156" s="172">
        <f>Data!PC25</f>
        <v>0</v>
      </c>
      <c r="H156" s="174">
        <f>Data!PW25</f>
        <v>104845</v>
      </c>
      <c r="I156" s="76">
        <f t="shared" si="6"/>
        <v>104845</v>
      </c>
    </row>
    <row r="157" spans="2:9" x14ac:dyDescent="0.2">
      <c r="B157" s="9" t="str">
        <f>$B$46</f>
        <v>Pharmacy</v>
      </c>
      <c r="C157" s="172">
        <f>Data!MB25</f>
        <v>0</v>
      </c>
      <c r="D157" s="172">
        <f>Data!MV25</f>
        <v>0</v>
      </c>
      <c r="E157" s="172">
        <f>Data!NP25</f>
        <v>0</v>
      </c>
      <c r="F157" s="172">
        <f>Data!OJ25</f>
        <v>0</v>
      </c>
      <c r="G157" s="172">
        <f>Data!PD25</f>
        <v>0</v>
      </c>
      <c r="H157" s="174">
        <f>Data!PX25</f>
        <v>0</v>
      </c>
      <c r="I157" s="76">
        <f t="shared" si="6"/>
        <v>0</v>
      </c>
    </row>
    <row r="158" spans="2:9" x14ac:dyDescent="0.2">
      <c r="B158" s="9" t="str">
        <f>$B$47</f>
        <v>Business Administration</v>
      </c>
      <c r="C158" s="172">
        <f>Data!MC25</f>
        <v>0</v>
      </c>
      <c r="D158" s="172">
        <f>Data!MW25</f>
        <v>0</v>
      </c>
      <c r="E158" s="172">
        <f>Data!NQ25</f>
        <v>0</v>
      </c>
      <c r="F158" s="172">
        <f>Data!OK25</f>
        <v>0</v>
      </c>
      <c r="G158" s="172">
        <f>Data!PE25</f>
        <v>0</v>
      </c>
      <c r="H158" s="174">
        <f>Data!PY25</f>
        <v>3165049</v>
      </c>
      <c r="I158" s="76">
        <f t="shared" si="6"/>
        <v>3165049</v>
      </c>
    </row>
    <row r="159" spans="2:9" x14ac:dyDescent="0.2">
      <c r="B159" s="9" t="str">
        <f>$B$48</f>
        <v>Optometry</v>
      </c>
      <c r="C159" s="172">
        <f>Data!MD25</f>
        <v>0</v>
      </c>
      <c r="D159" s="172">
        <f>Data!MX25</f>
        <v>0</v>
      </c>
      <c r="E159" s="172">
        <f>Data!NR25</f>
        <v>0</v>
      </c>
      <c r="F159" s="172">
        <f>Data!OL25</f>
        <v>0</v>
      </c>
      <c r="G159" s="172">
        <f>Data!PF25</f>
        <v>0</v>
      </c>
      <c r="H159" s="174">
        <f>Data!PZ25</f>
        <v>0</v>
      </c>
      <c r="I159" s="76">
        <f t="shared" si="6"/>
        <v>0</v>
      </c>
    </row>
    <row r="160" spans="2:9" x14ac:dyDescent="0.2">
      <c r="B160" s="9" t="str">
        <f>$B$49</f>
        <v>Teacher Ed-Practice Teaching</v>
      </c>
      <c r="C160" s="172">
        <f>Data!ME25</f>
        <v>0</v>
      </c>
      <c r="D160" s="172">
        <f>Data!MY25</f>
        <v>0</v>
      </c>
      <c r="E160" s="172">
        <f>Data!NS25</f>
        <v>0</v>
      </c>
      <c r="F160" s="172">
        <f>Data!OM25</f>
        <v>0</v>
      </c>
      <c r="G160" s="172">
        <f>Data!PG25</f>
        <v>0</v>
      </c>
      <c r="H160" s="174">
        <f>Data!QA25</f>
        <v>46855</v>
      </c>
      <c r="I160" s="76">
        <f t="shared" si="6"/>
        <v>46855</v>
      </c>
    </row>
    <row r="161" spans="2:10" x14ac:dyDescent="0.2">
      <c r="B161" s="9" t="str">
        <f>$B$50</f>
        <v>Technology</v>
      </c>
      <c r="C161" s="172">
        <f>Data!MF25</f>
        <v>0</v>
      </c>
      <c r="D161" s="172">
        <f>Data!MZ25</f>
        <v>0</v>
      </c>
      <c r="E161" s="172">
        <f>Data!NT25</f>
        <v>0</v>
      </c>
      <c r="F161" s="172">
        <f>Data!ON25</f>
        <v>0</v>
      </c>
      <c r="G161" s="172">
        <f>Data!PH25</f>
        <v>0</v>
      </c>
      <c r="H161" s="174">
        <f>Data!QB25</f>
        <v>75769</v>
      </c>
      <c r="I161" s="76">
        <f t="shared" si="6"/>
        <v>75769</v>
      </c>
    </row>
    <row r="162" spans="2:10" x14ac:dyDescent="0.2">
      <c r="B162" s="9" t="str">
        <f>$B$51</f>
        <v>Nursing</v>
      </c>
      <c r="C162" s="172">
        <f>Data!MG25</f>
        <v>0</v>
      </c>
      <c r="D162" s="172">
        <f>Data!NA25</f>
        <v>0</v>
      </c>
      <c r="E162" s="172">
        <f>Data!NU25</f>
        <v>0</v>
      </c>
      <c r="F162" s="172">
        <f>Data!OO25</f>
        <v>0</v>
      </c>
      <c r="G162" s="172">
        <f>Data!PI25</f>
        <v>0</v>
      </c>
      <c r="H162" s="174">
        <f>Data!QC25</f>
        <v>111485</v>
      </c>
      <c r="I162" s="76">
        <f t="shared" si="6"/>
        <v>111485</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8214131</v>
      </c>
      <c r="I163" s="76">
        <f>SUM(I143:I162)</f>
        <v>8214131</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673401.142877743</v>
      </c>
      <c r="D168" s="21">
        <f t="shared" si="8"/>
        <v>1039091.2494913074</v>
      </c>
      <c r="E168" s="21">
        <f t="shared" si="8"/>
        <v>673861.60763094958</v>
      </c>
      <c r="F168" s="21">
        <f t="shared" si="8"/>
        <v>0</v>
      </c>
      <c r="G168" s="21">
        <f t="shared" si="8"/>
        <v>0</v>
      </c>
      <c r="H168" s="40">
        <f t="shared" ref="H168:H188" si="9">SUM(C168:G168)</f>
        <v>2386354</v>
      </c>
      <c r="I168" s="56"/>
      <c r="J168" s="57"/>
    </row>
    <row r="169" spans="2:10" x14ac:dyDescent="0.2">
      <c r="B169" s="9" t="str">
        <f>$B$33</f>
        <v>Science</v>
      </c>
      <c r="C169" s="22">
        <f t="shared" si="8"/>
        <v>245666.09824964034</v>
      </c>
      <c r="D169" s="22">
        <f t="shared" si="8"/>
        <v>247912.01018930832</v>
      </c>
      <c r="E169" s="22">
        <f t="shared" si="8"/>
        <v>124008.89156105135</v>
      </c>
      <c r="F169" s="22">
        <f t="shared" si="8"/>
        <v>0</v>
      </c>
      <c r="G169" s="22">
        <f t="shared" si="8"/>
        <v>0</v>
      </c>
      <c r="H169" s="75">
        <f t="shared" si="9"/>
        <v>617587</v>
      </c>
      <c r="I169" s="56"/>
      <c r="J169" s="57"/>
    </row>
    <row r="170" spans="2:10" x14ac:dyDescent="0.2">
      <c r="B170" s="9" t="str">
        <f>$B$34</f>
        <v>Fine Arts</v>
      </c>
      <c r="C170" s="22">
        <f t="shared" si="8"/>
        <v>44332.497961037276</v>
      </c>
      <c r="D170" s="22">
        <f t="shared" si="8"/>
        <v>31752.502038962724</v>
      </c>
      <c r="E170" s="22">
        <f t="shared" si="8"/>
        <v>0</v>
      </c>
      <c r="F170" s="22">
        <f t="shared" si="8"/>
        <v>0</v>
      </c>
      <c r="G170" s="22">
        <f t="shared" si="8"/>
        <v>0</v>
      </c>
      <c r="H170" s="75">
        <f t="shared" si="9"/>
        <v>76085</v>
      </c>
      <c r="I170" s="56"/>
      <c r="J170" s="57"/>
    </row>
    <row r="171" spans="2:10" x14ac:dyDescent="0.2">
      <c r="B171" s="9" t="str">
        <f>$B$35</f>
        <v>Teacher Education</v>
      </c>
      <c r="C171" s="22">
        <f t="shared" si="8"/>
        <v>77638.04195060776</v>
      </c>
      <c r="D171" s="22">
        <f t="shared" si="8"/>
        <v>463000.5884833131</v>
      </c>
      <c r="E171" s="22">
        <f t="shared" si="8"/>
        <v>829086.36956607911</v>
      </c>
      <c r="F171" s="22">
        <f t="shared" si="8"/>
        <v>0</v>
      </c>
      <c r="G171" s="22">
        <f t="shared" si="8"/>
        <v>0</v>
      </c>
      <c r="H171" s="75">
        <f t="shared" si="9"/>
        <v>1369725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14605.796401258622</v>
      </c>
      <c r="D173" s="22">
        <f t="shared" si="8"/>
        <v>110284.93947571318</v>
      </c>
      <c r="E173" s="22">
        <f t="shared" si="8"/>
        <v>78146.264123028188</v>
      </c>
      <c r="F173" s="22">
        <f t="shared" si="8"/>
        <v>0</v>
      </c>
      <c r="G173" s="22">
        <f t="shared" si="8"/>
        <v>0</v>
      </c>
      <c r="H173" s="75">
        <f t="shared" si="9"/>
        <v>203037</v>
      </c>
      <c r="I173" s="56"/>
      <c r="J173" s="57"/>
    </row>
    <row r="174" spans="2:10" x14ac:dyDescent="0.2">
      <c r="B174" s="9" t="str">
        <f>$B$38</f>
        <v>Home Economics</v>
      </c>
      <c r="C174" s="22">
        <f t="shared" si="8"/>
        <v>5901.4026759801272</v>
      </c>
      <c r="D174" s="22">
        <f t="shared" si="8"/>
        <v>51438.597324019873</v>
      </c>
      <c r="E174" s="22">
        <f t="shared" si="8"/>
        <v>0</v>
      </c>
      <c r="F174" s="22">
        <f t="shared" si="8"/>
        <v>0</v>
      </c>
      <c r="G174" s="22">
        <f t="shared" si="8"/>
        <v>0</v>
      </c>
      <c r="H174" s="75">
        <f t="shared" si="9"/>
        <v>57340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31001.355761211697</v>
      </c>
      <c r="D181" s="22">
        <f t="shared" si="8"/>
        <v>73843.6442387883</v>
      </c>
      <c r="E181" s="22">
        <f t="shared" si="8"/>
        <v>0</v>
      </c>
      <c r="F181" s="22">
        <f t="shared" si="8"/>
        <v>0</v>
      </c>
      <c r="G181" s="22">
        <f t="shared" si="8"/>
        <v>0</v>
      </c>
      <c r="H181" s="75">
        <f t="shared" si="9"/>
        <v>104845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191396.15792799174</v>
      </c>
      <c r="D183" s="22">
        <f t="shared" si="8"/>
        <v>1693757.8051049614</v>
      </c>
      <c r="E183" s="22">
        <f t="shared" si="8"/>
        <v>1279895.0369670468</v>
      </c>
      <c r="F183" s="22">
        <f t="shared" si="8"/>
        <v>0</v>
      </c>
      <c r="G183" s="22">
        <f t="shared" si="8"/>
        <v>0</v>
      </c>
      <c r="H183" s="75">
        <f t="shared" si="9"/>
        <v>3165049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46855</v>
      </c>
      <c r="E185" s="22">
        <f t="shared" si="10"/>
        <v>0</v>
      </c>
      <c r="F185" s="22">
        <f t="shared" si="10"/>
        <v>0</v>
      </c>
      <c r="G185" s="22">
        <f t="shared" si="10"/>
        <v>0</v>
      </c>
      <c r="H185" s="75">
        <f t="shared" si="9"/>
        <v>46855</v>
      </c>
      <c r="I185" s="56"/>
      <c r="J185" s="57"/>
    </row>
    <row r="186" spans="2:10" x14ac:dyDescent="0.2">
      <c r="B186" s="9" t="str">
        <f>$B$50</f>
        <v>Technology</v>
      </c>
      <c r="C186" s="22">
        <f t="shared" si="10"/>
        <v>951.96044671940433</v>
      </c>
      <c r="D186" s="22">
        <f t="shared" si="10"/>
        <v>18439.826430898091</v>
      </c>
      <c r="E186" s="22">
        <f t="shared" si="10"/>
        <v>56377.213122382505</v>
      </c>
      <c r="F186" s="22">
        <f t="shared" si="10"/>
        <v>0</v>
      </c>
      <c r="G186" s="22">
        <f t="shared" si="10"/>
        <v>0</v>
      </c>
      <c r="H186" s="75">
        <f t="shared" si="9"/>
        <v>75769</v>
      </c>
      <c r="I186" s="56"/>
      <c r="J186" s="57"/>
    </row>
    <row r="187" spans="2:10" x14ac:dyDescent="0.2">
      <c r="B187" s="9" t="str">
        <f>$B$51</f>
        <v>Nursing</v>
      </c>
      <c r="C187" s="22">
        <f t="shared" si="10"/>
        <v>0</v>
      </c>
      <c r="D187" s="22">
        <f t="shared" si="10"/>
        <v>111485</v>
      </c>
      <c r="E187" s="22">
        <f t="shared" si="10"/>
        <v>0</v>
      </c>
      <c r="F187" s="22">
        <f t="shared" si="10"/>
        <v>0</v>
      </c>
      <c r="G187" s="22">
        <f t="shared" si="10"/>
        <v>0</v>
      </c>
      <c r="H187" s="75">
        <f t="shared" si="9"/>
        <v>111485</v>
      </c>
      <c r="I187" s="56"/>
      <c r="J187" s="57"/>
    </row>
    <row r="188" spans="2:10" x14ac:dyDescent="0.2">
      <c r="B188" s="39" t="str">
        <f>$B$52</f>
        <v>Totals</v>
      </c>
      <c r="C188" s="40">
        <f>SUM(C168:C187)</f>
        <v>1284894.45425219</v>
      </c>
      <c r="D188" s="40">
        <f>SUM(D168:D187)</f>
        <v>3887861.1627772725</v>
      </c>
      <c r="E188" s="40">
        <f>SUM(E168:E187)</f>
        <v>3041375.3829705375</v>
      </c>
      <c r="F188" s="40">
        <f>SUM(F168:F187)</f>
        <v>0</v>
      </c>
      <c r="G188" s="40">
        <f>SUM(G168:G187)</f>
        <v>0</v>
      </c>
      <c r="H188" s="40">
        <f t="shared" si="9"/>
        <v>8214131</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9919124</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813178.03544027964</v>
      </c>
      <c r="D193" s="42">
        <f t="shared" si="11"/>
        <v>1254773.9038481729</v>
      </c>
      <c r="E193" s="42">
        <f t="shared" si="11"/>
        <v>813734.07819037337</v>
      </c>
      <c r="F193" s="42">
        <f t="shared" si="11"/>
        <v>0</v>
      </c>
      <c r="G193" s="42">
        <f t="shared" si="11"/>
        <v>0</v>
      </c>
      <c r="H193" s="42">
        <f>SUM(C193:G193)</f>
        <v>2881686.017478826</v>
      </c>
      <c r="I193" s="1"/>
    </row>
    <row r="194" spans="2:9" x14ac:dyDescent="0.2">
      <c r="B194" s="9" t="str">
        <f>$B$33</f>
        <v>Science</v>
      </c>
      <c r="C194" s="43">
        <f t="shared" si="11"/>
        <v>296658.59965834883</v>
      </c>
      <c r="D194" s="43">
        <f t="shared" si="11"/>
        <v>299370.69178552879</v>
      </c>
      <c r="E194" s="43">
        <f t="shared" si="11"/>
        <v>149749.20991459751</v>
      </c>
      <c r="F194" s="43">
        <f t="shared" si="11"/>
        <v>0</v>
      </c>
      <c r="G194" s="43">
        <f t="shared" si="11"/>
        <v>0</v>
      </c>
      <c r="H194" s="43">
        <f t="shared" ref="H194:H213" si="12">SUM(C194:G194)</f>
        <v>745778.50135847507</v>
      </c>
      <c r="I194" s="1"/>
    </row>
    <row r="195" spans="2:9" x14ac:dyDescent="0.2">
      <c r="B195" s="9" t="str">
        <f>$B$34</f>
        <v>Fine Arts</v>
      </c>
      <c r="C195" s="43">
        <f t="shared" si="11"/>
        <v>53534.229181687988</v>
      </c>
      <c r="D195" s="43">
        <f t="shared" si="11"/>
        <v>38343.107188315837</v>
      </c>
      <c r="E195" s="43">
        <f t="shared" si="11"/>
        <v>0</v>
      </c>
      <c r="F195" s="43">
        <f t="shared" si="11"/>
        <v>0</v>
      </c>
      <c r="G195" s="43">
        <f t="shared" si="11"/>
        <v>0</v>
      </c>
      <c r="H195" s="43">
        <f t="shared" si="12"/>
        <v>91877.336370003817</v>
      </c>
      <c r="I195" s="1"/>
    </row>
    <row r="196" spans="2:9" x14ac:dyDescent="0.2">
      <c r="B196" s="9" t="str">
        <f>$B$35</f>
        <v>Teacher Education</v>
      </c>
      <c r="C196" s="43">
        <f t="shared" si="11"/>
        <v>93753.23557131541</v>
      </c>
      <c r="D196" s="43">
        <f t="shared" si="11"/>
        <v>559104.81706054823</v>
      </c>
      <c r="E196" s="43">
        <f t="shared" si="11"/>
        <v>1001178.3883517532</v>
      </c>
      <c r="F196" s="43">
        <f t="shared" si="11"/>
        <v>0</v>
      </c>
      <c r="G196" s="43">
        <f t="shared" si="11"/>
        <v>0</v>
      </c>
      <c r="H196" s="43">
        <f t="shared" si="12"/>
        <v>1654036.4409836167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17637.539789726306</v>
      </c>
      <c r="D198" s="43">
        <f t="shared" si="11"/>
        <v>133176.92200904767</v>
      </c>
      <c r="E198" s="43">
        <f t="shared" si="11"/>
        <v>94367.181701204492</v>
      </c>
      <c r="F198" s="43">
        <f t="shared" si="11"/>
        <v>0</v>
      </c>
      <c r="G198" s="43">
        <f t="shared" si="11"/>
        <v>0</v>
      </c>
      <c r="H198" s="43">
        <f t="shared" si="12"/>
        <v>245181.64349997847</v>
      </c>
      <c r="I198" s="1"/>
    </row>
    <row r="199" spans="2:9" x14ac:dyDescent="0.2">
      <c r="B199" s="9" t="str">
        <f>$B$38</f>
        <v>Home Economics</v>
      </c>
      <c r="C199" s="43">
        <f t="shared" si="11"/>
        <v>7126.3733162853996</v>
      </c>
      <c r="D199" s="43">
        <f t="shared" si="11"/>
        <v>62115.850675477472</v>
      </c>
      <c r="E199" s="43">
        <f t="shared" si="11"/>
        <v>0</v>
      </c>
      <c r="F199" s="43">
        <f t="shared" si="11"/>
        <v>0</v>
      </c>
      <c r="G199" s="43">
        <f t="shared" si="11"/>
        <v>0</v>
      </c>
      <c r="H199" s="43">
        <f t="shared" si="12"/>
        <v>69242.223991762876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37436.238078285496</v>
      </c>
      <c r="D206" s="43">
        <f t="shared" si="11"/>
        <v>89171.204884861625</v>
      </c>
      <c r="E206" s="43">
        <f t="shared" si="11"/>
        <v>0</v>
      </c>
      <c r="F206" s="43">
        <f t="shared" si="11"/>
        <v>0</v>
      </c>
      <c r="G206" s="43">
        <f t="shared" si="11"/>
        <v>0</v>
      </c>
      <c r="H206" s="43">
        <f t="shared" si="12"/>
        <v>126607.44296314713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231123.89501407149</v>
      </c>
      <c r="D208" s="43">
        <f t="shared" si="11"/>
        <v>2045327.896673996</v>
      </c>
      <c r="E208" s="43">
        <f t="shared" si="11"/>
        <v>1545560.4195790389</v>
      </c>
      <c r="F208" s="43">
        <f t="shared" si="11"/>
        <v>0</v>
      </c>
      <c r="G208" s="43">
        <f t="shared" si="11"/>
        <v>0</v>
      </c>
      <c r="H208" s="43">
        <f t="shared" si="12"/>
        <v>3822012.2112671062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56580.9687832735</v>
      </c>
      <c r="E210" s="43">
        <f t="shared" si="13"/>
        <v>0</v>
      </c>
      <c r="F210" s="43">
        <f t="shared" si="13"/>
        <v>0</v>
      </c>
      <c r="G210" s="43">
        <f t="shared" si="13"/>
        <v>0</v>
      </c>
      <c r="H210" s="43">
        <f t="shared" si="12"/>
        <v>56580.9687832735</v>
      </c>
      <c r="I210" s="1"/>
    </row>
    <row r="211" spans="2:9" x14ac:dyDescent="0.2">
      <c r="B211" s="9" t="str">
        <f>$B$50</f>
        <v>Technology</v>
      </c>
      <c r="C211" s="43">
        <f t="shared" si="13"/>
        <v>1149.5523929962108</v>
      </c>
      <c r="D211" s="43">
        <f t="shared" si="13"/>
        <v>22267.255612482157</v>
      </c>
      <c r="E211" s="43">
        <f t="shared" si="13"/>
        <v>68079.047274108932</v>
      </c>
      <c r="F211" s="43">
        <f t="shared" si="13"/>
        <v>0</v>
      </c>
      <c r="G211" s="43">
        <f t="shared" si="13"/>
        <v>0</v>
      </c>
      <c r="H211" s="43">
        <f t="shared" si="12"/>
        <v>91495.855279587297</v>
      </c>
      <c r="I211" s="1"/>
    </row>
    <row r="212" spans="2:9" x14ac:dyDescent="0.2">
      <c r="B212" s="9" t="str">
        <f>$B$51</f>
        <v>Nursing</v>
      </c>
      <c r="C212" s="43">
        <f t="shared" si="13"/>
        <v>0</v>
      </c>
      <c r="D212" s="43">
        <f t="shared" si="13"/>
        <v>134625.35802422292</v>
      </c>
      <c r="E212" s="43">
        <f t="shared" si="13"/>
        <v>0</v>
      </c>
      <c r="F212" s="43">
        <f t="shared" si="13"/>
        <v>0</v>
      </c>
      <c r="G212" s="43">
        <f t="shared" si="13"/>
        <v>0</v>
      </c>
      <c r="H212" s="43">
        <f t="shared" si="12"/>
        <v>134625.35802422292</v>
      </c>
      <c r="I212" s="1"/>
    </row>
    <row r="213" spans="2:9" x14ac:dyDescent="0.2">
      <c r="B213" s="39" t="str">
        <f>$B$52</f>
        <v>Totals</v>
      </c>
      <c r="C213" s="42">
        <f>SUM(C193:C212)</f>
        <v>1551597.6984429967</v>
      </c>
      <c r="D213" s="42">
        <f>SUM(D193:D212)</f>
        <v>4694857.9765459271</v>
      </c>
      <c r="E213" s="42">
        <f>SUM(E193:E212)</f>
        <v>3672668.3250110764</v>
      </c>
      <c r="F213" s="42">
        <f>SUM(F193:F212)</f>
        <v>0</v>
      </c>
      <c r="G213" s="42">
        <f>SUM(G193:G212)</f>
        <v>0</v>
      </c>
      <c r="H213" s="42">
        <f t="shared" si="12"/>
        <v>9919124</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6620645</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915532.08119955531</v>
      </c>
      <c r="D218" s="42">
        <f t="shared" si="14"/>
        <v>1362948.5062296758</v>
      </c>
      <c r="E218" s="42">
        <f t="shared" si="14"/>
        <v>339401.97825441038</v>
      </c>
      <c r="F218" s="42">
        <f t="shared" si="14"/>
        <v>0</v>
      </c>
      <c r="G218" s="42">
        <f t="shared" si="14"/>
        <v>0</v>
      </c>
      <c r="H218" s="42">
        <f>SUM(C218:G218)</f>
        <v>2617882.5656836415</v>
      </c>
      <c r="I218" s="1"/>
    </row>
    <row r="219" spans="2:9" x14ac:dyDescent="0.2">
      <c r="B219" s="9" t="str">
        <f>$B$33</f>
        <v>Science</v>
      </c>
      <c r="C219" s="43">
        <f t="shared" si="14"/>
        <v>274736.91455439606</v>
      </c>
      <c r="D219" s="43">
        <f t="shared" si="14"/>
        <v>147472.18196194369</v>
      </c>
      <c r="E219" s="43">
        <f t="shared" si="14"/>
        <v>46893.487223532815</v>
      </c>
      <c r="F219" s="43">
        <f t="shared" si="14"/>
        <v>0</v>
      </c>
      <c r="G219" s="43">
        <f t="shared" si="14"/>
        <v>0</v>
      </c>
      <c r="H219" s="43">
        <f t="shared" ref="H219:H238" si="15">SUM(C219:G219)</f>
        <v>469102.58373987256</v>
      </c>
      <c r="I219" s="1"/>
    </row>
    <row r="220" spans="2:9" x14ac:dyDescent="0.2">
      <c r="B220" s="9" t="str">
        <f>$B$34</f>
        <v>Fine Arts</v>
      </c>
      <c r="C220" s="43">
        <f t="shared" si="14"/>
        <v>47979.374604067867</v>
      </c>
      <c r="D220" s="43">
        <f t="shared" si="14"/>
        <v>28527.916806591638</v>
      </c>
      <c r="E220" s="43">
        <f t="shared" si="14"/>
        <v>0</v>
      </c>
      <c r="F220" s="43">
        <f t="shared" si="14"/>
        <v>0</v>
      </c>
      <c r="G220" s="43">
        <f t="shared" si="14"/>
        <v>0</v>
      </c>
      <c r="H220" s="43">
        <f t="shared" si="15"/>
        <v>76507.291410659498</v>
      </c>
      <c r="I220" s="1"/>
    </row>
    <row r="221" spans="2:9" x14ac:dyDescent="0.2">
      <c r="B221" s="9" t="str">
        <f>$B$35</f>
        <v>Teacher Education</v>
      </c>
      <c r="C221" s="43">
        <f t="shared" si="14"/>
        <v>53508.596212715092</v>
      </c>
      <c r="D221" s="43">
        <f t="shared" si="14"/>
        <v>359794.71032575687</v>
      </c>
      <c r="E221" s="43">
        <f t="shared" si="14"/>
        <v>504128.01981762581</v>
      </c>
      <c r="F221" s="43">
        <f t="shared" si="14"/>
        <v>0</v>
      </c>
      <c r="G221" s="43">
        <f t="shared" si="14"/>
        <v>0</v>
      </c>
      <c r="H221" s="43">
        <f t="shared" si="15"/>
        <v>917431.32635609782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43639.232911258754</v>
      </c>
      <c r="D223" s="43">
        <f t="shared" si="14"/>
        <v>218246.35808321476</v>
      </c>
      <c r="E223" s="43">
        <f t="shared" si="14"/>
        <v>48091.159785234049</v>
      </c>
      <c r="F223" s="43">
        <f t="shared" si="14"/>
        <v>0</v>
      </c>
      <c r="G223" s="43">
        <f t="shared" si="14"/>
        <v>0</v>
      </c>
      <c r="H223" s="43">
        <f t="shared" si="15"/>
        <v>309976.75077970757</v>
      </c>
      <c r="I223" s="1"/>
    </row>
    <row r="224" spans="2:9" x14ac:dyDescent="0.2">
      <c r="B224" s="9" t="str">
        <f>$B$38</f>
        <v>Home Economics</v>
      </c>
      <c r="C224" s="43">
        <f t="shared" si="14"/>
        <v>11415.167192045887</v>
      </c>
      <c r="D224" s="43">
        <f t="shared" si="14"/>
        <v>84180.738117811401</v>
      </c>
      <c r="E224" s="43">
        <f t="shared" si="14"/>
        <v>0</v>
      </c>
      <c r="F224" s="43">
        <f t="shared" si="14"/>
        <v>0</v>
      </c>
      <c r="G224" s="43">
        <f t="shared" si="14"/>
        <v>0</v>
      </c>
      <c r="H224" s="43">
        <f t="shared" si="15"/>
        <v>95595.905309857291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10761.173238334924</v>
      </c>
      <c r="D231" s="43">
        <f t="shared" si="14"/>
        <v>37959.277280901988</v>
      </c>
      <c r="E231" s="43">
        <f t="shared" si="14"/>
        <v>0</v>
      </c>
      <c r="F231" s="43">
        <f t="shared" si="14"/>
        <v>0</v>
      </c>
      <c r="G231" s="43">
        <f t="shared" si="14"/>
        <v>0</v>
      </c>
      <c r="H231" s="43">
        <f t="shared" si="15"/>
        <v>48720.450519236911</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146970.27759759079</v>
      </c>
      <c r="D233" s="43">
        <f t="shared" si="14"/>
        <v>1234884.6611115611</v>
      </c>
      <c r="E233" s="43">
        <f t="shared" si="14"/>
        <v>612194.93634651392</v>
      </c>
      <c r="F233" s="43">
        <f t="shared" si="14"/>
        <v>0</v>
      </c>
      <c r="G233" s="43">
        <f t="shared" si="14"/>
        <v>0</v>
      </c>
      <c r="H233" s="43">
        <f t="shared" si="15"/>
        <v>1994049.8750556658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29697.093724894577</v>
      </c>
      <c r="E235" s="43">
        <f t="shared" si="16"/>
        <v>0</v>
      </c>
      <c r="F235" s="43">
        <f t="shared" si="16"/>
        <v>0</v>
      </c>
      <c r="G235" s="43">
        <f t="shared" si="16"/>
        <v>0</v>
      </c>
      <c r="H235" s="43">
        <f t="shared" si="15"/>
        <v>29697.093724894577</v>
      </c>
      <c r="I235" s="1"/>
    </row>
    <row r="236" spans="2:10" x14ac:dyDescent="0.2">
      <c r="B236" s="9" t="str">
        <f>$B$50</f>
        <v>Technology</v>
      </c>
      <c r="C236" s="43">
        <f t="shared" si="16"/>
        <v>356.72397475143396</v>
      </c>
      <c r="D236" s="43">
        <f t="shared" si="16"/>
        <v>13562.452252314059</v>
      </c>
      <c r="E236" s="43">
        <f t="shared" si="16"/>
        <v>22663.650013730989</v>
      </c>
      <c r="F236" s="43">
        <f t="shared" si="16"/>
        <v>0</v>
      </c>
      <c r="G236" s="43">
        <f t="shared" si="16"/>
        <v>0</v>
      </c>
      <c r="H236" s="43">
        <f t="shared" si="15"/>
        <v>36582.826240796479</v>
      </c>
      <c r="I236" s="1"/>
    </row>
    <row r="237" spans="2:10" x14ac:dyDescent="0.2">
      <c r="B237" s="9" t="str">
        <f>$B$51</f>
        <v>Nursing</v>
      </c>
      <c r="C237" s="43">
        <f t="shared" si="16"/>
        <v>0</v>
      </c>
      <c r="D237" s="43">
        <f t="shared" si="16"/>
        <v>25098.331179569694</v>
      </c>
      <c r="E237" s="43">
        <f t="shared" si="16"/>
        <v>0</v>
      </c>
      <c r="F237" s="43">
        <f t="shared" si="16"/>
        <v>0</v>
      </c>
      <c r="G237" s="43">
        <f t="shared" si="16"/>
        <v>0</v>
      </c>
      <c r="H237" s="43">
        <f t="shared" si="15"/>
        <v>25098.331179569694</v>
      </c>
      <c r="I237" s="1"/>
    </row>
    <row r="238" spans="2:10" x14ac:dyDescent="0.2">
      <c r="B238" s="39" t="str">
        <f>$B$52</f>
        <v>Totals</v>
      </c>
      <c r="C238" s="42">
        <f>SUM(C218:C237)</f>
        <v>1504899.5414847161</v>
      </c>
      <c r="D238" s="42">
        <f>SUM(D218:D237)</f>
        <v>3542372.2270742352</v>
      </c>
      <c r="E238" s="42">
        <f>SUM(E218:E237)</f>
        <v>1573373.2314410482</v>
      </c>
      <c r="F238" s="42">
        <f>SUM(F218:F237)</f>
        <v>0</v>
      </c>
      <c r="G238" s="42">
        <f>SUM(G218:G237)</f>
        <v>0</v>
      </c>
      <c r="H238" s="42">
        <f t="shared" si="15"/>
        <v>6620644.9999999991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3565517</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493055.46507362876</v>
      </c>
      <c r="D243" s="42">
        <f t="shared" si="17"/>
        <v>734009.46117583942</v>
      </c>
      <c r="E243" s="42">
        <f t="shared" si="17"/>
        <v>182783.32750052758</v>
      </c>
      <c r="F243" s="42">
        <f t="shared" si="17"/>
        <v>0</v>
      </c>
      <c r="G243" s="42">
        <f t="shared" si="17"/>
        <v>0</v>
      </c>
      <c r="H243" s="42">
        <f>SUM(C243:G243)</f>
        <v>1409848.2537499957</v>
      </c>
      <c r="I243" s="1"/>
    </row>
    <row r="244" spans="2:9" x14ac:dyDescent="0.2">
      <c r="B244" s="9" t="str">
        <f>$B$33</f>
        <v>Science</v>
      </c>
      <c r="C244" s="43">
        <f t="shared" si="17"/>
        <v>147958.26379019668</v>
      </c>
      <c r="D244" s="43">
        <f t="shared" si="17"/>
        <v>79420.444958520442</v>
      </c>
      <c r="E244" s="43">
        <f t="shared" si="17"/>
        <v>25254.265390273762</v>
      </c>
      <c r="F244" s="43">
        <f t="shared" si="17"/>
        <v>0</v>
      </c>
      <c r="G244" s="43">
        <f t="shared" si="17"/>
        <v>0</v>
      </c>
      <c r="H244" s="43">
        <f t="shared" ref="H244:H263" si="18">SUM(C244:G244)</f>
        <v>252632.97413899089</v>
      </c>
      <c r="I244" s="1"/>
    </row>
    <row r="245" spans="2:9" x14ac:dyDescent="0.2">
      <c r="B245" s="9" t="str">
        <f>$B$34</f>
        <v>Fine Arts</v>
      </c>
      <c r="C245" s="43">
        <f t="shared" si="17"/>
        <v>25839.064894760591</v>
      </c>
      <c r="D245" s="43">
        <f t="shared" si="17"/>
        <v>15363.574447578478</v>
      </c>
      <c r="E245" s="43">
        <f t="shared" si="17"/>
        <v>0</v>
      </c>
      <c r="F245" s="43">
        <f t="shared" si="17"/>
        <v>0</v>
      </c>
      <c r="G245" s="43">
        <f t="shared" si="17"/>
        <v>0</v>
      </c>
      <c r="H245" s="43">
        <f t="shared" si="18"/>
        <v>41202.639342339069</v>
      </c>
      <c r="I245" s="1"/>
    </row>
    <row r="246" spans="2:9" x14ac:dyDescent="0.2">
      <c r="B246" s="9" t="str">
        <f>$B$35</f>
        <v>Teacher Education</v>
      </c>
      <c r="C246" s="43">
        <f t="shared" si="17"/>
        <v>28816.800997874267</v>
      </c>
      <c r="D246" s="43">
        <f t="shared" si="17"/>
        <v>193765.73674869468</v>
      </c>
      <c r="E246" s="43">
        <f t="shared" si="17"/>
        <v>271495.75680860126</v>
      </c>
      <c r="F246" s="43">
        <f t="shared" si="17"/>
        <v>0</v>
      </c>
      <c r="G246" s="43">
        <f t="shared" si="17"/>
        <v>0</v>
      </c>
      <c r="H246" s="43">
        <f t="shared" si="18"/>
        <v>494078.29455517023</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23501.702147155236</v>
      </c>
      <c r="D248" s="43">
        <f t="shared" si="17"/>
        <v>117535.54222191185</v>
      </c>
      <c r="E248" s="43">
        <f t="shared" si="17"/>
        <v>25899.266274504727</v>
      </c>
      <c r="F248" s="43">
        <f t="shared" si="17"/>
        <v>0</v>
      </c>
      <c r="G248" s="43">
        <f t="shared" si="17"/>
        <v>0</v>
      </c>
      <c r="H248" s="43">
        <f t="shared" si="18"/>
        <v>166936.51064357179</v>
      </c>
      <c r="I248" s="1"/>
    </row>
    <row r="249" spans="2:9" x14ac:dyDescent="0.2">
      <c r="B249" s="9" t="str">
        <f>$B$38</f>
        <v>Home Economics</v>
      </c>
      <c r="C249" s="43">
        <f t="shared" si="17"/>
        <v>6147.584212879844</v>
      </c>
      <c r="D249" s="43">
        <f t="shared" si="17"/>
        <v>45335.137714165998</v>
      </c>
      <c r="E249" s="43">
        <f t="shared" si="17"/>
        <v>0</v>
      </c>
      <c r="F249" s="43">
        <f t="shared" si="17"/>
        <v>0</v>
      </c>
      <c r="G249" s="43">
        <f t="shared" si="17"/>
        <v>0</v>
      </c>
      <c r="H249" s="43">
        <f t="shared" si="18"/>
        <v>51482.721927045844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5795.3788673502695</v>
      </c>
      <c r="D256" s="43">
        <f t="shared" si="17"/>
        <v>20442.788950739665</v>
      </c>
      <c r="E256" s="43">
        <f t="shared" si="17"/>
        <v>0</v>
      </c>
      <c r="F256" s="43">
        <f t="shared" si="17"/>
        <v>0</v>
      </c>
      <c r="G256" s="43">
        <f t="shared" si="17"/>
        <v>0</v>
      </c>
      <c r="H256" s="43">
        <f t="shared" si="18"/>
        <v>26238.167818089933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79150.146740827986</v>
      </c>
      <c r="D258" s="43">
        <f t="shared" si="17"/>
        <v>665041.28407919616</v>
      </c>
      <c r="E258" s="43">
        <f t="shared" si="17"/>
        <v>329694.68274728715</v>
      </c>
      <c r="F258" s="43">
        <f t="shared" si="17"/>
        <v>0</v>
      </c>
      <c r="G258" s="43">
        <f t="shared" si="17"/>
        <v>0</v>
      </c>
      <c r="H258" s="43">
        <f t="shared" si="18"/>
        <v>1073886.1135673113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15993.229138053006</v>
      </c>
      <c r="E260" s="43">
        <f t="shared" si="19"/>
        <v>0</v>
      </c>
      <c r="F260" s="43">
        <f t="shared" si="19"/>
        <v>0</v>
      </c>
      <c r="G260" s="43">
        <f t="shared" si="19"/>
        <v>0</v>
      </c>
      <c r="H260" s="43">
        <f t="shared" si="18"/>
        <v>15993.229138053006</v>
      </c>
      <c r="I260" s="1"/>
    </row>
    <row r="261" spans="2:10" x14ac:dyDescent="0.2">
      <c r="B261" s="9" t="str">
        <f>$B$50</f>
        <v>Technology</v>
      </c>
      <c r="C261" s="43">
        <f t="shared" si="19"/>
        <v>192.11200665249513</v>
      </c>
      <c r="D261" s="43">
        <f t="shared" si="19"/>
        <v>7303.9944095045221</v>
      </c>
      <c r="E261" s="43">
        <f t="shared" si="19"/>
        <v>12205.4013477551</v>
      </c>
      <c r="F261" s="43">
        <f t="shared" si="19"/>
        <v>0</v>
      </c>
      <c r="G261" s="43">
        <f t="shared" si="19"/>
        <v>0</v>
      </c>
      <c r="H261" s="43">
        <f t="shared" si="18"/>
        <v>19701.507763912115</v>
      </c>
      <c r="I261" s="1"/>
    </row>
    <row r="262" spans="2:10" x14ac:dyDescent="0.2">
      <c r="B262" s="9" t="str">
        <f>$B$51</f>
        <v>Nursing</v>
      </c>
      <c r="C262" s="43">
        <f t="shared" si="19"/>
        <v>0</v>
      </c>
      <c r="D262" s="43">
        <f t="shared" si="19"/>
        <v>13516.587355519861</v>
      </c>
      <c r="E262" s="43">
        <f t="shared" si="19"/>
        <v>0</v>
      </c>
      <c r="F262" s="43">
        <f t="shared" si="19"/>
        <v>0</v>
      </c>
      <c r="G262" s="43">
        <f t="shared" si="19"/>
        <v>0</v>
      </c>
      <c r="H262" s="43">
        <f t="shared" si="18"/>
        <v>13516.587355519861</v>
      </c>
      <c r="I262" s="1"/>
    </row>
    <row r="263" spans="2:10" x14ac:dyDescent="0.2">
      <c r="B263" s="39" t="str">
        <f>$B$52</f>
        <v>Totals</v>
      </c>
      <c r="C263" s="42">
        <f>SUM(C243:C262)</f>
        <v>810456.5187313261</v>
      </c>
      <c r="D263" s="42">
        <f>SUM(D243:D262)</f>
        <v>1907727.7811997242</v>
      </c>
      <c r="E263" s="42">
        <f>SUM(E243:E262)</f>
        <v>847332.70006894961</v>
      </c>
      <c r="F263" s="42">
        <f>SUM(F243:F262)</f>
        <v>0</v>
      </c>
      <c r="G263" s="42">
        <f>SUM(G243:G262)</f>
        <v>0</v>
      </c>
      <c r="H263" s="42">
        <f t="shared" si="18"/>
        <v>3565517</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3850138.7245912068</v>
      </c>
      <c r="D268" s="42">
        <f t="shared" si="20"/>
        <v>5864392.1207449958</v>
      </c>
      <c r="E268" s="42">
        <f t="shared" si="20"/>
        <v>2965405.9915762609</v>
      </c>
      <c r="F268" s="42">
        <f t="shared" si="20"/>
        <v>0</v>
      </c>
      <c r="G268" s="42">
        <f t="shared" si="20"/>
        <v>0</v>
      </c>
      <c r="H268" s="42">
        <f>SUM(C268:G268)</f>
        <v>12679936.836912464</v>
      </c>
      <c r="I268" s="1"/>
    </row>
    <row r="269" spans="2:10" x14ac:dyDescent="0.2">
      <c r="B269" s="9" t="str">
        <f>$B$33</f>
        <v>Science</v>
      </c>
      <c r="C269" s="43">
        <f t="shared" si="20"/>
        <v>1313406.8762525818</v>
      </c>
      <c r="D269" s="43">
        <f t="shared" si="20"/>
        <v>1125747.3288953011</v>
      </c>
      <c r="E269" s="43">
        <f t="shared" si="20"/>
        <v>521766.85408945545</v>
      </c>
      <c r="F269" s="43">
        <f t="shared" si="20"/>
        <v>0</v>
      </c>
      <c r="G269" s="43">
        <f t="shared" si="20"/>
        <v>0</v>
      </c>
      <c r="H269" s="43">
        <f t="shared" ref="H269:H288" si="21">SUM(C269:G269)</f>
        <v>2960921.0592373386</v>
      </c>
      <c r="I269" s="1"/>
    </row>
    <row r="270" spans="2:10" x14ac:dyDescent="0.2">
      <c r="B270" s="9" t="str">
        <f>$B$34</f>
        <v>Fine Arts</v>
      </c>
      <c r="C270" s="43">
        <f t="shared" si="20"/>
        <v>234554.16664155372</v>
      </c>
      <c r="D270" s="43">
        <f t="shared" si="20"/>
        <v>159016.1004814487</v>
      </c>
      <c r="E270" s="43">
        <f t="shared" si="20"/>
        <v>0</v>
      </c>
      <c r="F270" s="43">
        <f t="shared" si="20"/>
        <v>0</v>
      </c>
      <c r="G270" s="43">
        <f t="shared" si="20"/>
        <v>0</v>
      </c>
      <c r="H270" s="43">
        <f t="shared" si="21"/>
        <v>393570.26712300244</v>
      </c>
      <c r="I270" s="1"/>
    </row>
    <row r="271" spans="2:10" x14ac:dyDescent="0.2">
      <c r="B271" s="9" t="str">
        <f>$B$35</f>
        <v>Teacher Education</v>
      </c>
      <c r="C271" s="43">
        <f t="shared" si="20"/>
        <v>363817.67473251256</v>
      </c>
      <c r="D271" s="43">
        <f t="shared" si="20"/>
        <v>2232261.8526183129</v>
      </c>
      <c r="E271" s="43">
        <f t="shared" si="20"/>
        <v>3781642.5345440595</v>
      </c>
      <c r="F271" s="43">
        <f t="shared" si="20"/>
        <v>0</v>
      </c>
      <c r="G271" s="43">
        <f t="shared" si="20"/>
        <v>0</v>
      </c>
      <c r="H271" s="43">
        <f t="shared" si="21"/>
        <v>6377722.0618948843</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120097.27124939891</v>
      </c>
      <c r="D273" s="43">
        <f t="shared" si="20"/>
        <v>735642.76178988745</v>
      </c>
      <c r="E273" s="43">
        <f t="shared" si="20"/>
        <v>357325.87188397144</v>
      </c>
      <c r="F273" s="43">
        <f t="shared" si="20"/>
        <v>0</v>
      </c>
      <c r="G273" s="43">
        <f t="shared" si="20"/>
        <v>0</v>
      </c>
      <c r="H273" s="43">
        <f t="shared" si="21"/>
        <v>1213065.9049232579</v>
      </c>
      <c r="I273" s="1"/>
    </row>
    <row r="274" spans="2:10" x14ac:dyDescent="0.2">
      <c r="B274" s="9" t="str">
        <f>$B$38</f>
        <v>Home Economics</v>
      </c>
      <c r="C274" s="43">
        <f t="shared" si="20"/>
        <v>38959.527397191254</v>
      </c>
      <c r="D274" s="43">
        <f t="shared" si="20"/>
        <v>316017.32383147476</v>
      </c>
      <c r="E274" s="43">
        <f t="shared" si="20"/>
        <v>0</v>
      </c>
      <c r="F274" s="43">
        <f t="shared" si="20"/>
        <v>0</v>
      </c>
      <c r="G274" s="43">
        <f t="shared" si="20"/>
        <v>0</v>
      </c>
      <c r="H274" s="43">
        <f t="shared" si="21"/>
        <v>354976.85122866603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128958.14594518239</v>
      </c>
      <c r="D281" s="43">
        <f t="shared" si="20"/>
        <v>326136.91535529157</v>
      </c>
      <c r="E281" s="43">
        <f t="shared" si="20"/>
        <v>0</v>
      </c>
      <c r="F281" s="43">
        <f t="shared" si="20"/>
        <v>0</v>
      </c>
      <c r="G281" s="43">
        <f t="shared" si="20"/>
        <v>0</v>
      </c>
      <c r="H281" s="43">
        <f t="shared" si="21"/>
        <v>455095.06130047399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920065.47728048195</v>
      </c>
      <c r="D283" s="43">
        <f t="shared" si="20"/>
        <v>8040983.6469697151</v>
      </c>
      <c r="E283" s="43">
        <f t="shared" si="20"/>
        <v>5582405.0756398868</v>
      </c>
      <c r="F283" s="43">
        <f t="shared" si="20"/>
        <v>0</v>
      </c>
      <c r="G283" s="43">
        <f t="shared" si="20"/>
        <v>0</v>
      </c>
      <c r="H283" s="43">
        <f t="shared" si="21"/>
        <v>14543454.199890085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215573.29164622107</v>
      </c>
      <c r="E285" s="43">
        <f t="shared" si="22"/>
        <v>0</v>
      </c>
      <c r="F285" s="43">
        <f t="shared" si="22"/>
        <v>0</v>
      </c>
      <c r="G285" s="43">
        <f t="shared" si="22"/>
        <v>0</v>
      </c>
      <c r="H285" s="43">
        <f t="shared" si="21"/>
        <v>215573.29164622107</v>
      </c>
      <c r="I285" s="1"/>
    </row>
    <row r="286" spans="2:10" x14ac:dyDescent="0.2">
      <c r="B286" s="9" t="str">
        <f>$B$50</f>
        <v>Technology</v>
      </c>
      <c r="C286" s="43">
        <f t="shared" si="22"/>
        <v>4000.348821119544</v>
      </c>
      <c r="D286" s="43">
        <f t="shared" si="22"/>
        <v>87723.528705198827</v>
      </c>
      <c r="E286" s="43">
        <f t="shared" si="22"/>
        <v>239275.31175797753</v>
      </c>
      <c r="F286" s="43">
        <f t="shared" si="22"/>
        <v>0</v>
      </c>
      <c r="G286" s="43">
        <f t="shared" si="22"/>
        <v>0</v>
      </c>
      <c r="H286" s="43">
        <f t="shared" si="21"/>
        <v>330999.18928429589</v>
      </c>
      <c r="I286" s="1"/>
    </row>
    <row r="287" spans="2:10" x14ac:dyDescent="0.2">
      <c r="B287" s="9" t="str">
        <f>$B$51</f>
        <v>Nursing</v>
      </c>
      <c r="C287" s="43">
        <f t="shared" si="22"/>
        <v>0</v>
      </c>
      <c r="D287" s="43">
        <f t="shared" si="22"/>
        <v>442825.27655931248</v>
      </c>
      <c r="E287" s="43">
        <f t="shared" si="22"/>
        <v>0</v>
      </c>
      <c r="F287" s="43">
        <f t="shared" si="22"/>
        <v>0</v>
      </c>
      <c r="G287" s="43">
        <f t="shared" si="22"/>
        <v>0</v>
      </c>
      <c r="H287" s="43">
        <f t="shared" si="21"/>
        <v>442825.27655931248</v>
      </c>
      <c r="I287" s="1"/>
    </row>
    <row r="288" spans="2:10" x14ac:dyDescent="0.2">
      <c r="B288" s="39" t="str">
        <f>$B$52</f>
        <v>Totals</v>
      </c>
      <c r="C288" s="42">
        <f>SUM(C268:C287)</f>
        <v>6973998.2129112286</v>
      </c>
      <c r="D288" s="42">
        <f>SUM(D268:D287)</f>
        <v>19546320.147597156</v>
      </c>
      <c r="E288" s="42">
        <f>SUM(E268:E287)</f>
        <v>13447821.639491612</v>
      </c>
      <c r="F288" s="42">
        <f>SUM(F268:F287)</f>
        <v>0</v>
      </c>
      <c r="G288" s="42">
        <f>SUM(G268:G287)</f>
        <v>0</v>
      </c>
      <c r="H288" s="42">
        <f t="shared" si="21"/>
        <v>39968140</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250.0252434957599</v>
      </c>
      <c r="D293" s="40">
        <f t="shared" si="23"/>
        <v>335.37642232328693</v>
      </c>
      <c r="E293" s="40">
        <f t="shared" si="23"/>
        <v>804.94190867976681</v>
      </c>
      <c r="F293" s="40">
        <f t="shared" si="23"/>
        <v>0</v>
      </c>
      <c r="G293" s="41">
        <f t="shared" si="23"/>
        <v>0</v>
      </c>
      <c r="H293" s="42">
        <f t="shared" si="23"/>
        <v>346.74004859067691</v>
      </c>
      <c r="I293" s="1"/>
    </row>
    <row r="294" spans="2:10" x14ac:dyDescent="0.2">
      <c r="B294" s="9" t="str">
        <f>$B$33</f>
        <v>Science</v>
      </c>
      <c r="C294" s="75">
        <f t="shared" si="23"/>
        <v>284.22568194169702</v>
      </c>
      <c r="D294" s="75">
        <f t="shared" si="23"/>
        <v>595.00387362330923</v>
      </c>
      <c r="E294" s="75">
        <f t="shared" si="23"/>
        <v>1025.0822280735863</v>
      </c>
      <c r="F294" s="75">
        <f t="shared" si="23"/>
        <v>0</v>
      </c>
      <c r="G294" s="96">
        <f t="shared" si="23"/>
        <v>0</v>
      </c>
      <c r="H294" s="43">
        <f t="shared" si="23"/>
        <v>421.66349462223565</v>
      </c>
      <c r="I294" s="1"/>
    </row>
    <row r="295" spans="2:10" x14ac:dyDescent="0.2">
      <c r="B295" s="9" t="str">
        <f>$B$34</f>
        <v>Fine Arts</v>
      </c>
      <c r="C295" s="75">
        <f t="shared" si="23"/>
        <v>290.64952495855482</v>
      </c>
      <c r="D295" s="75">
        <f t="shared" si="23"/>
        <v>434.47021989466856</v>
      </c>
      <c r="E295" s="75">
        <f t="shared" si="23"/>
        <v>0</v>
      </c>
      <c r="F295" s="75">
        <f t="shared" si="23"/>
        <v>0</v>
      </c>
      <c r="G295" s="96">
        <f t="shared" si="23"/>
        <v>0</v>
      </c>
      <c r="H295" s="43">
        <f t="shared" si="23"/>
        <v>335.52452440153661</v>
      </c>
      <c r="I295" s="1"/>
    </row>
    <row r="296" spans="2:10" x14ac:dyDescent="0.2">
      <c r="B296" s="9" t="str">
        <f>$B$35</f>
        <v>Teacher Education</v>
      </c>
      <c r="C296" s="75">
        <f t="shared" si="23"/>
        <v>404.24186081390286</v>
      </c>
      <c r="D296" s="75">
        <f t="shared" si="23"/>
        <v>483.59225576653228</v>
      </c>
      <c r="E296" s="75">
        <f t="shared" si="23"/>
        <v>691.08964447077108</v>
      </c>
      <c r="F296" s="75">
        <f t="shared" si="23"/>
        <v>0</v>
      </c>
      <c r="G296" s="96">
        <f t="shared" si="23"/>
        <v>0</v>
      </c>
      <c r="H296" s="43">
        <f t="shared" si="23"/>
        <v>580.42610683426324</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163.62026055776417</v>
      </c>
      <c r="D298" s="75">
        <f t="shared" si="23"/>
        <v>262.72955778210263</v>
      </c>
      <c r="E298" s="75">
        <f t="shared" si="23"/>
        <v>684.53232161680353</v>
      </c>
      <c r="F298" s="75">
        <f t="shared" si="23"/>
        <v>0</v>
      </c>
      <c r="G298" s="96">
        <f t="shared" si="23"/>
        <v>0</v>
      </c>
      <c r="H298" s="43">
        <f t="shared" si="23"/>
        <v>299.07936511914642</v>
      </c>
      <c r="I298" s="1"/>
    </row>
    <row r="299" spans="2:10" x14ac:dyDescent="0.2">
      <c r="B299" s="9" t="str">
        <f>$B$38</f>
        <v>Home Economics</v>
      </c>
      <c r="C299" s="75">
        <f t="shared" si="23"/>
        <v>202.91420519370445</v>
      </c>
      <c r="D299" s="75">
        <f t="shared" si="23"/>
        <v>292.60863317729144</v>
      </c>
      <c r="E299" s="75">
        <f t="shared" si="23"/>
        <v>0</v>
      </c>
      <c r="F299" s="75">
        <f t="shared" si="23"/>
        <v>0</v>
      </c>
      <c r="G299" s="96">
        <f t="shared" si="23"/>
        <v>0</v>
      </c>
      <c r="H299" s="43">
        <f t="shared" si="23"/>
        <v>279.06985159486322</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712.47594444852155</v>
      </c>
      <c r="D306" s="75">
        <f t="shared" si="23"/>
        <v>669.68565781374036</v>
      </c>
      <c r="E306" s="75">
        <f t="shared" si="23"/>
        <v>0</v>
      </c>
      <c r="F306" s="75">
        <f t="shared" si="23"/>
        <v>0</v>
      </c>
      <c r="G306" s="96">
        <f t="shared" si="23"/>
        <v>0</v>
      </c>
      <c r="H306" s="43">
        <f t="shared" si="23"/>
        <v>681.28003188693708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372.19477236265453</v>
      </c>
      <c r="D308" s="75">
        <f t="shared" si="23"/>
        <v>507.54173117273973</v>
      </c>
      <c r="E308" s="75">
        <f t="shared" si="23"/>
        <v>840.09105728215002</v>
      </c>
      <c r="F308" s="75">
        <f t="shared" si="23"/>
        <v>0</v>
      </c>
      <c r="G308" s="96">
        <f t="shared" si="23"/>
        <v>0</v>
      </c>
      <c r="H308" s="43">
        <f t="shared" si="23"/>
        <v>582.6704407007245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565.80916442577711</v>
      </c>
      <c r="E310" s="75">
        <f t="shared" si="24"/>
        <v>0</v>
      </c>
      <c r="F310" s="75">
        <f t="shared" si="24"/>
        <v>0</v>
      </c>
      <c r="G310" s="96">
        <f t="shared" si="24"/>
        <v>0</v>
      </c>
      <c r="H310" s="43">
        <f t="shared" si="24"/>
        <v>565.80916442577711</v>
      </c>
      <c r="I310" s="1"/>
    </row>
    <row r="311" spans="2:10" x14ac:dyDescent="0.2">
      <c r="B311" s="9" t="str">
        <f>$B$50</f>
        <v>Technology</v>
      </c>
      <c r="C311" s="75">
        <f t="shared" si="24"/>
        <v>666.72480351992397</v>
      </c>
      <c r="D311" s="75">
        <f t="shared" si="24"/>
        <v>504.15821094941856</v>
      </c>
      <c r="E311" s="75">
        <f t="shared" si="24"/>
        <v>972.66386893486799</v>
      </c>
      <c r="F311" s="75">
        <f t="shared" si="24"/>
        <v>0</v>
      </c>
      <c r="G311" s="96">
        <f t="shared" si="24"/>
        <v>0</v>
      </c>
      <c r="H311" s="43">
        <f t="shared" si="24"/>
        <v>776.9934020758119</v>
      </c>
      <c r="I311" s="1"/>
    </row>
    <row r="312" spans="2:10" x14ac:dyDescent="0.2">
      <c r="B312" s="9" t="str">
        <f>$B$51</f>
        <v>Nursing</v>
      </c>
      <c r="C312" s="75">
        <f t="shared" si="24"/>
        <v>0</v>
      </c>
      <c r="D312" s="75">
        <f t="shared" si="24"/>
        <v>1375.2337781345109</v>
      </c>
      <c r="E312" s="75">
        <f t="shared" si="24"/>
        <v>0</v>
      </c>
      <c r="F312" s="75">
        <f t="shared" si="24"/>
        <v>0</v>
      </c>
      <c r="G312" s="96">
        <f t="shared" si="24"/>
        <v>0</v>
      </c>
      <c r="H312" s="43">
        <f t="shared" si="24"/>
        <v>1375.2337781345109</v>
      </c>
      <c r="I312" s="1"/>
    </row>
    <row r="313" spans="2:10" x14ac:dyDescent="0.2">
      <c r="B313" s="39" t="str">
        <f>$B$52</f>
        <v>Totals</v>
      </c>
      <c r="C313" s="42">
        <f t="shared" si="24"/>
        <v>275.52142118012125</v>
      </c>
      <c r="D313" s="42">
        <f t="shared" si="24"/>
        <v>430.09043825988857</v>
      </c>
      <c r="E313" s="42">
        <f t="shared" si="24"/>
        <v>787.43539287338172</v>
      </c>
      <c r="F313" s="42">
        <f t="shared" si="24"/>
        <v>0</v>
      </c>
      <c r="G313" s="42">
        <f t="shared" si="24"/>
        <v>0</v>
      </c>
      <c r="H313" s="42">
        <f t="shared" si="24"/>
        <v>455.02624178876783</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1.3413702457966989</v>
      </c>
      <c r="E318" s="59">
        <f t="shared" si="25"/>
        <v>3.2194425547811441</v>
      </c>
      <c r="F318" s="59">
        <f t="shared" si="25"/>
        <v>0</v>
      </c>
      <c r="G318" s="59">
        <f t="shared" si="25"/>
        <v>0</v>
      </c>
      <c r="H318" s="59">
        <f t="shared" si="25"/>
        <v>1.3868201616072307</v>
      </c>
      <c r="I318" s="1"/>
    </row>
    <row r="319" spans="2:10" x14ac:dyDescent="0.2">
      <c r="B319" s="9" t="str">
        <f>$B$33</f>
        <v>Science</v>
      </c>
      <c r="C319" s="59">
        <f t="shared" ref="C319:H334" si="26">IF($C$293=0,"",C294/$C$293)</f>
        <v>1.1367879417604372</v>
      </c>
      <c r="D319" s="59">
        <f t="shared" si="26"/>
        <v>2.3797751991126437</v>
      </c>
      <c r="E319" s="59">
        <f t="shared" si="26"/>
        <v>4.0999149275539866</v>
      </c>
      <c r="F319" s="59">
        <f t="shared" si="26"/>
        <v>0</v>
      </c>
      <c r="G319" s="59">
        <f t="shared" si="26"/>
        <v>0</v>
      </c>
      <c r="H319" s="59">
        <f t="shared" si="26"/>
        <v>1.686483687513683</v>
      </c>
      <c r="I319" s="1"/>
    </row>
    <row r="320" spans="2:10" x14ac:dyDescent="0.2">
      <c r="B320" s="9" t="str">
        <f>$B$34</f>
        <v>Fine Arts</v>
      </c>
      <c r="C320" s="59">
        <f t="shared" si="26"/>
        <v>1.162480719525762</v>
      </c>
      <c r="D320" s="59">
        <f t="shared" si="26"/>
        <v>1.7377054165414165</v>
      </c>
      <c r="E320" s="59">
        <f t="shared" si="26"/>
        <v>0</v>
      </c>
      <c r="F320" s="59">
        <f t="shared" si="26"/>
        <v>0</v>
      </c>
      <c r="G320" s="59">
        <f t="shared" si="26"/>
        <v>0</v>
      </c>
      <c r="H320" s="59">
        <f t="shared" si="26"/>
        <v>1.3419625942979101</v>
      </c>
      <c r="I320" s="1"/>
    </row>
    <row r="321" spans="2:9" x14ac:dyDescent="0.2">
      <c r="B321" s="9" t="str">
        <f>$B$35</f>
        <v>Teacher Education</v>
      </c>
      <c r="C321" s="59">
        <f t="shared" si="26"/>
        <v>1.6168041880969442</v>
      </c>
      <c r="D321" s="59">
        <f t="shared" si="26"/>
        <v>1.9341737218415442</v>
      </c>
      <c r="E321" s="59">
        <f t="shared" si="26"/>
        <v>2.7640794777687758</v>
      </c>
      <c r="F321" s="59">
        <f t="shared" si="26"/>
        <v>0</v>
      </c>
      <c r="G321" s="59">
        <f t="shared" si="26"/>
        <v>0</v>
      </c>
      <c r="H321" s="59">
        <f t="shared" si="26"/>
        <v>2.3214700192627009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0.65441496334564697</v>
      </c>
      <c r="D323" s="59">
        <f t="shared" si="26"/>
        <v>1.0508121264425774</v>
      </c>
      <c r="E323" s="59">
        <f t="shared" si="26"/>
        <v>2.7378528345615321</v>
      </c>
      <c r="F323" s="59">
        <f t="shared" si="26"/>
        <v>0</v>
      </c>
      <c r="G323" s="59">
        <f t="shared" si="26"/>
        <v>0</v>
      </c>
      <c r="H323" s="59">
        <f t="shared" si="26"/>
        <v>1.1961966757337381</v>
      </c>
      <c r="I323" s="1"/>
    </row>
    <row r="324" spans="2:9" x14ac:dyDescent="0.2">
      <c r="B324" s="9" t="str">
        <f>$B$38</f>
        <v>Home Economics</v>
      </c>
      <c r="C324" s="59">
        <f t="shared" si="26"/>
        <v>0.81157487282737362</v>
      </c>
      <c r="D324" s="59">
        <f t="shared" si="26"/>
        <v>1.1703163612047585</v>
      </c>
      <c r="E324" s="59">
        <f t="shared" si="26"/>
        <v>0</v>
      </c>
      <c r="F324" s="59">
        <f t="shared" si="26"/>
        <v>0</v>
      </c>
      <c r="G324" s="59">
        <f t="shared" si="26"/>
        <v>0</v>
      </c>
      <c r="H324" s="59">
        <f t="shared" si="26"/>
        <v>1.116166702581757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2.8496160407123221</v>
      </c>
      <c r="D331" s="59">
        <f t="shared" si="26"/>
        <v>2.6784721752509655</v>
      </c>
      <c r="E331" s="59">
        <f t="shared" si="26"/>
        <v>0</v>
      </c>
      <c r="F331" s="59">
        <f t="shared" si="26"/>
        <v>0</v>
      </c>
      <c r="G331" s="59">
        <f t="shared" si="26"/>
        <v>0</v>
      </c>
      <c r="H331" s="59">
        <f t="shared" si="26"/>
        <v>2.724844989096034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1.48862877667377</v>
      </c>
      <c r="D333" s="59">
        <f t="shared" si="26"/>
        <v>2.0299619513473126</v>
      </c>
      <c r="E333" s="59">
        <f t="shared" si="26"/>
        <v>3.3600249540258798</v>
      </c>
      <c r="F333" s="59">
        <f t="shared" si="26"/>
        <v>0</v>
      </c>
      <c r="G333" s="59">
        <f t="shared" si="26"/>
        <v>0</v>
      </c>
      <c r="H333" s="59">
        <f t="shared" si="26"/>
        <v>2.3304464483427485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2.2630081527562735</v>
      </c>
      <c r="E335" s="59">
        <f t="shared" si="27"/>
        <v>0</v>
      </c>
      <c r="F335" s="59">
        <f t="shared" si="27"/>
        <v>0</v>
      </c>
      <c r="G335" s="59">
        <f t="shared" si="27"/>
        <v>0</v>
      </c>
      <c r="H335" s="59">
        <f t="shared" si="27"/>
        <v>2.2630081527562735</v>
      </c>
      <c r="I335" s="1"/>
    </row>
    <row r="336" spans="2:9" x14ac:dyDescent="0.2">
      <c r="B336" s="9" t="str">
        <f>$B$50</f>
        <v>Technology</v>
      </c>
      <c r="C336" s="59">
        <f t="shared" si="27"/>
        <v>2.6666299538319649</v>
      </c>
      <c r="D336" s="59">
        <f t="shared" si="27"/>
        <v>2.0164292369061063</v>
      </c>
      <c r="E336" s="59">
        <f t="shared" si="27"/>
        <v>3.8902626604235788</v>
      </c>
      <c r="F336" s="59">
        <f t="shared" si="27"/>
        <v>0</v>
      </c>
      <c r="G336" s="59">
        <f t="shared" si="27"/>
        <v>0</v>
      </c>
      <c r="H336" s="59">
        <f t="shared" si="27"/>
        <v>3.1076598155137432</v>
      </c>
      <c r="I336" s="1"/>
    </row>
    <row r="337" spans="2:10" x14ac:dyDescent="0.2">
      <c r="B337" s="9" t="str">
        <f>$B$51</f>
        <v>Nursing</v>
      </c>
      <c r="C337" s="59">
        <f t="shared" si="27"/>
        <v>0</v>
      </c>
      <c r="D337" s="59">
        <f t="shared" si="27"/>
        <v>5.5003797172897588</v>
      </c>
      <c r="E337" s="59">
        <f t="shared" si="27"/>
        <v>0</v>
      </c>
      <c r="F337" s="59">
        <f t="shared" si="27"/>
        <v>0</v>
      </c>
      <c r="G337" s="59">
        <f t="shared" si="27"/>
        <v>0</v>
      </c>
      <c r="H337" s="59">
        <f t="shared" si="27"/>
        <v>5.5003797172897588</v>
      </c>
      <c r="I337" s="1"/>
    </row>
    <row r="338" spans="2:10" x14ac:dyDescent="0.2">
      <c r="B338" s="39" t="str">
        <f>$B$52</f>
        <v>Totals</v>
      </c>
      <c r="C338" s="59">
        <f t="shared" si="27"/>
        <v>1.1019744139746983</v>
      </c>
      <c r="D338" s="59">
        <f t="shared" si="27"/>
        <v>1.7201880587996801</v>
      </c>
      <c r="E338" s="59">
        <f t="shared" si="27"/>
        <v>3.1494235616522279</v>
      </c>
      <c r="F338" s="59">
        <f t="shared" si="27"/>
        <v>0</v>
      </c>
      <c r="G338" s="59">
        <f t="shared" si="27"/>
        <v>0</v>
      </c>
      <c r="H338" s="59">
        <f t="shared" si="27"/>
        <v>1.8199212024624405</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7500.7573048727972</v>
      </c>
      <c r="D343" s="42">
        <f t="shared" si="28"/>
        <v>10061.292669698609</v>
      </c>
      <c r="E343" s="42">
        <f>E293*24</f>
        <v>19318.605808314402</v>
      </c>
      <c r="F343" s="42">
        <f>F293*18</f>
        <v>0</v>
      </c>
      <c r="G343" s="42">
        <f>G293*24</f>
        <v>0</v>
      </c>
      <c r="H343" s="42">
        <f>IF((C32/30+D32/30+E32/24+F32/18+G32/24)=0,0,H268/(C32/30+D32/30+E32/24+F32/18+G32/24))</f>
        <v>10146.655244261776</v>
      </c>
      <c r="I343" s="1"/>
    </row>
    <row r="344" spans="2:10" x14ac:dyDescent="0.2">
      <c r="B344" s="9" t="str">
        <f>$B$33</f>
        <v>Science</v>
      </c>
      <c r="C344" s="43">
        <f t="shared" si="28"/>
        <v>8526.7704582509105</v>
      </c>
      <c r="D344" s="43">
        <f t="shared" si="28"/>
        <v>17850.116208699277</v>
      </c>
      <c r="E344" s="43">
        <f>E294*24</f>
        <v>24601.973473766069</v>
      </c>
      <c r="F344" s="43">
        <f>F294*18</f>
        <v>0</v>
      </c>
      <c r="G344" s="43">
        <f>G294*24</f>
        <v>0</v>
      </c>
      <c r="H344" s="43">
        <f t="shared" ref="H344:H363" si="29">IF((C33/30+D33/30+E33/24+F33/18+G33/24)=0,0,H269/(C33/30+D33/30+E33/24+F33/18+G33/24))</f>
        <v>12424.748299069155</v>
      </c>
      <c r="I344" s="1"/>
    </row>
    <row r="345" spans="2:10" x14ac:dyDescent="0.2">
      <c r="B345" s="9" t="str">
        <f>$B$34</f>
        <v>Fine Arts</v>
      </c>
      <c r="C345" s="43">
        <f t="shared" si="28"/>
        <v>8719.4857487566442</v>
      </c>
      <c r="D345" s="43">
        <f t="shared" si="28"/>
        <v>13034.106596840056</v>
      </c>
      <c r="E345" s="43">
        <f t="shared" ref="E345:E363" si="30">E295*24</f>
        <v>0</v>
      </c>
      <c r="F345" s="43">
        <f t="shared" ref="F345:F363" si="31">F295*18</f>
        <v>0</v>
      </c>
      <c r="G345" s="43">
        <f t="shared" ref="G345:G363" si="32">G295*24</f>
        <v>0</v>
      </c>
      <c r="H345" s="43">
        <f t="shared" si="29"/>
        <v>10065.7357320461</v>
      </c>
      <c r="I345" s="1"/>
    </row>
    <row r="346" spans="2:10" x14ac:dyDescent="0.2">
      <c r="B346" s="9" t="str">
        <f>$B$35</f>
        <v>Teacher Education</v>
      </c>
      <c r="C346" s="43">
        <f t="shared" si="28"/>
        <v>12127.255824417085</v>
      </c>
      <c r="D346" s="43">
        <f t="shared" si="28"/>
        <v>14507.767672995968</v>
      </c>
      <c r="E346" s="43">
        <f t="shared" si="30"/>
        <v>16586.151467298507</v>
      </c>
      <c r="F346" s="43">
        <f t="shared" si="31"/>
        <v>0</v>
      </c>
      <c r="G346" s="43">
        <f t="shared" si="32"/>
        <v>0</v>
      </c>
      <c r="H346" s="43">
        <f t="shared" si="29"/>
        <v>15484.919217938372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4908.6078167329251</v>
      </c>
      <c r="D348" s="43">
        <f t="shared" si="28"/>
        <v>7881.8867334630786</v>
      </c>
      <c r="E348" s="43">
        <f t="shared" si="30"/>
        <v>16428.775718803285</v>
      </c>
      <c r="F348" s="43">
        <f t="shared" si="31"/>
        <v>0</v>
      </c>
      <c r="G348" s="43">
        <f t="shared" si="32"/>
        <v>0</v>
      </c>
      <c r="H348" s="43">
        <f t="shared" si="29"/>
        <v>8692.6972764117363</v>
      </c>
      <c r="I348" s="1"/>
    </row>
    <row r="349" spans="2:10" x14ac:dyDescent="0.2">
      <c r="B349" s="9" t="str">
        <f>$B$38</f>
        <v>Home Economics</v>
      </c>
      <c r="C349" s="43">
        <f t="shared" si="28"/>
        <v>6087.4261558111339</v>
      </c>
      <c r="D349" s="43">
        <f t="shared" si="28"/>
        <v>8778.2589953187435</v>
      </c>
      <c r="E349" s="43">
        <f t="shared" si="30"/>
        <v>0</v>
      </c>
      <c r="F349" s="43">
        <f t="shared" si="31"/>
        <v>0</v>
      </c>
      <c r="G349" s="43">
        <f t="shared" si="32"/>
        <v>0</v>
      </c>
      <c r="H349" s="43">
        <f t="shared" si="29"/>
        <v>8372.0955478458964</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21374.278333455648</v>
      </c>
      <c r="D356" s="43">
        <f t="shared" si="28"/>
        <v>20090.569734412209</v>
      </c>
      <c r="E356" s="43">
        <f t="shared" si="30"/>
        <v>0</v>
      </c>
      <c r="F356" s="43">
        <f t="shared" si="31"/>
        <v>0</v>
      </c>
      <c r="G356" s="43">
        <f t="shared" si="32"/>
        <v>0</v>
      </c>
      <c r="H356" s="43">
        <f t="shared" si="29"/>
        <v>20438.400956608115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11165.843170879636</v>
      </c>
      <c r="D358" s="43">
        <f t="shared" si="28"/>
        <v>15226.251935182192</v>
      </c>
      <c r="E358" s="43">
        <f t="shared" si="30"/>
        <v>20162.185374771601</v>
      </c>
      <c r="F358" s="43">
        <f t="shared" si="31"/>
        <v>0</v>
      </c>
      <c r="G358" s="43">
        <f t="shared" si="32"/>
        <v>0</v>
      </c>
      <c r="H358" s="43">
        <f t="shared" si="29"/>
        <v>16389.298999735271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16974.274932773315</v>
      </c>
      <c r="E360" s="43">
        <f t="shared" si="30"/>
        <v>0</v>
      </c>
      <c r="F360" s="43">
        <f t="shared" si="31"/>
        <v>0</v>
      </c>
      <c r="G360" s="43">
        <f t="shared" si="32"/>
        <v>0</v>
      </c>
      <c r="H360" s="43">
        <f t="shared" si="29"/>
        <v>16974.274932773315</v>
      </c>
      <c r="I360" s="1"/>
    </row>
    <row r="361" spans="2:9" x14ac:dyDescent="0.2">
      <c r="B361" s="9" t="str">
        <f>$B$50</f>
        <v>Technology</v>
      </c>
      <c r="C361" s="43">
        <f t="shared" si="33"/>
        <v>20001.744105597718</v>
      </c>
      <c r="D361" s="43">
        <f t="shared" si="33"/>
        <v>15124.746328482557</v>
      </c>
      <c r="E361" s="43">
        <f t="shared" si="30"/>
        <v>23343.932854436833</v>
      </c>
      <c r="F361" s="43">
        <f t="shared" si="31"/>
        <v>0</v>
      </c>
      <c r="G361" s="43">
        <f t="shared" si="32"/>
        <v>0</v>
      </c>
      <c r="H361" s="43">
        <f t="shared" si="29"/>
        <v>20369.180879033593</v>
      </c>
      <c r="I361" s="1"/>
    </row>
    <row r="362" spans="2:9" x14ac:dyDescent="0.2">
      <c r="B362" s="9" t="str">
        <f>$B$51</f>
        <v>Nursing</v>
      </c>
      <c r="C362" s="43">
        <f t="shared" si="33"/>
        <v>0</v>
      </c>
      <c r="D362" s="43">
        <f t="shared" si="33"/>
        <v>41257.013344035324</v>
      </c>
      <c r="E362" s="43">
        <f t="shared" si="30"/>
        <v>0</v>
      </c>
      <c r="F362" s="43">
        <f t="shared" si="31"/>
        <v>0</v>
      </c>
      <c r="G362" s="43">
        <f t="shared" si="32"/>
        <v>0</v>
      </c>
      <c r="H362" s="43">
        <f t="shared" si="29"/>
        <v>41257.013344035324</v>
      </c>
      <c r="I362" s="1"/>
    </row>
    <row r="363" spans="2:9" x14ac:dyDescent="0.2">
      <c r="B363" s="39" t="str">
        <f>$B$52</f>
        <v>Totals</v>
      </c>
      <c r="C363" s="42">
        <f t="shared" si="33"/>
        <v>8265.6426354036375</v>
      </c>
      <c r="D363" s="42">
        <f t="shared" si="33"/>
        <v>12902.713147796658</v>
      </c>
      <c r="E363" s="42">
        <f t="shared" si="30"/>
        <v>18898.449428961161</v>
      </c>
      <c r="F363" s="42">
        <f t="shared" si="31"/>
        <v>0</v>
      </c>
      <c r="G363" s="42">
        <f t="shared" si="32"/>
        <v>0</v>
      </c>
      <c r="H363" s="42">
        <f t="shared" si="29"/>
        <v>13018.019358025764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pageSetUpPr fitToPage="1"/>
  </sheetPr>
  <dimension ref="B1:W363"/>
  <sheetViews>
    <sheetView showGridLines="0" showZeros="0" zoomScale="70" zoomScaleNormal="70" workbookViewId="0">
      <selection activeCell="F15" sqref="F15"/>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96</v>
      </c>
      <c r="C3" s="6"/>
      <c r="D3" s="6"/>
      <c r="E3" s="6"/>
      <c r="F3" s="6"/>
      <c r="G3" s="6"/>
      <c r="H3" s="6"/>
    </row>
    <row r="4" spans="2:8" x14ac:dyDescent="0.2">
      <c r="B4" s="90" t="s">
        <v>158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Data!G26</f>
        <v>30794730</v>
      </c>
      <c r="G13" s="33"/>
      <c r="H13" s="60">
        <f>F13</f>
        <v>30794730</v>
      </c>
    </row>
    <row r="14" spans="2:8" x14ac:dyDescent="0.2">
      <c r="B14" s="351" t="s">
        <v>15</v>
      </c>
      <c r="C14" s="351"/>
      <c r="D14" s="351"/>
      <c r="E14" s="351"/>
      <c r="F14" s="82">
        <f>Data!H26</f>
        <v>894705</v>
      </c>
      <c r="G14" s="33"/>
      <c r="H14" s="30">
        <f>F14</f>
        <v>894705</v>
      </c>
    </row>
    <row r="15" spans="2:8" x14ac:dyDescent="0.2">
      <c r="B15" s="351" t="s">
        <v>16</v>
      </c>
      <c r="C15" s="351"/>
      <c r="D15" s="351"/>
      <c r="E15" s="351"/>
      <c r="F15" s="82">
        <f>Data!I26</f>
        <v>20896933</v>
      </c>
      <c r="G15" s="33"/>
      <c r="H15" s="30">
        <f>F15</f>
        <v>20896933</v>
      </c>
    </row>
    <row r="16" spans="2:8" x14ac:dyDescent="0.2">
      <c r="B16" s="351" t="s">
        <v>20</v>
      </c>
      <c r="C16" s="351"/>
      <c r="D16" s="351"/>
      <c r="E16" s="351"/>
      <c r="F16" s="82">
        <f>Data!J26</f>
        <v>12076331</v>
      </c>
      <c r="G16" s="33"/>
      <c r="H16" s="30">
        <f>F16-G16</f>
        <v>12076331</v>
      </c>
    </row>
    <row r="17" spans="2:23" x14ac:dyDescent="0.2">
      <c r="B17" s="351" t="s">
        <v>17</v>
      </c>
      <c r="C17" s="351"/>
      <c r="D17" s="351"/>
      <c r="E17" s="351"/>
      <c r="F17" s="82">
        <f>Data!K26</f>
        <v>7431951</v>
      </c>
      <c r="G17" s="33"/>
      <c r="H17" s="30">
        <f>F17</f>
        <v>7431951</v>
      </c>
    </row>
    <row r="18" spans="2:23" x14ac:dyDescent="0.2">
      <c r="B18" s="351" t="s">
        <v>1</v>
      </c>
      <c r="C18" s="351"/>
      <c r="D18" s="351"/>
      <c r="E18" s="351"/>
      <c r="F18" s="83">
        <f>SUM(F13:F17)</f>
        <v>72094650</v>
      </c>
      <c r="G18" s="34"/>
      <c r="H18" s="29">
        <f>SUM(H13:H17)</f>
        <v>72094650</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ht="28.5" x14ac:dyDescent="0.2">
      <c r="B21" s="361" t="s">
        <v>23</v>
      </c>
      <c r="C21" s="362"/>
      <c r="D21" s="350" t="str">
        <f>Data!T26</f>
        <v>Inglish, Darla</v>
      </c>
      <c r="E21" s="350"/>
      <c r="F21" s="350"/>
      <c r="G21" s="94" t="str">
        <f>Data!M26</f>
        <v>(940) 397-4273</v>
      </c>
      <c r="H21" s="84" t="str">
        <f>Data!N26</f>
        <v>chris.stovall@mwsu.edu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Data!O26</f>
        <v>2105</v>
      </c>
      <c r="D25" s="86">
        <f>Data!P26</f>
        <v>2950</v>
      </c>
      <c r="E25" s="86">
        <f>Data!Q26</f>
        <v>606</v>
      </c>
      <c r="F25" s="86">
        <f>Data!R26</f>
        <v>0</v>
      </c>
      <c r="G25" s="86">
        <f>Data!S26</f>
        <v>0</v>
      </c>
      <c r="H25" s="74">
        <f>SUM(C25:G25)</f>
        <v>5661</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Data!T26</f>
        <v>Inglish, Darla</v>
      </c>
      <c r="E28" s="350"/>
      <c r="F28" s="350"/>
      <c r="G28" s="94" t="str">
        <f>Data!U26</f>
        <v>(940) 397-4321</v>
      </c>
      <c r="H28" s="84" t="str">
        <f>Data!V26</f>
        <v>darla.inglish@mwsu.edu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Data!W26</f>
        <v>39561</v>
      </c>
      <c r="D32" s="87">
        <f>Data!AQ26</f>
        <v>11085</v>
      </c>
      <c r="E32" s="87">
        <f>Data!BK26</f>
        <v>2027</v>
      </c>
      <c r="F32" s="87">
        <f>Data!CE26</f>
        <v>0</v>
      </c>
      <c r="G32" s="87">
        <f>Data!CY26</f>
        <v>0</v>
      </c>
      <c r="H32" s="22">
        <f>SUM(C32:G32)</f>
        <v>52673</v>
      </c>
      <c r="I32" s="1"/>
      <c r="W32" s="18"/>
    </row>
    <row r="33" spans="2:23" x14ac:dyDescent="0.2">
      <c r="B33" s="7" t="s">
        <v>47</v>
      </c>
      <c r="C33" s="87">
        <f>Data!X26</f>
        <v>14944</v>
      </c>
      <c r="D33" s="87">
        <f>Data!AR26</f>
        <v>5448</v>
      </c>
      <c r="E33" s="87">
        <f>Data!BL26</f>
        <v>651</v>
      </c>
      <c r="F33" s="87">
        <f>Data!CF26</f>
        <v>0</v>
      </c>
      <c r="G33" s="87">
        <f>Data!CZ26</f>
        <v>0</v>
      </c>
      <c r="H33" s="22">
        <f t="shared" ref="H33:H52" si="0">SUM(C33:G33)</f>
        <v>21043</v>
      </c>
      <c r="I33" s="1"/>
      <c r="W33" s="18"/>
    </row>
    <row r="34" spans="2:23" x14ac:dyDescent="0.2">
      <c r="B34" s="7" t="s">
        <v>48</v>
      </c>
      <c r="C34" s="87">
        <f>Data!Y26</f>
        <v>5763</v>
      </c>
      <c r="D34" s="87">
        <f>Data!AS26</f>
        <v>1855</v>
      </c>
      <c r="E34" s="87">
        <f>Data!BM26</f>
        <v>6</v>
      </c>
      <c r="F34" s="87">
        <f>Data!CG26</f>
        <v>0</v>
      </c>
      <c r="G34" s="87">
        <f>Data!DA26</f>
        <v>0</v>
      </c>
      <c r="H34" s="22">
        <f t="shared" si="0"/>
        <v>7624</v>
      </c>
      <c r="I34" s="1"/>
      <c r="W34" s="18"/>
    </row>
    <row r="35" spans="2:23" x14ac:dyDescent="0.2">
      <c r="B35" s="7" t="s">
        <v>49</v>
      </c>
      <c r="C35" s="87">
        <f>Data!Z26</f>
        <v>1827</v>
      </c>
      <c r="D35" s="87">
        <f>Data!AT26</f>
        <v>2250</v>
      </c>
      <c r="E35" s="87">
        <f>Data!BN26</f>
        <v>2840</v>
      </c>
      <c r="F35" s="87">
        <f>Data!CH26</f>
        <v>0</v>
      </c>
      <c r="G35" s="87">
        <f>Data!DB26</f>
        <v>0</v>
      </c>
      <c r="H35" s="22">
        <f t="shared" si="0"/>
        <v>6917</v>
      </c>
      <c r="I35" s="1"/>
      <c r="W35" s="18"/>
    </row>
    <row r="36" spans="2:23" x14ac:dyDescent="0.2">
      <c r="B36" s="7" t="s">
        <v>50</v>
      </c>
      <c r="C36" s="87">
        <f>Data!AA26</f>
        <v>0</v>
      </c>
      <c r="D36" s="87">
        <f>Data!AU26</f>
        <v>0</v>
      </c>
      <c r="E36" s="87">
        <f>Data!BO26</f>
        <v>0</v>
      </c>
      <c r="F36" s="87">
        <f>Data!CI26</f>
        <v>0</v>
      </c>
      <c r="G36" s="87">
        <f>Data!DC26</f>
        <v>0</v>
      </c>
      <c r="H36" s="22">
        <f t="shared" si="0"/>
        <v>0</v>
      </c>
      <c r="I36" s="1"/>
      <c r="W36" s="18"/>
    </row>
    <row r="37" spans="2:23" x14ac:dyDescent="0.2">
      <c r="B37" s="7" t="s">
        <v>51</v>
      </c>
      <c r="C37" s="87">
        <f>Data!AB26</f>
        <v>2453</v>
      </c>
      <c r="D37" s="87">
        <f>Data!AV26</f>
        <v>2221</v>
      </c>
      <c r="E37" s="87">
        <f>Data!BP26</f>
        <v>568</v>
      </c>
      <c r="F37" s="87">
        <f>Data!CJ26</f>
        <v>0</v>
      </c>
      <c r="G37" s="87">
        <f>Data!DD26</f>
        <v>0</v>
      </c>
      <c r="H37" s="22">
        <f t="shared" si="0"/>
        <v>5242</v>
      </c>
      <c r="I37" s="1"/>
      <c r="W37" s="18"/>
    </row>
    <row r="38" spans="2:23" x14ac:dyDescent="0.2">
      <c r="B38" s="7" t="s">
        <v>52</v>
      </c>
      <c r="C38" s="87">
        <f>Data!AC26</f>
        <v>9</v>
      </c>
      <c r="D38" s="87">
        <f>Data!AW26</f>
        <v>345</v>
      </c>
      <c r="E38" s="87">
        <f>Data!BQ26</f>
        <v>84</v>
      </c>
      <c r="F38" s="87">
        <f>Data!CK26</f>
        <v>0</v>
      </c>
      <c r="G38" s="87">
        <f>Data!DE26</f>
        <v>0</v>
      </c>
      <c r="H38" s="22">
        <f t="shared" si="0"/>
        <v>438</v>
      </c>
      <c r="I38" s="1"/>
      <c r="W38" s="18"/>
    </row>
    <row r="39" spans="2:23" x14ac:dyDescent="0.2">
      <c r="B39" s="7" t="s">
        <v>53</v>
      </c>
      <c r="C39" s="87">
        <f>Data!AD26</f>
        <v>0</v>
      </c>
      <c r="D39" s="87">
        <f>Data!AX26</f>
        <v>0</v>
      </c>
      <c r="E39" s="87">
        <f>Data!BR26</f>
        <v>0</v>
      </c>
      <c r="F39" s="87">
        <f>Data!CL26</f>
        <v>0</v>
      </c>
      <c r="G39" s="87">
        <f>Data!DF26</f>
        <v>0</v>
      </c>
      <c r="H39" s="22">
        <f t="shared" si="0"/>
        <v>0</v>
      </c>
      <c r="I39" s="1"/>
      <c r="W39" s="18"/>
    </row>
    <row r="40" spans="2:23" x14ac:dyDescent="0.2">
      <c r="B40" s="7" t="s">
        <v>54</v>
      </c>
      <c r="C40" s="87">
        <f>Data!AE26</f>
        <v>164</v>
      </c>
      <c r="D40" s="87">
        <f>Data!AY26</f>
        <v>1021</v>
      </c>
      <c r="E40" s="87">
        <f>Data!BS26</f>
        <v>0</v>
      </c>
      <c r="F40" s="87">
        <f>Data!CM26</f>
        <v>0</v>
      </c>
      <c r="G40" s="87">
        <f>Data!DG26</f>
        <v>0</v>
      </c>
      <c r="H40" s="22">
        <f t="shared" si="0"/>
        <v>1185</v>
      </c>
      <c r="I40" s="1"/>
      <c r="W40" s="18"/>
    </row>
    <row r="41" spans="2:23" x14ac:dyDescent="0.2">
      <c r="B41" s="7" t="s">
        <v>55</v>
      </c>
      <c r="C41" s="87">
        <f>Data!AF26</f>
        <v>0</v>
      </c>
      <c r="D41" s="87">
        <f>Data!AZ26</f>
        <v>0</v>
      </c>
      <c r="E41" s="87">
        <f>Data!BT26</f>
        <v>0</v>
      </c>
      <c r="F41" s="87">
        <f>Data!CN26</f>
        <v>0</v>
      </c>
      <c r="G41" s="87">
        <f>Data!DH26</f>
        <v>0</v>
      </c>
      <c r="H41" s="22">
        <f t="shared" si="0"/>
        <v>0</v>
      </c>
      <c r="I41" s="1"/>
      <c r="W41" s="18"/>
    </row>
    <row r="42" spans="2:23" x14ac:dyDescent="0.2">
      <c r="B42" s="7" t="s">
        <v>56</v>
      </c>
      <c r="C42" s="87">
        <f>Data!AG26</f>
        <v>0</v>
      </c>
      <c r="D42" s="87">
        <f>Data!BA26</f>
        <v>0</v>
      </c>
      <c r="E42" s="87">
        <f>Data!BU26</f>
        <v>0</v>
      </c>
      <c r="F42" s="87">
        <f>Data!CO26</f>
        <v>0</v>
      </c>
      <c r="G42" s="87">
        <f>Data!DI26</f>
        <v>0</v>
      </c>
      <c r="H42" s="22">
        <f t="shared" si="0"/>
        <v>0</v>
      </c>
      <c r="I42" s="1"/>
      <c r="W42" s="18"/>
    </row>
    <row r="43" spans="2:23" x14ac:dyDescent="0.2">
      <c r="B43" s="7" t="s">
        <v>57</v>
      </c>
      <c r="C43" s="87">
        <f>Data!AH26</f>
        <v>408</v>
      </c>
      <c r="D43" s="87">
        <f>Data!BB26</f>
        <v>0</v>
      </c>
      <c r="E43" s="87">
        <f>Data!BV26</f>
        <v>0</v>
      </c>
      <c r="F43" s="87">
        <f>Data!CP26</f>
        <v>0</v>
      </c>
      <c r="G43" s="87">
        <f>Data!DJ26</f>
        <v>0</v>
      </c>
      <c r="H43" s="22">
        <f t="shared" si="0"/>
        <v>408</v>
      </c>
      <c r="I43" s="1"/>
      <c r="W43" s="18"/>
    </row>
    <row r="44" spans="2:23" x14ac:dyDescent="0.2">
      <c r="B44" s="7" t="s">
        <v>58</v>
      </c>
      <c r="C44" s="87">
        <f>Data!AI26</f>
        <v>254</v>
      </c>
      <c r="D44" s="87">
        <f>Data!BC26</f>
        <v>0</v>
      </c>
      <c r="E44" s="87">
        <f>Data!BW26</f>
        <v>0</v>
      </c>
      <c r="F44" s="87">
        <f>Data!CQ26</f>
        <v>0</v>
      </c>
      <c r="G44" s="87">
        <f>Data!DK26</f>
        <v>0</v>
      </c>
      <c r="H44" s="22">
        <f t="shared" si="0"/>
        <v>254</v>
      </c>
      <c r="I44" s="1"/>
      <c r="W44" s="18"/>
    </row>
    <row r="45" spans="2:23" x14ac:dyDescent="0.2">
      <c r="B45" s="7" t="s">
        <v>59</v>
      </c>
      <c r="C45" s="87">
        <f>Data!AJ26</f>
        <v>2965</v>
      </c>
      <c r="D45" s="87">
        <f>Data!BD26</f>
        <v>9594</v>
      </c>
      <c r="E45" s="87">
        <f>Data!BX26</f>
        <v>1119</v>
      </c>
      <c r="F45" s="87">
        <f>Data!CR26</f>
        <v>0</v>
      </c>
      <c r="G45" s="87">
        <f>Data!DL26</f>
        <v>0</v>
      </c>
      <c r="H45" s="22">
        <f t="shared" si="0"/>
        <v>13678</v>
      </c>
      <c r="I45" s="1"/>
      <c r="W45" s="18"/>
    </row>
    <row r="46" spans="2:23" x14ac:dyDescent="0.2">
      <c r="B46" s="7" t="s">
        <v>60</v>
      </c>
      <c r="C46" s="87">
        <f>Data!AK26</f>
        <v>0</v>
      </c>
      <c r="D46" s="87">
        <f>Data!BE26</f>
        <v>0</v>
      </c>
      <c r="E46" s="87">
        <f>Data!BY26</f>
        <v>0</v>
      </c>
      <c r="F46" s="87">
        <f>Data!CS26</f>
        <v>0</v>
      </c>
      <c r="G46" s="87">
        <f>Data!DM26</f>
        <v>0</v>
      </c>
      <c r="H46" s="22">
        <f t="shared" si="0"/>
        <v>0</v>
      </c>
      <c r="I46" s="1"/>
      <c r="W46" s="18"/>
    </row>
    <row r="47" spans="2:23" x14ac:dyDescent="0.2">
      <c r="B47" s="7" t="s">
        <v>61</v>
      </c>
      <c r="C47" s="87">
        <f>Data!AL26</f>
        <v>5526</v>
      </c>
      <c r="D47" s="87">
        <f>Data!BF26</f>
        <v>10356</v>
      </c>
      <c r="E47" s="87">
        <f>Data!BZ26</f>
        <v>1578</v>
      </c>
      <c r="F47" s="87">
        <f>Data!CT26</f>
        <v>0</v>
      </c>
      <c r="G47" s="87">
        <f>Data!DN26</f>
        <v>0</v>
      </c>
      <c r="H47" s="22">
        <f t="shared" si="0"/>
        <v>17460</v>
      </c>
      <c r="I47" s="1"/>
      <c r="W47" s="18"/>
    </row>
    <row r="48" spans="2:23" x14ac:dyDescent="0.2">
      <c r="B48" s="7" t="s">
        <v>62</v>
      </c>
      <c r="C48" s="87">
        <f>Data!AM26</f>
        <v>0</v>
      </c>
      <c r="D48" s="87">
        <f>Data!BG26</f>
        <v>0</v>
      </c>
      <c r="E48" s="87">
        <f>Data!CA26</f>
        <v>0</v>
      </c>
      <c r="F48" s="87">
        <f>Data!CU26</f>
        <v>0</v>
      </c>
      <c r="G48" s="87">
        <f>Data!DO26</f>
        <v>0</v>
      </c>
      <c r="H48" s="22">
        <f t="shared" si="0"/>
        <v>0</v>
      </c>
      <c r="I48" s="1"/>
      <c r="W48" s="18"/>
    </row>
    <row r="49" spans="2:23" x14ac:dyDescent="0.2">
      <c r="B49" s="7" t="s">
        <v>63</v>
      </c>
      <c r="C49" s="87">
        <f>Data!AN26</f>
        <v>0</v>
      </c>
      <c r="D49" s="87">
        <f>Data!BH26</f>
        <v>387</v>
      </c>
      <c r="E49" s="87">
        <f>Data!CB26</f>
        <v>0</v>
      </c>
      <c r="F49" s="87">
        <f>Data!CV26</f>
        <v>0</v>
      </c>
      <c r="G49" s="87">
        <f>Data!DP26</f>
        <v>0</v>
      </c>
      <c r="H49" s="22">
        <f t="shared" si="0"/>
        <v>387</v>
      </c>
      <c r="I49" s="1"/>
      <c r="W49" s="18"/>
    </row>
    <row r="50" spans="2:23" x14ac:dyDescent="0.2">
      <c r="B50" s="7" t="s">
        <v>64</v>
      </c>
      <c r="C50" s="87">
        <f>Data!AO26</f>
        <v>587</v>
      </c>
      <c r="D50" s="87">
        <f>Data!BI26</f>
        <v>1031</v>
      </c>
      <c r="E50" s="87">
        <f>Data!CC26</f>
        <v>36</v>
      </c>
      <c r="F50" s="87">
        <f>Data!CW26</f>
        <v>0</v>
      </c>
      <c r="G50" s="87">
        <f>Data!DQ26</f>
        <v>0</v>
      </c>
      <c r="H50" s="22">
        <f t="shared" si="0"/>
        <v>1654</v>
      </c>
      <c r="I50" s="1"/>
      <c r="W50" s="18"/>
    </row>
    <row r="51" spans="2:23" x14ac:dyDescent="0.2">
      <c r="B51" s="7" t="s">
        <v>0</v>
      </c>
      <c r="C51" s="87">
        <f>Data!AP26</f>
        <v>311</v>
      </c>
      <c r="D51" s="87">
        <f>Data!BJ26</f>
        <v>8576</v>
      </c>
      <c r="E51" s="87">
        <f>Data!CD26</f>
        <v>1306</v>
      </c>
      <c r="F51" s="87">
        <f>Data!CX26</f>
        <v>0</v>
      </c>
      <c r="G51" s="87">
        <f>Data!DR26</f>
        <v>0</v>
      </c>
      <c r="H51" s="22">
        <f t="shared" si="0"/>
        <v>10193</v>
      </c>
      <c r="I51" s="1"/>
      <c r="W51" s="18"/>
    </row>
    <row r="52" spans="2:23" x14ac:dyDescent="0.2">
      <c r="B52" s="8" t="s">
        <v>35</v>
      </c>
      <c r="C52" s="22">
        <f>SUM(C32:C51)</f>
        <v>74772</v>
      </c>
      <c r="D52" s="22">
        <f>SUM(D32:D51)</f>
        <v>54169</v>
      </c>
      <c r="E52" s="22">
        <f>SUM(E32:E51)</f>
        <v>10215</v>
      </c>
      <c r="F52" s="22">
        <f>SUM(F32:F51)</f>
        <v>0</v>
      </c>
      <c r="G52" s="22">
        <f>SUM(G32:G51)</f>
        <v>0</v>
      </c>
      <c r="H52" s="22">
        <f t="shared" si="0"/>
        <v>139156</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Data!T26</f>
        <v>Inglish, Darla</v>
      </c>
      <c r="E55" s="350"/>
      <c r="F55" s="350"/>
      <c r="G55" s="94" t="str">
        <f>Data!U26</f>
        <v>(940) 397-4321</v>
      </c>
      <c r="H55" s="84" t="str">
        <f>Data!V26</f>
        <v>darla.inglish@mwsu.edu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Data!DS26</f>
        <v>3199513</v>
      </c>
      <c r="D61" s="88">
        <f>Data!EM26</f>
        <v>1599680</v>
      </c>
      <c r="E61" s="88">
        <f>Data!FG26</f>
        <v>844409</v>
      </c>
      <c r="F61" s="88">
        <f>Data!GA26</f>
        <v>0</v>
      </c>
      <c r="G61" s="88">
        <f>Data!GU26</f>
        <v>0</v>
      </c>
      <c r="H61" s="21">
        <f>SUM(C61:G61)</f>
        <v>5643602</v>
      </c>
      <c r="I61" s="1"/>
    </row>
    <row r="62" spans="2:23" x14ac:dyDescent="0.2">
      <c r="B62" s="9" t="str">
        <f>$B$33</f>
        <v>Science</v>
      </c>
      <c r="C62" s="87">
        <f>Data!DT26</f>
        <v>1110610</v>
      </c>
      <c r="D62" s="87">
        <f>Data!EN26</f>
        <v>1029566</v>
      </c>
      <c r="E62" s="87">
        <f>Data!FH26</f>
        <v>326256</v>
      </c>
      <c r="F62" s="87">
        <f>Data!GB26</f>
        <v>0</v>
      </c>
      <c r="G62" s="87">
        <f>Data!GV26</f>
        <v>0</v>
      </c>
      <c r="H62" s="22">
        <f t="shared" ref="H62:H81" si="1">SUM(C62:G62)</f>
        <v>2466432</v>
      </c>
      <c r="I62" s="1"/>
    </row>
    <row r="63" spans="2:23" x14ac:dyDescent="0.2">
      <c r="B63" s="9" t="str">
        <f>$B$34</f>
        <v>Fine Arts</v>
      </c>
      <c r="C63" s="87">
        <f>Data!DU26</f>
        <v>699901</v>
      </c>
      <c r="D63" s="87">
        <f>Data!EO26</f>
        <v>717162</v>
      </c>
      <c r="E63" s="87">
        <f>Data!FI26</f>
        <v>0</v>
      </c>
      <c r="F63" s="87">
        <f>Data!GC26</f>
        <v>0</v>
      </c>
      <c r="G63" s="87">
        <f>Data!GW26</f>
        <v>0</v>
      </c>
      <c r="H63" s="22">
        <f t="shared" si="1"/>
        <v>1417063</v>
      </c>
      <c r="I63" s="1"/>
    </row>
    <row r="64" spans="2:23" x14ac:dyDescent="0.2">
      <c r="B64" s="9" t="str">
        <f>$B$35</f>
        <v>Teacher Education</v>
      </c>
      <c r="C64" s="87">
        <f>Data!DV26</f>
        <v>151863</v>
      </c>
      <c r="D64" s="87">
        <f>Data!EP26</f>
        <v>316773</v>
      </c>
      <c r="E64" s="87">
        <f>Data!FJ26</f>
        <v>565317</v>
      </c>
      <c r="F64" s="87">
        <f>Data!GD26</f>
        <v>0</v>
      </c>
      <c r="G64" s="87">
        <f>Data!GX26</f>
        <v>0</v>
      </c>
      <c r="H64" s="22">
        <f t="shared" si="1"/>
        <v>1033953</v>
      </c>
      <c r="I64" s="1"/>
    </row>
    <row r="65" spans="2:9" x14ac:dyDescent="0.2">
      <c r="B65" s="9" t="str">
        <f>$B$36</f>
        <v>Agriculture</v>
      </c>
      <c r="C65" s="87">
        <f>Data!DW26</f>
        <v>0</v>
      </c>
      <c r="D65" s="87">
        <f>Data!EQ26</f>
        <v>0</v>
      </c>
      <c r="E65" s="87">
        <f>Data!FK26</f>
        <v>0</v>
      </c>
      <c r="F65" s="87">
        <f>Data!GE26</f>
        <v>0</v>
      </c>
      <c r="G65" s="87">
        <f>Data!GY26</f>
        <v>0</v>
      </c>
      <c r="H65" s="22">
        <f t="shared" si="1"/>
        <v>0</v>
      </c>
      <c r="I65" s="1"/>
    </row>
    <row r="66" spans="2:9" x14ac:dyDescent="0.2">
      <c r="B66" s="9" t="str">
        <f>$B$37</f>
        <v>Engineering</v>
      </c>
      <c r="C66" s="87">
        <f>Data!DX26</f>
        <v>510209</v>
      </c>
      <c r="D66" s="87">
        <f>Data!ER26</f>
        <v>548948</v>
      </c>
      <c r="E66" s="87">
        <f>Data!FL26</f>
        <v>220499</v>
      </c>
      <c r="F66" s="87">
        <f>Data!GF26</f>
        <v>0</v>
      </c>
      <c r="G66" s="87">
        <f>Data!GZ26</f>
        <v>0</v>
      </c>
      <c r="H66" s="22">
        <f t="shared" si="1"/>
        <v>1279656</v>
      </c>
      <c r="I66" s="1"/>
    </row>
    <row r="67" spans="2:9" x14ac:dyDescent="0.2">
      <c r="B67" s="9" t="str">
        <f>$B$38</f>
        <v>Home Economics</v>
      </c>
      <c r="C67" s="87">
        <f>Data!DY26</f>
        <v>766</v>
      </c>
      <c r="D67" s="87">
        <f>Data!ES26</f>
        <v>36370</v>
      </c>
      <c r="E67" s="87">
        <f>Data!FM26</f>
        <v>13963</v>
      </c>
      <c r="F67" s="87">
        <f>Data!GG26</f>
        <v>0</v>
      </c>
      <c r="G67" s="87">
        <f>Data!HA26</f>
        <v>0</v>
      </c>
      <c r="H67" s="22">
        <f t="shared" si="1"/>
        <v>51099</v>
      </c>
      <c r="I67" s="1"/>
    </row>
    <row r="68" spans="2:9" x14ac:dyDescent="0.2">
      <c r="B68" s="9" t="str">
        <f>$B$39</f>
        <v>Law</v>
      </c>
      <c r="C68" s="87">
        <f>Data!DZ26</f>
        <v>0</v>
      </c>
      <c r="D68" s="87">
        <f>Data!ET26</f>
        <v>0</v>
      </c>
      <c r="E68" s="87">
        <f>Data!FN26</f>
        <v>0</v>
      </c>
      <c r="F68" s="87">
        <f>Data!GH26</f>
        <v>0</v>
      </c>
      <c r="G68" s="87">
        <f>Data!HB26</f>
        <v>0</v>
      </c>
      <c r="H68" s="22">
        <f t="shared" si="1"/>
        <v>0</v>
      </c>
      <c r="I68" s="1"/>
    </row>
    <row r="69" spans="2:9" x14ac:dyDescent="0.2">
      <c r="B69" s="9" t="str">
        <f>$B$40</f>
        <v>Social Service</v>
      </c>
      <c r="C69" s="87">
        <f>Data!EA26</f>
        <v>10807</v>
      </c>
      <c r="D69" s="87">
        <f>Data!EU26</f>
        <v>162197</v>
      </c>
      <c r="E69" s="87">
        <f>Data!FO26</f>
        <v>0</v>
      </c>
      <c r="F69" s="87">
        <f>Data!GI26</f>
        <v>0</v>
      </c>
      <c r="G69" s="87">
        <f>Data!HC26</f>
        <v>0</v>
      </c>
      <c r="H69" s="22">
        <f t="shared" si="1"/>
        <v>173004</v>
      </c>
      <c r="I69" s="1"/>
    </row>
    <row r="70" spans="2:9" x14ac:dyDescent="0.2">
      <c r="B70" s="9" t="str">
        <f>$B$41</f>
        <v>Library Science</v>
      </c>
      <c r="C70" s="87">
        <f>Data!EB26</f>
        <v>0</v>
      </c>
      <c r="D70" s="87">
        <f>Data!EV26</f>
        <v>0</v>
      </c>
      <c r="E70" s="87">
        <f>Data!FP26</f>
        <v>0</v>
      </c>
      <c r="F70" s="87">
        <f>Data!GJ26</f>
        <v>0</v>
      </c>
      <c r="G70" s="87">
        <f>Data!HD26</f>
        <v>0</v>
      </c>
      <c r="H70" s="22">
        <f t="shared" si="1"/>
        <v>0</v>
      </c>
      <c r="I70" s="1"/>
    </row>
    <row r="71" spans="2:9" x14ac:dyDescent="0.2">
      <c r="B71" s="9" t="str">
        <f>$B$42</f>
        <v>Veterinary Science</v>
      </c>
      <c r="C71" s="87">
        <f>Data!EC26</f>
        <v>0</v>
      </c>
      <c r="D71" s="87">
        <f>Data!EW26</f>
        <v>0</v>
      </c>
      <c r="E71" s="87">
        <f>Data!FQ26</f>
        <v>0</v>
      </c>
      <c r="F71" s="87">
        <f>Data!GK26</f>
        <v>0</v>
      </c>
      <c r="G71" s="87">
        <f>Data!HE26</f>
        <v>0</v>
      </c>
      <c r="H71" s="22">
        <f t="shared" si="1"/>
        <v>0</v>
      </c>
      <c r="I71" s="1"/>
    </row>
    <row r="72" spans="2:9" x14ac:dyDescent="0.2">
      <c r="B72" s="9" t="str">
        <f>$B$43</f>
        <v>Vocational Training</v>
      </c>
      <c r="C72" s="87">
        <f>Data!ED26</f>
        <v>86029</v>
      </c>
      <c r="D72" s="87">
        <f>Data!EX26</f>
        <v>0</v>
      </c>
      <c r="E72" s="87">
        <f>Data!FR26</f>
        <v>0</v>
      </c>
      <c r="F72" s="87">
        <f>Data!GL26</f>
        <v>0</v>
      </c>
      <c r="G72" s="87">
        <f>Data!HF26</f>
        <v>0</v>
      </c>
      <c r="H72" s="22">
        <f t="shared" si="1"/>
        <v>86029</v>
      </c>
      <c r="I72" s="1"/>
    </row>
    <row r="73" spans="2:9" x14ac:dyDescent="0.2">
      <c r="B73" s="9" t="str">
        <f>$B$44</f>
        <v>Physical Training</v>
      </c>
      <c r="C73" s="87">
        <f>Data!EE26</f>
        <v>4563</v>
      </c>
      <c r="D73" s="87">
        <f>Data!EY26</f>
        <v>0</v>
      </c>
      <c r="E73" s="87">
        <f>Data!FS26</f>
        <v>0</v>
      </c>
      <c r="F73" s="87">
        <f>Data!GM26</f>
        <v>0</v>
      </c>
      <c r="G73" s="87">
        <f>Data!HG26</f>
        <v>0</v>
      </c>
      <c r="H73" s="22">
        <f t="shared" si="1"/>
        <v>4563</v>
      </c>
      <c r="I73" s="1"/>
    </row>
    <row r="74" spans="2:9" x14ac:dyDescent="0.2">
      <c r="B74" s="9" t="str">
        <f>$B$45</f>
        <v>Health Services</v>
      </c>
      <c r="C74" s="87">
        <f>Data!EF26</f>
        <v>299197</v>
      </c>
      <c r="D74" s="87">
        <f>Data!EZ26</f>
        <v>1285678</v>
      </c>
      <c r="E74" s="87">
        <f>Data!FT26</f>
        <v>353086</v>
      </c>
      <c r="F74" s="87">
        <f>Data!GN26</f>
        <v>0</v>
      </c>
      <c r="G74" s="87">
        <f>Data!HH26</f>
        <v>0</v>
      </c>
      <c r="H74" s="22">
        <f t="shared" si="1"/>
        <v>1937961</v>
      </c>
      <c r="I74" s="1"/>
    </row>
    <row r="75" spans="2:9" x14ac:dyDescent="0.2">
      <c r="B75" s="9" t="str">
        <f>$B$46</f>
        <v>Pharmacy</v>
      </c>
      <c r="C75" s="87">
        <f>Data!EG26</f>
        <v>0</v>
      </c>
      <c r="D75" s="87">
        <f>Data!FA26</f>
        <v>0</v>
      </c>
      <c r="E75" s="87">
        <f>Data!FU26</f>
        <v>0</v>
      </c>
      <c r="F75" s="87">
        <f>Data!GO26</f>
        <v>0</v>
      </c>
      <c r="G75" s="87">
        <f>Data!HI26</f>
        <v>0</v>
      </c>
      <c r="H75" s="22">
        <f t="shared" si="1"/>
        <v>0</v>
      </c>
      <c r="I75" s="1"/>
    </row>
    <row r="76" spans="2:9" x14ac:dyDescent="0.2">
      <c r="B76" s="9" t="str">
        <f>$B$47</f>
        <v>Business Administration</v>
      </c>
      <c r="C76" s="87">
        <f>Data!EH26</f>
        <v>574612</v>
      </c>
      <c r="D76" s="87">
        <f>Data!FB26</f>
        <v>1967556</v>
      </c>
      <c r="E76" s="87">
        <f>Data!FV26</f>
        <v>470379</v>
      </c>
      <c r="F76" s="87">
        <f>Data!GP26</f>
        <v>0</v>
      </c>
      <c r="G76" s="87">
        <f>Data!HJ26</f>
        <v>0</v>
      </c>
      <c r="H76" s="22">
        <f t="shared" si="1"/>
        <v>3012547</v>
      </c>
      <c r="I76" s="1"/>
    </row>
    <row r="77" spans="2:9" x14ac:dyDescent="0.2">
      <c r="B77" s="9" t="str">
        <f>$B$48</f>
        <v>Optometry</v>
      </c>
      <c r="C77" s="87">
        <f>Data!EI26</f>
        <v>0</v>
      </c>
      <c r="D77" s="87">
        <f>Data!FC26</f>
        <v>0</v>
      </c>
      <c r="E77" s="87">
        <f>Data!FW26</f>
        <v>0</v>
      </c>
      <c r="F77" s="87">
        <f>Data!GQ26</f>
        <v>0</v>
      </c>
      <c r="G77" s="87">
        <f>Data!HK26</f>
        <v>0</v>
      </c>
      <c r="H77" s="22">
        <f t="shared" si="1"/>
        <v>0</v>
      </c>
      <c r="I77" s="1"/>
    </row>
    <row r="78" spans="2:9" x14ac:dyDescent="0.2">
      <c r="B78" s="9" t="str">
        <f>$B$49</f>
        <v>Teacher Ed-Practice Teaching</v>
      </c>
      <c r="C78" s="87">
        <f>Data!EJ26</f>
        <v>0</v>
      </c>
      <c r="D78" s="87">
        <f>Data!FD26</f>
        <v>87121</v>
      </c>
      <c r="E78" s="87">
        <f>Data!FX26</f>
        <v>0</v>
      </c>
      <c r="F78" s="87">
        <f>Data!GR26</f>
        <v>0</v>
      </c>
      <c r="G78" s="87">
        <f>Data!HL26</f>
        <v>0</v>
      </c>
      <c r="H78" s="22">
        <f t="shared" si="1"/>
        <v>87121</v>
      </c>
      <c r="I78" s="1"/>
    </row>
    <row r="79" spans="2:9" x14ac:dyDescent="0.2">
      <c r="B79" s="9" t="str">
        <f>$B$50</f>
        <v>Technology</v>
      </c>
      <c r="C79" s="87">
        <f>Data!EK26</f>
        <v>102192</v>
      </c>
      <c r="D79" s="87">
        <f>Data!FE26</f>
        <v>164766</v>
      </c>
      <c r="E79" s="87">
        <f>Data!FY26</f>
        <v>8223</v>
      </c>
      <c r="F79" s="87">
        <f>Data!GS26</f>
        <v>0</v>
      </c>
      <c r="G79" s="87">
        <f>Data!HM26</f>
        <v>0</v>
      </c>
      <c r="H79" s="22">
        <f t="shared" si="1"/>
        <v>275181</v>
      </c>
      <c r="I79" s="1"/>
    </row>
    <row r="80" spans="2:9" x14ac:dyDescent="0.2">
      <c r="B80" s="9" t="str">
        <f>$B$51</f>
        <v>Nursing</v>
      </c>
      <c r="C80" s="87">
        <f>Data!EL26</f>
        <v>30909</v>
      </c>
      <c r="D80" s="87">
        <f>Data!FF26</f>
        <v>1031835</v>
      </c>
      <c r="E80" s="87">
        <f>Data!FZ26</f>
        <v>636150</v>
      </c>
      <c r="F80" s="87">
        <f>Data!GT26</f>
        <v>0</v>
      </c>
      <c r="G80" s="87">
        <f>Data!HN26</f>
        <v>0</v>
      </c>
      <c r="H80" s="22">
        <f t="shared" si="1"/>
        <v>1698894</v>
      </c>
      <c r="I80" s="1"/>
    </row>
    <row r="81" spans="2:9" x14ac:dyDescent="0.2">
      <c r="B81" s="39" t="str">
        <f>$B$52</f>
        <v>Totals</v>
      </c>
      <c r="C81" s="21">
        <f>SUM(C61:C80)</f>
        <v>6781171</v>
      </c>
      <c r="D81" s="21">
        <f>SUM(D61:D80)</f>
        <v>8947652</v>
      </c>
      <c r="E81" s="21">
        <f>SUM(E61:E80)</f>
        <v>3438282</v>
      </c>
      <c r="F81" s="21">
        <f>SUM(F61:F80)</f>
        <v>0</v>
      </c>
      <c r="G81" s="21">
        <f>SUM(G61:G80)</f>
        <v>0</v>
      </c>
      <c r="H81" s="21">
        <f t="shared" si="1"/>
        <v>19167105</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Data!T26</f>
        <v>Inglish, Darla</v>
      </c>
      <c r="E84" s="350"/>
      <c r="F84" s="350"/>
      <c r="G84" s="94" t="str">
        <f>Data!U26</f>
        <v>(940) 397-4321</v>
      </c>
      <c r="H84" s="84" t="str">
        <f>Data!V26</f>
        <v>darla.inglish@mwsu.edu</v>
      </c>
    </row>
    <row r="85" spans="2:9" ht="13.5" customHeight="1" x14ac:dyDescent="0.2">
      <c r="B85" s="27"/>
      <c r="C85" s="27"/>
      <c r="D85" s="27"/>
      <c r="E85" s="27"/>
      <c r="F85" s="27"/>
      <c r="G85" s="27"/>
      <c r="H85" s="5"/>
    </row>
    <row r="86" spans="2:9" x14ac:dyDescent="0.2">
      <c r="B86" s="28" t="s">
        <v>34</v>
      </c>
      <c r="C86" s="13"/>
      <c r="D86" s="13"/>
      <c r="E86" s="13"/>
      <c r="F86" s="13"/>
      <c r="G86" s="13"/>
      <c r="H86" s="17">
        <f>H13+H14</f>
        <v>31689435</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Data!HR26</f>
        <v>57488</v>
      </c>
      <c r="D91" s="172">
        <f>Data!IL26</f>
        <v>0</v>
      </c>
      <c r="E91" s="172">
        <f>Data!JF26</f>
        <v>0</v>
      </c>
      <c r="F91" s="172">
        <f>Data!JZ26</f>
        <v>0</v>
      </c>
      <c r="G91" s="172">
        <f>Data!KT26</f>
        <v>0</v>
      </c>
      <c r="H91" s="40">
        <f t="shared" ref="H91:H111" si="2">SUM(C91:G91)</f>
        <v>57488</v>
      </c>
    </row>
    <row r="92" spans="2:9" x14ac:dyDescent="0.2">
      <c r="B92" s="9" t="str">
        <f>$B$33</f>
        <v>Science</v>
      </c>
      <c r="C92" s="172">
        <f>Data!HS26</f>
        <v>0</v>
      </c>
      <c r="D92" s="172">
        <f>Data!IM26</f>
        <v>0</v>
      </c>
      <c r="E92" s="172">
        <f>Data!JG26</f>
        <v>0</v>
      </c>
      <c r="F92" s="172">
        <f>Data!KA26</f>
        <v>0</v>
      </c>
      <c r="G92" s="172">
        <f>Data!KU26</f>
        <v>0</v>
      </c>
      <c r="H92" s="75">
        <f t="shared" si="2"/>
        <v>0</v>
      </c>
    </row>
    <row r="93" spans="2:9" x14ac:dyDescent="0.2">
      <c r="B93" s="9" t="str">
        <f>$B$34</f>
        <v>Fine Arts</v>
      </c>
      <c r="C93" s="172">
        <f>Data!HT26</f>
        <v>0</v>
      </c>
      <c r="D93" s="172">
        <f>Data!IN26</f>
        <v>0</v>
      </c>
      <c r="E93" s="172">
        <f>Data!JH26</f>
        <v>0</v>
      </c>
      <c r="F93" s="172">
        <f>Data!KB26</f>
        <v>0</v>
      </c>
      <c r="G93" s="172">
        <f>Data!KV26</f>
        <v>0</v>
      </c>
      <c r="H93" s="75">
        <f t="shared" si="2"/>
        <v>0</v>
      </c>
    </row>
    <row r="94" spans="2:9" x14ac:dyDescent="0.2">
      <c r="B94" s="9" t="str">
        <f>$B$35</f>
        <v>Teacher Education</v>
      </c>
      <c r="C94" s="172">
        <f>Data!HU26</f>
        <v>0</v>
      </c>
      <c r="D94" s="172">
        <f>Data!IO26</f>
        <v>0</v>
      </c>
      <c r="E94" s="172">
        <f>Data!JI26</f>
        <v>0</v>
      </c>
      <c r="F94" s="172">
        <f>Data!KC26</f>
        <v>0</v>
      </c>
      <c r="G94" s="172">
        <f>Data!KW26</f>
        <v>0</v>
      </c>
      <c r="H94" s="75">
        <f t="shared" si="2"/>
        <v>0</v>
      </c>
    </row>
    <row r="95" spans="2:9" x14ac:dyDescent="0.2">
      <c r="B95" s="9" t="str">
        <f>$B$36</f>
        <v>Agriculture</v>
      </c>
      <c r="C95" s="172">
        <f>Data!HV26</f>
        <v>0</v>
      </c>
      <c r="D95" s="172">
        <f>Data!IP26</f>
        <v>0</v>
      </c>
      <c r="E95" s="172">
        <f>Data!JJ26</f>
        <v>0</v>
      </c>
      <c r="F95" s="172">
        <f>Data!KD26</f>
        <v>0</v>
      </c>
      <c r="G95" s="172">
        <f>Data!KX26</f>
        <v>0</v>
      </c>
      <c r="H95" s="75">
        <f t="shared" si="2"/>
        <v>0</v>
      </c>
    </row>
    <row r="96" spans="2:9" x14ac:dyDescent="0.2">
      <c r="B96" s="9" t="str">
        <f>$B$37</f>
        <v>Engineering</v>
      </c>
      <c r="C96" s="172">
        <f>Data!HW26</f>
        <v>0</v>
      </c>
      <c r="D96" s="172">
        <f>Data!IQ26</f>
        <v>0</v>
      </c>
      <c r="E96" s="172">
        <f>Data!JK26</f>
        <v>0</v>
      </c>
      <c r="F96" s="172">
        <f>Data!KE26</f>
        <v>0</v>
      </c>
      <c r="G96" s="172">
        <f>Data!KY26</f>
        <v>0</v>
      </c>
      <c r="H96" s="75">
        <f t="shared" si="2"/>
        <v>0</v>
      </c>
    </row>
    <row r="97" spans="2:8" x14ac:dyDescent="0.2">
      <c r="B97" s="9" t="str">
        <f>$B$38</f>
        <v>Home Economics</v>
      </c>
      <c r="C97" s="172">
        <f>Data!HX26</f>
        <v>0</v>
      </c>
      <c r="D97" s="172">
        <f>Data!IR26</f>
        <v>0</v>
      </c>
      <c r="E97" s="172">
        <f>Data!JL26</f>
        <v>0</v>
      </c>
      <c r="F97" s="172">
        <f>Data!KF26</f>
        <v>0</v>
      </c>
      <c r="G97" s="172">
        <f>Data!KZ26</f>
        <v>0</v>
      </c>
      <c r="H97" s="75">
        <f t="shared" si="2"/>
        <v>0</v>
      </c>
    </row>
    <row r="98" spans="2:8" x14ac:dyDescent="0.2">
      <c r="B98" s="9" t="str">
        <f>$B$39</f>
        <v>Law</v>
      </c>
      <c r="C98" s="172">
        <f>Data!HY26</f>
        <v>0</v>
      </c>
      <c r="D98" s="172">
        <f>Data!IS26</f>
        <v>0</v>
      </c>
      <c r="E98" s="172">
        <f>Data!JM26</f>
        <v>0</v>
      </c>
      <c r="F98" s="172">
        <f>Data!KG26</f>
        <v>0</v>
      </c>
      <c r="G98" s="172">
        <f>Data!LA26</f>
        <v>0</v>
      </c>
      <c r="H98" s="75">
        <f t="shared" si="2"/>
        <v>0</v>
      </c>
    </row>
    <row r="99" spans="2:8" x14ac:dyDescent="0.2">
      <c r="B99" s="9" t="str">
        <f>$B$40</f>
        <v>Social Service</v>
      </c>
      <c r="C99" s="172">
        <f>Data!HZ26</f>
        <v>0</v>
      </c>
      <c r="D99" s="172">
        <f>Data!IT26</f>
        <v>0</v>
      </c>
      <c r="E99" s="172">
        <f>Data!JN26</f>
        <v>0</v>
      </c>
      <c r="F99" s="172">
        <f>Data!KH26</f>
        <v>0</v>
      </c>
      <c r="G99" s="172">
        <f>Data!LB26</f>
        <v>0</v>
      </c>
      <c r="H99" s="75">
        <f t="shared" si="2"/>
        <v>0</v>
      </c>
    </row>
    <row r="100" spans="2:8" x14ac:dyDescent="0.2">
      <c r="B100" s="9" t="str">
        <f>$B$41</f>
        <v>Library Science</v>
      </c>
      <c r="C100" s="172">
        <f>Data!IA26</f>
        <v>0</v>
      </c>
      <c r="D100" s="172">
        <f>Data!IU26</f>
        <v>0</v>
      </c>
      <c r="E100" s="172">
        <f>Data!JO26</f>
        <v>0</v>
      </c>
      <c r="F100" s="172">
        <f>Data!KI26</f>
        <v>0</v>
      </c>
      <c r="G100" s="172">
        <f>Data!LC26</f>
        <v>0</v>
      </c>
      <c r="H100" s="75">
        <f t="shared" si="2"/>
        <v>0</v>
      </c>
    </row>
    <row r="101" spans="2:8" x14ac:dyDescent="0.2">
      <c r="B101" s="9" t="str">
        <f>$B$42</f>
        <v>Veterinary Science</v>
      </c>
      <c r="C101" s="172">
        <f>Data!IB26</f>
        <v>0</v>
      </c>
      <c r="D101" s="172">
        <f>Data!IV26</f>
        <v>0</v>
      </c>
      <c r="E101" s="172">
        <f>Data!JP26</f>
        <v>0</v>
      </c>
      <c r="F101" s="172">
        <f>Data!KJ26</f>
        <v>0</v>
      </c>
      <c r="G101" s="172">
        <f>Data!LD26</f>
        <v>0</v>
      </c>
      <c r="H101" s="75">
        <f t="shared" si="2"/>
        <v>0</v>
      </c>
    </row>
    <row r="102" spans="2:8" x14ac:dyDescent="0.2">
      <c r="B102" s="9" t="str">
        <f>$B$43</f>
        <v>Vocational Training</v>
      </c>
      <c r="C102" s="172">
        <f>Data!IC26</f>
        <v>0</v>
      </c>
      <c r="D102" s="172">
        <f>Data!IW26</f>
        <v>0</v>
      </c>
      <c r="E102" s="172">
        <f>Data!JQ26</f>
        <v>0</v>
      </c>
      <c r="F102" s="172">
        <f>Data!KK26</f>
        <v>0</v>
      </c>
      <c r="G102" s="172">
        <f>Data!LE26</f>
        <v>0</v>
      </c>
      <c r="H102" s="75">
        <f t="shared" si="2"/>
        <v>0</v>
      </c>
    </row>
    <row r="103" spans="2:8" x14ac:dyDescent="0.2">
      <c r="B103" s="9" t="str">
        <f>$B$44</f>
        <v>Physical Training</v>
      </c>
      <c r="C103" s="172">
        <f>Data!ID26</f>
        <v>0</v>
      </c>
      <c r="D103" s="172">
        <f>Data!IX26</f>
        <v>0</v>
      </c>
      <c r="E103" s="172">
        <f>Data!JR26</f>
        <v>0</v>
      </c>
      <c r="F103" s="172">
        <f>Data!KL26</f>
        <v>0</v>
      </c>
      <c r="G103" s="172">
        <f>Data!LF26</f>
        <v>0</v>
      </c>
      <c r="H103" s="75">
        <f t="shared" si="2"/>
        <v>0</v>
      </c>
    </row>
    <row r="104" spans="2:8" x14ac:dyDescent="0.2">
      <c r="B104" s="9" t="str">
        <f>$B$45</f>
        <v>Health Services</v>
      </c>
      <c r="C104" s="172">
        <f>Data!IE26</f>
        <v>0</v>
      </c>
      <c r="D104" s="172">
        <f>Data!IY26</f>
        <v>0</v>
      </c>
      <c r="E104" s="172">
        <f>Data!JS26</f>
        <v>0</v>
      </c>
      <c r="F104" s="172">
        <f>Data!KM26</f>
        <v>0</v>
      </c>
      <c r="G104" s="172">
        <f>Data!LG26</f>
        <v>0</v>
      </c>
      <c r="H104" s="75">
        <f t="shared" si="2"/>
        <v>0</v>
      </c>
    </row>
    <row r="105" spans="2:8" x14ac:dyDescent="0.2">
      <c r="B105" s="9" t="str">
        <f>$B$46</f>
        <v>Pharmacy</v>
      </c>
      <c r="C105" s="172">
        <f>Data!IF26</f>
        <v>0</v>
      </c>
      <c r="D105" s="172">
        <f>Data!IZ26</f>
        <v>0</v>
      </c>
      <c r="E105" s="172">
        <f>Data!JT26</f>
        <v>0</v>
      </c>
      <c r="F105" s="172">
        <f>Data!KN26</f>
        <v>0</v>
      </c>
      <c r="G105" s="172">
        <f>Data!LH26</f>
        <v>0</v>
      </c>
      <c r="H105" s="75">
        <f t="shared" si="2"/>
        <v>0</v>
      </c>
    </row>
    <row r="106" spans="2:8" x14ac:dyDescent="0.2">
      <c r="B106" s="9" t="str">
        <f>$B$47</f>
        <v>Business Administration</v>
      </c>
      <c r="C106" s="172">
        <f>Data!IG26</f>
        <v>0</v>
      </c>
      <c r="D106" s="172">
        <f>Data!JA26</f>
        <v>0</v>
      </c>
      <c r="E106" s="172">
        <f>Data!JU26</f>
        <v>0</v>
      </c>
      <c r="F106" s="172">
        <f>Data!KO26</f>
        <v>0</v>
      </c>
      <c r="G106" s="172">
        <f>Data!LI26</f>
        <v>0</v>
      </c>
      <c r="H106" s="75">
        <f t="shared" si="2"/>
        <v>0</v>
      </c>
    </row>
    <row r="107" spans="2:8" x14ac:dyDescent="0.2">
      <c r="B107" s="9" t="str">
        <f>$B$48</f>
        <v>Optometry</v>
      </c>
      <c r="C107" s="172">
        <f>Data!IH26</f>
        <v>0</v>
      </c>
      <c r="D107" s="172">
        <f>Data!JB26</f>
        <v>0</v>
      </c>
      <c r="E107" s="172">
        <f>Data!JV26</f>
        <v>0</v>
      </c>
      <c r="F107" s="172">
        <f>Data!KP26</f>
        <v>0</v>
      </c>
      <c r="G107" s="172">
        <f>Data!LJ26</f>
        <v>0</v>
      </c>
      <c r="H107" s="75">
        <f t="shared" si="2"/>
        <v>0</v>
      </c>
    </row>
    <row r="108" spans="2:8" x14ac:dyDescent="0.2">
      <c r="B108" s="9" t="str">
        <f>$B$49</f>
        <v>Teacher Ed-Practice Teaching</v>
      </c>
      <c r="C108" s="172">
        <f>Data!II26</f>
        <v>0</v>
      </c>
      <c r="D108" s="172">
        <f>Data!JC26</f>
        <v>0</v>
      </c>
      <c r="E108" s="172">
        <f>Data!JW26</f>
        <v>0</v>
      </c>
      <c r="F108" s="172">
        <f>Data!KQ26</f>
        <v>0</v>
      </c>
      <c r="G108" s="172">
        <f>Data!LK26</f>
        <v>0</v>
      </c>
      <c r="H108" s="75">
        <f t="shared" si="2"/>
        <v>0</v>
      </c>
    </row>
    <row r="109" spans="2:8" x14ac:dyDescent="0.2">
      <c r="B109" s="9" t="str">
        <f>$B$50</f>
        <v>Technology</v>
      </c>
      <c r="C109" s="172">
        <f>Data!IJ26</f>
        <v>0</v>
      </c>
      <c r="D109" s="172">
        <f>Data!JD26</f>
        <v>0</v>
      </c>
      <c r="E109" s="172">
        <f>Data!JX26</f>
        <v>0</v>
      </c>
      <c r="F109" s="172">
        <f>Data!KR26</f>
        <v>0</v>
      </c>
      <c r="G109" s="172">
        <f>Data!LL26</f>
        <v>0</v>
      </c>
      <c r="H109" s="75">
        <f t="shared" si="2"/>
        <v>0</v>
      </c>
    </row>
    <row r="110" spans="2:8" x14ac:dyDescent="0.2">
      <c r="B110" s="9" t="str">
        <f>$B$51</f>
        <v>Nursing</v>
      </c>
      <c r="C110" s="172">
        <f>Data!IK26</f>
        <v>0</v>
      </c>
      <c r="D110" s="172">
        <f>Data!JE26</f>
        <v>0</v>
      </c>
      <c r="E110" s="172">
        <f>Data!JY26</f>
        <v>0</v>
      </c>
      <c r="F110" s="172">
        <f>Data!KS26</f>
        <v>0</v>
      </c>
      <c r="G110" s="172">
        <f>Data!HPM26</f>
        <v>0</v>
      </c>
      <c r="H110" s="75">
        <f t="shared" si="2"/>
        <v>0</v>
      </c>
    </row>
    <row r="111" spans="2:8" x14ac:dyDescent="0.2">
      <c r="B111" s="39" t="str">
        <f>$B$52</f>
        <v>Totals</v>
      </c>
      <c r="C111" s="40">
        <f>SUM(C91:C110)</f>
        <v>57488</v>
      </c>
      <c r="D111" s="40">
        <f>SUM(D91:D110)</f>
        <v>0</v>
      </c>
      <c r="E111" s="40">
        <f>SUM(E91:E110)</f>
        <v>0</v>
      </c>
      <c r="F111" s="40">
        <f>SUM(F91:F110)</f>
        <v>0</v>
      </c>
      <c r="G111" s="40">
        <f>SUM(G91:G110)</f>
        <v>0</v>
      </c>
      <c r="H111" s="40">
        <f t="shared" si="2"/>
        <v>57488</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3257001</v>
      </c>
      <c r="D116" s="21">
        <f t="shared" si="3"/>
        <v>1599680</v>
      </c>
      <c r="E116" s="21">
        <f t="shared" si="3"/>
        <v>844409</v>
      </c>
      <c r="F116" s="21">
        <f t="shared" si="3"/>
        <v>0</v>
      </c>
      <c r="G116" s="21">
        <f t="shared" si="3"/>
        <v>0</v>
      </c>
      <c r="H116" s="40">
        <f t="shared" ref="H116:H136" si="4">SUM(C116:G116)</f>
        <v>5701090</v>
      </c>
      <c r="I116" s="1"/>
    </row>
    <row r="117" spans="2:9" x14ac:dyDescent="0.2">
      <c r="B117" s="9" t="str">
        <f>$B$33</f>
        <v>Science</v>
      </c>
      <c r="C117" s="22">
        <f t="shared" si="3"/>
        <v>1110610</v>
      </c>
      <c r="D117" s="22">
        <f t="shared" si="3"/>
        <v>1029566</v>
      </c>
      <c r="E117" s="22">
        <f t="shared" si="3"/>
        <v>326256</v>
      </c>
      <c r="F117" s="22">
        <f t="shared" si="3"/>
        <v>0</v>
      </c>
      <c r="G117" s="22">
        <f t="shared" si="3"/>
        <v>0</v>
      </c>
      <c r="H117" s="75">
        <f t="shared" si="4"/>
        <v>2466432</v>
      </c>
      <c r="I117" s="1"/>
    </row>
    <row r="118" spans="2:9" x14ac:dyDescent="0.2">
      <c r="B118" s="9" t="str">
        <f>$B$34</f>
        <v>Fine Arts</v>
      </c>
      <c r="C118" s="22">
        <f t="shared" si="3"/>
        <v>699901</v>
      </c>
      <c r="D118" s="22">
        <f t="shared" si="3"/>
        <v>717162</v>
      </c>
      <c r="E118" s="22">
        <f t="shared" si="3"/>
        <v>0</v>
      </c>
      <c r="F118" s="22">
        <f t="shared" si="3"/>
        <v>0</v>
      </c>
      <c r="G118" s="22">
        <f t="shared" si="3"/>
        <v>0</v>
      </c>
      <c r="H118" s="75">
        <f t="shared" si="4"/>
        <v>1417063</v>
      </c>
      <c r="I118" s="1"/>
    </row>
    <row r="119" spans="2:9" x14ac:dyDescent="0.2">
      <c r="B119" s="9" t="str">
        <f>$B$35</f>
        <v>Teacher Education</v>
      </c>
      <c r="C119" s="22">
        <f t="shared" si="3"/>
        <v>151863</v>
      </c>
      <c r="D119" s="22">
        <f t="shared" si="3"/>
        <v>316773</v>
      </c>
      <c r="E119" s="22">
        <f t="shared" si="3"/>
        <v>565317</v>
      </c>
      <c r="F119" s="22">
        <f t="shared" si="3"/>
        <v>0</v>
      </c>
      <c r="G119" s="22">
        <f t="shared" si="3"/>
        <v>0</v>
      </c>
      <c r="H119" s="75">
        <f t="shared" si="4"/>
        <v>1033953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510209</v>
      </c>
      <c r="D121" s="22">
        <f t="shared" si="3"/>
        <v>548948</v>
      </c>
      <c r="E121" s="22">
        <f t="shared" si="3"/>
        <v>220499</v>
      </c>
      <c r="F121" s="22">
        <f t="shared" si="3"/>
        <v>0</v>
      </c>
      <c r="G121" s="22">
        <f t="shared" si="3"/>
        <v>0</v>
      </c>
      <c r="H121" s="75">
        <f t="shared" si="4"/>
        <v>1279656</v>
      </c>
      <c r="I121" s="1"/>
    </row>
    <row r="122" spans="2:9" x14ac:dyDescent="0.2">
      <c r="B122" s="9" t="str">
        <f>$B$38</f>
        <v>Home Economics</v>
      </c>
      <c r="C122" s="22">
        <f t="shared" si="3"/>
        <v>766</v>
      </c>
      <c r="D122" s="22">
        <f t="shared" si="3"/>
        <v>36370</v>
      </c>
      <c r="E122" s="22">
        <f t="shared" si="3"/>
        <v>13963</v>
      </c>
      <c r="F122" s="22">
        <f t="shared" si="3"/>
        <v>0</v>
      </c>
      <c r="G122" s="22">
        <f t="shared" si="3"/>
        <v>0</v>
      </c>
      <c r="H122" s="75">
        <f t="shared" si="4"/>
        <v>51099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10807</v>
      </c>
      <c r="D124" s="22">
        <f t="shared" si="3"/>
        <v>162197</v>
      </c>
      <c r="E124" s="22">
        <f t="shared" si="3"/>
        <v>0</v>
      </c>
      <c r="F124" s="22">
        <f t="shared" si="3"/>
        <v>0</v>
      </c>
      <c r="G124" s="22">
        <f t="shared" si="3"/>
        <v>0</v>
      </c>
      <c r="H124" s="75">
        <f t="shared" si="4"/>
        <v>173004</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86029</v>
      </c>
      <c r="D127" s="22">
        <f t="shared" si="3"/>
        <v>0</v>
      </c>
      <c r="E127" s="22">
        <f t="shared" si="3"/>
        <v>0</v>
      </c>
      <c r="F127" s="22">
        <f t="shared" si="3"/>
        <v>0</v>
      </c>
      <c r="G127" s="22">
        <f t="shared" si="3"/>
        <v>0</v>
      </c>
      <c r="H127" s="75">
        <f t="shared" si="4"/>
        <v>86029</v>
      </c>
      <c r="I127" s="1"/>
    </row>
    <row r="128" spans="2:9" x14ac:dyDescent="0.2">
      <c r="B128" s="9" t="str">
        <f>$B$44</f>
        <v>Physical Training</v>
      </c>
      <c r="C128" s="22">
        <f t="shared" si="3"/>
        <v>4563</v>
      </c>
      <c r="D128" s="22">
        <f t="shared" si="3"/>
        <v>0</v>
      </c>
      <c r="E128" s="22">
        <f t="shared" si="3"/>
        <v>0</v>
      </c>
      <c r="F128" s="22">
        <f t="shared" si="3"/>
        <v>0</v>
      </c>
      <c r="G128" s="22">
        <f t="shared" si="3"/>
        <v>0</v>
      </c>
      <c r="H128" s="75">
        <f t="shared" si="4"/>
        <v>4563</v>
      </c>
      <c r="I128" s="1"/>
    </row>
    <row r="129" spans="2:12" x14ac:dyDescent="0.2">
      <c r="B129" s="9" t="str">
        <f>$B$45</f>
        <v>Health Services</v>
      </c>
      <c r="C129" s="22">
        <f t="shared" si="3"/>
        <v>299197</v>
      </c>
      <c r="D129" s="22">
        <f t="shared" si="3"/>
        <v>1285678</v>
      </c>
      <c r="E129" s="22">
        <f t="shared" si="3"/>
        <v>353086</v>
      </c>
      <c r="F129" s="22">
        <f t="shared" si="3"/>
        <v>0</v>
      </c>
      <c r="G129" s="22">
        <f t="shared" si="3"/>
        <v>0</v>
      </c>
      <c r="H129" s="75">
        <f t="shared" si="4"/>
        <v>1937961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574612</v>
      </c>
      <c r="D131" s="22">
        <f t="shared" si="3"/>
        <v>1967556</v>
      </c>
      <c r="E131" s="22">
        <f t="shared" si="3"/>
        <v>470379</v>
      </c>
      <c r="F131" s="22">
        <f t="shared" si="3"/>
        <v>0</v>
      </c>
      <c r="G131" s="22">
        <f t="shared" si="3"/>
        <v>0</v>
      </c>
      <c r="H131" s="75">
        <f t="shared" si="4"/>
        <v>3012547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87121</v>
      </c>
      <c r="E133" s="22">
        <f t="shared" si="5"/>
        <v>0</v>
      </c>
      <c r="F133" s="22">
        <f t="shared" si="5"/>
        <v>0</v>
      </c>
      <c r="G133" s="22">
        <f t="shared" si="5"/>
        <v>0</v>
      </c>
      <c r="H133" s="75">
        <f t="shared" si="4"/>
        <v>87121</v>
      </c>
      <c r="I133" s="1"/>
    </row>
    <row r="134" spans="2:12" x14ac:dyDescent="0.2">
      <c r="B134" s="9" t="str">
        <f>$B$50</f>
        <v>Technology</v>
      </c>
      <c r="C134" s="22">
        <f t="shared" si="5"/>
        <v>102192</v>
      </c>
      <c r="D134" s="22">
        <f t="shared" si="5"/>
        <v>164766</v>
      </c>
      <c r="E134" s="22">
        <f t="shared" si="5"/>
        <v>8223</v>
      </c>
      <c r="F134" s="22">
        <f t="shared" si="5"/>
        <v>0</v>
      </c>
      <c r="G134" s="22">
        <f t="shared" si="5"/>
        <v>0</v>
      </c>
      <c r="H134" s="75">
        <f t="shared" si="4"/>
        <v>275181</v>
      </c>
      <c r="I134" s="1"/>
    </row>
    <row r="135" spans="2:12" x14ac:dyDescent="0.2">
      <c r="B135" s="9" t="str">
        <f>$B$51</f>
        <v>Nursing</v>
      </c>
      <c r="C135" s="22">
        <f t="shared" si="5"/>
        <v>30909</v>
      </c>
      <c r="D135" s="22">
        <f t="shared" si="5"/>
        <v>1031835</v>
      </c>
      <c r="E135" s="22">
        <f t="shared" si="5"/>
        <v>636150</v>
      </c>
      <c r="F135" s="22">
        <f t="shared" si="5"/>
        <v>0</v>
      </c>
      <c r="G135" s="22">
        <f t="shared" si="5"/>
        <v>0</v>
      </c>
      <c r="H135" s="75">
        <f t="shared" si="4"/>
        <v>1698894</v>
      </c>
      <c r="I135" s="1"/>
    </row>
    <row r="136" spans="2:12" x14ac:dyDescent="0.2">
      <c r="B136" s="39" t="str">
        <f>$B$52</f>
        <v>Totals</v>
      </c>
      <c r="C136" s="40">
        <f>SUM(C116:C135)</f>
        <v>6838659</v>
      </c>
      <c r="D136" s="40">
        <f>SUM(D116:D135)</f>
        <v>8947652</v>
      </c>
      <c r="E136" s="40">
        <f>SUM(E116:E135)</f>
        <v>3438282</v>
      </c>
      <c r="F136" s="40">
        <f>SUM(F116:F135)</f>
        <v>0</v>
      </c>
      <c r="G136" s="40">
        <f>SUM(G116:G135)</f>
        <v>0</v>
      </c>
      <c r="H136" s="40">
        <f t="shared" si="4"/>
        <v>19224593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12464842</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Data!QD26</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Data!LN26</f>
        <v>0</v>
      </c>
      <c r="D143" s="172">
        <f>Data!MH26</f>
        <v>0</v>
      </c>
      <c r="E143" s="172">
        <f>Data!NB26</f>
        <v>0</v>
      </c>
      <c r="F143" s="172">
        <f>Data!NV26</f>
        <v>0</v>
      </c>
      <c r="G143" s="172">
        <f>Data!OP26</f>
        <v>0</v>
      </c>
      <c r="H143" s="173">
        <f>Data!PJ26</f>
        <v>3670174</v>
      </c>
      <c r="I143" s="76">
        <f t="shared" ref="I143:I162" si="6">SUM(C143:H143)</f>
        <v>3670174</v>
      </c>
    </row>
    <row r="144" spans="2:12" x14ac:dyDescent="0.2">
      <c r="B144" s="9" t="str">
        <f>$B$33</f>
        <v>Science</v>
      </c>
      <c r="C144" s="172">
        <f>Data!LO26</f>
        <v>0</v>
      </c>
      <c r="D144" s="172">
        <f>Data!MI26</f>
        <v>0</v>
      </c>
      <c r="E144" s="172">
        <f>Data!NC26</f>
        <v>0</v>
      </c>
      <c r="F144" s="172">
        <f>Data!NW26</f>
        <v>0</v>
      </c>
      <c r="G144" s="172">
        <f>Data!OQ26</f>
        <v>0</v>
      </c>
      <c r="H144" s="174">
        <f>Data!PK26</f>
        <v>1603981</v>
      </c>
      <c r="I144" s="76">
        <f t="shared" si="6"/>
        <v>1603981</v>
      </c>
    </row>
    <row r="145" spans="2:9" x14ac:dyDescent="0.2">
      <c r="B145" s="9" t="str">
        <f>$B$34</f>
        <v>Fine Arts</v>
      </c>
      <c r="C145" s="172">
        <f>Data!LP26</f>
        <v>0</v>
      </c>
      <c r="D145" s="172">
        <f>Data!MJ26</f>
        <v>0</v>
      </c>
      <c r="E145" s="172">
        <f>Data!ND26</f>
        <v>0</v>
      </c>
      <c r="F145" s="172">
        <f>Data!NX26</f>
        <v>0</v>
      </c>
      <c r="G145" s="172">
        <f>Data!OR26</f>
        <v>0</v>
      </c>
      <c r="H145" s="174">
        <f>Data!PL26</f>
        <v>921551</v>
      </c>
      <c r="I145" s="76">
        <f t="shared" si="6"/>
        <v>921551</v>
      </c>
    </row>
    <row r="146" spans="2:9" x14ac:dyDescent="0.2">
      <c r="B146" s="9" t="str">
        <f>$B$35</f>
        <v>Teacher Education</v>
      </c>
      <c r="C146" s="172">
        <f>Data!LQ26</f>
        <v>0</v>
      </c>
      <c r="D146" s="172">
        <f>Data!MK26</f>
        <v>0</v>
      </c>
      <c r="E146" s="172">
        <f>Data!NE26</f>
        <v>0</v>
      </c>
      <c r="F146" s="172">
        <f>Data!NY26</f>
        <v>0</v>
      </c>
      <c r="G146" s="172">
        <f>Data!OS26</f>
        <v>0</v>
      </c>
      <c r="H146" s="174">
        <f>Data!PN26</f>
        <v>672405</v>
      </c>
      <c r="I146" s="76">
        <f t="shared" si="6"/>
        <v>672405</v>
      </c>
    </row>
    <row r="147" spans="2:9" x14ac:dyDescent="0.2">
      <c r="B147" s="9" t="str">
        <f>$B$36</f>
        <v>Agriculture</v>
      </c>
      <c r="C147" s="172">
        <f>Data!LR26</f>
        <v>0</v>
      </c>
      <c r="D147" s="172">
        <f>Data!ML26</f>
        <v>0</v>
      </c>
      <c r="E147" s="172">
        <f>Data!NF26</f>
        <v>0</v>
      </c>
      <c r="F147" s="172">
        <f>Data!NZ26</f>
        <v>0</v>
      </c>
      <c r="G147" s="172">
        <f>Data!OT26</f>
        <v>0</v>
      </c>
      <c r="H147" s="174">
        <f>Data!PM26</f>
        <v>0</v>
      </c>
      <c r="I147" s="76">
        <f t="shared" si="6"/>
        <v>0</v>
      </c>
    </row>
    <row r="148" spans="2:9" x14ac:dyDescent="0.2">
      <c r="B148" s="9" t="str">
        <f>$B$37</f>
        <v>Engineering</v>
      </c>
      <c r="C148" s="172">
        <f>Data!LS26</f>
        <v>0</v>
      </c>
      <c r="D148" s="172">
        <f>Data!MM26</f>
        <v>0</v>
      </c>
      <c r="E148" s="172">
        <f>Data!NG26</f>
        <v>0</v>
      </c>
      <c r="F148" s="172">
        <f>Data!OA26</f>
        <v>0</v>
      </c>
      <c r="G148" s="172">
        <f>Data!OU26</f>
        <v>0</v>
      </c>
      <c r="H148" s="174">
        <f>Data!PO26</f>
        <v>832192</v>
      </c>
      <c r="I148" s="76">
        <f t="shared" si="6"/>
        <v>832192</v>
      </c>
    </row>
    <row r="149" spans="2:9" x14ac:dyDescent="0.2">
      <c r="B149" s="9" t="str">
        <f>$B$38</f>
        <v>Home Economics</v>
      </c>
      <c r="C149" s="172">
        <f>Data!LT26</f>
        <v>0</v>
      </c>
      <c r="D149" s="172">
        <f>Data!MN26</f>
        <v>0</v>
      </c>
      <c r="E149" s="172">
        <f>Data!NH26</f>
        <v>0</v>
      </c>
      <c r="F149" s="172">
        <f>Data!OB26</f>
        <v>0</v>
      </c>
      <c r="G149" s="172">
        <f>Data!OV26</f>
        <v>0</v>
      </c>
      <c r="H149" s="174">
        <f>Data!PP26</f>
        <v>33231</v>
      </c>
      <c r="I149" s="76">
        <f t="shared" si="6"/>
        <v>33231</v>
      </c>
    </row>
    <row r="150" spans="2:9" x14ac:dyDescent="0.2">
      <c r="B150" s="9" t="str">
        <f>$B$39</f>
        <v>Law</v>
      </c>
      <c r="C150" s="172">
        <f>Data!LU26</f>
        <v>0</v>
      </c>
      <c r="D150" s="172">
        <f>Data!MO26</f>
        <v>0</v>
      </c>
      <c r="E150" s="172">
        <f>Data!NI26</f>
        <v>0</v>
      </c>
      <c r="F150" s="172">
        <f>Data!OC26</f>
        <v>0</v>
      </c>
      <c r="G150" s="172">
        <f>Data!OW26</f>
        <v>0</v>
      </c>
      <c r="H150" s="174">
        <f>Data!PQ26</f>
        <v>0</v>
      </c>
      <c r="I150" s="76">
        <f t="shared" si="6"/>
        <v>0</v>
      </c>
    </row>
    <row r="151" spans="2:9" x14ac:dyDescent="0.2">
      <c r="B151" s="9" t="str">
        <f>$B$40</f>
        <v>Social Service</v>
      </c>
      <c r="C151" s="172">
        <f>Data!LV26</f>
        <v>0</v>
      </c>
      <c r="D151" s="172">
        <f>Data!MP26</f>
        <v>0</v>
      </c>
      <c r="E151" s="172">
        <f>Data!NJ26</f>
        <v>0</v>
      </c>
      <c r="F151" s="172">
        <f>Data!OD26</f>
        <v>0</v>
      </c>
      <c r="G151" s="172">
        <f>Data!OX26</f>
        <v>0</v>
      </c>
      <c r="H151" s="174">
        <f>Data!PR26</f>
        <v>112509</v>
      </c>
      <c r="I151" s="76">
        <f t="shared" si="6"/>
        <v>112509</v>
      </c>
    </row>
    <row r="152" spans="2:9" x14ac:dyDescent="0.2">
      <c r="B152" s="9" t="str">
        <f>$B$41</f>
        <v>Library Science</v>
      </c>
      <c r="C152" s="172">
        <f>Data!LW26</f>
        <v>0</v>
      </c>
      <c r="D152" s="172">
        <f>Data!MQ26</f>
        <v>0</v>
      </c>
      <c r="E152" s="172">
        <f>Data!NK26</f>
        <v>0</v>
      </c>
      <c r="F152" s="172">
        <f>Data!OE26</f>
        <v>0</v>
      </c>
      <c r="G152" s="172">
        <f>Data!OY26</f>
        <v>0</v>
      </c>
      <c r="H152" s="174">
        <f>Data!PS26</f>
        <v>0</v>
      </c>
      <c r="I152" s="76">
        <f t="shared" si="6"/>
        <v>0</v>
      </c>
    </row>
    <row r="153" spans="2:9" x14ac:dyDescent="0.2">
      <c r="B153" s="9" t="str">
        <f>$B$42</f>
        <v>Veterinary Science</v>
      </c>
      <c r="C153" s="172">
        <f>Data!LX26</f>
        <v>0</v>
      </c>
      <c r="D153" s="172">
        <f>Data!MR26</f>
        <v>0</v>
      </c>
      <c r="E153" s="172">
        <f>Data!NL26</f>
        <v>0</v>
      </c>
      <c r="F153" s="172">
        <f>Data!OF26</f>
        <v>0</v>
      </c>
      <c r="G153" s="172">
        <f>Data!OZ26</f>
        <v>0</v>
      </c>
      <c r="H153" s="174">
        <f>Data!PT26</f>
        <v>0</v>
      </c>
      <c r="I153" s="76">
        <f t="shared" si="6"/>
        <v>0</v>
      </c>
    </row>
    <row r="154" spans="2:9" x14ac:dyDescent="0.2">
      <c r="B154" s="9" t="str">
        <f>$B$43</f>
        <v>Vocational Training</v>
      </c>
      <c r="C154" s="172">
        <f>Data!LY26</f>
        <v>0</v>
      </c>
      <c r="D154" s="172">
        <f>Data!MS26</f>
        <v>0</v>
      </c>
      <c r="E154" s="172">
        <f>Data!NM26</f>
        <v>0</v>
      </c>
      <c r="F154" s="172">
        <f>Data!OG26</f>
        <v>0</v>
      </c>
      <c r="G154" s="172">
        <f>Data!PA26</f>
        <v>0</v>
      </c>
      <c r="H154" s="174">
        <f>Data!PU26</f>
        <v>55947</v>
      </c>
      <c r="I154" s="76">
        <f t="shared" si="6"/>
        <v>55947</v>
      </c>
    </row>
    <row r="155" spans="2:9" x14ac:dyDescent="0.2">
      <c r="B155" s="9" t="str">
        <f>$B$44</f>
        <v>Physical Training</v>
      </c>
      <c r="C155" s="172">
        <f>Data!LZ26</f>
        <v>0</v>
      </c>
      <c r="D155" s="172">
        <f>Data!MT26</f>
        <v>0</v>
      </c>
      <c r="E155" s="172">
        <f>Data!NN26</f>
        <v>0</v>
      </c>
      <c r="F155" s="172">
        <f>Data!OH26</f>
        <v>0</v>
      </c>
      <c r="G155" s="172">
        <f>Data!PB26</f>
        <v>0</v>
      </c>
      <c r="H155" s="174">
        <f>Data!PV26</f>
        <v>2967</v>
      </c>
      <c r="I155" s="76">
        <f t="shared" si="6"/>
        <v>2967</v>
      </c>
    </row>
    <row r="156" spans="2:9" x14ac:dyDescent="0.2">
      <c r="B156" s="9" t="str">
        <f>$B$45</f>
        <v>Health Services</v>
      </c>
      <c r="C156" s="172">
        <f>Data!MA26</f>
        <v>0</v>
      </c>
      <c r="D156" s="172">
        <f>Data!MU26</f>
        <v>0</v>
      </c>
      <c r="E156" s="172">
        <f>Data!NO26</f>
        <v>0</v>
      </c>
      <c r="F156" s="172">
        <f>Data!OI26</f>
        <v>0</v>
      </c>
      <c r="G156" s="172">
        <f>Data!PC26</f>
        <v>0</v>
      </c>
      <c r="H156" s="174">
        <f>Data!PW26</f>
        <v>1260304</v>
      </c>
      <c r="I156" s="76">
        <f t="shared" si="6"/>
        <v>1260304</v>
      </c>
    </row>
    <row r="157" spans="2:9" x14ac:dyDescent="0.2">
      <c r="B157" s="9" t="str">
        <f>$B$46</f>
        <v>Pharmacy</v>
      </c>
      <c r="C157" s="172">
        <f>Data!MB26</f>
        <v>0</v>
      </c>
      <c r="D157" s="172">
        <f>Data!MV26</f>
        <v>0</v>
      </c>
      <c r="E157" s="172">
        <f>Data!NP26</f>
        <v>0</v>
      </c>
      <c r="F157" s="172">
        <f>Data!OJ26</f>
        <v>0</v>
      </c>
      <c r="G157" s="172">
        <f>Data!PD26</f>
        <v>0</v>
      </c>
      <c r="H157" s="174">
        <f>Data!PX26</f>
        <v>0</v>
      </c>
      <c r="I157" s="76">
        <f t="shared" si="6"/>
        <v>0</v>
      </c>
    </row>
    <row r="158" spans="2:9" x14ac:dyDescent="0.2">
      <c r="B158" s="9" t="str">
        <f>$B$47</f>
        <v>Business Administration</v>
      </c>
      <c r="C158" s="172">
        <f>Data!MC26</f>
        <v>0</v>
      </c>
      <c r="D158" s="172">
        <f>Data!MW26</f>
        <v>0</v>
      </c>
      <c r="E158" s="172">
        <f>Data!NQ26</f>
        <v>0</v>
      </c>
      <c r="F158" s="172">
        <f>Data!OK26</f>
        <v>0</v>
      </c>
      <c r="G158" s="172">
        <f>Data!PE26</f>
        <v>0</v>
      </c>
      <c r="H158" s="174">
        <f>Data!PY26</f>
        <v>1959134</v>
      </c>
      <c r="I158" s="76">
        <f t="shared" si="6"/>
        <v>1959134</v>
      </c>
    </row>
    <row r="159" spans="2:9" x14ac:dyDescent="0.2">
      <c r="B159" s="9" t="str">
        <f>$B$48</f>
        <v>Optometry</v>
      </c>
      <c r="C159" s="172">
        <f>Data!MD26</f>
        <v>0</v>
      </c>
      <c r="D159" s="172">
        <f>Data!MX26</f>
        <v>0</v>
      </c>
      <c r="E159" s="172">
        <f>Data!NR26</f>
        <v>0</v>
      </c>
      <c r="F159" s="172">
        <f>Data!OL26</f>
        <v>0</v>
      </c>
      <c r="G159" s="172">
        <f>Data!PF26</f>
        <v>0</v>
      </c>
      <c r="H159" s="174">
        <f>Data!PZ26</f>
        <v>0</v>
      </c>
      <c r="I159" s="76">
        <f t="shared" si="6"/>
        <v>0</v>
      </c>
    </row>
    <row r="160" spans="2:9" x14ac:dyDescent="0.2">
      <c r="B160" s="9" t="str">
        <f>$B$49</f>
        <v>Teacher Ed-Practice Teaching</v>
      </c>
      <c r="C160" s="172">
        <f>Data!ME26</f>
        <v>0</v>
      </c>
      <c r="D160" s="172">
        <f>Data!MY26</f>
        <v>0</v>
      </c>
      <c r="E160" s="172">
        <f>Data!NS26</f>
        <v>0</v>
      </c>
      <c r="F160" s="172">
        <f>Data!OM26</f>
        <v>0</v>
      </c>
      <c r="G160" s="172">
        <f>Data!PG26</f>
        <v>0</v>
      </c>
      <c r="H160" s="174">
        <f>Data!QA26</f>
        <v>56657</v>
      </c>
      <c r="I160" s="76">
        <f t="shared" si="6"/>
        <v>56657</v>
      </c>
    </row>
    <row r="161" spans="2:10" x14ac:dyDescent="0.2">
      <c r="B161" s="9" t="str">
        <f>$B$50</f>
        <v>Technology</v>
      </c>
      <c r="C161" s="172">
        <f>Data!MF26</f>
        <v>0</v>
      </c>
      <c r="D161" s="172">
        <f>Data!MZ26</f>
        <v>0</v>
      </c>
      <c r="E161" s="172">
        <f>Data!NT26</f>
        <v>0</v>
      </c>
      <c r="F161" s="172">
        <f>Data!ON26</f>
        <v>0</v>
      </c>
      <c r="G161" s="172">
        <f>Data!PH26</f>
        <v>0</v>
      </c>
      <c r="H161" s="174">
        <f>Data!QB26</f>
        <v>178957</v>
      </c>
      <c r="I161" s="76">
        <f t="shared" si="6"/>
        <v>178957</v>
      </c>
    </row>
    <row r="162" spans="2:10" x14ac:dyDescent="0.2">
      <c r="B162" s="9" t="str">
        <f>$B$51</f>
        <v>Nursing</v>
      </c>
      <c r="C162" s="172">
        <f>Data!MG26</f>
        <v>0</v>
      </c>
      <c r="D162" s="172">
        <f>Data!NA26</f>
        <v>0</v>
      </c>
      <c r="E162" s="172">
        <f>Data!NU26</f>
        <v>0</v>
      </c>
      <c r="F162" s="172">
        <f>Data!OO26</f>
        <v>0</v>
      </c>
      <c r="G162" s="172">
        <f>Data!PI26</f>
        <v>0</v>
      </c>
      <c r="H162" s="174">
        <f>Data!QC26</f>
        <v>1104833</v>
      </c>
      <c r="I162" s="76">
        <f t="shared" si="6"/>
        <v>1104833</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12464842</v>
      </c>
      <c r="I163" s="76">
        <f>SUM(I143:I162)</f>
        <v>12464842</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2096749.9878398692</v>
      </c>
      <c r="D168" s="21">
        <f t="shared" si="8"/>
        <v>1029821.3051048133</v>
      </c>
      <c r="E168" s="21">
        <f t="shared" si="8"/>
        <v>543602.70705531747</v>
      </c>
      <c r="F168" s="21">
        <f t="shared" si="8"/>
        <v>0</v>
      </c>
      <c r="G168" s="21">
        <f t="shared" si="8"/>
        <v>0</v>
      </c>
      <c r="H168" s="40">
        <f t="shared" ref="H168:H188" si="9">SUM(C168:G168)</f>
        <v>3670174</v>
      </c>
      <c r="I168" s="56"/>
      <c r="J168" s="57"/>
    </row>
    <row r="169" spans="2:10" x14ac:dyDescent="0.2">
      <c r="B169" s="9" t="str">
        <f>$B$33</f>
        <v>Science</v>
      </c>
      <c r="C169" s="22">
        <f t="shared" si="8"/>
        <v>722256.82216659526</v>
      </c>
      <c r="D169" s="22">
        <f t="shared" si="8"/>
        <v>669551.9285534732</v>
      </c>
      <c r="E169" s="22">
        <f t="shared" si="8"/>
        <v>212172.24927993151</v>
      </c>
      <c r="F169" s="22">
        <f t="shared" si="8"/>
        <v>0</v>
      </c>
      <c r="G169" s="22">
        <f t="shared" si="8"/>
        <v>0</v>
      </c>
      <c r="H169" s="75">
        <f t="shared" si="9"/>
        <v>1603980.9999999998</v>
      </c>
      <c r="I169" s="56"/>
      <c r="J169" s="57"/>
    </row>
    <row r="170" spans="2:10" x14ac:dyDescent="0.2">
      <c r="B170" s="9" t="str">
        <f>$B$34</f>
        <v>Fine Arts</v>
      </c>
      <c r="C170" s="22">
        <f t="shared" si="8"/>
        <v>455162.87310514774</v>
      </c>
      <c r="D170" s="22">
        <f t="shared" si="8"/>
        <v>466388.12689485226</v>
      </c>
      <c r="E170" s="22">
        <f t="shared" si="8"/>
        <v>0</v>
      </c>
      <c r="F170" s="22">
        <f t="shared" si="8"/>
        <v>0</v>
      </c>
      <c r="G170" s="22">
        <f t="shared" si="8"/>
        <v>0</v>
      </c>
      <c r="H170" s="75">
        <f t="shared" si="9"/>
        <v>921551</v>
      </c>
      <c r="I170" s="56"/>
      <c r="J170" s="57"/>
    </row>
    <row r="171" spans="2:10" x14ac:dyDescent="0.2">
      <c r="B171" s="9" t="str">
        <f>$B$35</f>
        <v>Teacher Education</v>
      </c>
      <c r="C171" s="22">
        <f t="shared" si="8"/>
        <v>98760.234280475037</v>
      </c>
      <c r="D171" s="22">
        <f t="shared" si="8"/>
        <v>206005.25271941762</v>
      </c>
      <c r="E171" s="22">
        <f t="shared" si="8"/>
        <v>367639.51300010737</v>
      </c>
      <c r="F171" s="22">
        <f t="shared" si="8"/>
        <v>0</v>
      </c>
      <c r="G171" s="22">
        <f t="shared" si="8"/>
        <v>0</v>
      </c>
      <c r="H171" s="75">
        <f t="shared" si="9"/>
        <v>672405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331801.55301737343</v>
      </c>
      <c r="D173" s="22">
        <f t="shared" si="8"/>
        <v>356994.48446770071</v>
      </c>
      <c r="E173" s="22">
        <f t="shared" si="8"/>
        <v>143395.96251492589</v>
      </c>
      <c r="F173" s="22">
        <f t="shared" si="8"/>
        <v>0</v>
      </c>
      <c r="G173" s="22">
        <f t="shared" si="8"/>
        <v>0</v>
      </c>
      <c r="H173" s="75">
        <f t="shared" si="9"/>
        <v>832192</v>
      </c>
      <c r="I173" s="56"/>
      <c r="J173" s="57"/>
    </row>
    <row r="174" spans="2:10" x14ac:dyDescent="0.2">
      <c r="B174" s="9" t="str">
        <f>$B$38</f>
        <v>Home Economics</v>
      </c>
      <c r="C174" s="22">
        <f t="shared" si="8"/>
        <v>498.14959196853169</v>
      </c>
      <c r="D174" s="22">
        <f t="shared" si="8"/>
        <v>23652.350730934068</v>
      </c>
      <c r="E174" s="22">
        <f t="shared" si="8"/>
        <v>9080.4996770973994</v>
      </c>
      <c r="F174" s="22">
        <f t="shared" si="8"/>
        <v>0</v>
      </c>
      <c r="G174" s="22">
        <f t="shared" si="8"/>
        <v>0</v>
      </c>
      <c r="H174" s="75">
        <f t="shared" si="9"/>
        <v>33231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7028.073125476868</v>
      </c>
      <c r="D176" s="22">
        <f t="shared" si="8"/>
        <v>105480.92687452314</v>
      </c>
      <c r="E176" s="22">
        <f t="shared" si="8"/>
        <v>0</v>
      </c>
      <c r="F176" s="22">
        <f t="shared" si="8"/>
        <v>0</v>
      </c>
      <c r="G176" s="22">
        <f t="shared" si="8"/>
        <v>0</v>
      </c>
      <c r="H176" s="75">
        <f t="shared" si="9"/>
        <v>112509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55947</v>
      </c>
      <c r="D179" s="22">
        <f t="shared" si="8"/>
        <v>0</v>
      </c>
      <c r="E179" s="22">
        <f t="shared" si="8"/>
        <v>0</v>
      </c>
      <c r="F179" s="22">
        <f t="shared" si="8"/>
        <v>0</v>
      </c>
      <c r="G179" s="22">
        <f t="shared" si="8"/>
        <v>0</v>
      </c>
      <c r="H179" s="75">
        <f t="shared" si="9"/>
        <v>55947</v>
      </c>
      <c r="I179" s="56"/>
      <c r="J179" s="57"/>
    </row>
    <row r="180" spans="2:10" x14ac:dyDescent="0.2">
      <c r="B180" s="9" t="str">
        <f>$B$44</f>
        <v>Physical Training</v>
      </c>
      <c r="C180" s="22">
        <f t="shared" si="8"/>
        <v>2967</v>
      </c>
      <c r="D180" s="22">
        <f t="shared" si="8"/>
        <v>0</v>
      </c>
      <c r="E180" s="22">
        <f t="shared" si="8"/>
        <v>0</v>
      </c>
      <c r="F180" s="22">
        <f t="shared" si="8"/>
        <v>0</v>
      </c>
      <c r="G180" s="22">
        <f t="shared" si="8"/>
        <v>0</v>
      </c>
      <c r="H180" s="75">
        <f t="shared" si="9"/>
        <v>2967</v>
      </c>
      <c r="I180" s="56"/>
      <c r="J180" s="57"/>
    </row>
    <row r="181" spans="2:10" x14ac:dyDescent="0.2">
      <c r="B181" s="9" t="str">
        <f>$B$45</f>
        <v>Health Services</v>
      </c>
      <c r="C181" s="22">
        <f t="shared" si="8"/>
        <v>194575.21378809997</v>
      </c>
      <c r="D181" s="22">
        <f t="shared" si="8"/>
        <v>836108.22204987612</v>
      </c>
      <c r="E181" s="22">
        <f t="shared" si="8"/>
        <v>229620.56416202389</v>
      </c>
      <c r="F181" s="22">
        <f t="shared" si="8"/>
        <v>0</v>
      </c>
      <c r="G181" s="22">
        <f t="shared" si="8"/>
        <v>0</v>
      </c>
      <c r="H181" s="75">
        <f t="shared" si="9"/>
        <v>1260304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373684.42915844964</v>
      </c>
      <c r="D183" s="22">
        <f t="shared" si="8"/>
        <v>1279550.4456873203</v>
      </c>
      <c r="E183" s="22">
        <f t="shared" si="8"/>
        <v>305899.12515422999</v>
      </c>
      <c r="F183" s="22">
        <f t="shared" si="8"/>
        <v>0</v>
      </c>
      <c r="G183" s="22">
        <f t="shared" si="8"/>
        <v>0</v>
      </c>
      <c r="H183" s="75">
        <f t="shared" si="9"/>
        <v>1959134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56657</v>
      </c>
      <c r="E185" s="22">
        <f t="shared" si="10"/>
        <v>0</v>
      </c>
      <c r="F185" s="22">
        <f t="shared" si="10"/>
        <v>0</v>
      </c>
      <c r="G185" s="22">
        <f t="shared" si="10"/>
        <v>0</v>
      </c>
      <c r="H185" s="75">
        <f t="shared" si="9"/>
        <v>56657</v>
      </c>
      <c r="I185" s="56"/>
      <c r="J185" s="57"/>
    </row>
    <row r="186" spans="2:10" x14ac:dyDescent="0.2">
      <c r="B186" s="9" t="str">
        <f>$B$50</f>
        <v>Technology</v>
      </c>
      <c r="C186" s="22">
        <f t="shared" si="10"/>
        <v>66457.981270509234</v>
      </c>
      <c r="D186" s="22">
        <f t="shared" si="10"/>
        <v>107151.39875936203</v>
      </c>
      <c r="E186" s="22">
        <f t="shared" si="10"/>
        <v>5347.6199701287514</v>
      </c>
      <c r="F186" s="22">
        <f t="shared" si="10"/>
        <v>0</v>
      </c>
      <c r="G186" s="22">
        <f t="shared" si="10"/>
        <v>0</v>
      </c>
      <c r="H186" s="75">
        <f t="shared" si="9"/>
        <v>178957</v>
      </c>
      <c r="I186" s="56"/>
      <c r="J186" s="57"/>
    </row>
    <row r="187" spans="2:10" x14ac:dyDescent="0.2">
      <c r="B187" s="9" t="str">
        <f>$B$51</f>
        <v>Nursing</v>
      </c>
      <c r="C187" s="22">
        <f t="shared" si="10"/>
        <v>20100.891048529218</v>
      </c>
      <c r="D187" s="22">
        <f t="shared" si="10"/>
        <v>671027.95027529669</v>
      </c>
      <c r="E187" s="22">
        <f t="shared" si="10"/>
        <v>413704.158676174</v>
      </c>
      <c r="F187" s="22">
        <f t="shared" si="10"/>
        <v>0</v>
      </c>
      <c r="G187" s="22">
        <f t="shared" si="10"/>
        <v>0</v>
      </c>
      <c r="H187" s="75">
        <f t="shared" si="9"/>
        <v>1104833</v>
      </c>
      <c r="I187" s="56"/>
      <c r="J187" s="57"/>
    </row>
    <row r="188" spans="2:10" x14ac:dyDescent="0.2">
      <c r="B188" s="39" t="str">
        <f>$B$52</f>
        <v>Totals</v>
      </c>
      <c r="C188" s="40">
        <f>SUM(C168:C187)</f>
        <v>4425990.2083924934</v>
      </c>
      <c r="D188" s="40">
        <f>SUM(D168:D187)</f>
        <v>5808389.3921175692</v>
      </c>
      <c r="E188" s="40">
        <f>SUM(E168:E187)</f>
        <v>2230462.3994899364</v>
      </c>
      <c r="F188" s="40">
        <f>SUM(F168:F187)</f>
        <v>0</v>
      </c>
      <c r="G188" s="40">
        <f>SUM(G168:G187)</f>
        <v>0</v>
      </c>
      <c r="H188" s="40">
        <f t="shared" si="9"/>
        <v>12464842</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20896933</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3540326.272599529</v>
      </c>
      <c r="D193" s="42">
        <f t="shared" si="11"/>
        <v>1738835.5520161076</v>
      </c>
      <c r="E193" s="42">
        <f t="shared" si="11"/>
        <v>917863.81628973887</v>
      </c>
      <c r="F193" s="42">
        <f t="shared" si="11"/>
        <v>0</v>
      </c>
      <c r="G193" s="42">
        <f t="shared" si="11"/>
        <v>0</v>
      </c>
      <c r="H193" s="42">
        <f>SUM(C193:G193)</f>
        <v>6197025.6409053756</v>
      </c>
      <c r="I193" s="1"/>
    </row>
    <row r="194" spans="2:9" x14ac:dyDescent="0.2">
      <c r="B194" s="9" t="str">
        <f>$B$33</f>
        <v>Science</v>
      </c>
      <c r="C194" s="43">
        <f t="shared" si="11"/>
        <v>1207221.5395732955</v>
      </c>
      <c r="D194" s="43">
        <f t="shared" si="11"/>
        <v>1119127.5529774805</v>
      </c>
      <c r="E194" s="43">
        <f t="shared" si="11"/>
        <v>354636.88478856219</v>
      </c>
      <c r="F194" s="43">
        <f t="shared" si="11"/>
        <v>0</v>
      </c>
      <c r="G194" s="43">
        <f t="shared" si="11"/>
        <v>0</v>
      </c>
      <c r="H194" s="43">
        <f t="shared" ref="H194:H213" si="12">SUM(C194:G194)</f>
        <v>2680985.977339338</v>
      </c>
      <c r="I194" s="1"/>
    </row>
    <row r="195" spans="2:9" x14ac:dyDescent="0.2">
      <c r="B195" s="9" t="str">
        <f>$B$34</f>
        <v>Fine Arts</v>
      </c>
      <c r="C195" s="43">
        <f t="shared" si="11"/>
        <v>760785.12058138242</v>
      </c>
      <c r="D195" s="43">
        <f t="shared" si="11"/>
        <v>779547.64837653516</v>
      </c>
      <c r="E195" s="43">
        <f t="shared" si="11"/>
        <v>0</v>
      </c>
      <c r="F195" s="43">
        <f t="shared" si="11"/>
        <v>0</v>
      </c>
      <c r="G195" s="43">
        <f t="shared" si="11"/>
        <v>0</v>
      </c>
      <c r="H195" s="43">
        <f t="shared" si="12"/>
        <v>1540332.7689579176</v>
      </c>
      <c r="I195" s="1"/>
    </row>
    <row r="196" spans="2:9" x14ac:dyDescent="0.2">
      <c r="B196" s="9" t="str">
        <f>$B$35</f>
        <v>Teacher Education</v>
      </c>
      <c r="C196" s="43">
        <f t="shared" si="11"/>
        <v>165073.50434825849</v>
      </c>
      <c r="D196" s="43">
        <f t="shared" si="11"/>
        <v>344328.96224169742</v>
      </c>
      <c r="E196" s="43">
        <f t="shared" si="11"/>
        <v>614493.70984139945</v>
      </c>
      <c r="F196" s="43">
        <f t="shared" si="11"/>
        <v>0</v>
      </c>
      <c r="G196" s="43">
        <f t="shared" si="11"/>
        <v>0</v>
      </c>
      <c r="H196" s="43">
        <f t="shared" si="12"/>
        <v>1123896.1764313553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554591.88597631163</v>
      </c>
      <c r="D198" s="43">
        <f t="shared" si="11"/>
        <v>596700.77678544354</v>
      </c>
      <c r="E198" s="43">
        <f t="shared" si="11"/>
        <v>239680.12376475276</v>
      </c>
      <c r="F198" s="43">
        <f t="shared" si="11"/>
        <v>0</v>
      </c>
      <c r="G198" s="43">
        <f t="shared" si="11"/>
        <v>0</v>
      </c>
      <c r="H198" s="43">
        <f t="shared" si="12"/>
        <v>1390972.7865265082</v>
      </c>
      <c r="I198" s="1"/>
    </row>
    <row r="199" spans="2:9" x14ac:dyDescent="0.2">
      <c r="B199" s="9" t="str">
        <f>$B$38</f>
        <v>Home Economics</v>
      </c>
      <c r="C199" s="43">
        <f t="shared" si="11"/>
        <v>832.63404733717903</v>
      </c>
      <c r="D199" s="43">
        <f t="shared" si="11"/>
        <v>39533.812404246994</v>
      </c>
      <c r="E199" s="43">
        <f t="shared" si="11"/>
        <v>15177.636035207612</v>
      </c>
      <c r="F199" s="43">
        <f t="shared" si="11"/>
        <v>0</v>
      </c>
      <c r="G199" s="43">
        <f t="shared" si="11"/>
        <v>0</v>
      </c>
      <c r="H199" s="43">
        <f t="shared" si="12"/>
        <v>55544.082486791784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11747.096801009</v>
      </c>
      <c r="D201" s="43">
        <f t="shared" si="11"/>
        <v>176306.45505998487</v>
      </c>
      <c r="E201" s="43">
        <f t="shared" si="11"/>
        <v>0</v>
      </c>
      <c r="F201" s="43">
        <f t="shared" si="11"/>
        <v>0</v>
      </c>
      <c r="G201" s="43">
        <f t="shared" si="11"/>
        <v>0</v>
      </c>
      <c r="H201" s="43">
        <f t="shared" si="12"/>
        <v>188053.55186099387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93512.629841214337</v>
      </c>
      <c r="D204" s="43">
        <f t="shared" si="11"/>
        <v>0</v>
      </c>
      <c r="E204" s="43">
        <f t="shared" si="11"/>
        <v>0</v>
      </c>
      <c r="F204" s="43">
        <f t="shared" si="11"/>
        <v>0</v>
      </c>
      <c r="G204" s="43">
        <f t="shared" si="11"/>
        <v>0</v>
      </c>
      <c r="H204" s="43">
        <f t="shared" si="12"/>
        <v>93512.629841214337</v>
      </c>
      <c r="I204" s="1"/>
    </row>
    <row r="205" spans="2:9" x14ac:dyDescent="0.2">
      <c r="B205" s="9" t="str">
        <f>$B$44</f>
        <v>Physical Training</v>
      </c>
      <c r="C205" s="43">
        <f t="shared" si="11"/>
        <v>4959.933626631263</v>
      </c>
      <c r="D205" s="43">
        <f t="shared" si="11"/>
        <v>0</v>
      </c>
      <c r="E205" s="43">
        <f t="shared" si="11"/>
        <v>0</v>
      </c>
      <c r="F205" s="43">
        <f t="shared" si="11"/>
        <v>0</v>
      </c>
      <c r="G205" s="43">
        <f t="shared" si="11"/>
        <v>0</v>
      </c>
      <c r="H205" s="43">
        <f t="shared" si="12"/>
        <v>4959.933626631263</v>
      </c>
      <c r="I205" s="1"/>
    </row>
    <row r="206" spans="2:9" x14ac:dyDescent="0.2">
      <c r="B206" s="9" t="str">
        <f>$B$45</f>
        <v>Health Services</v>
      </c>
      <c r="C206" s="43">
        <f t="shared" si="11"/>
        <v>325224.03271689551</v>
      </c>
      <c r="D206" s="43">
        <f t="shared" si="11"/>
        <v>1397518.6380057044</v>
      </c>
      <c r="E206" s="43">
        <f t="shared" si="11"/>
        <v>383800.81623772217</v>
      </c>
      <c r="F206" s="43">
        <f t="shared" si="11"/>
        <v>0</v>
      </c>
      <c r="G206" s="43">
        <f t="shared" si="11"/>
        <v>0</v>
      </c>
      <c r="H206" s="43">
        <f t="shared" si="12"/>
        <v>2106543.4869603221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624597.27834009286</v>
      </c>
      <c r="D208" s="43">
        <f t="shared" si="11"/>
        <v>2138712.9447030686</v>
      </c>
      <c r="E208" s="43">
        <f t="shared" si="11"/>
        <v>511297.08949401422</v>
      </c>
      <c r="F208" s="43">
        <f t="shared" si="11"/>
        <v>0</v>
      </c>
      <c r="G208" s="43">
        <f t="shared" si="11"/>
        <v>0</v>
      </c>
      <c r="H208" s="43">
        <f t="shared" si="12"/>
        <v>3274607.3125371756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94699.622503997874</v>
      </c>
      <c r="E210" s="43">
        <f t="shared" si="13"/>
        <v>0</v>
      </c>
      <c r="F210" s="43">
        <f t="shared" si="13"/>
        <v>0</v>
      </c>
      <c r="G210" s="43">
        <f t="shared" si="13"/>
        <v>0</v>
      </c>
      <c r="H210" s="43">
        <f t="shared" si="12"/>
        <v>94699.622503997874</v>
      </c>
      <c r="I210" s="1"/>
    </row>
    <row r="211" spans="2:9" x14ac:dyDescent="0.2">
      <c r="B211" s="9" t="str">
        <f>$B$50</f>
        <v>Technology</v>
      </c>
      <c r="C211" s="43">
        <f t="shared" si="13"/>
        <v>111081.64303587597</v>
      </c>
      <c r="D211" s="43">
        <f t="shared" si="13"/>
        <v>179098.93138845643</v>
      </c>
      <c r="E211" s="43">
        <f t="shared" si="13"/>
        <v>8938.3156282684376</v>
      </c>
      <c r="F211" s="43">
        <f t="shared" si="13"/>
        <v>0</v>
      </c>
      <c r="G211" s="43">
        <f t="shared" si="13"/>
        <v>0</v>
      </c>
      <c r="H211" s="43">
        <f t="shared" si="12"/>
        <v>299118.89005260088</v>
      </c>
      <c r="I211" s="1"/>
    </row>
    <row r="212" spans="2:9" x14ac:dyDescent="0.2">
      <c r="B212" s="9" t="str">
        <f>$B$51</f>
        <v>Nursing</v>
      </c>
      <c r="C212" s="43">
        <f t="shared" si="13"/>
        <v>33597.762100711312</v>
      </c>
      <c r="D212" s="43">
        <f t="shared" si="13"/>
        <v>1121593.932420572</v>
      </c>
      <c r="E212" s="43">
        <f t="shared" si="13"/>
        <v>691488.44544849405</v>
      </c>
      <c r="F212" s="43">
        <f t="shared" si="13"/>
        <v>0</v>
      </c>
      <c r="G212" s="43">
        <f t="shared" si="13"/>
        <v>0</v>
      </c>
      <c r="H212" s="43">
        <f t="shared" si="12"/>
        <v>1846680.1399697773</v>
      </c>
      <c r="I212" s="1"/>
    </row>
    <row r="213" spans="2:9" x14ac:dyDescent="0.2">
      <c r="B213" s="39" t="str">
        <f>$B$52</f>
        <v>Totals</v>
      </c>
      <c r="C213" s="42">
        <f>SUM(C193:C212)</f>
        <v>7433551.3335885443</v>
      </c>
      <c r="D213" s="42">
        <f>SUM(D193:D212)</f>
        <v>9726004.8288832959</v>
      </c>
      <c r="E213" s="42">
        <f>SUM(E193:E212)</f>
        <v>3737376.8375281594</v>
      </c>
      <c r="F213" s="42">
        <f>SUM(F193:F212)</f>
        <v>0</v>
      </c>
      <c r="G213" s="42">
        <f>SUM(G193:G212)</f>
        <v>0</v>
      </c>
      <c r="H213" s="42">
        <f t="shared" si="12"/>
        <v>20896932.999999996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7431951</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1462143.6635797839</v>
      </c>
      <c r="D218" s="42">
        <f t="shared" si="14"/>
        <v>792531.58245021373</v>
      </c>
      <c r="E218" s="42">
        <f t="shared" si="14"/>
        <v>157869.30048753083</v>
      </c>
      <c r="F218" s="42">
        <f t="shared" si="14"/>
        <v>0</v>
      </c>
      <c r="G218" s="42">
        <f t="shared" si="14"/>
        <v>0</v>
      </c>
      <c r="H218" s="42">
        <f>SUM(C218:G218)</f>
        <v>2412544.5465175286</v>
      </c>
      <c r="I218" s="1"/>
    </row>
    <row r="219" spans="2:9" x14ac:dyDescent="0.2">
      <c r="B219" s="9" t="str">
        <f>$B$33</f>
        <v>Science</v>
      </c>
      <c r="C219" s="43">
        <f t="shared" si="14"/>
        <v>552318.56900827296</v>
      </c>
      <c r="D219" s="43">
        <f t="shared" si="14"/>
        <v>389509.43267377216</v>
      </c>
      <c r="E219" s="43">
        <f t="shared" si="14"/>
        <v>50701.980570983011</v>
      </c>
      <c r="F219" s="43">
        <f t="shared" si="14"/>
        <v>0</v>
      </c>
      <c r="G219" s="43">
        <f t="shared" si="14"/>
        <v>0</v>
      </c>
      <c r="H219" s="43">
        <f t="shared" ref="H219:H238" si="15">SUM(C219:G219)</f>
        <v>992529.9822530282</v>
      </c>
      <c r="I219" s="1"/>
    </row>
    <row r="220" spans="2:9" x14ac:dyDescent="0.2">
      <c r="B220" s="9" t="str">
        <f>$B$34</f>
        <v>Fine Arts</v>
      </c>
      <c r="C220" s="43">
        <f t="shared" si="14"/>
        <v>212995.97920199929</v>
      </c>
      <c r="D220" s="43">
        <f t="shared" si="14"/>
        <v>132624.81600768125</v>
      </c>
      <c r="E220" s="43">
        <f t="shared" si="14"/>
        <v>467.29936010122589</v>
      </c>
      <c r="F220" s="43">
        <f t="shared" si="14"/>
        <v>0</v>
      </c>
      <c r="G220" s="43">
        <f t="shared" si="14"/>
        <v>0</v>
      </c>
      <c r="H220" s="43">
        <f t="shared" si="15"/>
        <v>346088.0945697818</v>
      </c>
      <c r="I220" s="1"/>
    </row>
    <row r="221" spans="2:9" x14ac:dyDescent="0.2">
      <c r="B221" s="9" t="str">
        <f>$B$35</f>
        <v>Teacher Education</v>
      </c>
      <c r="C221" s="43">
        <f t="shared" si="14"/>
        <v>67524.493146287132</v>
      </c>
      <c r="D221" s="43">
        <f t="shared" si="14"/>
        <v>160865.67979368343</v>
      </c>
      <c r="E221" s="43">
        <f t="shared" si="14"/>
        <v>221188.36378124691</v>
      </c>
      <c r="F221" s="43">
        <f t="shared" si="14"/>
        <v>0</v>
      </c>
      <c r="G221" s="43">
        <f t="shared" si="14"/>
        <v>0</v>
      </c>
      <c r="H221" s="43">
        <f t="shared" si="15"/>
        <v>449578.53672121745</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90660.964251692567</v>
      </c>
      <c r="D223" s="43">
        <f t="shared" si="14"/>
        <v>158792.29992078707</v>
      </c>
      <c r="E223" s="43">
        <f t="shared" si="14"/>
        <v>44237.672756249383</v>
      </c>
      <c r="F223" s="43">
        <f t="shared" si="14"/>
        <v>0</v>
      </c>
      <c r="G223" s="43">
        <f t="shared" si="14"/>
        <v>0</v>
      </c>
      <c r="H223" s="43">
        <f t="shared" si="15"/>
        <v>293690.936928729</v>
      </c>
      <c r="I223" s="1"/>
    </row>
    <row r="224" spans="2:9" x14ac:dyDescent="0.2">
      <c r="B224" s="9" t="str">
        <f>$B$38</f>
        <v>Home Economics</v>
      </c>
      <c r="C224" s="43">
        <f t="shared" si="14"/>
        <v>332.63297116397598</v>
      </c>
      <c r="D224" s="43">
        <f t="shared" si="14"/>
        <v>24666.070901698127</v>
      </c>
      <c r="E224" s="43">
        <f t="shared" si="14"/>
        <v>6542.1910414171625</v>
      </c>
      <c r="F224" s="43">
        <f t="shared" si="14"/>
        <v>0</v>
      </c>
      <c r="G224" s="43">
        <f t="shared" si="14"/>
        <v>0</v>
      </c>
      <c r="H224" s="43">
        <f t="shared" si="15"/>
        <v>31540.894914279266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6061.3119189880072</v>
      </c>
      <c r="D226" s="43">
        <f t="shared" si="14"/>
        <v>72997.270697489235</v>
      </c>
      <c r="E226" s="43">
        <f t="shared" si="14"/>
        <v>0</v>
      </c>
      <c r="F226" s="43">
        <f t="shared" si="14"/>
        <v>0</v>
      </c>
      <c r="G226" s="43">
        <f t="shared" si="14"/>
        <v>0</v>
      </c>
      <c r="H226" s="43">
        <f t="shared" si="15"/>
        <v>79058.582616477244</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15079.361359433577</v>
      </c>
      <c r="D229" s="43">
        <f t="shared" si="14"/>
        <v>0</v>
      </c>
      <c r="E229" s="43">
        <f t="shared" si="14"/>
        <v>0</v>
      </c>
      <c r="F229" s="43">
        <f t="shared" si="14"/>
        <v>0</v>
      </c>
      <c r="G229" s="43">
        <f t="shared" si="14"/>
        <v>0</v>
      </c>
      <c r="H229" s="43">
        <f t="shared" si="15"/>
        <v>15079.361359433577</v>
      </c>
      <c r="I229" s="1"/>
    </row>
    <row r="230" spans="2:10" x14ac:dyDescent="0.2">
      <c r="B230" s="9" t="str">
        <f>$B$44</f>
        <v>Physical Training</v>
      </c>
      <c r="C230" s="43">
        <f t="shared" si="14"/>
        <v>9387.6416306277661</v>
      </c>
      <c r="D230" s="43">
        <f t="shared" si="14"/>
        <v>0</v>
      </c>
      <c r="E230" s="43">
        <f t="shared" si="14"/>
        <v>0</v>
      </c>
      <c r="F230" s="43">
        <f t="shared" si="14"/>
        <v>0</v>
      </c>
      <c r="G230" s="43">
        <f t="shared" si="14"/>
        <v>0</v>
      </c>
      <c r="H230" s="43">
        <f t="shared" si="15"/>
        <v>9387.6416306277661</v>
      </c>
      <c r="I230" s="1"/>
    </row>
    <row r="231" spans="2:10" x14ac:dyDescent="0.2">
      <c r="B231" s="9" t="str">
        <f>$B$45</f>
        <v>Health Services</v>
      </c>
      <c r="C231" s="43">
        <f t="shared" si="14"/>
        <v>109584.08438902098</v>
      </c>
      <c r="D231" s="43">
        <f t="shared" si="14"/>
        <v>685931.25864026614</v>
      </c>
      <c r="E231" s="43">
        <f t="shared" si="14"/>
        <v>87151.330658878622</v>
      </c>
      <c r="F231" s="43">
        <f t="shared" si="14"/>
        <v>0</v>
      </c>
      <c r="G231" s="43">
        <f t="shared" si="14"/>
        <v>0</v>
      </c>
      <c r="H231" s="43">
        <f t="shared" si="15"/>
        <v>882666.67368816584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204236.64429468126</v>
      </c>
      <c r="D233" s="43">
        <f t="shared" si="14"/>
        <v>740411.10219706025</v>
      </c>
      <c r="E233" s="43">
        <f t="shared" si="14"/>
        <v>122899.73170662241</v>
      </c>
      <c r="F233" s="43">
        <f t="shared" si="14"/>
        <v>0</v>
      </c>
      <c r="G233" s="43">
        <f t="shared" si="14"/>
        <v>0</v>
      </c>
      <c r="H233" s="43">
        <f t="shared" si="15"/>
        <v>1067547.4781983639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27668.896924513552</v>
      </c>
      <c r="E235" s="43">
        <f t="shared" si="16"/>
        <v>0</v>
      </c>
      <c r="F235" s="43">
        <f t="shared" si="16"/>
        <v>0</v>
      </c>
      <c r="G235" s="43">
        <f t="shared" si="16"/>
        <v>0</v>
      </c>
      <c r="H235" s="43">
        <f t="shared" si="15"/>
        <v>27668.896924513552</v>
      </c>
      <c r="I235" s="1"/>
    </row>
    <row r="236" spans="2:10" x14ac:dyDescent="0.2">
      <c r="B236" s="9" t="str">
        <f>$B$50</f>
        <v>Technology</v>
      </c>
      <c r="C236" s="43">
        <f t="shared" si="16"/>
        <v>21695.061563694879</v>
      </c>
      <c r="D236" s="43">
        <f t="shared" si="16"/>
        <v>73712.229274350058</v>
      </c>
      <c r="E236" s="43">
        <f t="shared" si="16"/>
        <v>2803.7961606073554</v>
      </c>
      <c r="F236" s="43">
        <f t="shared" si="16"/>
        <v>0</v>
      </c>
      <c r="G236" s="43">
        <f t="shared" si="16"/>
        <v>0</v>
      </c>
      <c r="H236" s="43">
        <f t="shared" si="15"/>
        <v>98211.086998652288</v>
      </c>
      <c r="I236" s="1"/>
    </row>
    <row r="237" spans="2:10" x14ac:dyDescent="0.2">
      <c r="B237" s="9" t="str">
        <f>$B$51</f>
        <v>Nursing</v>
      </c>
      <c r="C237" s="43">
        <f t="shared" si="16"/>
        <v>11494.317114666283</v>
      </c>
      <c r="D237" s="43">
        <f t="shared" si="16"/>
        <v>613148.47551583522</v>
      </c>
      <c r="E237" s="43">
        <f t="shared" si="16"/>
        <v>101715.49404870017</v>
      </c>
      <c r="F237" s="43">
        <f t="shared" si="16"/>
        <v>0</v>
      </c>
      <c r="G237" s="43">
        <f t="shared" si="16"/>
        <v>0</v>
      </c>
      <c r="H237" s="43">
        <f t="shared" si="15"/>
        <v>726358.28667920176</v>
      </c>
      <c r="I237" s="1"/>
    </row>
    <row r="238" spans="2:10" x14ac:dyDescent="0.2">
      <c r="B238" s="39" t="str">
        <f>$B$52</f>
        <v>Totals</v>
      </c>
      <c r="C238" s="42">
        <f>SUM(C218:C237)</f>
        <v>2763514.7244303124</v>
      </c>
      <c r="D238" s="42">
        <f>SUM(D218:D237)</f>
        <v>3872859.1149973506</v>
      </c>
      <c r="E238" s="42">
        <f>SUM(E218:E237)</f>
        <v>795577.1605723371</v>
      </c>
      <c r="F238" s="42">
        <f>SUM(F218:F237)</f>
        <v>0</v>
      </c>
      <c r="G238" s="42">
        <f>SUM(G218:G237)</f>
        <v>0</v>
      </c>
      <c r="H238" s="42">
        <f t="shared" si="15"/>
        <v>7431951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12076331</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2375867.5011369311</v>
      </c>
      <c r="D243" s="42">
        <f t="shared" si="17"/>
        <v>1287800.9714572353</v>
      </c>
      <c r="E243" s="42">
        <f t="shared" si="17"/>
        <v>256525.09380455868</v>
      </c>
      <c r="F243" s="42">
        <f t="shared" si="17"/>
        <v>0</v>
      </c>
      <c r="G243" s="42">
        <f t="shared" si="17"/>
        <v>0</v>
      </c>
      <c r="H243" s="42">
        <f>SUM(C243:G243)</f>
        <v>3920193.5663987249</v>
      </c>
      <c r="I243" s="1"/>
    </row>
    <row r="244" spans="2:9" x14ac:dyDescent="0.2">
      <c r="B244" s="9" t="str">
        <f>$B$33</f>
        <v>Science</v>
      </c>
      <c r="C244" s="43">
        <f t="shared" si="17"/>
        <v>897473.87419403694</v>
      </c>
      <c r="D244" s="43">
        <f t="shared" si="17"/>
        <v>632921.93888128258</v>
      </c>
      <c r="E244" s="43">
        <f t="shared" si="17"/>
        <v>82386.697615573605</v>
      </c>
      <c r="F244" s="43">
        <f t="shared" si="17"/>
        <v>0</v>
      </c>
      <c r="G244" s="43">
        <f t="shared" si="17"/>
        <v>0</v>
      </c>
      <c r="H244" s="43">
        <f t="shared" ref="H244:H263" si="18">SUM(C244:G244)</f>
        <v>1612782.510690893</v>
      </c>
      <c r="I244" s="1"/>
    </row>
    <row r="245" spans="2:9" x14ac:dyDescent="0.2">
      <c r="B245" s="9" t="str">
        <f>$B$34</f>
        <v>Fine Arts</v>
      </c>
      <c r="C245" s="43">
        <f t="shared" si="17"/>
        <v>346101.5750120607</v>
      </c>
      <c r="D245" s="43">
        <f t="shared" si="17"/>
        <v>215504.80848472452</v>
      </c>
      <c r="E245" s="43">
        <f t="shared" si="17"/>
        <v>759.32440198685345</v>
      </c>
      <c r="F245" s="43">
        <f t="shared" si="17"/>
        <v>0</v>
      </c>
      <c r="G245" s="43">
        <f t="shared" si="17"/>
        <v>0</v>
      </c>
      <c r="H245" s="43">
        <f t="shared" si="18"/>
        <v>562365.70789877209</v>
      </c>
      <c r="I245" s="1"/>
    </row>
    <row r="246" spans="2:9" x14ac:dyDescent="0.2">
      <c r="B246" s="9" t="str">
        <f>$B$35</f>
        <v>Teacher Education</v>
      </c>
      <c r="C246" s="43">
        <f t="shared" si="17"/>
        <v>109721.94647701456</v>
      </c>
      <c r="D246" s="43">
        <f t="shared" si="17"/>
        <v>261393.9725555958</v>
      </c>
      <c r="E246" s="43">
        <f t="shared" si="17"/>
        <v>359413.55027377728</v>
      </c>
      <c r="F246" s="43">
        <f t="shared" si="17"/>
        <v>0</v>
      </c>
      <c r="G246" s="43">
        <f t="shared" si="17"/>
        <v>0</v>
      </c>
      <c r="H246" s="43">
        <f t="shared" si="18"/>
        <v>730529.46930638771</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147316.87723487505</v>
      </c>
      <c r="D248" s="43">
        <f t="shared" si="17"/>
        <v>258024.89468710142</v>
      </c>
      <c r="E248" s="43">
        <f t="shared" si="17"/>
        <v>71882.710054755458</v>
      </c>
      <c r="F248" s="43">
        <f t="shared" si="17"/>
        <v>0</v>
      </c>
      <c r="G248" s="43">
        <f t="shared" si="17"/>
        <v>0</v>
      </c>
      <c r="H248" s="43">
        <f t="shared" si="18"/>
        <v>477224.48197673191</v>
      </c>
      <c r="I248" s="1"/>
    </row>
    <row r="249" spans="2:9" x14ac:dyDescent="0.2">
      <c r="B249" s="9" t="str">
        <f>$B$38</f>
        <v>Home Economics</v>
      </c>
      <c r="C249" s="43">
        <f t="shared" si="17"/>
        <v>540.50219939416036</v>
      </c>
      <c r="D249" s="43">
        <f t="shared" si="17"/>
        <v>40080.409125191349</v>
      </c>
      <c r="E249" s="43">
        <f t="shared" si="17"/>
        <v>10630.541627815948</v>
      </c>
      <c r="F249" s="43">
        <f t="shared" si="17"/>
        <v>0</v>
      </c>
      <c r="G249" s="43">
        <f t="shared" si="17"/>
        <v>0</v>
      </c>
      <c r="H249" s="43">
        <f t="shared" si="18"/>
        <v>51251.452952401458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9849.1511889602571</v>
      </c>
      <c r="D251" s="43">
        <f t="shared" si="17"/>
        <v>118614.77599078369</v>
      </c>
      <c r="E251" s="43">
        <f t="shared" si="17"/>
        <v>0</v>
      </c>
      <c r="F251" s="43">
        <f t="shared" si="17"/>
        <v>0</v>
      </c>
      <c r="G251" s="43">
        <f t="shared" si="17"/>
        <v>0</v>
      </c>
      <c r="H251" s="43">
        <f t="shared" si="18"/>
        <v>128463.92717974394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24502.766372535269</v>
      </c>
      <c r="D254" s="43">
        <f t="shared" si="17"/>
        <v>0</v>
      </c>
      <c r="E254" s="43">
        <f t="shared" si="17"/>
        <v>0</v>
      </c>
      <c r="F254" s="43">
        <f t="shared" si="17"/>
        <v>0</v>
      </c>
      <c r="G254" s="43">
        <f t="shared" si="17"/>
        <v>0</v>
      </c>
      <c r="H254" s="43">
        <f t="shared" si="18"/>
        <v>24502.766372535269</v>
      </c>
      <c r="I254" s="1"/>
    </row>
    <row r="255" spans="2:9" x14ac:dyDescent="0.2">
      <c r="B255" s="9" t="str">
        <f>$B$44</f>
        <v>Physical Training</v>
      </c>
      <c r="C255" s="43">
        <f t="shared" si="17"/>
        <v>15254.173182901859</v>
      </c>
      <c r="D255" s="43">
        <f t="shared" si="17"/>
        <v>0</v>
      </c>
      <c r="E255" s="43">
        <f t="shared" si="17"/>
        <v>0</v>
      </c>
      <c r="F255" s="43">
        <f t="shared" si="17"/>
        <v>0</v>
      </c>
      <c r="G255" s="43">
        <f t="shared" si="17"/>
        <v>0</v>
      </c>
      <c r="H255" s="43">
        <f t="shared" si="18"/>
        <v>15254.173182901859</v>
      </c>
      <c r="I255" s="1"/>
    </row>
    <row r="256" spans="2:9" x14ac:dyDescent="0.2">
      <c r="B256" s="9" t="str">
        <f>$B$45</f>
        <v>Health Services</v>
      </c>
      <c r="C256" s="43">
        <f t="shared" si="17"/>
        <v>178065.44680040953</v>
      </c>
      <c r="D256" s="43">
        <f t="shared" si="17"/>
        <v>1114583.8989770603</v>
      </c>
      <c r="E256" s="43">
        <f t="shared" si="17"/>
        <v>141614.00097054816</v>
      </c>
      <c r="F256" s="43">
        <f t="shared" si="17"/>
        <v>0</v>
      </c>
      <c r="G256" s="43">
        <f t="shared" si="17"/>
        <v>0</v>
      </c>
      <c r="H256" s="43">
        <f t="shared" si="18"/>
        <v>1434263.3467480182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331868.35042801453</v>
      </c>
      <c r="D258" s="43">
        <f t="shared" si="17"/>
        <v>1203109.324349222</v>
      </c>
      <c r="E258" s="43">
        <f t="shared" si="17"/>
        <v>199702.31772254244</v>
      </c>
      <c r="F258" s="43">
        <f t="shared" si="17"/>
        <v>0</v>
      </c>
      <c r="G258" s="43">
        <f t="shared" si="17"/>
        <v>0</v>
      </c>
      <c r="H258" s="43">
        <f t="shared" si="18"/>
        <v>1734679.992499779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44959.763279562474</v>
      </c>
      <c r="E260" s="43">
        <f t="shared" si="19"/>
        <v>0</v>
      </c>
      <c r="F260" s="43">
        <f t="shared" si="19"/>
        <v>0</v>
      </c>
      <c r="G260" s="43">
        <f t="shared" si="19"/>
        <v>0</v>
      </c>
      <c r="H260" s="43">
        <f t="shared" si="18"/>
        <v>44959.763279562474</v>
      </c>
      <c r="I260" s="1"/>
    </row>
    <row r="261" spans="2:10" x14ac:dyDescent="0.2">
      <c r="B261" s="9" t="str">
        <f>$B$50</f>
        <v>Technology</v>
      </c>
      <c r="C261" s="43">
        <f t="shared" si="19"/>
        <v>35252.754560485795</v>
      </c>
      <c r="D261" s="43">
        <f t="shared" si="19"/>
        <v>119776.52697991967</v>
      </c>
      <c r="E261" s="43">
        <f t="shared" si="19"/>
        <v>4555.9464119211207</v>
      </c>
      <c r="F261" s="43">
        <f t="shared" si="19"/>
        <v>0</v>
      </c>
      <c r="G261" s="43">
        <f t="shared" si="19"/>
        <v>0</v>
      </c>
      <c r="H261" s="43">
        <f t="shared" si="18"/>
        <v>159585.22795232659</v>
      </c>
      <c r="I261" s="1"/>
    </row>
    <row r="262" spans="2:10" x14ac:dyDescent="0.2">
      <c r="B262" s="9" t="str">
        <f>$B$51</f>
        <v>Nursing</v>
      </c>
      <c r="C262" s="43">
        <f t="shared" si="19"/>
        <v>18677.353779064877</v>
      </c>
      <c r="D262" s="43">
        <f t="shared" si="19"/>
        <v>996317.64828301757</v>
      </c>
      <c r="E262" s="43">
        <f t="shared" si="19"/>
        <v>165279.61149913844</v>
      </c>
      <c r="F262" s="43">
        <f t="shared" si="19"/>
        <v>0</v>
      </c>
      <c r="G262" s="43">
        <f t="shared" si="19"/>
        <v>0</v>
      </c>
      <c r="H262" s="43">
        <f t="shared" si="18"/>
        <v>1180274.6135612209</v>
      </c>
      <c r="I262" s="1"/>
    </row>
    <row r="263" spans="2:10" x14ac:dyDescent="0.2">
      <c r="B263" s="39" t="str">
        <f>$B$52</f>
        <v>Totals</v>
      </c>
      <c r="C263" s="42">
        <f>SUM(C243:C262)</f>
        <v>4490492.2725666836</v>
      </c>
      <c r="D263" s="42">
        <f>SUM(D243:D262)</f>
        <v>6293088.9330506967</v>
      </c>
      <c r="E263" s="42">
        <f>SUM(E243:E262)</f>
        <v>1292749.794382618</v>
      </c>
      <c r="F263" s="42">
        <f>SUM(F243:F262)</f>
        <v>0</v>
      </c>
      <c r="G263" s="42">
        <f>SUM(G243:G262)</f>
        <v>0</v>
      </c>
      <c r="H263" s="42">
        <f t="shared" si="18"/>
        <v>12076330.999999998</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12732088.425156113</v>
      </c>
      <c r="D268" s="42">
        <f t="shared" si="20"/>
        <v>6448669.4110283703</v>
      </c>
      <c r="E268" s="42">
        <f t="shared" si="20"/>
        <v>2720269.9176371461</v>
      </c>
      <c r="F268" s="42">
        <f t="shared" si="20"/>
        <v>0</v>
      </c>
      <c r="G268" s="42">
        <f t="shared" si="20"/>
        <v>0</v>
      </c>
      <c r="H268" s="42">
        <f>SUM(C268:G268)</f>
        <v>21901027.75382163</v>
      </c>
      <c r="I268" s="1"/>
    </row>
    <row r="269" spans="2:10" x14ac:dyDescent="0.2">
      <c r="B269" s="9" t="str">
        <f>$B$33</f>
        <v>Science</v>
      </c>
      <c r="C269" s="43">
        <f t="shared" si="20"/>
        <v>4489880.8049422</v>
      </c>
      <c r="D269" s="43">
        <f t="shared" si="20"/>
        <v>3840676.8530860087</v>
      </c>
      <c r="E269" s="43">
        <f t="shared" si="20"/>
        <v>1026153.8122550503</v>
      </c>
      <c r="F269" s="43">
        <f t="shared" si="20"/>
        <v>0</v>
      </c>
      <c r="G269" s="43">
        <f t="shared" si="20"/>
        <v>0</v>
      </c>
      <c r="H269" s="43">
        <f t="shared" ref="H269:H288" si="21">SUM(C269:G269)</f>
        <v>9356711.4702832587</v>
      </c>
      <c r="I269" s="1"/>
    </row>
    <row r="270" spans="2:10" x14ac:dyDescent="0.2">
      <c r="B270" s="9" t="str">
        <f>$B$34</f>
        <v>Fine Arts</v>
      </c>
      <c r="C270" s="43">
        <f t="shared" si="20"/>
        <v>2474946.5479005901</v>
      </c>
      <c r="D270" s="43">
        <f t="shared" si="20"/>
        <v>2311227.3997637932</v>
      </c>
      <c r="E270" s="43">
        <f t="shared" si="20"/>
        <v>1226.6237620880793</v>
      </c>
      <c r="F270" s="43">
        <f t="shared" si="20"/>
        <v>0</v>
      </c>
      <c r="G270" s="43">
        <f t="shared" si="20"/>
        <v>0</v>
      </c>
      <c r="H270" s="43">
        <f t="shared" si="21"/>
        <v>4787400.5714264717</v>
      </c>
      <c r="I270" s="1"/>
    </row>
    <row r="271" spans="2:10" x14ac:dyDescent="0.2">
      <c r="B271" s="9" t="str">
        <f>$B$35</f>
        <v>Teacher Education</v>
      </c>
      <c r="C271" s="43">
        <f t="shared" si="20"/>
        <v>592943.17825203517</v>
      </c>
      <c r="D271" s="43">
        <f t="shared" si="20"/>
        <v>1289366.8673103943</v>
      </c>
      <c r="E271" s="43">
        <f t="shared" si="20"/>
        <v>2128052.1368965311</v>
      </c>
      <c r="F271" s="43">
        <f t="shared" si="20"/>
        <v>0</v>
      </c>
      <c r="G271" s="43">
        <f t="shared" si="20"/>
        <v>0</v>
      </c>
      <c r="H271" s="43">
        <f t="shared" si="21"/>
        <v>4010362.1824589605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1634580.2804802526</v>
      </c>
      <c r="D273" s="43">
        <f t="shared" si="20"/>
        <v>1919460.4558610327</v>
      </c>
      <c r="E273" s="43">
        <f t="shared" si="20"/>
        <v>719695.4690906835</v>
      </c>
      <c r="F273" s="43">
        <f t="shared" si="20"/>
        <v>0</v>
      </c>
      <c r="G273" s="43">
        <f t="shared" si="20"/>
        <v>0</v>
      </c>
      <c r="H273" s="43">
        <f t="shared" si="21"/>
        <v>4273736.2054319689</v>
      </c>
      <c r="I273" s="1"/>
    </row>
    <row r="274" spans="2:10" x14ac:dyDescent="0.2">
      <c r="B274" s="9" t="str">
        <f>$B$38</f>
        <v>Home Economics</v>
      </c>
      <c r="C274" s="43">
        <f t="shared" si="20"/>
        <v>2969.9188098638469</v>
      </c>
      <c r="D274" s="43">
        <f t="shared" si="20"/>
        <v>164302.64316207054</v>
      </c>
      <c r="E274" s="43">
        <f t="shared" si="20"/>
        <v>55393.868381538123</v>
      </c>
      <c r="F274" s="43">
        <f t="shared" si="20"/>
        <v>0</v>
      </c>
      <c r="G274" s="43">
        <f t="shared" si="20"/>
        <v>0</v>
      </c>
      <c r="H274" s="43">
        <f t="shared" si="21"/>
        <v>222666.43035347253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45492.633034434133</v>
      </c>
      <c r="D276" s="43">
        <f t="shared" si="20"/>
        <v>635596.42862278095</v>
      </c>
      <c r="E276" s="43">
        <f t="shared" si="20"/>
        <v>0</v>
      </c>
      <c r="F276" s="43">
        <f t="shared" si="20"/>
        <v>0</v>
      </c>
      <c r="G276" s="43">
        <f t="shared" si="20"/>
        <v>0</v>
      </c>
      <c r="H276" s="43">
        <f t="shared" si="21"/>
        <v>681089.06165721512</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275070.75757318316</v>
      </c>
      <c r="D279" s="43">
        <f t="shared" si="20"/>
        <v>0</v>
      </c>
      <c r="E279" s="43">
        <f t="shared" si="20"/>
        <v>0</v>
      </c>
      <c r="F279" s="43">
        <f t="shared" si="20"/>
        <v>0</v>
      </c>
      <c r="G279" s="43">
        <f t="shared" si="20"/>
        <v>0</v>
      </c>
      <c r="H279" s="43">
        <f t="shared" si="21"/>
        <v>275070.75757318316</v>
      </c>
      <c r="I279" s="1"/>
    </row>
    <row r="280" spans="2:10" x14ac:dyDescent="0.2">
      <c r="B280" s="9" t="str">
        <f>$B$44</f>
        <v>Physical Training</v>
      </c>
      <c r="C280" s="43">
        <f t="shared" si="20"/>
        <v>37131.748440160889</v>
      </c>
      <c r="D280" s="43">
        <f t="shared" si="20"/>
        <v>0</v>
      </c>
      <c r="E280" s="43">
        <f t="shared" si="20"/>
        <v>0</v>
      </c>
      <c r="F280" s="43">
        <f t="shared" si="20"/>
        <v>0</v>
      </c>
      <c r="G280" s="43">
        <f t="shared" si="20"/>
        <v>0</v>
      </c>
      <c r="H280" s="43">
        <f t="shared" si="21"/>
        <v>37131.748440160889</v>
      </c>
      <c r="I280" s="1"/>
    </row>
    <row r="281" spans="2:10" x14ac:dyDescent="0.2">
      <c r="B281" s="9" t="str">
        <f>$B$45</f>
        <v>Health Services</v>
      </c>
      <c r="C281" s="43">
        <f t="shared" si="20"/>
        <v>1106645.777694426</v>
      </c>
      <c r="D281" s="43">
        <f t="shared" si="20"/>
        <v>5319820.0176729066</v>
      </c>
      <c r="E281" s="43">
        <f t="shared" si="20"/>
        <v>1195272.7120291728</v>
      </c>
      <c r="F281" s="43">
        <f t="shared" si="20"/>
        <v>0</v>
      </c>
      <c r="G281" s="43">
        <f t="shared" si="20"/>
        <v>0</v>
      </c>
      <c r="H281" s="43">
        <f t="shared" si="21"/>
        <v>7621738.5073965052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2108998.7022212381</v>
      </c>
      <c r="D283" s="43">
        <f t="shared" si="20"/>
        <v>7329339.8169366708</v>
      </c>
      <c r="E283" s="43">
        <f t="shared" si="20"/>
        <v>1610177.2640774092</v>
      </c>
      <c r="F283" s="43">
        <f t="shared" si="20"/>
        <v>0</v>
      </c>
      <c r="G283" s="43">
        <f t="shared" si="20"/>
        <v>0</v>
      </c>
      <c r="H283" s="43">
        <f t="shared" si="21"/>
        <v>11048515.783235319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311106.28270807391</v>
      </c>
      <c r="E285" s="43">
        <f t="shared" si="22"/>
        <v>0</v>
      </c>
      <c r="F285" s="43">
        <f t="shared" si="22"/>
        <v>0</v>
      </c>
      <c r="G285" s="43">
        <f t="shared" si="22"/>
        <v>0</v>
      </c>
      <c r="H285" s="43">
        <f t="shared" si="21"/>
        <v>311106.28270807391</v>
      </c>
      <c r="I285" s="1"/>
    </row>
    <row r="286" spans="2:10" x14ac:dyDescent="0.2">
      <c r="B286" s="9" t="str">
        <f>$B$50</f>
        <v>Technology</v>
      </c>
      <c r="C286" s="43">
        <f t="shared" si="22"/>
        <v>336679.44043056585</v>
      </c>
      <c r="D286" s="43">
        <f t="shared" si="22"/>
        <v>644505.08640208817</v>
      </c>
      <c r="E286" s="43">
        <f t="shared" si="22"/>
        <v>29868.678170925665</v>
      </c>
      <c r="F286" s="43">
        <f t="shared" si="22"/>
        <v>0</v>
      </c>
      <c r="G286" s="43">
        <f t="shared" si="22"/>
        <v>0</v>
      </c>
      <c r="H286" s="43">
        <f t="shared" si="21"/>
        <v>1011053.2050035797</v>
      </c>
      <c r="I286" s="1"/>
    </row>
    <row r="287" spans="2:10" x14ac:dyDescent="0.2">
      <c r="B287" s="9" t="str">
        <f>$B$51</f>
        <v>Nursing</v>
      </c>
      <c r="C287" s="43">
        <f t="shared" si="22"/>
        <v>114779.32404297168</v>
      </c>
      <c r="D287" s="43">
        <f t="shared" si="22"/>
        <v>4433923.0064947214</v>
      </c>
      <c r="E287" s="43">
        <f t="shared" si="22"/>
        <v>2008337.7096725067</v>
      </c>
      <c r="F287" s="43">
        <f t="shared" si="22"/>
        <v>0</v>
      </c>
      <c r="G287" s="43">
        <f t="shared" si="22"/>
        <v>0</v>
      </c>
      <c r="H287" s="43">
        <f t="shared" si="21"/>
        <v>6557040.0402101995</v>
      </c>
      <c r="I287" s="1"/>
    </row>
    <row r="288" spans="2:10" x14ac:dyDescent="0.2">
      <c r="B288" s="39" t="str">
        <f>$B$52</f>
        <v>Totals</v>
      </c>
      <c r="C288" s="42">
        <f>SUM(C268:C287)</f>
        <v>25952207.53897804</v>
      </c>
      <c r="D288" s="42">
        <f>SUM(D268:D287)</f>
        <v>34647994.269048914</v>
      </c>
      <c r="E288" s="42">
        <f>SUM(E268:E287)</f>
        <v>11494448.191973051</v>
      </c>
      <c r="F288" s="42">
        <f>SUM(F268:F287)</f>
        <v>0</v>
      </c>
      <c r="G288" s="42">
        <f>SUM(G268:G287)</f>
        <v>0</v>
      </c>
      <c r="H288" s="42">
        <f t="shared" si="21"/>
        <v>72094650</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321.83434253826022</v>
      </c>
      <c r="D293" s="40">
        <f t="shared" si="23"/>
        <v>581.74735327274425</v>
      </c>
      <c r="E293" s="40">
        <f t="shared" si="23"/>
        <v>1342.0177196039201</v>
      </c>
      <c r="F293" s="40">
        <f t="shared" si="23"/>
        <v>0</v>
      </c>
      <c r="G293" s="41">
        <f t="shared" si="23"/>
        <v>0</v>
      </c>
      <c r="H293" s="42">
        <f t="shared" si="23"/>
        <v>415.79229878346837</v>
      </c>
      <c r="I293" s="1"/>
    </row>
    <row r="294" spans="2:10" x14ac:dyDescent="0.2">
      <c r="B294" s="9" t="str">
        <f>$B$33</f>
        <v>Science</v>
      </c>
      <c r="C294" s="75">
        <f t="shared" si="23"/>
        <v>300.44705600523287</v>
      </c>
      <c r="D294" s="75">
        <f t="shared" si="23"/>
        <v>704.97005379699135</v>
      </c>
      <c r="E294" s="75">
        <f t="shared" si="23"/>
        <v>1576.273137104532</v>
      </c>
      <c r="F294" s="75">
        <f t="shared" si="23"/>
        <v>0</v>
      </c>
      <c r="G294" s="96">
        <f t="shared" si="23"/>
        <v>0</v>
      </c>
      <c r="H294" s="43">
        <f t="shared" si="23"/>
        <v>444.64722094203574</v>
      </c>
      <c r="I294" s="1"/>
    </row>
    <row r="295" spans="2:10" x14ac:dyDescent="0.2">
      <c r="B295" s="9" t="str">
        <f>$B$34</f>
        <v>Fine Arts</v>
      </c>
      <c r="C295" s="75">
        <f t="shared" si="23"/>
        <v>429.4545458789849</v>
      </c>
      <c r="D295" s="75">
        <f t="shared" si="23"/>
        <v>1245.9446898996189</v>
      </c>
      <c r="E295" s="75">
        <f t="shared" si="23"/>
        <v>204.43729368134655</v>
      </c>
      <c r="F295" s="75">
        <f t="shared" si="23"/>
        <v>0</v>
      </c>
      <c r="G295" s="96">
        <f t="shared" si="23"/>
        <v>0</v>
      </c>
      <c r="H295" s="43">
        <f t="shared" si="23"/>
        <v>627.9381651923494</v>
      </c>
      <c r="I295" s="1"/>
    </row>
    <row r="296" spans="2:10" x14ac:dyDescent="0.2">
      <c r="B296" s="9" t="str">
        <f>$B$35</f>
        <v>Teacher Education</v>
      </c>
      <c r="C296" s="75">
        <f t="shared" si="23"/>
        <v>324.54470621348395</v>
      </c>
      <c r="D296" s="75">
        <f t="shared" si="23"/>
        <v>573.05194102684186</v>
      </c>
      <c r="E296" s="75">
        <f t="shared" si="23"/>
        <v>749.31413271004612</v>
      </c>
      <c r="F296" s="75">
        <f t="shared" si="23"/>
        <v>0</v>
      </c>
      <c r="G296" s="96">
        <f t="shared" si="23"/>
        <v>0</v>
      </c>
      <c r="H296" s="43">
        <f t="shared" si="23"/>
        <v>579.78345850209053</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666.35967406451391</v>
      </c>
      <c r="D298" s="75">
        <f t="shared" si="23"/>
        <v>864.23253303063154</v>
      </c>
      <c r="E298" s="75">
        <f t="shared" si="23"/>
        <v>1267.0694878357103</v>
      </c>
      <c r="F298" s="75">
        <f t="shared" si="23"/>
        <v>0</v>
      </c>
      <c r="G298" s="96">
        <f t="shared" si="23"/>
        <v>0</v>
      </c>
      <c r="H298" s="43">
        <f t="shared" si="23"/>
        <v>815.28733411521728</v>
      </c>
      <c r="I298" s="1"/>
    </row>
    <row r="299" spans="2:10" x14ac:dyDescent="0.2">
      <c r="B299" s="9" t="str">
        <f>$B$38</f>
        <v>Home Economics</v>
      </c>
      <c r="C299" s="75">
        <f t="shared" si="23"/>
        <v>329.99097887376075</v>
      </c>
      <c r="D299" s="75">
        <f t="shared" si="23"/>
        <v>476.2395453973059</v>
      </c>
      <c r="E299" s="75">
        <f t="shared" si="23"/>
        <v>659.45081406592999</v>
      </c>
      <c r="F299" s="75">
        <f t="shared" si="23"/>
        <v>0</v>
      </c>
      <c r="G299" s="96">
        <f t="shared" si="23"/>
        <v>0</v>
      </c>
      <c r="H299" s="43">
        <f t="shared" si="23"/>
        <v>508.37084555587336</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277.39410386850079</v>
      </c>
      <c r="D301" s="75">
        <f t="shared" si="23"/>
        <v>622.5234364571802</v>
      </c>
      <c r="E301" s="75">
        <f t="shared" si="23"/>
        <v>0</v>
      </c>
      <c r="F301" s="75">
        <f t="shared" si="23"/>
        <v>0</v>
      </c>
      <c r="G301" s="96">
        <f t="shared" si="23"/>
        <v>0</v>
      </c>
      <c r="H301" s="43">
        <f t="shared" si="23"/>
        <v>574.75870182043468</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674.19303326760576</v>
      </c>
      <c r="D304" s="75">
        <f t="shared" si="23"/>
        <v>0</v>
      </c>
      <c r="E304" s="75">
        <f t="shared" si="23"/>
        <v>0</v>
      </c>
      <c r="F304" s="75">
        <f t="shared" si="23"/>
        <v>0</v>
      </c>
      <c r="G304" s="96">
        <f t="shared" si="23"/>
        <v>0</v>
      </c>
      <c r="H304" s="43">
        <f t="shared" si="23"/>
        <v>674.19303326760576</v>
      </c>
      <c r="I304" s="1"/>
    </row>
    <row r="305" spans="2:10" x14ac:dyDescent="0.2">
      <c r="B305" s="9" t="str">
        <f>$B$44</f>
        <v>Physical Training</v>
      </c>
      <c r="C305" s="75">
        <f t="shared" si="23"/>
        <v>146.18798598488539</v>
      </c>
      <c r="D305" s="75">
        <f t="shared" si="23"/>
        <v>0</v>
      </c>
      <c r="E305" s="75">
        <f t="shared" si="23"/>
        <v>0</v>
      </c>
      <c r="F305" s="75">
        <f t="shared" si="23"/>
        <v>0</v>
      </c>
      <c r="G305" s="96">
        <f t="shared" si="23"/>
        <v>0</v>
      </c>
      <c r="H305" s="43">
        <f t="shared" si="23"/>
        <v>146.18798598488539</v>
      </c>
      <c r="I305" s="1"/>
    </row>
    <row r="306" spans="2:10" x14ac:dyDescent="0.2">
      <c r="B306" s="9" t="str">
        <f>$B$45</f>
        <v>Health Services</v>
      </c>
      <c r="C306" s="75">
        <f t="shared" si="23"/>
        <v>373.23634998125664</v>
      </c>
      <c r="D306" s="75">
        <f t="shared" si="23"/>
        <v>554.49447755606695</v>
      </c>
      <c r="E306" s="75">
        <f t="shared" si="23"/>
        <v>1068.1614942173126</v>
      </c>
      <c r="F306" s="75">
        <f t="shared" si="23"/>
        <v>0</v>
      </c>
      <c r="G306" s="96">
        <f t="shared" si="23"/>
        <v>0</v>
      </c>
      <c r="H306" s="43">
        <f t="shared" si="23"/>
        <v>557.22609353681128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381.65014517213865</v>
      </c>
      <c r="D308" s="75">
        <f t="shared" si="23"/>
        <v>707.73849139983304</v>
      </c>
      <c r="E308" s="75">
        <f t="shared" si="23"/>
        <v>1020.3911686168626</v>
      </c>
      <c r="F308" s="75">
        <f t="shared" si="23"/>
        <v>0</v>
      </c>
      <c r="G308" s="96">
        <f t="shared" si="23"/>
        <v>0</v>
      </c>
      <c r="H308" s="43">
        <f t="shared" si="23"/>
        <v>632.79013649686817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803.89220338003599</v>
      </c>
      <c r="E310" s="75">
        <f t="shared" si="24"/>
        <v>0</v>
      </c>
      <c r="F310" s="75">
        <f t="shared" si="24"/>
        <v>0</v>
      </c>
      <c r="G310" s="96">
        <f t="shared" si="24"/>
        <v>0</v>
      </c>
      <c r="H310" s="43">
        <f t="shared" si="24"/>
        <v>803.89220338003599</v>
      </c>
      <c r="I310" s="1"/>
    </row>
    <row r="311" spans="2:10" x14ac:dyDescent="0.2">
      <c r="B311" s="9" t="str">
        <f>$B$50</f>
        <v>Technology</v>
      </c>
      <c r="C311" s="75">
        <f t="shared" si="24"/>
        <v>573.55952373179878</v>
      </c>
      <c r="D311" s="75">
        <f t="shared" si="24"/>
        <v>625.12617497777705</v>
      </c>
      <c r="E311" s="75">
        <f t="shared" si="24"/>
        <v>829.68550474793517</v>
      </c>
      <c r="F311" s="75">
        <f t="shared" si="24"/>
        <v>0</v>
      </c>
      <c r="G311" s="96">
        <f t="shared" si="24"/>
        <v>0</v>
      </c>
      <c r="H311" s="43">
        <f t="shared" si="24"/>
        <v>611.27763301304697</v>
      </c>
      <c r="I311" s="1"/>
    </row>
    <row r="312" spans="2:10" x14ac:dyDescent="0.2">
      <c r="B312" s="9" t="str">
        <f>$B$51</f>
        <v>Nursing</v>
      </c>
      <c r="C312" s="75">
        <f t="shared" si="24"/>
        <v>369.06535062048772</v>
      </c>
      <c r="D312" s="75">
        <f t="shared" si="24"/>
        <v>517.01527594388074</v>
      </c>
      <c r="E312" s="75">
        <f t="shared" si="24"/>
        <v>1537.7777256297907</v>
      </c>
      <c r="F312" s="75">
        <f t="shared" si="24"/>
        <v>0</v>
      </c>
      <c r="G312" s="96">
        <f t="shared" si="24"/>
        <v>0</v>
      </c>
      <c r="H312" s="43">
        <f t="shared" si="24"/>
        <v>643.28853528992443</v>
      </c>
      <c r="I312" s="1"/>
    </row>
    <row r="313" spans="2:10" x14ac:dyDescent="0.2">
      <c r="B313" s="39" t="str">
        <f>$B$52</f>
        <v>Totals</v>
      </c>
      <c r="C313" s="42">
        <f t="shared" si="24"/>
        <v>347.08457094872466</v>
      </c>
      <c r="D313" s="42">
        <f t="shared" si="24"/>
        <v>639.62772561887641</v>
      </c>
      <c r="E313" s="42">
        <f t="shared" si="24"/>
        <v>1125.2519032768528</v>
      </c>
      <c r="F313" s="42">
        <f t="shared" si="24"/>
        <v>0</v>
      </c>
      <c r="G313" s="42">
        <f t="shared" si="24"/>
        <v>0</v>
      </c>
      <c r="H313" s="42">
        <f t="shared" si="24"/>
        <v>518.08509873810692</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1.8075987437654673</v>
      </c>
      <c r="E318" s="59">
        <f t="shared" si="25"/>
        <v>4.1699021584198359</v>
      </c>
      <c r="F318" s="59">
        <f t="shared" si="25"/>
        <v>0</v>
      </c>
      <c r="G318" s="59">
        <f t="shared" si="25"/>
        <v>0</v>
      </c>
      <c r="H318" s="59">
        <f t="shared" si="25"/>
        <v>1.2919450904591956</v>
      </c>
      <c r="I318" s="1"/>
    </row>
    <row r="319" spans="2:10" x14ac:dyDescent="0.2">
      <c r="B319" s="9" t="str">
        <f>$B$33</f>
        <v>Science</v>
      </c>
      <c r="C319" s="59">
        <f t="shared" ref="C319:H334" si="26">IF($C$293=0,"",C294/$C$293)</f>
        <v>0.93354566711448828</v>
      </c>
      <c r="D319" s="59">
        <f t="shared" si="26"/>
        <v>2.1904749140100961</v>
      </c>
      <c r="E319" s="59">
        <f t="shared" si="26"/>
        <v>4.8977779210033869</v>
      </c>
      <c r="F319" s="59">
        <f t="shared" si="26"/>
        <v>0</v>
      </c>
      <c r="G319" s="59">
        <f t="shared" si="26"/>
        <v>0</v>
      </c>
      <c r="H319" s="59">
        <f t="shared" si="26"/>
        <v>1.3816027756241562</v>
      </c>
      <c r="I319" s="1"/>
    </row>
    <row r="320" spans="2:10" x14ac:dyDescent="0.2">
      <c r="B320" s="9" t="str">
        <f>$B$34</f>
        <v>Fine Arts</v>
      </c>
      <c r="C320" s="59">
        <f t="shared" si="26"/>
        <v>1.3343962688752851</v>
      </c>
      <c r="D320" s="59">
        <f t="shared" si="26"/>
        <v>3.8713851358218516</v>
      </c>
      <c r="E320" s="59">
        <f t="shared" si="26"/>
        <v>0.63522522819963723</v>
      </c>
      <c r="F320" s="59">
        <f t="shared" si="26"/>
        <v>0</v>
      </c>
      <c r="G320" s="59">
        <f t="shared" si="26"/>
        <v>0</v>
      </c>
      <c r="H320" s="59">
        <f t="shared" si="26"/>
        <v>1.9511223079547486</v>
      </c>
      <c r="I320" s="1"/>
    </row>
    <row r="321" spans="2:9" x14ac:dyDescent="0.2">
      <c r="B321" s="9" t="str">
        <f>$B$35</f>
        <v>Teacher Education</v>
      </c>
      <c r="C321" s="59">
        <f t="shared" si="26"/>
        <v>1.008421611111628</v>
      </c>
      <c r="D321" s="59">
        <f t="shared" si="26"/>
        <v>1.7805804579687343</v>
      </c>
      <c r="E321" s="59">
        <f t="shared" si="26"/>
        <v>2.3282603304554623</v>
      </c>
      <c r="F321" s="59">
        <f t="shared" si="26"/>
        <v>0</v>
      </c>
      <c r="G321" s="59">
        <f t="shared" si="26"/>
        <v>0</v>
      </c>
      <c r="H321" s="59">
        <f t="shared" si="26"/>
        <v>1.8014965523238555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2.0705051822904696</v>
      </c>
      <c r="D323" s="59">
        <f t="shared" si="26"/>
        <v>2.6853334737820593</v>
      </c>
      <c r="E323" s="59">
        <f t="shared" si="26"/>
        <v>3.9370238671315163</v>
      </c>
      <c r="F323" s="59">
        <f t="shared" si="26"/>
        <v>0</v>
      </c>
      <c r="G323" s="59">
        <f t="shared" si="26"/>
        <v>0</v>
      </c>
      <c r="H323" s="59">
        <f t="shared" si="26"/>
        <v>2.5332515097213237</v>
      </c>
      <c r="I323" s="1"/>
    </row>
    <row r="324" spans="2:9" x14ac:dyDescent="0.2">
      <c r="B324" s="9" t="str">
        <f>$B$38</f>
        <v>Home Economics</v>
      </c>
      <c r="C324" s="59">
        <f t="shared" si="26"/>
        <v>1.0253442074303518</v>
      </c>
      <c r="D324" s="59">
        <f t="shared" si="26"/>
        <v>1.4797660859971453</v>
      </c>
      <c r="E324" s="59">
        <f t="shared" si="26"/>
        <v>2.0490380512686688</v>
      </c>
      <c r="F324" s="59">
        <f t="shared" si="26"/>
        <v>0</v>
      </c>
      <c r="G324" s="59">
        <f t="shared" si="26"/>
        <v>0</v>
      </c>
      <c r="H324" s="59">
        <f t="shared" si="26"/>
        <v>1.5796040955307229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0.86191579705488919</v>
      </c>
      <c r="D326" s="59">
        <f t="shared" si="26"/>
        <v>1.9342977245604966</v>
      </c>
      <c r="E326" s="59">
        <f t="shared" si="26"/>
        <v>0</v>
      </c>
      <c r="F326" s="59">
        <f t="shared" si="26"/>
        <v>0</v>
      </c>
      <c r="G326" s="59">
        <f t="shared" si="26"/>
        <v>0</v>
      </c>
      <c r="H326" s="59">
        <f t="shared" si="26"/>
        <v>1.7858836856483282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2.0948449067005845</v>
      </c>
      <c r="D329" s="59">
        <f t="shared" si="26"/>
        <v>0</v>
      </c>
      <c r="E329" s="59">
        <f t="shared" si="26"/>
        <v>0</v>
      </c>
      <c r="F329" s="59">
        <f t="shared" si="26"/>
        <v>0</v>
      </c>
      <c r="G329" s="59">
        <f t="shared" si="26"/>
        <v>0</v>
      </c>
      <c r="H329" s="59">
        <f t="shared" si="26"/>
        <v>2.0948449067005845</v>
      </c>
      <c r="I329" s="1"/>
    </row>
    <row r="330" spans="2:9" x14ac:dyDescent="0.2">
      <c r="B330" s="9" t="str">
        <f>$B$44</f>
        <v>Physical Training</v>
      </c>
      <c r="C330" s="59">
        <f t="shared" si="26"/>
        <v>0.4542336434077302</v>
      </c>
      <c r="D330" s="59">
        <f t="shared" si="26"/>
        <v>0</v>
      </c>
      <c r="E330" s="59">
        <f t="shared" si="26"/>
        <v>0</v>
      </c>
      <c r="F330" s="59">
        <f t="shared" si="26"/>
        <v>0</v>
      </c>
      <c r="G330" s="59">
        <f t="shared" si="26"/>
        <v>0</v>
      </c>
      <c r="H330" s="59">
        <f t="shared" si="26"/>
        <v>0.4542336434077302</v>
      </c>
      <c r="I330" s="1"/>
    </row>
    <row r="331" spans="2:9" x14ac:dyDescent="0.2">
      <c r="B331" s="9" t="str">
        <f>$B$45</f>
        <v>Health Services</v>
      </c>
      <c r="C331" s="59">
        <f t="shared" si="26"/>
        <v>1.1597157315083169</v>
      </c>
      <c r="D331" s="59">
        <f t="shared" si="26"/>
        <v>1.7229189190403063</v>
      </c>
      <c r="E331" s="59">
        <f t="shared" si="26"/>
        <v>3.3189792170496153</v>
      </c>
      <c r="F331" s="59">
        <f t="shared" si="26"/>
        <v>0</v>
      </c>
      <c r="G331" s="59">
        <f t="shared" si="26"/>
        <v>0</v>
      </c>
      <c r="H331" s="59">
        <f t="shared" si="26"/>
        <v>1.731406565073357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1.1858589800023205</v>
      </c>
      <c r="D333" s="59">
        <f t="shared" si="26"/>
        <v>2.1990769717675356</v>
      </c>
      <c r="E333" s="59">
        <f t="shared" si="26"/>
        <v>3.1705478059587651</v>
      </c>
      <c r="F333" s="59">
        <f t="shared" si="26"/>
        <v>0</v>
      </c>
      <c r="G333" s="59">
        <f t="shared" si="26"/>
        <v>0</v>
      </c>
      <c r="H333" s="59">
        <f t="shared" si="26"/>
        <v>1.9661982978763088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2.4978446894133679</v>
      </c>
      <c r="E335" s="59">
        <f t="shared" si="27"/>
        <v>0</v>
      </c>
      <c r="F335" s="59">
        <f t="shared" si="27"/>
        <v>0</v>
      </c>
      <c r="G335" s="59">
        <f t="shared" si="27"/>
        <v>0</v>
      </c>
      <c r="H335" s="59">
        <f t="shared" si="27"/>
        <v>2.4978446894133679</v>
      </c>
      <c r="I335" s="1"/>
    </row>
    <row r="336" spans="2:9" x14ac:dyDescent="0.2">
      <c r="B336" s="9" t="str">
        <f>$B$50</f>
        <v>Technology</v>
      </c>
      <c r="C336" s="59">
        <f t="shared" si="27"/>
        <v>1.7821576131627812</v>
      </c>
      <c r="D336" s="59">
        <f t="shared" si="27"/>
        <v>1.9423849240186697</v>
      </c>
      <c r="E336" s="59">
        <f t="shared" si="27"/>
        <v>2.5779893413621662</v>
      </c>
      <c r="F336" s="59">
        <f t="shared" si="27"/>
        <v>0</v>
      </c>
      <c r="G336" s="59">
        <f t="shared" si="27"/>
        <v>0</v>
      </c>
      <c r="H336" s="59">
        <f t="shared" si="27"/>
        <v>1.8993548923088506</v>
      </c>
      <c r="I336" s="1"/>
    </row>
    <row r="337" spans="2:10" x14ac:dyDescent="0.2">
      <c r="B337" s="9" t="str">
        <f>$B$51</f>
        <v>Nursing</v>
      </c>
      <c r="C337" s="59">
        <f t="shared" si="27"/>
        <v>1.1467556498468232</v>
      </c>
      <c r="D337" s="59">
        <f t="shared" si="27"/>
        <v>1.606463971079833</v>
      </c>
      <c r="E337" s="59">
        <f t="shared" si="27"/>
        <v>4.7781654173434802</v>
      </c>
      <c r="F337" s="59">
        <f t="shared" si="27"/>
        <v>0</v>
      </c>
      <c r="G337" s="59">
        <f t="shared" si="27"/>
        <v>0</v>
      </c>
      <c r="H337" s="59">
        <f t="shared" si="27"/>
        <v>1.9988188029170604</v>
      </c>
      <c r="I337" s="1"/>
    </row>
    <row r="338" spans="2:10" x14ac:dyDescent="0.2">
      <c r="B338" s="39" t="str">
        <f>$B$52</f>
        <v>Totals</v>
      </c>
      <c r="C338" s="59">
        <f t="shared" si="27"/>
        <v>1.0784572218468658</v>
      </c>
      <c r="D338" s="59">
        <f t="shared" si="27"/>
        <v>1.987443976842951</v>
      </c>
      <c r="E338" s="59">
        <f t="shared" si="27"/>
        <v>3.4963698852091301</v>
      </c>
      <c r="F338" s="59">
        <f t="shared" si="27"/>
        <v>0</v>
      </c>
      <c r="G338" s="59">
        <f t="shared" si="27"/>
        <v>0</v>
      </c>
      <c r="H338" s="59">
        <f t="shared" si="27"/>
        <v>1.6097881122693303</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9655.0302761478069</v>
      </c>
      <c r="D343" s="42">
        <f t="shared" si="28"/>
        <v>17452.420598182329</v>
      </c>
      <c r="E343" s="42">
        <f>E293*24</f>
        <v>32208.425270494081</v>
      </c>
      <c r="F343" s="42">
        <f>F293*18</f>
        <v>0</v>
      </c>
      <c r="G343" s="42">
        <f>G293*24</f>
        <v>0</v>
      </c>
      <c r="H343" s="42">
        <f>IF((C32/30+D32/30+E32/24+F32/18+G32/24)=0,0,H268/(C32/30+D32/30+E32/24+F32/18+G32/24))</f>
        <v>12354.906380993685</v>
      </c>
      <c r="I343" s="1"/>
    </row>
    <row r="344" spans="2:10" x14ac:dyDescent="0.2">
      <c r="B344" s="9" t="str">
        <f>$B$33</f>
        <v>Science</v>
      </c>
      <c r="C344" s="43">
        <f t="shared" si="28"/>
        <v>9013.4116801569853</v>
      </c>
      <c r="D344" s="43">
        <f t="shared" si="28"/>
        <v>21149.101613909741</v>
      </c>
      <c r="E344" s="43">
        <f>E294*24</f>
        <v>37830.555290508768</v>
      </c>
      <c r="F344" s="43">
        <f>F294*18</f>
        <v>0</v>
      </c>
      <c r="G344" s="43">
        <f>G294*24</f>
        <v>0</v>
      </c>
      <c r="H344" s="43">
        <f t="shared" ref="H344:H363" si="29">IF((C33/30+D33/30+E33/24+F33/18+G33/24)=0,0,H269/(C33/30+D33/30+E33/24+F33/18+G33/24))</f>
        <v>13237.039204390212</v>
      </c>
      <c r="I344" s="1"/>
    </row>
    <row r="345" spans="2:10" x14ac:dyDescent="0.2">
      <c r="B345" s="9" t="str">
        <f>$B$34</f>
        <v>Fine Arts</v>
      </c>
      <c r="C345" s="43">
        <f t="shared" si="28"/>
        <v>12883.636376369546</v>
      </c>
      <c r="D345" s="43">
        <f t="shared" si="28"/>
        <v>37378.340696988569</v>
      </c>
      <c r="E345" s="43">
        <f t="shared" ref="E345:E363" si="30">E295*24</f>
        <v>4906.4950483523171</v>
      </c>
      <c r="F345" s="43">
        <f t="shared" ref="F345:F363" si="31">F295*18</f>
        <v>0</v>
      </c>
      <c r="G345" s="43">
        <f t="shared" ref="G345:G363" si="32">G295*24</f>
        <v>0</v>
      </c>
      <c r="H345" s="43">
        <f t="shared" si="29"/>
        <v>18834.439334180599</v>
      </c>
      <c r="I345" s="1"/>
    </row>
    <row r="346" spans="2:10" x14ac:dyDescent="0.2">
      <c r="B346" s="9" t="str">
        <f>$B$35</f>
        <v>Teacher Education</v>
      </c>
      <c r="C346" s="43">
        <f t="shared" si="28"/>
        <v>9736.3411864045192</v>
      </c>
      <c r="D346" s="43">
        <f t="shared" si="28"/>
        <v>17191.558230805254</v>
      </c>
      <c r="E346" s="43">
        <f t="shared" si="30"/>
        <v>17983.539185041107</v>
      </c>
      <c r="F346" s="43">
        <f t="shared" si="31"/>
        <v>0</v>
      </c>
      <c r="G346" s="43">
        <f t="shared" si="32"/>
        <v>0</v>
      </c>
      <c r="H346" s="43">
        <f t="shared" si="29"/>
        <v>15774.336629575037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19990.790221935418</v>
      </c>
      <c r="D348" s="43">
        <f t="shared" si="28"/>
        <v>25926.975990918945</v>
      </c>
      <c r="E348" s="43">
        <f t="shared" si="30"/>
        <v>30409.667708057048</v>
      </c>
      <c r="F348" s="43">
        <f t="shared" si="31"/>
        <v>0</v>
      </c>
      <c r="G348" s="43">
        <f t="shared" si="32"/>
        <v>0</v>
      </c>
      <c r="H348" s="43">
        <f t="shared" si="29"/>
        <v>23813.537548840835</v>
      </c>
      <c r="I348" s="1"/>
    </row>
    <row r="349" spans="2:10" x14ac:dyDescent="0.2">
      <c r="B349" s="9" t="str">
        <f>$B$38</f>
        <v>Home Economics</v>
      </c>
      <c r="C349" s="43">
        <f t="shared" si="28"/>
        <v>9899.7293662128232</v>
      </c>
      <c r="D349" s="43">
        <f t="shared" si="28"/>
        <v>14287.186361919177</v>
      </c>
      <c r="E349" s="43">
        <f t="shared" si="30"/>
        <v>15826.81953758232</v>
      </c>
      <c r="F349" s="43">
        <f t="shared" si="31"/>
        <v>0</v>
      </c>
      <c r="G349" s="43">
        <f t="shared" si="32"/>
        <v>0</v>
      </c>
      <c r="H349" s="43">
        <f t="shared" si="29"/>
        <v>14553.361461011276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8321.823116055024</v>
      </c>
      <c r="D351" s="43">
        <f t="shared" si="28"/>
        <v>18675.703093715405</v>
      </c>
      <c r="E351" s="43">
        <f t="shared" si="30"/>
        <v>0</v>
      </c>
      <c r="F351" s="43">
        <f t="shared" si="31"/>
        <v>0</v>
      </c>
      <c r="G351" s="43">
        <f t="shared" si="32"/>
        <v>0</v>
      </c>
      <c r="H351" s="43">
        <f t="shared" si="29"/>
        <v>17242.761054613042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20225.790998028173</v>
      </c>
      <c r="D354" s="43">
        <f t="shared" si="28"/>
        <v>0</v>
      </c>
      <c r="E354" s="43">
        <f t="shared" si="30"/>
        <v>0</v>
      </c>
      <c r="F354" s="43">
        <f t="shared" si="31"/>
        <v>0</v>
      </c>
      <c r="G354" s="43">
        <f t="shared" si="32"/>
        <v>0</v>
      </c>
      <c r="H354" s="43">
        <f t="shared" si="29"/>
        <v>20225.790998028173</v>
      </c>
      <c r="I354" s="1"/>
    </row>
    <row r="355" spans="2:9" x14ac:dyDescent="0.2">
      <c r="B355" s="9" t="str">
        <f>$B$44</f>
        <v>Physical Training</v>
      </c>
      <c r="C355" s="43">
        <f t="shared" si="28"/>
        <v>4385.6395795465614</v>
      </c>
      <c r="D355" s="43">
        <f t="shared" si="28"/>
        <v>0</v>
      </c>
      <c r="E355" s="43">
        <f t="shared" si="30"/>
        <v>0</v>
      </c>
      <c r="F355" s="43">
        <f t="shared" si="31"/>
        <v>0</v>
      </c>
      <c r="G355" s="43">
        <f t="shared" si="32"/>
        <v>0</v>
      </c>
      <c r="H355" s="43">
        <f t="shared" si="29"/>
        <v>4385.6395795465614</v>
      </c>
      <c r="I355" s="1"/>
    </row>
    <row r="356" spans="2:9" x14ac:dyDescent="0.2">
      <c r="B356" s="9" t="str">
        <f>$B$45</f>
        <v>Health Services</v>
      </c>
      <c r="C356" s="43">
        <f t="shared" si="28"/>
        <v>11197.0904994377</v>
      </c>
      <c r="D356" s="43">
        <f t="shared" si="28"/>
        <v>16634.834326682008</v>
      </c>
      <c r="E356" s="43">
        <f t="shared" si="30"/>
        <v>25635.8758612155</v>
      </c>
      <c r="F356" s="43">
        <f t="shared" si="31"/>
        <v>0</v>
      </c>
      <c r="G356" s="43">
        <f t="shared" si="32"/>
        <v>0</v>
      </c>
      <c r="H356" s="43">
        <f t="shared" si="29"/>
        <v>16381.734536146238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11449.504355164159</v>
      </c>
      <c r="D358" s="43">
        <f t="shared" si="28"/>
        <v>21232.154741994993</v>
      </c>
      <c r="E358" s="43">
        <f t="shared" si="30"/>
        <v>24489.388046804703</v>
      </c>
      <c r="F358" s="43">
        <f t="shared" si="31"/>
        <v>0</v>
      </c>
      <c r="G358" s="43">
        <f t="shared" si="32"/>
        <v>0</v>
      </c>
      <c r="H358" s="43">
        <f t="shared" si="29"/>
        <v>18564.254025431099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24116.766101401081</v>
      </c>
      <c r="E360" s="43">
        <f t="shared" si="30"/>
        <v>0</v>
      </c>
      <c r="F360" s="43">
        <f t="shared" si="31"/>
        <v>0</v>
      </c>
      <c r="G360" s="43">
        <f t="shared" si="32"/>
        <v>0</v>
      </c>
      <c r="H360" s="43">
        <f t="shared" si="29"/>
        <v>24116.766101401077</v>
      </c>
      <c r="I360" s="1"/>
    </row>
    <row r="361" spans="2:9" x14ac:dyDescent="0.2">
      <c r="B361" s="9" t="str">
        <f>$B$50</f>
        <v>Technology</v>
      </c>
      <c r="C361" s="43">
        <f t="shared" si="33"/>
        <v>17206.785711953962</v>
      </c>
      <c r="D361" s="43">
        <f t="shared" si="33"/>
        <v>18753.785249333312</v>
      </c>
      <c r="E361" s="43">
        <f t="shared" si="30"/>
        <v>19912.452113950443</v>
      </c>
      <c r="F361" s="43">
        <f t="shared" si="31"/>
        <v>0</v>
      </c>
      <c r="G361" s="43">
        <f t="shared" si="32"/>
        <v>0</v>
      </c>
      <c r="H361" s="43">
        <f t="shared" si="29"/>
        <v>18239.083674147558</v>
      </c>
      <c r="I361" s="1"/>
    </row>
    <row r="362" spans="2:9" x14ac:dyDescent="0.2">
      <c r="B362" s="9" t="str">
        <f>$B$51</f>
        <v>Nursing</v>
      </c>
      <c r="C362" s="43">
        <f t="shared" si="33"/>
        <v>11071.960518614631</v>
      </c>
      <c r="D362" s="43">
        <f t="shared" si="33"/>
        <v>15510.458278316422</v>
      </c>
      <c r="E362" s="43">
        <f t="shared" si="30"/>
        <v>36906.665415114978</v>
      </c>
      <c r="F362" s="43">
        <f t="shared" si="31"/>
        <v>0</v>
      </c>
      <c r="G362" s="43">
        <f t="shared" si="32"/>
        <v>0</v>
      </c>
      <c r="H362" s="43">
        <f t="shared" si="29"/>
        <v>18699.672152317693</v>
      </c>
      <c r="I362" s="1"/>
    </row>
    <row r="363" spans="2:9" x14ac:dyDescent="0.2">
      <c r="B363" s="39" t="str">
        <f>$B$52</f>
        <v>Totals</v>
      </c>
      <c r="C363" s="42">
        <f t="shared" si="33"/>
        <v>10412.537128461739</v>
      </c>
      <c r="D363" s="42">
        <f t="shared" si="33"/>
        <v>19188.831768566291</v>
      </c>
      <c r="E363" s="42">
        <f t="shared" si="30"/>
        <v>27006.045678644467</v>
      </c>
      <c r="F363" s="42">
        <f t="shared" si="31"/>
        <v>0</v>
      </c>
      <c r="G363" s="42">
        <f t="shared" si="32"/>
        <v>0</v>
      </c>
      <c r="H363" s="42">
        <f t="shared" si="29"/>
        <v>15262.460769283693</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B1:W363"/>
  <sheetViews>
    <sheetView showGridLines="0" showZeros="0" topLeftCell="A4" zoomScale="70" zoomScaleNormal="70" workbookViewId="0">
      <selection activeCell="H28" sqref="H28"/>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98</v>
      </c>
      <c r="C3" s="6"/>
      <c r="D3" s="6"/>
      <c r="E3" s="6"/>
      <c r="F3" s="6"/>
      <c r="G3" s="6"/>
      <c r="H3" s="6"/>
    </row>
    <row r="4" spans="2:8" x14ac:dyDescent="0.2">
      <c r="B4" s="90" t="s">
        <v>159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Data!G27</f>
        <v>206123117</v>
      </c>
      <c r="G13" s="33"/>
      <c r="H13" s="60">
        <f>F13</f>
        <v>206123117</v>
      </c>
    </row>
    <row r="14" spans="2:8" x14ac:dyDescent="0.2">
      <c r="B14" s="351" t="s">
        <v>15</v>
      </c>
      <c r="C14" s="351"/>
      <c r="D14" s="351"/>
      <c r="E14" s="351"/>
      <c r="F14" s="82">
        <f>Data!H27</f>
        <v>31420359</v>
      </c>
      <c r="G14" s="33"/>
      <c r="H14" s="30">
        <f>F14</f>
        <v>31420359</v>
      </c>
    </row>
    <row r="15" spans="2:8" x14ac:dyDescent="0.2">
      <c r="B15" s="351" t="s">
        <v>16</v>
      </c>
      <c r="C15" s="351"/>
      <c r="D15" s="351"/>
      <c r="E15" s="351"/>
      <c r="F15" s="82">
        <f>Data!I27</f>
        <v>65645284</v>
      </c>
      <c r="G15" s="33"/>
      <c r="H15" s="30">
        <f>F15</f>
        <v>65645284</v>
      </c>
    </row>
    <row r="16" spans="2:8" x14ac:dyDescent="0.2">
      <c r="B16" s="351" t="s">
        <v>20</v>
      </c>
      <c r="C16" s="351"/>
      <c r="D16" s="351"/>
      <c r="E16" s="351"/>
      <c r="F16" s="82">
        <f>Data!J27</f>
        <v>51114548</v>
      </c>
      <c r="G16" s="33"/>
      <c r="H16" s="30">
        <f>F16-G16</f>
        <v>51114548</v>
      </c>
    </row>
    <row r="17" spans="2:23" x14ac:dyDescent="0.2">
      <c r="B17" s="351" t="s">
        <v>17</v>
      </c>
      <c r="C17" s="351"/>
      <c r="D17" s="351"/>
      <c r="E17" s="351"/>
      <c r="F17" s="82">
        <f>Data!K27</f>
        <v>38340592</v>
      </c>
      <c r="G17" s="33"/>
      <c r="H17" s="30">
        <f>F17</f>
        <v>38340592</v>
      </c>
    </row>
    <row r="18" spans="2:23" x14ac:dyDescent="0.2">
      <c r="B18" s="351" t="s">
        <v>1</v>
      </c>
      <c r="C18" s="351"/>
      <c r="D18" s="351"/>
      <c r="E18" s="351"/>
      <c r="F18" s="83">
        <f>SUM(F13:F17)</f>
        <v>392643900</v>
      </c>
      <c r="G18" s="34"/>
      <c r="H18" s="29">
        <f>SUM(H13:H17)</f>
        <v>392643900</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ht="28.5" x14ac:dyDescent="0.2">
      <c r="B21" s="361" t="s">
        <v>23</v>
      </c>
      <c r="C21" s="362"/>
      <c r="D21" s="350" t="s">
        <v>942</v>
      </c>
      <c r="E21" s="350"/>
      <c r="F21" s="350"/>
      <c r="G21" s="94" t="str">
        <f>Data!M27</f>
        <v>940-369-5095</v>
      </c>
      <c r="H21" s="84" t="str">
        <f>Data!N27</f>
        <v>leydi.carter@untsystem.edu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Data!O27</f>
        <v>12323</v>
      </c>
      <c r="D25" s="86">
        <f>Data!P27</f>
        <v>19949</v>
      </c>
      <c r="E25" s="86">
        <f>Data!Q27</f>
        <v>3888</v>
      </c>
      <c r="F25" s="86">
        <f>Data!R27</f>
        <v>1877</v>
      </c>
      <c r="G25" s="86">
        <f>Data!S27</f>
        <v>44</v>
      </c>
      <c r="H25" s="74">
        <f>SUM(C25:G25)</f>
        <v>38081</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Data!T27</f>
        <v>McCreary, Lynn</v>
      </c>
      <c r="E28" s="350"/>
      <c r="F28" s="350"/>
      <c r="G28" s="94">
        <f>Data!U27</f>
        <v>0</v>
      </c>
      <c r="H28" s="84" t="str">
        <f>Data!V27</f>
        <v>mccreary@unt.edu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Data!W27</f>
        <v>242627</v>
      </c>
      <c r="D32" s="87">
        <f>Data!AQ27</f>
        <v>125851</v>
      </c>
      <c r="E32" s="87">
        <f>Data!BK27</f>
        <v>18804</v>
      </c>
      <c r="F32" s="87">
        <f>Data!CE27</f>
        <v>7515</v>
      </c>
      <c r="G32" s="87">
        <f>Data!CY27</f>
        <v>0</v>
      </c>
      <c r="H32" s="22">
        <f>SUM(C32:G32)</f>
        <v>394797</v>
      </c>
      <c r="I32" s="1"/>
      <c r="W32" s="18"/>
    </row>
    <row r="33" spans="2:23" x14ac:dyDescent="0.2">
      <c r="B33" s="7" t="s">
        <v>47</v>
      </c>
      <c r="C33" s="87">
        <f>Data!X27</f>
        <v>82959</v>
      </c>
      <c r="D33" s="87">
        <f>Data!AR27</f>
        <v>27972</v>
      </c>
      <c r="E33" s="87">
        <f>Data!BL27</f>
        <v>7611</v>
      </c>
      <c r="F33" s="87">
        <f>Data!CF27</f>
        <v>4868</v>
      </c>
      <c r="G33" s="87">
        <f>Data!CZ27</f>
        <v>0</v>
      </c>
      <c r="H33" s="22">
        <f t="shared" ref="H33:H52" si="0">SUM(C33:G33)</f>
        <v>123410</v>
      </c>
      <c r="I33" s="1"/>
      <c r="W33" s="18"/>
    </row>
    <row r="34" spans="2:23" x14ac:dyDescent="0.2">
      <c r="B34" s="7" t="s">
        <v>48</v>
      </c>
      <c r="C34" s="87">
        <f>Data!Y27</f>
        <v>54738</v>
      </c>
      <c r="D34" s="87">
        <f>Data!AS27</f>
        <v>30657</v>
      </c>
      <c r="E34" s="87">
        <f>Data!BM27</f>
        <v>7358</v>
      </c>
      <c r="F34" s="87">
        <f>Data!CG27</f>
        <v>4706</v>
      </c>
      <c r="G34" s="87">
        <f>Data!DA27</f>
        <v>0</v>
      </c>
      <c r="H34" s="22">
        <f t="shared" si="0"/>
        <v>97459</v>
      </c>
      <c r="I34" s="1"/>
      <c r="W34" s="18"/>
    </row>
    <row r="35" spans="2:23" x14ac:dyDescent="0.2">
      <c r="B35" s="7" t="s">
        <v>49</v>
      </c>
      <c r="C35" s="87">
        <f>Data!Z27</f>
        <v>2233</v>
      </c>
      <c r="D35" s="87">
        <f>Data!AT27</f>
        <v>18895</v>
      </c>
      <c r="E35" s="87">
        <f>Data!BN27</f>
        <v>12909</v>
      </c>
      <c r="F35" s="87">
        <f>Data!CH27</f>
        <v>2870</v>
      </c>
      <c r="G35" s="87">
        <f>Data!DB27</f>
        <v>0</v>
      </c>
      <c r="H35" s="22">
        <f t="shared" si="0"/>
        <v>36907</v>
      </c>
      <c r="I35" s="1"/>
      <c r="W35" s="18"/>
    </row>
    <row r="36" spans="2:23" x14ac:dyDescent="0.2">
      <c r="B36" s="7" t="s">
        <v>50</v>
      </c>
      <c r="C36" s="87">
        <f>Data!AA27</f>
        <v>0</v>
      </c>
      <c r="D36" s="87">
        <f>Data!AU27</f>
        <v>0</v>
      </c>
      <c r="E36" s="87">
        <f>Data!BO27</f>
        <v>0</v>
      </c>
      <c r="F36" s="87">
        <f>Data!CI27</f>
        <v>0</v>
      </c>
      <c r="G36" s="87">
        <f>Data!DC27</f>
        <v>0</v>
      </c>
      <c r="H36" s="22">
        <f t="shared" si="0"/>
        <v>0</v>
      </c>
      <c r="I36" s="1"/>
      <c r="W36" s="18"/>
    </row>
    <row r="37" spans="2:23" x14ac:dyDescent="0.2">
      <c r="B37" s="7" t="s">
        <v>51</v>
      </c>
      <c r="C37" s="87">
        <f>Data!AB27</f>
        <v>19745</v>
      </c>
      <c r="D37" s="87">
        <f>Data!AV27</f>
        <v>22778</v>
      </c>
      <c r="E37" s="87">
        <f>Data!BP27</f>
        <v>5729</v>
      </c>
      <c r="F37" s="87">
        <f>Data!CJ27</f>
        <v>2277</v>
      </c>
      <c r="G37" s="87">
        <f>Data!DD27</f>
        <v>0</v>
      </c>
      <c r="H37" s="22">
        <f t="shared" si="0"/>
        <v>50529</v>
      </c>
      <c r="I37" s="1"/>
      <c r="W37" s="18"/>
    </row>
    <row r="38" spans="2:23" x14ac:dyDescent="0.2">
      <c r="B38" s="7" t="s">
        <v>52</v>
      </c>
      <c r="C38" s="87">
        <f>Data!AC27</f>
        <v>4227</v>
      </c>
      <c r="D38" s="87">
        <f>Data!AW27</f>
        <v>1662</v>
      </c>
      <c r="E38" s="87">
        <f>Data!BQ27</f>
        <v>78</v>
      </c>
      <c r="F38" s="87">
        <f>Data!CK27</f>
        <v>0</v>
      </c>
      <c r="G38" s="87">
        <f>Data!DE27</f>
        <v>0</v>
      </c>
      <c r="H38" s="22">
        <f t="shared" si="0"/>
        <v>5967</v>
      </c>
      <c r="I38" s="1"/>
      <c r="W38" s="18"/>
    </row>
    <row r="39" spans="2:23" x14ac:dyDescent="0.2">
      <c r="B39" s="7" t="s">
        <v>53</v>
      </c>
      <c r="C39" s="87">
        <f>Data!AD27</f>
        <v>0</v>
      </c>
      <c r="D39" s="87">
        <f>Data!AX27</f>
        <v>0</v>
      </c>
      <c r="E39" s="87">
        <f>Data!BR27</f>
        <v>0</v>
      </c>
      <c r="F39" s="87">
        <f>Data!CL27</f>
        <v>0</v>
      </c>
      <c r="G39" s="87">
        <f>Data!DF27</f>
        <v>0</v>
      </c>
      <c r="H39" s="22">
        <f t="shared" si="0"/>
        <v>0</v>
      </c>
      <c r="I39" s="1"/>
      <c r="W39" s="18"/>
    </row>
    <row r="40" spans="2:23" x14ac:dyDescent="0.2">
      <c r="B40" s="7" t="s">
        <v>54</v>
      </c>
      <c r="C40" s="87">
        <f>Data!AE27</f>
        <v>1974</v>
      </c>
      <c r="D40" s="87">
        <f>Data!AY27</f>
        <v>4194</v>
      </c>
      <c r="E40" s="87">
        <f>Data!BS27</f>
        <v>45</v>
      </c>
      <c r="F40" s="87">
        <f>Data!CM27</f>
        <v>0</v>
      </c>
      <c r="G40" s="87">
        <f>Data!DG27</f>
        <v>0</v>
      </c>
      <c r="H40" s="22">
        <f t="shared" si="0"/>
        <v>6213</v>
      </c>
      <c r="I40" s="1"/>
      <c r="W40" s="18"/>
    </row>
    <row r="41" spans="2:23" x14ac:dyDescent="0.2">
      <c r="B41" s="7" t="s">
        <v>55</v>
      </c>
      <c r="C41" s="87">
        <f>Data!AF27</f>
        <v>90</v>
      </c>
      <c r="D41" s="87">
        <f>Data!AZ27</f>
        <v>708</v>
      </c>
      <c r="E41" s="87">
        <f>Data!BT27</f>
        <v>8121</v>
      </c>
      <c r="F41" s="87">
        <f>Data!CN27</f>
        <v>173</v>
      </c>
      <c r="G41" s="87">
        <f>Data!DH27</f>
        <v>0</v>
      </c>
      <c r="H41" s="22">
        <f t="shared" si="0"/>
        <v>9092</v>
      </c>
      <c r="I41" s="1"/>
      <c r="W41" s="18"/>
    </row>
    <row r="42" spans="2:23" x14ac:dyDescent="0.2">
      <c r="B42" s="7" t="s">
        <v>56</v>
      </c>
      <c r="C42" s="87">
        <f>Data!AG27</f>
        <v>0</v>
      </c>
      <c r="D42" s="87">
        <f>Data!BA27</f>
        <v>0</v>
      </c>
      <c r="E42" s="87">
        <f>Data!BU27</f>
        <v>0</v>
      </c>
      <c r="F42" s="87">
        <f>Data!CO27</f>
        <v>0</v>
      </c>
      <c r="G42" s="87">
        <f>Data!DI27</f>
        <v>0</v>
      </c>
      <c r="H42" s="22">
        <f t="shared" si="0"/>
        <v>0</v>
      </c>
      <c r="I42" s="1"/>
      <c r="W42" s="18"/>
    </row>
    <row r="43" spans="2:23" x14ac:dyDescent="0.2">
      <c r="B43" s="7" t="s">
        <v>57</v>
      </c>
      <c r="C43" s="87">
        <f>Data!AH27</f>
        <v>7</v>
      </c>
      <c r="D43" s="87">
        <f>Data!BB27</f>
        <v>21</v>
      </c>
      <c r="E43" s="87">
        <f>Data!BV27</f>
        <v>0</v>
      </c>
      <c r="F43" s="87">
        <f>Data!CP27</f>
        <v>0</v>
      </c>
      <c r="G43" s="87">
        <f>Data!DJ27</f>
        <v>0</v>
      </c>
      <c r="H43" s="22">
        <f t="shared" si="0"/>
        <v>28</v>
      </c>
      <c r="I43" s="1"/>
      <c r="W43" s="18"/>
    </row>
    <row r="44" spans="2:23" x14ac:dyDescent="0.2">
      <c r="B44" s="7" t="s">
        <v>58</v>
      </c>
      <c r="C44" s="87">
        <f>Data!AI27</f>
        <v>1174</v>
      </c>
      <c r="D44" s="87">
        <f>Data!BC27</f>
        <v>0</v>
      </c>
      <c r="E44" s="87">
        <f>Data!BW27</f>
        <v>0</v>
      </c>
      <c r="F44" s="87">
        <f>Data!CQ27</f>
        <v>0</v>
      </c>
      <c r="G44" s="87">
        <f>Data!DK27</f>
        <v>0</v>
      </c>
      <c r="H44" s="22">
        <f t="shared" si="0"/>
        <v>1174</v>
      </c>
      <c r="I44" s="1"/>
      <c r="W44" s="18"/>
    </row>
    <row r="45" spans="2:23" x14ac:dyDescent="0.2">
      <c r="B45" s="7" t="s">
        <v>59</v>
      </c>
      <c r="C45" s="87">
        <f>Data!AJ27</f>
        <v>13914</v>
      </c>
      <c r="D45" s="87">
        <f>Data!BD27</f>
        <v>20153</v>
      </c>
      <c r="E45" s="87">
        <f>Data!BX27</f>
        <v>4609</v>
      </c>
      <c r="F45" s="87">
        <f>Data!CR27</f>
        <v>48</v>
      </c>
      <c r="G45" s="87">
        <f>Data!DL27</f>
        <v>1252</v>
      </c>
      <c r="H45" s="22">
        <f t="shared" si="0"/>
        <v>39976</v>
      </c>
      <c r="I45" s="1"/>
      <c r="W45" s="18"/>
    </row>
    <row r="46" spans="2:23" x14ac:dyDescent="0.2">
      <c r="B46" s="7" t="s">
        <v>60</v>
      </c>
      <c r="C46" s="87">
        <f>Data!AK27</f>
        <v>0</v>
      </c>
      <c r="D46" s="87">
        <f>Data!BE27</f>
        <v>0</v>
      </c>
      <c r="E46" s="87">
        <f>Data!BY27</f>
        <v>0</v>
      </c>
      <c r="F46" s="87">
        <f>Data!CS27</f>
        <v>0</v>
      </c>
      <c r="G46" s="87">
        <f>Data!DM27</f>
        <v>0</v>
      </c>
      <c r="H46" s="22">
        <f t="shared" si="0"/>
        <v>0</v>
      </c>
      <c r="I46" s="1"/>
      <c r="W46" s="18"/>
    </row>
    <row r="47" spans="2:23" x14ac:dyDescent="0.2">
      <c r="B47" s="7" t="s">
        <v>61</v>
      </c>
      <c r="C47" s="87">
        <f>Data!AL27</f>
        <v>33510</v>
      </c>
      <c r="D47" s="87">
        <f>Data!BF27</f>
        <v>101124</v>
      </c>
      <c r="E47" s="87">
        <f>Data!BZ27</f>
        <v>12375</v>
      </c>
      <c r="F47" s="87">
        <f>Data!CT27</f>
        <v>1551</v>
      </c>
      <c r="G47" s="87">
        <f>Data!DN27</f>
        <v>0</v>
      </c>
      <c r="H47" s="22">
        <f t="shared" si="0"/>
        <v>148560</v>
      </c>
      <c r="I47" s="1"/>
      <c r="W47" s="18"/>
    </row>
    <row r="48" spans="2:23" x14ac:dyDescent="0.2">
      <c r="B48" s="7" t="s">
        <v>62</v>
      </c>
      <c r="C48" s="87">
        <f>Data!AM27</f>
        <v>0</v>
      </c>
      <c r="D48" s="87">
        <f>Data!BG27</f>
        <v>0</v>
      </c>
      <c r="E48" s="87">
        <f>Data!CA27</f>
        <v>0</v>
      </c>
      <c r="F48" s="87">
        <f>Data!CU27</f>
        <v>0</v>
      </c>
      <c r="G48" s="87">
        <f>Data!DO27</f>
        <v>0</v>
      </c>
      <c r="H48" s="22">
        <f t="shared" si="0"/>
        <v>0</v>
      </c>
      <c r="I48" s="1"/>
      <c r="W48" s="18"/>
    </row>
    <row r="49" spans="2:23" x14ac:dyDescent="0.2">
      <c r="B49" s="7" t="s">
        <v>63</v>
      </c>
      <c r="C49" s="87">
        <f>Data!AN27</f>
        <v>0</v>
      </c>
      <c r="D49" s="87">
        <f>Data!BH27</f>
        <v>2553</v>
      </c>
      <c r="E49" s="87">
        <f>Data!CB27</f>
        <v>0</v>
      </c>
      <c r="F49" s="87">
        <f>Data!CV27</f>
        <v>0</v>
      </c>
      <c r="G49" s="87">
        <f>Data!DP27</f>
        <v>0</v>
      </c>
      <c r="H49" s="22">
        <f t="shared" si="0"/>
        <v>2553</v>
      </c>
      <c r="I49" s="1"/>
      <c r="W49" s="18"/>
    </row>
    <row r="50" spans="2:23" x14ac:dyDescent="0.2">
      <c r="B50" s="7" t="s">
        <v>64</v>
      </c>
      <c r="C50" s="87">
        <f>Data!AO27</f>
        <v>1351</v>
      </c>
      <c r="D50" s="87">
        <f>Data!BI27</f>
        <v>3807</v>
      </c>
      <c r="E50" s="87">
        <f>Data!CC27</f>
        <v>690</v>
      </c>
      <c r="F50" s="87">
        <f>Data!CW27</f>
        <v>3</v>
      </c>
      <c r="G50" s="87">
        <f>Data!DQ27</f>
        <v>0</v>
      </c>
      <c r="H50" s="22">
        <f t="shared" si="0"/>
        <v>5851</v>
      </c>
      <c r="I50" s="1"/>
      <c r="W50" s="18"/>
    </row>
    <row r="51" spans="2:23" x14ac:dyDescent="0.2">
      <c r="B51" s="7" t="s">
        <v>0</v>
      </c>
      <c r="C51" s="87">
        <f>Data!AP27</f>
        <v>0</v>
      </c>
      <c r="D51" s="87">
        <f>Data!BJ27</f>
        <v>0</v>
      </c>
      <c r="E51" s="87">
        <f>Data!CD27</f>
        <v>0</v>
      </c>
      <c r="F51" s="87">
        <f>Data!CX27</f>
        <v>0</v>
      </c>
      <c r="G51" s="87">
        <f>Data!DR27</f>
        <v>0</v>
      </c>
      <c r="H51" s="22">
        <f t="shared" si="0"/>
        <v>0</v>
      </c>
      <c r="I51" s="1"/>
      <c r="W51" s="18"/>
    </row>
    <row r="52" spans="2:23" x14ac:dyDescent="0.2">
      <c r="B52" s="8" t="s">
        <v>35</v>
      </c>
      <c r="C52" s="22">
        <f>SUM(C32:C51)</f>
        <v>458549</v>
      </c>
      <c r="D52" s="22">
        <f>SUM(D32:D51)</f>
        <v>360375</v>
      </c>
      <c r="E52" s="22">
        <f>SUM(E32:E51)</f>
        <v>78329</v>
      </c>
      <c r="F52" s="22">
        <f>SUM(F32:F51)</f>
        <v>24011</v>
      </c>
      <c r="G52" s="22">
        <f>SUM(G32:G51)</f>
        <v>1252</v>
      </c>
      <c r="H52" s="22">
        <f t="shared" si="0"/>
        <v>922516</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Data!T27</f>
        <v>McCreary, Lynn</v>
      </c>
      <c r="E55" s="350"/>
      <c r="F55" s="350"/>
      <c r="G55" s="94">
        <f>Data!U27</f>
        <v>0</v>
      </c>
      <c r="H55" s="84" t="str">
        <f>Data!V27</f>
        <v>mccreary@unt.edu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Data!DS27</f>
        <v>10336633</v>
      </c>
      <c r="D61" s="88">
        <f>Data!EM27</f>
        <v>9478428</v>
      </c>
      <c r="E61" s="88">
        <f>Data!FG27</f>
        <v>6042479</v>
      </c>
      <c r="F61" s="88">
        <f>Data!GA27</f>
        <v>5004252</v>
      </c>
      <c r="G61" s="88">
        <f>Data!GU27</f>
        <v>0</v>
      </c>
      <c r="H61" s="21">
        <f>SUM(C61:G61)</f>
        <v>30861792</v>
      </c>
      <c r="I61" s="1"/>
    </row>
    <row r="62" spans="2:23" x14ac:dyDescent="0.2">
      <c r="B62" s="9" t="str">
        <f>$B$33</f>
        <v>Science</v>
      </c>
      <c r="C62" s="87">
        <f>Data!DT27</f>
        <v>2808575</v>
      </c>
      <c r="D62" s="87">
        <f>Data!EN27</f>
        <v>1862006</v>
      </c>
      <c r="E62" s="87">
        <f>Data!FH27</f>
        <v>1885778</v>
      </c>
      <c r="F62" s="87">
        <f>Data!GB27</f>
        <v>3931946</v>
      </c>
      <c r="G62" s="87">
        <f>Data!GV27</f>
        <v>0</v>
      </c>
      <c r="H62" s="22">
        <f t="shared" ref="H62:H81" si="1">SUM(C62:G62)</f>
        <v>10488305</v>
      </c>
      <c r="I62" s="1"/>
    </row>
    <row r="63" spans="2:23" x14ac:dyDescent="0.2">
      <c r="B63" s="9" t="str">
        <f>$B$34</f>
        <v>Fine Arts</v>
      </c>
      <c r="C63" s="87">
        <f>Data!DU27</f>
        <v>4915821</v>
      </c>
      <c r="D63" s="87">
        <f>Data!EO27</f>
        <v>4309944</v>
      </c>
      <c r="E63" s="87">
        <f>Data!FI27</f>
        <v>3405993</v>
      </c>
      <c r="F63" s="87">
        <f>Data!GC27</f>
        <v>2627476</v>
      </c>
      <c r="G63" s="87">
        <f>Data!GW27</f>
        <v>0</v>
      </c>
      <c r="H63" s="22">
        <f t="shared" si="1"/>
        <v>15259234</v>
      </c>
      <c r="I63" s="1"/>
    </row>
    <row r="64" spans="2:23" x14ac:dyDescent="0.2">
      <c r="B64" s="9" t="str">
        <f>$B$35</f>
        <v>Teacher Education</v>
      </c>
      <c r="C64" s="87">
        <f>Data!DV27</f>
        <v>216459</v>
      </c>
      <c r="D64" s="87">
        <f>Data!EP27</f>
        <v>1546108</v>
      </c>
      <c r="E64" s="87">
        <f>Data!FJ27</f>
        <v>1510056</v>
      </c>
      <c r="F64" s="87">
        <f>Data!GD27</f>
        <v>1255955</v>
      </c>
      <c r="G64" s="87">
        <f>Data!GX27</f>
        <v>0</v>
      </c>
      <c r="H64" s="22">
        <f t="shared" si="1"/>
        <v>4528578</v>
      </c>
      <c r="I64" s="1"/>
    </row>
    <row r="65" spans="2:9" x14ac:dyDescent="0.2">
      <c r="B65" s="9" t="str">
        <f>$B$36</f>
        <v>Agriculture</v>
      </c>
      <c r="C65" s="87">
        <f>Data!DW27</f>
        <v>0</v>
      </c>
      <c r="D65" s="87">
        <f>Data!EQ27</f>
        <v>0</v>
      </c>
      <c r="E65" s="87">
        <f>Data!FK27</f>
        <v>0</v>
      </c>
      <c r="F65" s="87">
        <f>Data!GE27</f>
        <v>0</v>
      </c>
      <c r="G65" s="87">
        <f>Data!GY27</f>
        <v>0</v>
      </c>
      <c r="H65" s="22">
        <f t="shared" si="1"/>
        <v>0</v>
      </c>
      <c r="I65" s="1"/>
    </row>
    <row r="66" spans="2:9" x14ac:dyDescent="0.2">
      <c r="B66" s="9" t="str">
        <f>$B$37</f>
        <v>Engineering</v>
      </c>
      <c r="C66" s="87">
        <f>Data!DX27</f>
        <v>985606</v>
      </c>
      <c r="D66" s="87">
        <f>Data!ER27</f>
        <v>2106188</v>
      </c>
      <c r="E66" s="87">
        <f>Data!FL27</f>
        <v>2202056</v>
      </c>
      <c r="F66" s="87">
        <f>Data!GF27</f>
        <v>2343218</v>
      </c>
      <c r="G66" s="87">
        <f>Data!GZ27</f>
        <v>0</v>
      </c>
      <c r="H66" s="22">
        <f t="shared" si="1"/>
        <v>7637068</v>
      </c>
      <c r="I66" s="1"/>
    </row>
    <row r="67" spans="2:9" x14ac:dyDescent="0.2">
      <c r="B67" s="9" t="str">
        <f>$B$38</f>
        <v>Home Economics</v>
      </c>
      <c r="C67" s="87">
        <f>Data!DY27</f>
        <v>106437</v>
      </c>
      <c r="D67" s="87">
        <f>Data!ES27</f>
        <v>64909</v>
      </c>
      <c r="E67" s="87">
        <f>Data!FM27</f>
        <v>62453</v>
      </c>
      <c r="F67" s="87">
        <f>Data!GG27</f>
        <v>0</v>
      </c>
      <c r="G67" s="87">
        <f>Data!HA27</f>
        <v>0</v>
      </c>
      <c r="H67" s="22">
        <f t="shared" si="1"/>
        <v>233799</v>
      </c>
      <c r="I67" s="1"/>
    </row>
    <row r="68" spans="2:9" x14ac:dyDescent="0.2">
      <c r="B68" s="9" t="str">
        <f>$B$39</f>
        <v>Law</v>
      </c>
      <c r="C68" s="87">
        <f>Data!DZ27</f>
        <v>0</v>
      </c>
      <c r="D68" s="87">
        <f>Data!ET27</f>
        <v>0</v>
      </c>
      <c r="E68" s="87">
        <f>Data!FN27</f>
        <v>0</v>
      </c>
      <c r="F68" s="87">
        <f>Data!GH27</f>
        <v>0</v>
      </c>
      <c r="G68" s="87">
        <f>Data!HB27</f>
        <v>0</v>
      </c>
      <c r="H68" s="22">
        <f t="shared" si="1"/>
        <v>0</v>
      </c>
      <c r="I68" s="1"/>
    </row>
    <row r="69" spans="2:9" x14ac:dyDescent="0.2">
      <c r="B69" s="9" t="str">
        <f>$B$40</f>
        <v>Social Service</v>
      </c>
      <c r="C69" s="87">
        <f>Data!EA27</f>
        <v>54163</v>
      </c>
      <c r="D69" s="87">
        <f>Data!EU27</f>
        <v>288282</v>
      </c>
      <c r="E69" s="87">
        <f>Data!FO27</f>
        <v>0</v>
      </c>
      <c r="F69" s="87">
        <f>Data!GI27</f>
        <v>0</v>
      </c>
      <c r="G69" s="87">
        <f>Data!HC27</f>
        <v>0</v>
      </c>
      <c r="H69" s="22">
        <f t="shared" si="1"/>
        <v>342445</v>
      </c>
      <c r="I69" s="1"/>
    </row>
    <row r="70" spans="2:9" x14ac:dyDescent="0.2">
      <c r="B70" s="9" t="str">
        <f>$B$41</f>
        <v>Library Science</v>
      </c>
      <c r="C70" s="87">
        <f>Data!EB27</f>
        <v>3033</v>
      </c>
      <c r="D70" s="87">
        <f>Data!EV27</f>
        <v>30067</v>
      </c>
      <c r="E70" s="87">
        <f>Data!FP27</f>
        <v>937571</v>
      </c>
      <c r="F70" s="87">
        <f>Data!GJ27</f>
        <v>92638</v>
      </c>
      <c r="G70" s="87">
        <f>Data!HD27</f>
        <v>0</v>
      </c>
      <c r="H70" s="22">
        <f t="shared" si="1"/>
        <v>1063309</v>
      </c>
      <c r="I70" s="1"/>
    </row>
    <row r="71" spans="2:9" x14ac:dyDescent="0.2">
      <c r="B71" s="9" t="str">
        <f>$B$42</f>
        <v>Veterinary Science</v>
      </c>
      <c r="C71" s="87">
        <f>Data!EC27</f>
        <v>0</v>
      </c>
      <c r="D71" s="87">
        <f>Data!EW27</f>
        <v>0</v>
      </c>
      <c r="E71" s="87">
        <f>Data!FQ27</f>
        <v>0</v>
      </c>
      <c r="F71" s="87">
        <f>Data!GK27</f>
        <v>0</v>
      </c>
      <c r="G71" s="87">
        <f>Data!HE27</f>
        <v>0</v>
      </c>
      <c r="H71" s="22">
        <f t="shared" si="1"/>
        <v>0</v>
      </c>
      <c r="I71" s="1"/>
    </row>
    <row r="72" spans="2:9" x14ac:dyDescent="0.2">
      <c r="B72" s="9" t="str">
        <f>$B$43</f>
        <v>Vocational Training</v>
      </c>
      <c r="C72" s="87">
        <f>Data!ED27</f>
        <v>7932</v>
      </c>
      <c r="D72" s="87">
        <f>Data!EX27</f>
        <v>29750</v>
      </c>
      <c r="E72" s="87">
        <f>Data!FR27</f>
        <v>0</v>
      </c>
      <c r="F72" s="87">
        <f>Data!GL27</f>
        <v>0</v>
      </c>
      <c r="G72" s="87">
        <f>Data!HF27</f>
        <v>0</v>
      </c>
      <c r="H72" s="22">
        <f t="shared" si="1"/>
        <v>37682</v>
      </c>
      <c r="I72" s="1"/>
    </row>
    <row r="73" spans="2:9" x14ac:dyDescent="0.2">
      <c r="B73" s="9" t="str">
        <f>$B$44</f>
        <v>Physical Training</v>
      </c>
      <c r="C73" s="87">
        <f>Data!EE27</f>
        <v>142128</v>
      </c>
      <c r="D73" s="87">
        <f>Data!EY27</f>
        <v>0</v>
      </c>
      <c r="E73" s="87">
        <f>Data!FS27</f>
        <v>0</v>
      </c>
      <c r="F73" s="87">
        <f>Data!GM27</f>
        <v>0</v>
      </c>
      <c r="G73" s="87">
        <f>Data!HG27</f>
        <v>0</v>
      </c>
      <c r="H73" s="22">
        <f t="shared" si="1"/>
        <v>142128</v>
      </c>
      <c r="I73" s="1"/>
    </row>
    <row r="74" spans="2:9" x14ac:dyDescent="0.2">
      <c r="B74" s="9" t="str">
        <f>$B$45</f>
        <v>Health Services</v>
      </c>
      <c r="C74" s="87">
        <f>Data!EF27</f>
        <v>385122</v>
      </c>
      <c r="D74" s="87">
        <f>Data!EZ27</f>
        <v>1455302</v>
      </c>
      <c r="E74" s="87">
        <f>Data!FT27</f>
        <v>865974</v>
      </c>
      <c r="F74" s="87">
        <f>Data!GN27</f>
        <v>3154</v>
      </c>
      <c r="G74" s="87">
        <f>Data!HH27</f>
        <v>485855</v>
      </c>
      <c r="H74" s="22">
        <f t="shared" si="1"/>
        <v>3195407</v>
      </c>
      <c r="I74" s="1"/>
    </row>
    <row r="75" spans="2:9" x14ac:dyDescent="0.2">
      <c r="B75" s="9" t="str">
        <f>$B$46</f>
        <v>Pharmacy</v>
      </c>
      <c r="C75" s="87">
        <f>Data!EG27</f>
        <v>0</v>
      </c>
      <c r="D75" s="87">
        <f>Data!FA27</f>
        <v>0</v>
      </c>
      <c r="E75" s="87">
        <f>Data!FU27</f>
        <v>0</v>
      </c>
      <c r="F75" s="87">
        <f>Data!GO27</f>
        <v>0</v>
      </c>
      <c r="G75" s="87">
        <f>Data!HI27</f>
        <v>0</v>
      </c>
      <c r="H75" s="22">
        <f t="shared" si="1"/>
        <v>0</v>
      </c>
      <c r="I75" s="1"/>
    </row>
    <row r="76" spans="2:9" x14ac:dyDescent="0.2">
      <c r="B76" s="9" t="str">
        <f>$B$47</f>
        <v>Business Administration</v>
      </c>
      <c r="C76" s="87">
        <f>Data!EH27</f>
        <v>2154147</v>
      </c>
      <c r="D76" s="87">
        <f>Data!FB27</f>
        <v>7957221</v>
      </c>
      <c r="E76" s="87">
        <f>Data!FV27</f>
        <v>3156479</v>
      </c>
      <c r="F76" s="87">
        <f>Data!GP27</f>
        <v>1413625</v>
      </c>
      <c r="G76" s="87">
        <f>Data!HJ27</f>
        <v>0</v>
      </c>
      <c r="H76" s="22">
        <f t="shared" si="1"/>
        <v>14681472</v>
      </c>
      <c r="I76" s="1"/>
    </row>
    <row r="77" spans="2:9" x14ac:dyDescent="0.2">
      <c r="B77" s="9" t="str">
        <f>$B$48</f>
        <v>Optometry</v>
      </c>
      <c r="C77" s="87">
        <f>Data!EI27</f>
        <v>0</v>
      </c>
      <c r="D77" s="87">
        <f>Data!FC27</f>
        <v>0</v>
      </c>
      <c r="E77" s="87">
        <f>Data!FW27</f>
        <v>0</v>
      </c>
      <c r="F77" s="87">
        <f>Data!GQ27</f>
        <v>0</v>
      </c>
      <c r="G77" s="87">
        <f>Data!HK27</f>
        <v>0</v>
      </c>
      <c r="H77" s="22">
        <f t="shared" si="1"/>
        <v>0</v>
      </c>
      <c r="I77" s="1"/>
    </row>
    <row r="78" spans="2:9" x14ac:dyDescent="0.2">
      <c r="B78" s="9" t="str">
        <f>$B$49</f>
        <v>Teacher Ed-Practice Teaching</v>
      </c>
      <c r="C78" s="87">
        <f>Data!EJ27</f>
        <v>0</v>
      </c>
      <c r="D78" s="87">
        <f>Data!FD27</f>
        <v>472751</v>
      </c>
      <c r="E78" s="87">
        <f>Data!FX27</f>
        <v>0</v>
      </c>
      <c r="F78" s="87">
        <f>Data!GR27</f>
        <v>0</v>
      </c>
      <c r="G78" s="87">
        <f>Data!HL27</f>
        <v>0</v>
      </c>
      <c r="H78" s="22">
        <f t="shared" si="1"/>
        <v>472751</v>
      </c>
      <c r="I78" s="1"/>
    </row>
    <row r="79" spans="2:9" x14ac:dyDescent="0.2">
      <c r="B79" s="9" t="str">
        <f>$B$50</f>
        <v>Technology</v>
      </c>
      <c r="C79" s="87">
        <f>Data!EK27</f>
        <v>95949</v>
      </c>
      <c r="D79" s="87">
        <f>Data!FE27</f>
        <v>609489</v>
      </c>
      <c r="E79" s="87">
        <f>Data!FY27</f>
        <v>494356</v>
      </c>
      <c r="F79" s="87">
        <f>Data!GS27</f>
        <v>1479</v>
      </c>
      <c r="G79" s="87">
        <f>Data!HM27</f>
        <v>0</v>
      </c>
      <c r="H79" s="22">
        <f t="shared" si="1"/>
        <v>1201273</v>
      </c>
      <c r="I79" s="1"/>
    </row>
    <row r="80" spans="2:9" x14ac:dyDescent="0.2">
      <c r="B80" s="9" t="str">
        <f>$B$51</f>
        <v>Nursing</v>
      </c>
      <c r="C80" s="87">
        <f>Data!EL27</f>
        <v>0</v>
      </c>
      <c r="D80" s="87">
        <f>Data!FF27</f>
        <v>0</v>
      </c>
      <c r="E80" s="87">
        <f>Data!FZ27</f>
        <v>0</v>
      </c>
      <c r="F80" s="87">
        <f>Data!GT27</f>
        <v>0</v>
      </c>
      <c r="G80" s="87">
        <f>Data!HN27</f>
        <v>0</v>
      </c>
      <c r="H80" s="22">
        <f t="shared" si="1"/>
        <v>0</v>
      </c>
      <c r="I80" s="1"/>
    </row>
    <row r="81" spans="2:9" x14ac:dyDescent="0.2">
      <c r="B81" s="39" t="str">
        <f>$B$52</f>
        <v>Totals</v>
      </c>
      <c r="C81" s="21">
        <f>SUM(C61:C80)</f>
        <v>22212005</v>
      </c>
      <c r="D81" s="21">
        <f>SUM(D61:D80)</f>
        <v>30210445</v>
      </c>
      <c r="E81" s="21">
        <f>SUM(E61:E80)</f>
        <v>20563195</v>
      </c>
      <c r="F81" s="21">
        <f>SUM(F61:F80)</f>
        <v>16673743</v>
      </c>
      <c r="G81" s="21">
        <f>SUM(G61:G80)</f>
        <v>485855</v>
      </c>
      <c r="H81" s="21">
        <f t="shared" si="1"/>
        <v>90145243</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Data!T27</f>
        <v>McCreary, Lynn</v>
      </c>
      <c r="E84" s="350"/>
      <c r="F84" s="350"/>
      <c r="G84" s="94">
        <f>Data!U27</f>
        <v>0</v>
      </c>
      <c r="H84" s="84" t="str">
        <f>Data!V27</f>
        <v>mccreary@unt.edu</v>
      </c>
    </row>
    <row r="85" spans="2:9" ht="13.5" customHeight="1" x14ac:dyDescent="0.2">
      <c r="B85" s="27"/>
      <c r="C85" s="27"/>
      <c r="D85" s="27"/>
      <c r="E85" s="27"/>
      <c r="F85" s="27"/>
      <c r="G85" s="27"/>
      <c r="H85" s="5"/>
    </row>
    <row r="86" spans="2:9" x14ac:dyDescent="0.2">
      <c r="B86" s="28" t="s">
        <v>34</v>
      </c>
      <c r="C86" s="13"/>
      <c r="D86" s="13"/>
      <c r="E86" s="13"/>
      <c r="F86" s="13"/>
      <c r="G86" s="13"/>
      <c r="H86" s="17">
        <f>H13+H14</f>
        <v>237543476</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Data!HR27</f>
        <v>2563016.9</v>
      </c>
      <c r="D91" s="172">
        <f>Data!IL27</f>
        <v>1362839</v>
      </c>
      <c r="E91" s="172">
        <f>Data!JF27</f>
        <v>197501</v>
      </c>
      <c r="F91" s="172">
        <f>Data!JZ27</f>
        <v>78743</v>
      </c>
      <c r="G91" s="172">
        <f>Data!KT27</f>
        <v>0</v>
      </c>
      <c r="H91" s="40">
        <f t="shared" ref="H91:H111" si="2">SUM(C91:G91)</f>
        <v>4202099.9000000004</v>
      </c>
    </row>
    <row r="92" spans="2:9" x14ac:dyDescent="0.2">
      <c r="B92" s="9" t="str">
        <f>$B$33</f>
        <v>Science</v>
      </c>
      <c r="C92" s="172">
        <f>Data!HS27</f>
        <v>2937728.8</v>
      </c>
      <c r="D92" s="172">
        <f>Data!IM27</f>
        <v>990539</v>
      </c>
      <c r="E92" s="172">
        <f>Data!JG27</f>
        <v>269519</v>
      </c>
      <c r="F92" s="172">
        <f>Data!KA27</f>
        <v>172385</v>
      </c>
      <c r="G92" s="172">
        <f>Data!KU27</f>
        <v>0</v>
      </c>
      <c r="H92" s="75">
        <f t="shared" si="2"/>
        <v>4370171.8</v>
      </c>
    </row>
    <row r="93" spans="2:9" x14ac:dyDescent="0.2">
      <c r="B93" s="9" t="str">
        <f>$B$34</f>
        <v>Fine Arts</v>
      </c>
      <c r="C93" s="172">
        <f>Data!HT27</f>
        <v>1055362</v>
      </c>
      <c r="D93" s="172">
        <f>Data!IN27</f>
        <v>591074</v>
      </c>
      <c r="E93" s="172">
        <f>Data!JH27</f>
        <v>141864</v>
      </c>
      <c r="F93" s="172">
        <f>Data!KB27</f>
        <v>90733</v>
      </c>
      <c r="G93" s="172">
        <f>Data!KV27</f>
        <v>0</v>
      </c>
      <c r="H93" s="75">
        <f t="shared" si="2"/>
        <v>1879033</v>
      </c>
    </row>
    <row r="94" spans="2:9" x14ac:dyDescent="0.2">
      <c r="B94" s="9" t="str">
        <f>$B$35</f>
        <v>Teacher Education</v>
      </c>
      <c r="C94" s="172">
        <f>Data!HU27</f>
        <v>20009</v>
      </c>
      <c r="D94" s="172">
        <f>Data!IO27</f>
        <v>169314</v>
      </c>
      <c r="E94" s="172">
        <f>Data!JI27</f>
        <v>115675</v>
      </c>
      <c r="F94" s="172">
        <f>Data!KC27</f>
        <v>25717</v>
      </c>
      <c r="G94" s="172">
        <f>Data!KW27</f>
        <v>0</v>
      </c>
      <c r="H94" s="75">
        <f t="shared" si="2"/>
        <v>330715</v>
      </c>
    </row>
    <row r="95" spans="2:9" x14ac:dyDescent="0.2">
      <c r="B95" s="9" t="str">
        <f>$B$36</f>
        <v>Agriculture</v>
      </c>
      <c r="C95" s="172">
        <f>Data!HV27</f>
        <v>0</v>
      </c>
      <c r="D95" s="172">
        <f>Data!IP27</f>
        <v>0</v>
      </c>
      <c r="E95" s="172">
        <f>Data!JJ27</f>
        <v>0</v>
      </c>
      <c r="F95" s="172">
        <f>Data!KD27</f>
        <v>0</v>
      </c>
      <c r="G95" s="172">
        <f>Data!KX27</f>
        <v>0</v>
      </c>
      <c r="H95" s="75">
        <f t="shared" si="2"/>
        <v>0</v>
      </c>
    </row>
    <row r="96" spans="2:9" x14ac:dyDescent="0.2">
      <c r="B96" s="9" t="str">
        <f>$B$37</f>
        <v>Engineering</v>
      </c>
      <c r="C96" s="172">
        <f>Data!HW27</f>
        <v>535679</v>
      </c>
      <c r="D96" s="172">
        <f>Data!IQ27</f>
        <v>617964</v>
      </c>
      <c r="E96" s="172">
        <f>Data!JK27</f>
        <v>155427</v>
      </c>
      <c r="F96" s="172">
        <f>Data!KE27</f>
        <v>61775</v>
      </c>
      <c r="G96" s="172">
        <f>Data!KY27</f>
        <v>0</v>
      </c>
      <c r="H96" s="75">
        <f t="shared" si="2"/>
        <v>1370845</v>
      </c>
    </row>
    <row r="97" spans="2:8" x14ac:dyDescent="0.2">
      <c r="B97" s="9" t="str">
        <f>$B$38</f>
        <v>Home Economics</v>
      </c>
      <c r="C97" s="172">
        <f>Data!HX27</f>
        <v>10683</v>
      </c>
      <c r="D97" s="172">
        <f>Data!IR27</f>
        <v>4200</v>
      </c>
      <c r="E97" s="172">
        <f>Data!JL27</f>
        <v>197</v>
      </c>
      <c r="F97" s="172">
        <f>Data!KF27</f>
        <v>0</v>
      </c>
      <c r="G97" s="172">
        <f>Data!KZ27</f>
        <v>0</v>
      </c>
      <c r="H97" s="75">
        <f t="shared" si="2"/>
        <v>15080</v>
      </c>
    </row>
    <row r="98" spans="2:8" x14ac:dyDescent="0.2">
      <c r="B98" s="9" t="str">
        <f>$B$39</f>
        <v>Law</v>
      </c>
      <c r="C98" s="172">
        <f>Data!HY27</f>
        <v>0</v>
      </c>
      <c r="D98" s="172">
        <f>Data!IS27</f>
        <v>0</v>
      </c>
      <c r="E98" s="172">
        <f>Data!JM27</f>
        <v>0</v>
      </c>
      <c r="F98" s="172">
        <f>Data!KG27</f>
        <v>0</v>
      </c>
      <c r="G98" s="172">
        <f>Data!LA27</f>
        <v>0</v>
      </c>
      <c r="H98" s="75">
        <f t="shared" si="2"/>
        <v>0</v>
      </c>
    </row>
    <row r="99" spans="2:8" x14ac:dyDescent="0.2">
      <c r="B99" s="9" t="str">
        <f>$B$40</f>
        <v>Social Service</v>
      </c>
      <c r="C99" s="172">
        <f>Data!HZ27</f>
        <v>0</v>
      </c>
      <c r="D99" s="172">
        <f>Data!IT27</f>
        <v>0</v>
      </c>
      <c r="E99" s="172">
        <f>Data!JN27</f>
        <v>0</v>
      </c>
      <c r="F99" s="172">
        <f>Data!KH27</f>
        <v>0</v>
      </c>
      <c r="G99" s="172">
        <f>Data!LB27</f>
        <v>0</v>
      </c>
      <c r="H99" s="75">
        <f t="shared" si="2"/>
        <v>0</v>
      </c>
    </row>
    <row r="100" spans="2:8" x14ac:dyDescent="0.2">
      <c r="B100" s="9" t="str">
        <f>$B$41</f>
        <v>Library Science</v>
      </c>
      <c r="C100" s="172">
        <f>Data!IA27</f>
        <v>1949</v>
      </c>
      <c r="D100" s="172">
        <f>Data!IU27</f>
        <v>15329</v>
      </c>
      <c r="E100" s="172">
        <f>Data!JO27</f>
        <v>175831</v>
      </c>
      <c r="F100" s="172">
        <f>Data!KI27</f>
        <v>3746</v>
      </c>
      <c r="G100" s="172">
        <f>Data!LC27</f>
        <v>0</v>
      </c>
      <c r="H100" s="75">
        <f t="shared" si="2"/>
        <v>196855</v>
      </c>
    </row>
    <row r="101" spans="2:8" x14ac:dyDescent="0.2">
      <c r="B101" s="9" t="str">
        <f>$B$42</f>
        <v>Veterinary Science</v>
      </c>
      <c r="C101" s="172">
        <f>Data!IB27</f>
        <v>0</v>
      </c>
      <c r="D101" s="172">
        <f>Data!IV27</f>
        <v>0</v>
      </c>
      <c r="E101" s="172">
        <f>Data!JP27</f>
        <v>0</v>
      </c>
      <c r="F101" s="172">
        <f>Data!KJ27</f>
        <v>0</v>
      </c>
      <c r="G101" s="172">
        <f>Data!LD27</f>
        <v>0</v>
      </c>
      <c r="H101" s="75">
        <f t="shared" si="2"/>
        <v>0</v>
      </c>
    </row>
    <row r="102" spans="2:8" x14ac:dyDescent="0.2">
      <c r="B102" s="9" t="str">
        <f>$B$43</f>
        <v>Vocational Training</v>
      </c>
      <c r="C102" s="172">
        <f>Data!IC27</f>
        <v>0</v>
      </c>
      <c r="D102" s="172">
        <f>Data!IW27</f>
        <v>0</v>
      </c>
      <c r="E102" s="172">
        <f>Data!JQ27</f>
        <v>0</v>
      </c>
      <c r="F102" s="172">
        <f>Data!KK27</f>
        <v>0</v>
      </c>
      <c r="G102" s="172">
        <f>Data!LE27</f>
        <v>0</v>
      </c>
      <c r="H102" s="75">
        <f t="shared" si="2"/>
        <v>0</v>
      </c>
    </row>
    <row r="103" spans="2:8" x14ac:dyDescent="0.2">
      <c r="B103" s="9" t="str">
        <f>$B$44</f>
        <v>Physical Training</v>
      </c>
      <c r="C103" s="172">
        <f>Data!ID27</f>
        <v>54062</v>
      </c>
      <c r="D103" s="172">
        <f>Data!IX27</f>
        <v>0</v>
      </c>
      <c r="E103" s="172">
        <f>Data!JR27</f>
        <v>0</v>
      </c>
      <c r="F103" s="172">
        <f>Data!KL27</f>
        <v>0</v>
      </c>
      <c r="G103" s="172">
        <f>Data!LF27</f>
        <v>0</v>
      </c>
      <c r="H103" s="75">
        <f t="shared" si="2"/>
        <v>54062</v>
      </c>
    </row>
    <row r="104" spans="2:8" x14ac:dyDescent="0.2">
      <c r="B104" s="9" t="str">
        <f>$B$45</f>
        <v>Health Services</v>
      </c>
      <c r="C104" s="172">
        <f>Data!IE27</f>
        <v>220977</v>
      </c>
      <c r="D104" s="172">
        <f>Data!IY27</f>
        <v>320063</v>
      </c>
      <c r="E104" s="172">
        <f>Data!JS27</f>
        <v>73199</v>
      </c>
      <c r="F104" s="172">
        <f>Data!KM27</f>
        <v>762</v>
      </c>
      <c r="G104" s="172">
        <f>Data!LG27</f>
        <v>19884</v>
      </c>
      <c r="H104" s="75">
        <f t="shared" si="2"/>
        <v>634885</v>
      </c>
    </row>
    <row r="105" spans="2:8" x14ac:dyDescent="0.2">
      <c r="B105" s="9" t="str">
        <f>$B$46</f>
        <v>Pharmacy</v>
      </c>
      <c r="C105" s="172">
        <f>Data!IF27</f>
        <v>0</v>
      </c>
      <c r="D105" s="172">
        <f>Data!IZ27</f>
        <v>0</v>
      </c>
      <c r="E105" s="172">
        <f>Data!JT27</f>
        <v>0</v>
      </c>
      <c r="F105" s="172">
        <f>Data!KN27</f>
        <v>0</v>
      </c>
      <c r="G105" s="172">
        <f>Data!LH27</f>
        <v>0</v>
      </c>
      <c r="H105" s="75">
        <f t="shared" si="2"/>
        <v>0</v>
      </c>
    </row>
    <row r="106" spans="2:8" x14ac:dyDescent="0.2">
      <c r="B106" s="9" t="str">
        <f>$B$47</f>
        <v>Business Administration</v>
      </c>
      <c r="C106" s="172">
        <f>Data!IG27</f>
        <v>194937</v>
      </c>
      <c r="D106" s="172">
        <f>Data!JA27</f>
        <v>588265</v>
      </c>
      <c r="E106" s="172">
        <f>Data!JU27</f>
        <v>71983</v>
      </c>
      <c r="F106" s="172">
        <f>Data!KO27</f>
        <v>9023</v>
      </c>
      <c r="G106" s="172">
        <f>Data!LI27</f>
        <v>0</v>
      </c>
      <c r="H106" s="75">
        <f t="shared" si="2"/>
        <v>864208</v>
      </c>
    </row>
    <row r="107" spans="2:8" x14ac:dyDescent="0.2">
      <c r="B107" s="9" t="str">
        <f>$B$48</f>
        <v>Optometry</v>
      </c>
      <c r="C107" s="172">
        <f>Data!IH27</f>
        <v>0</v>
      </c>
      <c r="D107" s="172">
        <f>Data!JB27</f>
        <v>0</v>
      </c>
      <c r="E107" s="172">
        <f>Data!JV27</f>
        <v>0</v>
      </c>
      <c r="F107" s="172">
        <f>Data!KP27</f>
        <v>0</v>
      </c>
      <c r="G107" s="172">
        <f>Data!LJ27</f>
        <v>0</v>
      </c>
      <c r="H107" s="75">
        <f t="shared" si="2"/>
        <v>0</v>
      </c>
    </row>
    <row r="108" spans="2:8" x14ac:dyDescent="0.2">
      <c r="B108" s="9" t="str">
        <f>$B$49</f>
        <v>Teacher Ed-Practice Teaching</v>
      </c>
      <c r="C108" s="172">
        <f>Data!II27</f>
        <v>0</v>
      </c>
      <c r="D108" s="172">
        <f>Data!JC27</f>
        <v>100689</v>
      </c>
      <c r="E108" s="172">
        <f>Data!JW27</f>
        <v>0</v>
      </c>
      <c r="F108" s="172">
        <f>Data!KQ27</f>
        <v>0</v>
      </c>
      <c r="G108" s="172">
        <f>Data!LK27</f>
        <v>0</v>
      </c>
      <c r="H108" s="75">
        <f t="shared" si="2"/>
        <v>100689</v>
      </c>
    </row>
    <row r="109" spans="2:8" x14ac:dyDescent="0.2">
      <c r="B109" s="9" t="str">
        <f>$B$50</f>
        <v>Technology</v>
      </c>
      <c r="C109" s="172">
        <f>Data!IJ27</f>
        <v>25479</v>
      </c>
      <c r="D109" s="172">
        <f>Data!JD27</f>
        <v>71799</v>
      </c>
      <c r="E109" s="172">
        <f>Data!JX27</f>
        <v>13013</v>
      </c>
      <c r="F109" s="172">
        <f>Data!KR27</f>
        <v>57</v>
      </c>
      <c r="G109" s="172">
        <f>Data!LL27</f>
        <v>0</v>
      </c>
      <c r="H109" s="75">
        <f t="shared" si="2"/>
        <v>110348</v>
      </c>
    </row>
    <row r="110" spans="2:8" x14ac:dyDescent="0.2">
      <c r="B110" s="9" t="str">
        <f>$B$51</f>
        <v>Nursing</v>
      </c>
      <c r="C110" s="172">
        <f>Data!IK27</f>
        <v>0</v>
      </c>
      <c r="D110" s="172">
        <f>Data!JE27</f>
        <v>0</v>
      </c>
      <c r="E110" s="172">
        <f>Data!JY27</f>
        <v>0</v>
      </c>
      <c r="F110" s="172">
        <f>Data!KS27</f>
        <v>0</v>
      </c>
      <c r="G110" s="172">
        <f>Data!HPM27</f>
        <v>0</v>
      </c>
      <c r="H110" s="75">
        <f t="shared" si="2"/>
        <v>0</v>
      </c>
    </row>
    <row r="111" spans="2:8" x14ac:dyDescent="0.2">
      <c r="B111" s="39" t="str">
        <f>$B$52</f>
        <v>Totals</v>
      </c>
      <c r="C111" s="40">
        <f>SUM(C91:C110)</f>
        <v>7619882.6999999993</v>
      </c>
      <c r="D111" s="40">
        <f>SUM(D91:D110)</f>
        <v>4832075</v>
      </c>
      <c r="E111" s="40">
        <f>SUM(E91:E110)</f>
        <v>1214209</v>
      </c>
      <c r="F111" s="40">
        <f>SUM(F91:F110)</f>
        <v>442941</v>
      </c>
      <c r="G111" s="40">
        <f>SUM(G91:G110)</f>
        <v>19884</v>
      </c>
      <c r="H111" s="40">
        <f t="shared" si="2"/>
        <v>14128991.699999999</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12899649.9</v>
      </c>
      <c r="D116" s="21">
        <f t="shared" si="3"/>
        <v>10841267</v>
      </c>
      <c r="E116" s="21">
        <f t="shared" si="3"/>
        <v>6239980</v>
      </c>
      <c r="F116" s="21">
        <f t="shared" si="3"/>
        <v>5082995</v>
      </c>
      <c r="G116" s="21">
        <f t="shared" si="3"/>
        <v>0</v>
      </c>
      <c r="H116" s="40">
        <f t="shared" ref="H116:H136" si="4">SUM(C116:G116)</f>
        <v>35063891.899999999</v>
      </c>
      <c r="I116" s="1"/>
    </row>
    <row r="117" spans="2:9" x14ac:dyDescent="0.2">
      <c r="B117" s="9" t="str">
        <f>$B$33</f>
        <v>Science</v>
      </c>
      <c r="C117" s="22">
        <f t="shared" si="3"/>
        <v>5746303.7999999998</v>
      </c>
      <c r="D117" s="22">
        <f t="shared" si="3"/>
        <v>2852545</v>
      </c>
      <c r="E117" s="22">
        <f t="shared" si="3"/>
        <v>2155297</v>
      </c>
      <c r="F117" s="22">
        <f t="shared" si="3"/>
        <v>4104331</v>
      </c>
      <c r="G117" s="22">
        <f t="shared" si="3"/>
        <v>0</v>
      </c>
      <c r="H117" s="75">
        <f t="shared" si="4"/>
        <v>14858476.800000001</v>
      </c>
      <c r="I117" s="1"/>
    </row>
    <row r="118" spans="2:9" x14ac:dyDescent="0.2">
      <c r="B118" s="9" t="str">
        <f>$B$34</f>
        <v>Fine Arts</v>
      </c>
      <c r="C118" s="22">
        <f t="shared" si="3"/>
        <v>5971183</v>
      </c>
      <c r="D118" s="22">
        <f t="shared" si="3"/>
        <v>4901018</v>
      </c>
      <c r="E118" s="22">
        <f t="shared" si="3"/>
        <v>3547857</v>
      </c>
      <c r="F118" s="22">
        <f t="shared" si="3"/>
        <v>2718209</v>
      </c>
      <c r="G118" s="22">
        <f t="shared" si="3"/>
        <v>0</v>
      </c>
      <c r="H118" s="75">
        <f t="shared" si="4"/>
        <v>17138267</v>
      </c>
      <c r="I118" s="1"/>
    </row>
    <row r="119" spans="2:9" x14ac:dyDescent="0.2">
      <c r="B119" s="9" t="str">
        <f>$B$35</f>
        <v>Teacher Education</v>
      </c>
      <c r="C119" s="22">
        <f t="shared" si="3"/>
        <v>236468</v>
      </c>
      <c r="D119" s="22">
        <f t="shared" si="3"/>
        <v>1715422</v>
      </c>
      <c r="E119" s="22">
        <f t="shared" si="3"/>
        <v>1625731</v>
      </c>
      <c r="F119" s="22">
        <f t="shared" si="3"/>
        <v>1281672</v>
      </c>
      <c r="G119" s="22">
        <f t="shared" si="3"/>
        <v>0</v>
      </c>
      <c r="H119" s="75">
        <f t="shared" si="4"/>
        <v>4859293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1521285</v>
      </c>
      <c r="D121" s="22">
        <f t="shared" si="3"/>
        <v>2724152</v>
      </c>
      <c r="E121" s="22">
        <f t="shared" si="3"/>
        <v>2357483</v>
      </c>
      <c r="F121" s="22">
        <f t="shared" si="3"/>
        <v>2404993</v>
      </c>
      <c r="G121" s="22">
        <f t="shared" si="3"/>
        <v>0</v>
      </c>
      <c r="H121" s="75">
        <f t="shared" si="4"/>
        <v>9007913</v>
      </c>
      <c r="I121" s="1"/>
    </row>
    <row r="122" spans="2:9" x14ac:dyDescent="0.2">
      <c r="B122" s="9" t="str">
        <f>$B$38</f>
        <v>Home Economics</v>
      </c>
      <c r="C122" s="22">
        <f t="shared" si="3"/>
        <v>117120</v>
      </c>
      <c r="D122" s="22">
        <f t="shared" si="3"/>
        <v>69109</v>
      </c>
      <c r="E122" s="22">
        <f t="shared" si="3"/>
        <v>62650</v>
      </c>
      <c r="F122" s="22">
        <f t="shared" si="3"/>
        <v>0</v>
      </c>
      <c r="G122" s="22">
        <f t="shared" si="3"/>
        <v>0</v>
      </c>
      <c r="H122" s="75">
        <f t="shared" si="4"/>
        <v>248879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54163</v>
      </c>
      <c r="D124" s="22">
        <f t="shared" si="3"/>
        <v>288282</v>
      </c>
      <c r="E124" s="22">
        <f t="shared" si="3"/>
        <v>0</v>
      </c>
      <c r="F124" s="22">
        <f t="shared" si="3"/>
        <v>0</v>
      </c>
      <c r="G124" s="22">
        <f t="shared" si="3"/>
        <v>0</v>
      </c>
      <c r="H124" s="75">
        <f t="shared" si="4"/>
        <v>342445</v>
      </c>
      <c r="I124" s="1"/>
    </row>
    <row r="125" spans="2:9" x14ac:dyDescent="0.2">
      <c r="B125" s="9" t="str">
        <f>$B$41</f>
        <v>Library Science</v>
      </c>
      <c r="C125" s="22">
        <f t="shared" si="3"/>
        <v>4982</v>
      </c>
      <c r="D125" s="22">
        <f t="shared" si="3"/>
        <v>45396</v>
      </c>
      <c r="E125" s="22">
        <f t="shared" si="3"/>
        <v>1113402</v>
      </c>
      <c r="F125" s="22">
        <f t="shared" si="3"/>
        <v>96384</v>
      </c>
      <c r="G125" s="22">
        <f t="shared" si="3"/>
        <v>0</v>
      </c>
      <c r="H125" s="75">
        <f t="shared" si="4"/>
        <v>1260164</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7932</v>
      </c>
      <c r="D127" s="22">
        <f t="shared" si="3"/>
        <v>29750</v>
      </c>
      <c r="E127" s="22">
        <f t="shared" si="3"/>
        <v>0</v>
      </c>
      <c r="F127" s="22">
        <f t="shared" si="3"/>
        <v>0</v>
      </c>
      <c r="G127" s="22">
        <f t="shared" si="3"/>
        <v>0</v>
      </c>
      <c r="H127" s="75">
        <f t="shared" si="4"/>
        <v>37682</v>
      </c>
      <c r="I127" s="1"/>
    </row>
    <row r="128" spans="2:9" x14ac:dyDescent="0.2">
      <c r="B128" s="9" t="str">
        <f>$B$44</f>
        <v>Physical Training</v>
      </c>
      <c r="C128" s="22">
        <f t="shared" si="3"/>
        <v>196190</v>
      </c>
      <c r="D128" s="22">
        <f t="shared" si="3"/>
        <v>0</v>
      </c>
      <c r="E128" s="22">
        <f t="shared" si="3"/>
        <v>0</v>
      </c>
      <c r="F128" s="22">
        <f t="shared" si="3"/>
        <v>0</v>
      </c>
      <c r="G128" s="22">
        <f t="shared" si="3"/>
        <v>0</v>
      </c>
      <c r="H128" s="75">
        <f t="shared" si="4"/>
        <v>196190</v>
      </c>
      <c r="I128" s="1"/>
    </row>
    <row r="129" spans="2:12" x14ac:dyDescent="0.2">
      <c r="B129" s="9" t="str">
        <f>$B$45</f>
        <v>Health Services</v>
      </c>
      <c r="C129" s="22">
        <f t="shared" si="3"/>
        <v>606099</v>
      </c>
      <c r="D129" s="22">
        <f t="shared" si="3"/>
        <v>1775365</v>
      </c>
      <c r="E129" s="22">
        <f t="shared" si="3"/>
        <v>939173</v>
      </c>
      <c r="F129" s="22">
        <f t="shared" si="3"/>
        <v>3916</v>
      </c>
      <c r="G129" s="22">
        <f t="shared" si="3"/>
        <v>505739</v>
      </c>
      <c r="H129" s="75">
        <f t="shared" si="4"/>
        <v>3830292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2349084</v>
      </c>
      <c r="D131" s="22">
        <f t="shared" si="3"/>
        <v>8545486</v>
      </c>
      <c r="E131" s="22">
        <f t="shared" si="3"/>
        <v>3228462</v>
      </c>
      <c r="F131" s="22">
        <f t="shared" si="3"/>
        <v>1422648</v>
      </c>
      <c r="G131" s="22">
        <f t="shared" si="3"/>
        <v>0</v>
      </c>
      <c r="H131" s="75">
        <f t="shared" si="4"/>
        <v>15545680</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573440</v>
      </c>
      <c r="E133" s="22">
        <f t="shared" si="5"/>
        <v>0</v>
      </c>
      <c r="F133" s="22">
        <f t="shared" si="5"/>
        <v>0</v>
      </c>
      <c r="G133" s="22">
        <f t="shared" si="5"/>
        <v>0</v>
      </c>
      <c r="H133" s="75">
        <f t="shared" si="4"/>
        <v>573440</v>
      </c>
      <c r="I133" s="1"/>
    </row>
    <row r="134" spans="2:12" x14ac:dyDescent="0.2">
      <c r="B134" s="9" t="str">
        <f>$B$50</f>
        <v>Technology</v>
      </c>
      <c r="C134" s="22">
        <f t="shared" si="5"/>
        <v>121428</v>
      </c>
      <c r="D134" s="22">
        <f t="shared" si="5"/>
        <v>681288</v>
      </c>
      <c r="E134" s="22">
        <f t="shared" si="5"/>
        <v>507369</v>
      </c>
      <c r="F134" s="22">
        <f t="shared" si="5"/>
        <v>1536</v>
      </c>
      <c r="G134" s="22">
        <f t="shared" si="5"/>
        <v>0</v>
      </c>
      <c r="H134" s="75">
        <f t="shared" si="4"/>
        <v>1311621</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29831887.699999999</v>
      </c>
      <c r="D136" s="40">
        <f>SUM(D116:D135)</f>
        <v>35042520</v>
      </c>
      <c r="E136" s="40">
        <f>SUM(E116:E135)</f>
        <v>21777404</v>
      </c>
      <c r="F136" s="40">
        <f>SUM(F116:F135)</f>
        <v>17116684</v>
      </c>
      <c r="G136" s="40">
        <f>SUM(G116:G135)</f>
        <v>505739</v>
      </c>
      <c r="H136" s="40">
        <f t="shared" si="4"/>
        <v>104274234.7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133269241.3</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Data!QD27</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Data!LN27</f>
        <v>4642</v>
      </c>
      <c r="D143" s="172">
        <f>Data!MH27</f>
        <v>4373.5582933169781</v>
      </c>
      <c r="E143" s="172">
        <f>Data!NB27</f>
        <v>2697.6207877788183</v>
      </c>
      <c r="F143" s="172">
        <f>Data!NV27</f>
        <v>2234.1118972004247</v>
      </c>
      <c r="G143" s="172">
        <f>Data!OP27</f>
        <v>0</v>
      </c>
      <c r="H143" s="173">
        <f>Data!PJ27</f>
        <v>38198590</v>
      </c>
      <c r="I143" s="76">
        <f t="shared" ref="I143:I162" si="6">SUM(C143:H143)</f>
        <v>38212537.290978298</v>
      </c>
    </row>
    <row r="144" spans="2:12" x14ac:dyDescent="0.2">
      <c r="B144" s="9" t="str">
        <f>$B$33</f>
        <v>Science</v>
      </c>
      <c r="C144" s="172">
        <f>Data!LO27</f>
        <v>547037.48414902913</v>
      </c>
      <c r="D144" s="172">
        <f>Data!MI27</f>
        <v>362670.42101791734</v>
      </c>
      <c r="E144" s="172">
        <f>Data!NC27</f>
        <v>367300.58936777106</v>
      </c>
      <c r="F144" s="172">
        <f>Data!NW27</f>
        <v>765840.98614060099</v>
      </c>
      <c r="G144" s="172">
        <f>Data!OQ27</f>
        <v>0</v>
      </c>
      <c r="H144" s="174">
        <f>Data!PK27</f>
        <v>25325802</v>
      </c>
      <c r="I144" s="76">
        <f t="shared" si="6"/>
        <v>27368651.480675317</v>
      </c>
    </row>
    <row r="145" spans="2:9" x14ac:dyDescent="0.2">
      <c r="B145" s="9" t="str">
        <f>$B$34</f>
        <v>Fine Arts</v>
      </c>
      <c r="C145" s="172">
        <f>Data!LP27</f>
        <v>-7059.7932827456916</v>
      </c>
      <c r="D145" s="172">
        <f>Data!MJ27</f>
        <v>-6189.6707996914647</v>
      </c>
      <c r="E145" s="172">
        <f>Data!ND27</f>
        <v>-4891.4731643969226</v>
      </c>
      <c r="F145" s="172">
        <f>Data!NX27</f>
        <v>-3773.4159594858147</v>
      </c>
      <c r="G145" s="172">
        <f>Data!OR27</f>
        <v>0</v>
      </c>
      <c r="H145" s="174">
        <f>Data!PL27</f>
        <v>16272978</v>
      </c>
      <c r="I145" s="76">
        <f t="shared" si="6"/>
        <v>16251063.64679368</v>
      </c>
    </row>
    <row r="146" spans="2:9" x14ac:dyDescent="0.2">
      <c r="B146" s="9" t="str">
        <f>$B$35</f>
        <v>Teacher Education</v>
      </c>
      <c r="C146" s="172">
        <f>Data!LQ27</f>
        <v>-601.07708437560029</v>
      </c>
      <c r="D146" s="172">
        <f>Data!MK27</f>
        <v>-4293.3307867531057</v>
      </c>
      <c r="E146" s="172">
        <f>Data!NE27</f>
        <v>-4193.2193058449011</v>
      </c>
      <c r="F146" s="172">
        <f>Data!NY27</f>
        <v>-3487.6155276840286</v>
      </c>
      <c r="G146" s="172">
        <f>Data!OS27</f>
        <v>0</v>
      </c>
      <c r="H146" s="174">
        <f>Data!PN27</f>
        <v>5863734</v>
      </c>
      <c r="I146" s="76">
        <f t="shared" si="6"/>
        <v>5851158.7572953422</v>
      </c>
    </row>
    <row r="147" spans="2:9" x14ac:dyDescent="0.2">
      <c r="B147" s="9" t="str">
        <f>$B$36</f>
        <v>Agriculture</v>
      </c>
      <c r="C147" s="172">
        <f>Data!LR27</f>
        <v>0</v>
      </c>
      <c r="D147" s="172">
        <f>Data!ML27</f>
        <v>0</v>
      </c>
      <c r="E147" s="172">
        <f>Data!NF27</f>
        <v>0</v>
      </c>
      <c r="F147" s="172">
        <f>Data!NZ27</f>
        <v>0</v>
      </c>
      <c r="G147" s="172">
        <f>Data!OT27</f>
        <v>0</v>
      </c>
      <c r="H147" s="174">
        <f>Data!PM27</f>
        <v>0</v>
      </c>
      <c r="I147" s="76">
        <f t="shared" si="6"/>
        <v>0</v>
      </c>
    </row>
    <row r="148" spans="2:9" x14ac:dyDescent="0.2">
      <c r="B148" s="9" t="str">
        <f>$B$37</f>
        <v>Engineering</v>
      </c>
      <c r="C148" s="172">
        <f>Data!LS27</f>
        <v>247294.65695881442</v>
      </c>
      <c r="D148" s="172">
        <f>Data!MM27</f>
        <v>528455.62927860767</v>
      </c>
      <c r="E148" s="172">
        <f>Data!NG27</f>
        <v>552509.50493817916</v>
      </c>
      <c r="F148" s="172">
        <f>Data!OA27</f>
        <v>587927.92605738924</v>
      </c>
      <c r="G148" s="172">
        <f>Data!OU27</f>
        <v>0</v>
      </c>
      <c r="H148" s="174">
        <f>Data!PO27</f>
        <v>18499978</v>
      </c>
      <c r="I148" s="76">
        <f t="shared" si="6"/>
        <v>20416165.717232991</v>
      </c>
    </row>
    <row r="149" spans="2:9" x14ac:dyDescent="0.2">
      <c r="B149" s="9" t="str">
        <f>$B$38</f>
        <v>Home Economics</v>
      </c>
      <c r="C149" s="172">
        <f>Data!LT27</f>
        <v>-295.56101446318138</v>
      </c>
      <c r="D149" s="172">
        <f>Data!MN27</f>
        <v>-180.24342933181731</v>
      </c>
      <c r="E149" s="172">
        <f>Data!NH27</f>
        <v>-173.42345271164226</v>
      </c>
      <c r="F149" s="172">
        <f>Data!OB27</f>
        <v>0</v>
      </c>
      <c r="G149" s="172">
        <f>Data!OV27</f>
        <v>0</v>
      </c>
      <c r="H149" s="174">
        <f>Data!PP27</f>
        <v>156306</v>
      </c>
      <c r="I149" s="76">
        <f t="shared" si="6"/>
        <v>155656.77210349336</v>
      </c>
    </row>
    <row r="150" spans="2:9" x14ac:dyDescent="0.2">
      <c r="B150" s="9" t="str">
        <f>$B$39</f>
        <v>Law</v>
      </c>
      <c r="C150" s="172">
        <f>Data!LU27</f>
        <v>0</v>
      </c>
      <c r="D150" s="172">
        <f>Data!MO27</f>
        <v>0</v>
      </c>
      <c r="E150" s="172">
        <f>Data!NI27</f>
        <v>0</v>
      </c>
      <c r="F150" s="172">
        <f>Data!OC27</f>
        <v>0</v>
      </c>
      <c r="G150" s="172">
        <f>Data!OW27</f>
        <v>0</v>
      </c>
      <c r="H150" s="174">
        <f>Data!PQ27</f>
        <v>0</v>
      </c>
      <c r="I150" s="76">
        <f t="shared" si="6"/>
        <v>0</v>
      </c>
    </row>
    <row r="151" spans="2:9" x14ac:dyDescent="0.2">
      <c r="B151" s="9" t="str">
        <f>$B$40</f>
        <v>Social Service</v>
      </c>
      <c r="C151" s="172">
        <f>Data!LV27</f>
        <v>0</v>
      </c>
      <c r="D151" s="172">
        <f>Data!MP27</f>
        <v>0</v>
      </c>
      <c r="E151" s="172">
        <f>Data!NJ27</f>
        <v>0</v>
      </c>
      <c r="F151" s="172">
        <f>Data!OD27</f>
        <v>0</v>
      </c>
      <c r="G151" s="172">
        <f>Data!OX27</f>
        <v>0</v>
      </c>
      <c r="H151" s="174">
        <f>Data!PR27</f>
        <v>0</v>
      </c>
      <c r="I151" s="76">
        <f t="shared" si="6"/>
        <v>0</v>
      </c>
    </row>
    <row r="152" spans="2:9" x14ac:dyDescent="0.2">
      <c r="B152" s="9" t="str">
        <f>$B$41</f>
        <v>Library Science</v>
      </c>
      <c r="C152" s="172">
        <f>Data!LW27</f>
        <v>-8.4222268277650567</v>
      </c>
      <c r="D152" s="172">
        <f>Data!MQ27</f>
        <v>-83.491953191695345</v>
      </c>
      <c r="E152" s="172">
        <f>Data!NK27</f>
        <v>-2603.5066367077188</v>
      </c>
      <c r="F152" s="172">
        <f>Data!OE27</f>
        <v>-257.24307578981188</v>
      </c>
      <c r="G152" s="172">
        <f>Data!OY27</f>
        <v>0</v>
      </c>
      <c r="H152" s="174">
        <f>Data!PS27</f>
        <v>1862845</v>
      </c>
      <c r="I152" s="76">
        <f t="shared" si="6"/>
        <v>1859892.3361074829</v>
      </c>
    </row>
    <row r="153" spans="2:9" x14ac:dyDescent="0.2">
      <c r="B153" s="9" t="str">
        <f>$B$42</f>
        <v>Veterinary Science</v>
      </c>
      <c r="C153" s="172">
        <f>Data!LX27</f>
        <v>0</v>
      </c>
      <c r="D153" s="172">
        <f>Data!MR27</f>
        <v>0</v>
      </c>
      <c r="E153" s="172">
        <f>Data!NL27</f>
        <v>0</v>
      </c>
      <c r="F153" s="172">
        <f>Data!OF27</f>
        <v>0</v>
      </c>
      <c r="G153" s="172">
        <f>Data!OZ27</f>
        <v>0</v>
      </c>
      <c r="H153" s="174">
        <f>Data!PT27</f>
        <v>0</v>
      </c>
      <c r="I153" s="76">
        <f t="shared" si="6"/>
        <v>0</v>
      </c>
    </row>
    <row r="154" spans="2:9" x14ac:dyDescent="0.2">
      <c r="B154" s="9" t="str">
        <f>$B$43</f>
        <v>Vocational Training</v>
      </c>
      <c r="C154" s="172">
        <f>Data!LY27</f>
        <v>0</v>
      </c>
      <c r="D154" s="172">
        <f>Data!MS27</f>
        <v>0</v>
      </c>
      <c r="E154" s="172">
        <f>Data!NM27</f>
        <v>0</v>
      </c>
      <c r="F154" s="172">
        <f>Data!OG27</f>
        <v>0</v>
      </c>
      <c r="G154" s="172">
        <f>Data!PA27</f>
        <v>0</v>
      </c>
      <c r="H154" s="174">
        <f>Data!PU27</f>
        <v>0</v>
      </c>
      <c r="I154" s="76">
        <f t="shared" si="6"/>
        <v>0</v>
      </c>
    </row>
    <row r="155" spans="2:9" x14ac:dyDescent="0.2">
      <c r="B155" s="9" t="str">
        <f>$B$44</f>
        <v>Physical Training</v>
      </c>
      <c r="C155" s="172">
        <f>Data!LZ27</f>
        <v>25658.296714922075</v>
      </c>
      <c r="D155" s="172">
        <f>Data!MT27</f>
        <v>0</v>
      </c>
      <c r="E155" s="172">
        <f>Data!NN27</f>
        <v>0</v>
      </c>
      <c r="F155" s="172">
        <f>Data!OH27</f>
        <v>0</v>
      </c>
      <c r="G155" s="172">
        <f>Data!PB27</f>
        <v>0</v>
      </c>
      <c r="H155" s="174">
        <f>Data!PV27</f>
        <v>472704</v>
      </c>
      <c r="I155" s="76">
        <f t="shared" si="6"/>
        <v>498362.29671492206</v>
      </c>
    </row>
    <row r="156" spans="2:9" x14ac:dyDescent="0.2">
      <c r="B156" s="9" t="str">
        <f>$B$45</f>
        <v>Health Services</v>
      </c>
      <c r="C156" s="172">
        <f>Data!MA27</f>
        <v>13713.714959971821</v>
      </c>
      <c r="D156" s="172">
        <f>Data!MU27</f>
        <v>51821.49243272758</v>
      </c>
      <c r="E156" s="172">
        <f>Data!NO27</f>
        <v>30836.256040284996</v>
      </c>
      <c r="F156" s="172">
        <f>Data!OI27</f>
        <v>112.31001340809179</v>
      </c>
      <c r="G156" s="172">
        <f>Data!PC27</f>
        <v>17300.69168179722</v>
      </c>
      <c r="H156" s="174">
        <f>Data!PW27</f>
        <v>3540426</v>
      </c>
      <c r="I156" s="76">
        <f t="shared" si="6"/>
        <v>3654210.4651281899</v>
      </c>
    </row>
    <row r="157" spans="2:9" x14ac:dyDescent="0.2">
      <c r="B157" s="9" t="str">
        <f>$B$46</f>
        <v>Pharmacy</v>
      </c>
      <c r="C157" s="172">
        <f>Data!MB27</f>
        <v>0</v>
      </c>
      <c r="D157" s="172">
        <f>Data!MV27</f>
        <v>0</v>
      </c>
      <c r="E157" s="172">
        <f>Data!NP27</f>
        <v>0</v>
      </c>
      <c r="F157" s="172">
        <f>Data!OJ27</f>
        <v>0</v>
      </c>
      <c r="G157" s="172">
        <f>Data!PD27</f>
        <v>0</v>
      </c>
      <c r="H157" s="174">
        <f>Data!PX27</f>
        <v>0</v>
      </c>
      <c r="I157" s="76">
        <f t="shared" si="6"/>
        <v>0</v>
      </c>
    </row>
    <row r="158" spans="2:9" x14ac:dyDescent="0.2">
      <c r="B158" s="9" t="str">
        <f>$B$47</f>
        <v>Business Administration</v>
      </c>
      <c r="C158" s="172">
        <f>Data!MC27</f>
        <v>-6799.7541929579747</v>
      </c>
      <c r="D158" s="172">
        <f>Data!MW27</f>
        <v>-25117.66692757887</v>
      </c>
      <c r="E158" s="172">
        <f>Data!NQ27</f>
        <v>-9963.7031805321531</v>
      </c>
      <c r="F158" s="172">
        <f>Data!OK27</f>
        <v>-4462.2314637859981</v>
      </c>
      <c r="G158" s="172">
        <f>Data!PE27</f>
        <v>0</v>
      </c>
      <c r="H158" s="174">
        <f>Data!PY27</f>
        <v>16977845</v>
      </c>
      <c r="I158" s="76">
        <f t="shared" si="6"/>
        <v>16931501.644235145</v>
      </c>
    </row>
    <row r="159" spans="2:9" x14ac:dyDescent="0.2">
      <c r="B159" s="9" t="str">
        <f>$B$48</f>
        <v>Optometry</v>
      </c>
      <c r="C159" s="172">
        <f>Data!MD27</f>
        <v>0</v>
      </c>
      <c r="D159" s="172">
        <f>Data!MX27</f>
        <v>0</v>
      </c>
      <c r="E159" s="172">
        <f>Data!NR27</f>
        <v>0</v>
      </c>
      <c r="F159" s="172">
        <f>Data!OL27</f>
        <v>0</v>
      </c>
      <c r="G159" s="172">
        <f>Data!PF27</f>
        <v>0</v>
      </c>
      <c r="H159" s="174">
        <f>Data!PZ27</f>
        <v>0</v>
      </c>
      <c r="I159" s="76">
        <f t="shared" si="6"/>
        <v>0</v>
      </c>
    </row>
    <row r="160" spans="2:9" x14ac:dyDescent="0.2">
      <c r="B160" s="9" t="str">
        <f>$B$49</f>
        <v>Teacher Ed-Practice Teaching</v>
      </c>
      <c r="C160" s="172">
        <f>Data!ME27</f>
        <v>0</v>
      </c>
      <c r="D160" s="172">
        <f>Data!MY27</f>
        <v>515.51339896075183</v>
      </c>
      <c r="E160" s="172">
        <f>Data!NS27</f>
        <v>0</v>
      </c>
      <c r="F160" s="172">
        <f>Data!OM27</f>
        <v>0</v>
      </c>
      <c r="G160" s="172">
        <f>Data!PG27</f>
        <v>0</v>
      </c>
      <c r="H160" s="174">
        <f>Data!QA27</f>
        <v>340277</v>
      </c>
      <c r="I160" s="76">
        <f t="shared" si="6"/>
        <v>340792.51339896076</v>
      </c>
    </row>
    <row r="161" spans="2:10" x14ac:dyDescent="0.2">
      <c r="B161" s="9" t="str">
        <f>$B$50</f>
        <v>Technology</v>
      </c>
      <c r="C161" s="172">
        <f>Data!MF27</f>
        <v>10698.620481083426</v>
      </c>
      <c r="D161" s="172">
        <f>Data!MZ27</f>
        <v>67959.973510876152</v>
      </c>
      <c r="E161" s="172">
        <f>Data!NT27</f>
        <v>55122.275652132681</v>
      </c>
      <c r="F161" s="172">
        <f>Data!ON27</f>
        <v>164.91323194116029</v>
      </c>
      <c r="G161" s="172">
        <f>Data!PH27</f>
        <v>0</v>
      </c>
      <c r="H161" s="174">
        <f>Data!QB27</f>
        <v>1595303</v>
      </c>
      <c r="I161" s="76">
        <f t="shared" si="6"/>
        <v>1729248.7828760333</v>
      </c>
    </row>
    <row r="162" spans="2:10" x14ac:dyDescent="0.2">
      <c r="B162" s="9" t="str">
        <f>$B$51</f>
        <v>Nursing</v>
      </c>
      <c r="C162" s="172">
        <f>Data!MG27</f>
        <v>0</v>
      </c>
      <c r="D162" s="172">
        <f>Data!NA27</f>
        <v>0</v>
      </c>
      <c r="E162" s="172">
        <f>Data!NU27</f>
        <v>0</v>
      </c>
      <c r="F162" s="172">
        <f>Data!OO27</f>
        <v>0</v>
      </c>
      <c r="G162" s="172">
        <f>Data!PI27</f>
        <v>0</v>
      </c>
      <c r="H162" s="174">
        <f>Data!QC27</f>
        <v>0</v>
      </c>
      <c r="I162" s="76">
        <f t="shared" si="6"/>
        <v>0</v>
      </c>
    </row>
    <row r="163" spans="2:10" ht="15" thickBot="1" x14ac:dyDescent="0.25">
      <c r="B163" s="39" t="str">
        <f>$B$52</f>
        <v>Totals</v>
      </c>
      <c r="C163" s="40">
        <f t="shared" ref="C163:H163" si="7">SUM(C143:C162)</f>
        <v>834280.16546245071</v>
      </c>
      <c r="D163" s="40">
        <f t="shared" si="7"/>
        <v>979932.18403585954</v>
      </c>
      <c r="E163" s="40">
        <f t="shared" si="7"/>
        <v>986640.92104595329</v>
      </c>
      <c r="F163" s="40">
        <f t="shared" si="7"/>
        <v>1344299.7413137944</v>
      </c>
      <c r="G163" s="41">
        <f t="shared" si="7"/>
        <v>17300.69168179722</v>
      </c>
      <c r="H163" s="77">
        <f t="shared" si="7"/>
        <v>129106788</v>
      </c>
      <c r="I163" s="76">
        <f>SUM(I143:I162)</f>
        <v>133269241.70353983</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14057515.510987554</v>
      </c>
      <c r="D168" s="21">
        <f t="shared" si="8"/>
        <v>11814845.550238114</v>
      </c>
      <c r="E168" s="21">
        <f t="shared" si="8"/>
        <v>6800529.3705542674</v>
      </c>
      <c r="F168" s="21">
        <f t="shared" si="8"/>
        <v>5539646.8591983635</v>
      </c>
      <c r="G168" s="21">
        <f t="shared" si="8"/>
        <v>0</v>
      </c>
      <c r="H168" s="40">
        <f t="shared" ref="H168:H188" si="9">SUM(C168:G168)</f>
        <v>38212537.290978298</v>
      </c>
      <c r="I168" s="56"/>
      <c r="J168" s="57"/>
    </row>
    <row r="169" spans="2:10" x14ac:dyDescent="0.2">
      <c r="B169" s="9" t="str">
        <f>$B$33</f>
        <v>Science</v>
      </c>
      <c r="C169" s="22">
        <f t="shared" si="8"/>
        <v>10341429.885841751</v>
      </c>
      <c r="D169" s="22">
        <f t="shared" si="8"/>
        <v>5224742.8150125686</v>
      </c>
      <c r="E169" s="22">
        <f t="shared" si="8"/>
        <v>4040935.902591398</v>
      </c>
      <c r="F169" s="22">
        <f t="shared" si="8"/>
        <v>7761542.8772295984</v>
      </c>
      <c r="G169" s="22">
        <f t="shared" si="8"/>
        <v>0</v>
      </c>
      <c r="H169" s="75">
        <f t="shared" si="9"/>
        <v>27368651.480675314</v>
      </c>
      <c r="I169" s="56"/>
      <c r="J169" s="57"/>
    </row>
    <row r="170" spans="2:10" x14ac:dyDescent="0.2">
      <c r="B170" s="9" t="str">
        <f>$B$34</f>
        <v>Fine Arts</v>
      </c>
      <c r="C170" s="22">
        <f t="shared" si="8"/>
        <v>5662645.8772482369</v>
      </c>
      <c r="D170" s="22">
        <f t="shared" si="8"/>
        <v>4647382.2505389135</v>
      </c>
      <c r="E170" s="22">
        <f t="shared" si="8"/>
        <v>3363838.8020814024</v>
      </c>
      <c r="F170" s="22">
        <f t="shared" si="8"/>
        <v>2577196.7169251284</v>
      </c>
      <c r="G170" s="22">
        <f t="shared" si="8"/>
        <v>0</v>
      </c>
      <c r="H170" s="75">
        <f t="shared" si="9"/>
        <v>16251063.646793682</v>
      </c>
      <c r="I170" s="56"/>
      <c r="J170" s="57"/>
    </row>
    <row r="171" spans="2:10" x14ac:dyDescent="0.2">
      <c r="B171" s="9" t="str">
        <f>$B$35</f>
        <v>Teacher Education</v>
      </c>
      <c r="C171" s="22">
        <f t="shared" si="8"/>
        <v>284746.08175375167</v>
      </c>
      <c r="D171" s="22">
        <f t="shared" si="8"/>
        <v>2065715.2704126395</v>
      </c>
      <c r="E171" s="22">
        <f t="shared" si="8"/>
        <v>1957584.7882261148</v>
      </c>
      <c r="F171" s="22">
        <f t="shared" si="8"/>
        <v>1543112.6169028361</v>
      </c>
      <c r="G171" s="22">
        <f t="shared" si="8"/>
        <v>0</v>
      </c>
      <c r="H171" s="75">
        <f t="shared" si="9"/>
        <v>5851158.7572953422</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3371629.7867197255</v>
      </c>
      <c r="D173" s="22">
        <f t="shared" si="8"/>
        <v>6123175.7457646346</v>
      </c>
      <c r="E173" s="22">
        <f t="shared" si="8"/>
        <v>5394184.1120723728</v>
      </c>
      <c r="F173" s="22">
        <f t="shared" si="8"/>
        <v>5527176.0726762563</v>
      </c>
      <c r="G173" s="22">
        <f t="shared" si="8"/>
        <v>0</v>
      </c>
      <c r="H173" s="75">
        <f t="shared" si="9"/>
        <v>20416165.717232987</v>
      </c>
      <c r="I173" s="56"/>
      <c r="J173" s="57"/>
    </row>
    <row r="174" spans="2:10" x14ac:dyDescent="0.2">
      <c r="B174" s="9" t="str">
        <f>$B$38</f>
        <v>Home Economics</v>
      </c>
      <c r="C174" s="22">
        <f t="shared" si="8"/>
        <v>73260.499239716562</v>
      </c>
      <c r="D174" s="22">
        <f t="shared" si="8"/>
        <v>43222.982049716236</v>
      </c>
      <c r="E174" s="22">
        <f t="shared" si="8"/>
        <v>39173.290814060565</v>
      </c>
      <c r="F174" s="22">
        <f t="shared" si="8"/>
        <v>0</v>
      </c>
      <c r="G174" s="22">
        <f t="shared" si="8"/>
        <v>0</v>
      </c>
      <c r="H174" s="75">
        <f t="shared" si="9"/>
        <v>155656.77210349336</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7356.2491889562116</v>
      </c>
      <c r="D177" s="22">
        <f t="shared" si="8"/>
        <v>67023.417639527979</v>
      </c>
      <c r="E177" s="22">
        <f t="shared" si="8"/>
        <v>1643289.685590653</v>
      </c>
      <c r="F177" s="22">
        <f t="shared" si="8"/>
        <v>142222.98368834564</v>
      </c>
      <c r="G177" s="22">
        <f t="shared" si="8"/>
        <v>0</v>
      </c>
      <c r="H177" s="75">
        <f t="shared" si="9"/>
        <v>1859892.3361074829</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498362.29671492206</v>
      </c>
      <c r="D180" s="22">
        <f t="shared" si="8"/>
        <v>0</v>
      </c>
      <c r="E180" s="22">
        <f t="shared" si="8"/>
        <v>0</v>
      </c>
      <c r="F180" s="22">
        <f t="shared" si="8"/>
        <v>0</v>
      </c>
      <c r="G180" s="22">
        <f t="shared" si="8"/>
        <v>0</v>
      </c>
      <c r="H180" s="75">
        <f t="shared" si="9"/>
        <v>498362.29671492206</v>
      </c>
      <c r="I180" s="56"/>
      <c r="J180" s="57"/>
    </row>
    <row r="181" spans="2:10" x14ac:dyDescent="0.2">
      <c r="B181" s="9" t="str">
        <f>$B$45</f>
        <v>Health Services</v>
      </c>
      <c r="C181" s="22">
        <f t="shared" si="8"/>
        <v>573944.80391454767</v>
      </c>
      <c r="D181" s="22">
        <f t="shared" si="8"/>
        <v>1692831.7353828733</v>
      </c>
      <c r="E181" s="22">
        <f t="shared" si="8"/>
        <v>898935.21760718385</v>
      </c>
      <c r="F181" s="22">
        <f t="shared" si="8"/>
        <v>3731.9578668876698</v>
      </c>
      <c r="G181" s="22">
        <f t="shared" si="8"/>
        <v>484766.75035669719</v>
      </c>
      <c r="H181" s="75">
        <f t="shared" si="9"/>
        <v>3654210.4651281894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2558696.515123019</v>
      </c>
      <c r="D183" s="22">
        <f t="shared" si="8"/>
        <v>9307631.8015852161</v>
      </c>
      <c r="E183" s="22">
        <f t="shared" si="8"/>
        <v>3515924.3521756828</v>
      </c>
      <c r="F183" s="22">
        <f t="shared" si="8"/>
        <v>1549248.9753512263</v>
      </c>
      <c r="G183" s="22">
        <f t="shared" si="8"/>
        <v>0</v>
      </c>
      <c r="H183" s="75">
        <f t="shared" si="9"/>
        <v>16931501.644235145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340792.51339896076</v>
      </c>
      <c r="E185" s="22">
        <f t="shared" si="10"/>
        <v>0</v>
      </c>
      <c r="F185" s="22">
        <f t="shared" si="10"/>
        <v>0</v>
      </c>
      <c r="G185" s="22">
        <f t="shared" si="10"/>
        <v>0</v>
      </c>
      <c r="H185" s="75">
        <f t="shared" si="9"/>
        <v>340792.51339896076</v>
      </c>
      <c r="I185" s="56"/>
      <c r="J185" s="57"/>
    </row>
    <row r="186" spans="2:10" x14ac:dyDescent="0.2">
      <c r="B186" s="9" t="str">
        <f>$B$50</f>
        <v>Technology</v>
      </c>
      <c r="C186" s="22">
        <f t="shared" si="10"/>
        <v>158389.49511941263</v>
      </c>
      <c r="D186" s="22">
        <f t="shared" si="10"/>
        <v>896599.33675986354</v>
      </c>
      <c r="E186" s="22">
        <f t="shared" si="10"/>
        <v>672226.82628604292</v>
      </c>
      <c r="F186" s="22">
        <f t="shared" si="10"/>
        <v>2033.1247107143731</v>
      </c>
      <c r="G186" s="22">
        <f t="shared" si="10"/>
        <v>0</v>
      </c>
      <c r="H186" s="75">
        <f t="shared" si="9"/>
        <v>1729248.7828760333</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37587977.001851596</v>
      </c>
      <c r="D188" s="40">
        <f>SUM(D168:D187)</f>
        <v>42223963.418783031</v>
      </c>
      <c r="E188" s="40">
        <f>SUM(E168:E187)</f>
        <v>28326622.347999182</v>
      </c>
      <c r="F188" s="40">
        <f>SUM(F168:F187)</f>
        <v>24645912.184549358</v>
      </c>
      <c r="G188" s="40">
        <f>SUM(G168:G187)</f>
        <v>484766.75035669719</v>
      </c>
      <c r="H188" s="40">
        <f t="shared" si="9"/>
        <v>133269241.70353988</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65645284</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8120905.2612310527</v>
      </c>
      <c r="D193" s="42">
        <f t="shared" si="11"/>
        <v>6825061.3699764507</v>
      </c>
      <c r="E193" s="42">
        <f t="shared" si="11"/>
        <v>3928345.870222148</v>
      </c>
      <c r="F193" s="42">
        <f t="shared" si="11"/>
        <v>3199972.1820598505</v>
      </c>
      <c r="G193" s="42">
        <f t="shared" si="11"/>
        <v>0</v>
      </c>
      <c r="H193" s="42">
        <f>SUM(C193:G193)</f>
        <v>22074284.683489501</v>
      </c>
      <c r="I193" s="1"/>
    </row>
    <row r="194" spans="2:9" x14ac:dyDescent="0.2">
      <c r="B194" s="9" t="str">
        <f>$B$33</f>
        <v>Science</v>
      </c>
      <c r="C194" s="43">
        <f t="shared" si="11"/>
        <v>3617554.6719335373</v>
      </c>
      <c r="D194" s="43">
        <f t="shared" si="11"/>
        <v>1795804.3728301753</v>
      </c>
      <c r="E194" s="43">
        <f t="shared" si="11"/>
        <v>1356855.6420136257</v>
      </c>
      <c r="F194" s="43">
        <f t="shared" si="11"/>
        <v>2583859.5210040319</v>
      </c>
      <c r="G194" s="43">
        <f t="shared" si="11"/>
        <v>0</v>
      </c>
      <c r="H194" s="43">
        <f t="shared" ref="H194:H213" si="12">SUM(C194:G194)</f>
        <v>9354074.2077813707</v>
      </c>
      <c r="I194" s="1"/>
    </row>
    <row r="195" spans="2:9" x14ac:dyDescent="0.2">
      <c r="B195" s="9" t="str">
        <f>$B$34</f>
        <v>Fine Arts</v>
      </c>
      <c r="C195" s="43">
        <f t="shared" si="11"/>
        <v>3759126.1636080076</v>
      </c>
      <c r="D195" s="43">
        <f t="shared" si="11"/>
        <v>3085409.5398037191</v>
      </c>
      <c r="E195" s="43">
        <f t="shared" si="11"/>
        <v>2233534.3052523788</v>
      </c>
      <c r="F195" s="43">
        <f t="shared" si="11"/>
        <v>1711233.8660621787</v>
      </c>
      <c r="G195" s="43">
        <f t="shared" si="11"/>
        <v>0</v>
      </c>
      <c r="H195" s="43">
        <f t="shared" si="12"/>
        <v>10789303.874726284</v>
      </c>
      <c r="I195" s="1"/>
    </row>
    <row r="196" spans="2:9" x14ac:dyDescent="0.2">
      <c r="B196" s="9" t="str">
        <f>$B$35</f>
        <v>Teacher Education</v>
      </c>
      <c r="C196" s="43">
        <f t="shared" si="11"/>
        <v>148867.15842674029</v>
      </c>
      <c r="D196" s="43">
        <f t="shared" si="11"/>
        <v>1079934.7000131761</v>
      </c>
      <c r="E196" s="43">
        <f t="shared" si="11"/>
        <v>1023470.2130362794</v>
      </c>
      <c r="F196" s="43">
        <f t="shared" si="11"/>
        <v>806869.71884194517</v>
      </c>
      <c r="G196" s="43">
        <f t="shared" si="11"/>
        <v>0</v>
      </c>
      <c r="H196" s="43">
        <f t="shared" si="12"/>
        <v>3059141.7903181412</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957716.79511487216</v>
      </c>
      <c r="D198" s="43">
        <f t="shared" si="11"/>
        <v>1714975.2497696155</v>
      </c>
      <c r="E198" s="43">
        <f t="shared" si="11"/>
        <v>1484140.7515999924</v>
      </c>
      <c r="F198" s="43">
        <f t="shared" si="11"/>
        <v>1514050.4167422289</v>
      </c>
      <c r="G198" s="43">
        <f t="shared" si="11"/>
        <v>0</v>
      </c>
      <c r="H198" s="43">
        <f t="shared" si="12"/>
        <v>5670883.2132267086</v>
      </c>
      <c r="I198" s="1"/>
    </row>
    <row r="199" spans="2:9" x14ac:dyDescent="0.2">
      <c r="B199" s="9" t="str">
        <f>$B$38</f>
        <v>Home Economics</v>
      </c>
      <c r="C199" s="43">
        <f t="shared" si="11"/>
        <v>73732.266500921149</v>
      </c>
      <c r="D199" s="43">
        <f t="shared" si="11"/>
        <v>43507.199501469942</v>
      </c>
      <c r="E199" s="43">
        <f t="shared" si="11"/>
        <v>39440.970767441169</v>
      </c>
      <c r="F199" s="43">
        <f t="shared" si="11"/>
        <v>0</v>
      </c>
      <c r="G199" s="43">
        <f t="shared" si="11"/>
        <v>0</v>
      </c>
      <c r="H199" s="43">
        <f t="shared" si="12"/>
        <v>156680.43676983227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34098.025533550142</v>
      </c>
      <c r="D201" s="43">
        <f t="shared" si="11"/>
        <v>181486.38363574582</v>
      </c>
      <c r="E201" s="43">
        <f t="shared" si="11"/>
        <v>0</v>
      </c>
      <c r="F201" s="43">
        <f t="shared" si="11"/>
        <v>0</v>
      </c>
      <c r="G201" s="43">
        <f t="shared" si="11"/>
        <v>0</v>
      </c>
      <c r="H201" s="43">
        <f t="shared" si="12"/>
        <v>215584.40916929598</v>
      </c>
      <c r="I201" s="1"/>
    </row>
    <row r="202" spans="2:9" x14ac:dyDescent="0.2">
      <c r="B202" s="9" t="str">
        <f>$B$41</f>
        <v>Library Science</v>
      </c>
      <c r="C202" s="43">
        <f t="shared" si="11"/>
        <v>3136.3913226399345</v>
      </c>
      <c r="D202" s="43">
        <f t="shared" si="11"/>
        <v>28578.807804609092</v>
      </c>
      <c r="E202" s="43">
        <f t="shared" si="11"/>
        <v>700936.24476313707</v>
      </c>
      <c r="F202" s="43">
        <f t="shared" si="11"/>
        <v>60678.029153217081</v>
      </c>
      <c r="G202" s="43">
        <f t="shared" si="11"/>
        <v>0</v>
      </c>
      <c r="H202" s="43">
        <f t="shared" si="12"/>
        <v>793329.47304360324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4993.5479669168935</v>
      </c>
      <c r="D204" s="43">
        <f t="shared" si="11"/>
        <v>18728.952599064243</v>
      </c>
      <c r="E204" s="43">
        <f t="shared" si="11"/>
        <v>0</v>
      </c>
      <c r="F204" s="43">
        <f t="shared" si="11"/>
        <v>0</v>
      </c>
      <c r="G204" s="43">
        <f t="shared" si="11"/>
        <v>0</v>
      </c>
      <c r="H204" s="43">
        <f t="shared" si="12"/>
        <v>23722.500565981136</v>
      </c>
      <c r="I204" s="1"/>
    </row>
    <row r="205" spans="2:9" x14ac:dyDescent="0.2">
      <c r="B205" s="9" t="str">
        <f>$B$44</f>
        <v>Physical Training</v>
      </c>
      <c r="C205" s="43">
        <f t="shared" si="11"/>
        <v>123510.36001379542</v>
      </c>
      <c r="D205" s="43">
        <f t="shared" si="11"/>
        <v>0</v>
      </c>
      <c r="E205" s="43">
        <f t="shared" si="11"/>
        <v>0</v>
      </c>
      <c r="F205" s="43">
        <f t="shared" si="11"/>
        <v>0</v>
      </c>
      <c r="G205" s="43">
        <f t="shared" si="11"/>
        <v>0</v>
      </c>
      <c r="H205" s="43">
        <f t="shared" si="12"/>
        <v>123510.36001379542</v>
      </c>
      <c r="I205" s="1"/>
    </row>
    <row r="206" spans="2:9" x14ac:dyDescent="0.2">
      <c r="B206" s="9" t="str">
        <f>$B$45</f>
        <v>Health Services</v>
      </c>
      <c r="C206" s="43">
        <f t="shared" si="11"/>
        <v>381566.36777614249</v>
      </c>
      <c r="D206" s="43">
        <f t="shared" si="11"/>
        <v>1117671.4934802584</v>
      </c>
      <c r="E206" s="43">
        <f t="shared" si="11"/>
        <v>591251.31426288944</v>
      </c>
      <c r="F206" s="43">
        <f t="shared" si="11"/>
        <v>2465.2967521995151</v>
      </c>
      <c r="G206" s="43">
        <f t="shared" si="11"/>
        <v>318385.26919321518</v>
      </c>
      <c r="H206" s="43">
        <f t="shared" si="12"/>
        <v>2411339.7414647052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1478853.206293117</v>
      </c>
      <c r="D208" s="43">
        <f t="shared" si="11"/>
        <v>5379764.7808392299</v>
      </c>
      <c r="E208" s="43">
        <f t="shared" si="11"/>
        <v>2032460.8996934502</v>
      </c>
      <c r="F208" s="43">
        <f t="shared" si="11"/>
        <v>895620.40192112769</v>
      </c>
      <c r="G208" s="43">
        <f t="shared" si="11"/>
        <v>0</v>
      </c>
      <c r="H208" s="43">
        <f t="shared" si="12"/>
        <v>9786699.2887469251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361006.06986243365</v>
      </c>
      <c r="E210" s="43">
        <f t="shared" si="13"/>
        <v>0</v>
      </c>
      <c r="F210" s="43">
        <f t="shared" si="13"/>
        <v>0</v>
      </c>
      <c r="G210" s="43">
        <f t="shared" si="13"/>
        <v>0</v>
      </c>
      <c r="H210" s="43">
        <f t="shared" si="12"/>
        <v>361006.06986243365</v>
      </c>
      <c r="I210" s="1"/>
    </row>
    <row r="211" spans="2:9" x14ac:dyDescent="0.2">
      <c r="B211" s="9" t="str">
        <f>$B$50</f>
        <v>Technology</v>
      </c>
      <c r="C211" s="43">
        <f t="shared" si="13"/>
        <v>76444.344746190691</v>
      </c>
      <c r="D211" s="43">
        <f t="shared" si="13"/>
        <v>428901.19859869848</v>
      </c>
      <c r="E211" s="43">
        <f t="shared" si="13"/>
        <v>319411.42693225638</v>
      </c>
      <c r="F211" s="43">
        <f t="shared" si="13"/>
        <v>966.98054427437569</v>
      </c>
      <c r="G211" s="43">
        <f t="shared" si="13"/>
        <v>0</v>
      </c>
      <c r="H211" s="43">
        <f t="shared" si="12"/>
        <v>825723.95082141983</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18780504.560467485</v>
      </c>
      <c r="D213" s="42">
        <f>SUM(D193:D212)</f>
        <v>22060830.118714642</v>
      </c>
      <c r="E213" s="42">
        <f>SUM(E193:E212)</f>
        <v>13709847.638543598</v>
      </c>
      <c r="F213" s="42">
        <f>SUM(F193:F212)</f>
        <v>10775716.413081054</v>
      </c>
      <c r="G213" s="42">
        <f>SUM(G193:G212)</f>
        <v>318385.26919321518</v>
      </c>
      <c r="H213" s="42">
        <f t="shared" si="12"/>
        <v>65645284</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38340592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6564781.808126362</v>
      </c>
      <c r="D218" s="42">
        <f t="shared" si="14"/>
        <v>7014126.8480431316</v>
      </c>
      <c r="E218" s="42">
        <f t="shared" si="14"/>
        <v>939732.8024594615</v>
      </c>
      <c r="F218" s="42">
        <f t="shared" si="14"/>
        <v>591471.03253095597</v>
      </c>
      <c r="G218" s="42">
        <f t="shared" si="14"/>
        <v>0</v>
      </c>
      <c r="H218" s="42">
        <f>SUM(C218:G218)</f>
        <v>15110112.49115991</v>
      </c>
      <c r="I218" s="1"/>
    </row>
    <row r="219" spans="2:9" x14ac:dyDescent="0.2">
      <c r="B219" s="9" t="str">
        <f>$B$33</f>
        <v>Science</v>
      </c>
      <c r="C219" s="43">
        <f t="shared" si="14"/>
        <v>2244629.5507934187</v>
      </c>
      <c r="D219" s="43">
        <f t="shared" si="14"/>
        <v>1558979.7156435982</v>
      </c>
      <c r="E219" s="43">
        <f t="shared" si="14"/>
        <v>380360.89978296967</v>
      </c>
      <c r="F219" s="43">
        <f t="shared" si="14"/>
        <v>383137.8558031529</v>
      </c>
      <c r="G219" s="43">
        <f t="shared" si="14"/>
        <v>0</v>
      </c>
      <c r="H219" s="43">
        <f t="shared" ref="H219:H238" si="15">SUM(C219:G219)</f>
        <v>4567108.0220231395</v>
      </c>
      <c r="I219" s="1"/>
    </row>
    <row r="220" spans="2:9" x14ac:dyDescent="0.2">
      <c r="B220" s="9" t="str">
        <f>$B$34</f>
        <v>Fine Arts</v>
      </c>
      <c r="C220" s="43">
        <f t="shared" si="14"/>
        <v>1481051.2705231518</v>
      </c>
      <c r="D220" s="43">
        <f t="shared" si="14"/>
        <v>1708624.3794682464</v>
      </c>
      <c r="E220" s="43">
        <f t="shared" si="14"/>
        <v>367717.18573158467</v>
      </c>
      <c r="F220" s="43">
        <f t="shared" si="14"/>
        <v>370387.5820479946</v>
      </c>
      <c r="G220" s="43">
        <f t="shared" si="14"/>
        <v>0</v>
      </c>
      <c r="H220" s="43">
        <f t="shared" si="15"/>
        <v>3927780.4177709776</v>
      </c>
      <c r="I220" s="1"/>
    </row>
    <row r="221" spans="2:9" x14ac:dyDescent="0.2">
      <c r="B221" s="9" t="str">
        <f>$B$35</f>
        <v>Teacher Education</v>
      </c>
      <c r="C221" s="43">
        <f t="shared" si="14"/>
        <v>60418.49331503157</v>
      </c>
      <c r="D221" s="43">
        <f t="shared" si="14"/>
        <v>1053086.0048293218</v>
      </c>
      <c r="E221" s="43">
        <f t="shared" si="14"/>
        <v>645129.26754675538</v>
      </c>
      <c r="F221" s="43">
        <f t="shared" si="14"/>
        <v>225884.47948953343</v>
      </c>
      <c r="G221" s="43">
        <f t="shared" si="14"/>
        <v>0</v>
      </c>
      <c r="H221" s="43">
        <f t="shared" si="15"/>
        <v>1984518.245180642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534242.34236690472</v>
      </c>
      <c r="D223" s="43">
        <f t="shared" si="14"/>
        <v>1269499.4981742415</v>
      </c>
      <c r="E223" s="43">
        <f t="shared" si="14"/>
        <v>286307.65929005825</v>
      </c>
      <c r="F223" s="43">
        <f t="shared" si="14"/>
        <v>179212.18111416991</v>
      </c>
      <c r="G223" s="43">
        <f t="shared" si="14"/>
        <v>0</v>
      </c>
      <c r="H223" s="43">
        <f t="shared" si="15"/>
        <v>2269261.6809453745</v>
      </c>
      <c r="I223" s="1"/>
    </row>
    <row r="224" spans="2:9" x14ac:dyDescent="0.2">
      <c r="B224" s="9" t="str">
        <f>$B$38</f>
        <v>Home Economics</v>
      </c>
      <c r="C224" s="43">
        <f t="shared" si="14"/>
        <v>114370.3409057942</v>
      </c>
      <c r="D224" s="43">
        <f t="shared" si="14"/>
        <v>92629.210903748753</v>
      </c>
      <c r="E224" s="43">
        <f t="shared" si="14"/>
        <v>3898.0620395574342</v>
      </c>
      <c r="F224" s="43">
        <f t="shared" si="14"/>
        <v>0</v>
      </c>
      <c r="G224" s="43">
        <f t="shared" si="14"/>
        <v>0</v>
      </c>
      <c r="H224" s="43">
        <f t="shared" si="15"/>
        <v>210897.61384910039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53410.705689150163</v>
      </c>
      <c r="D226" s="43">
        <f t="shared" si="14"/>
        <v>233746.6369015176</v>
      </c>
      <c r="E226" s="43">
        <f t="shared" si="14"/>
        <v>2248.8819458985199</v>
      </c>
      <c r="F226" s="43">
        <f t="shared" si="14"/>
        <v>0</v>
      </c>
      <c r="G226" s="43">
        <f t="shared" si="14"/>
        <v>0</v>
      </c>
      <c r="H226" s="43">
        <f t="shared" si="15"/>
        <v>289406.2245365663</v>
      </c>
      <c r="I226" s="1"/>
    </row>
    <row r="227" spans="2:10" x14ac:dyDescent="0.2">
      <c r="B227" s="9" t="str">
        <f>$B$41</f>
        <v>Library Science</v>
      </c>
      <c r="C227" s="43">
        <f t="shared" si="14"/>
        <v>2435.1385572560866</v>
      </c>
      <c r="D227" s="43">
        <f t="shared" si="14"/>
        <v>39459.375042030151</v>
      </c>
      <c r="E227" s="43">
        <f t="shared" si="14"/>
        <v>405848.2285031529</v>
      </c>
      <c r="F227" s="43">
        <f t="shared" si="14"/>
        <v>13616.033084212295</v>
      </c>
      <c r="G227" s="43">
        <f t="shared" si="14"/>
        <v>0</v>
      </c>
      <c r="H227" s="43">
        <f t="shared" si="15"/>
        <v>461358.77518665144</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189.39966556436229</v>
      </c>
      <c r="D229" s="43">
        <f t="shared" si="14"/>
        <v>1170.4051919246233</v>
      </c>
      <c r="E229" s="43">
        <f t="shared" si="14"/>
        <v>0</v>
      </c>
      <c r="F229" s="43">
        <f t="shared" si="14"/>
        <v>0</v>
      </c>
      <c r="G229" s="43">
        <f t="shared" si="14"/>
        <v>0</v>
      </c>
      <c r="H229" s="43">
        <f t="shared" si="15"/>
        <v>1359.8048574889856</v>
      </c>
      <c r="I229" s="1"/>
    </row>
    <row r="230" spans="2:10" x14ac:dyDescent="0.2">
      <c r="B230" s="9" t="str">
        <f>$B$44</f>
        <v>Physical Training</v>
      </c>
      <c r="C230" s="43">
        <f t="shared" si="14"/>
        <v>31765.029624651619</v>
      </c>
      <c r="D230" s="43">
        <f t="shared" si="14"/>
        <v>0</v>
      </c>
      <c r="E230" s="43">
        <f t="shared" si="14"/>
        <v>0</v>
      </c>
      <c r="F230" s="43">
        <f t="shared" si="14"/>
        <v>0</v>
      </c>
      <c r="G230" s="43">
        <f t="shared" si="14"/>
        <v>0</v>
      </c>
      <c r="H230" s="43">
        <f t="shared" si="15"/>
        <v>31765.029624651619</v>
      </c>
      <c r="I230" s="1"/>
    </row>
    <row r="231" spans="2:10" x14ac:dyDescent="0.2">
      <c r="B231" s="9" t="str">
        <f>$B$45</f>
        <v>Health Services</v>
      </c>
      <c r="C231" s="43">
        <f t="shared" si="14"/>
        <v>376472.42095179099</v>
      </c>
      <c r="D231" s="43">
        <f t="shared" si="14"/>
        <v>1123198.8491836635</v>
      </c>
      <c r="E231" s="43">
        <f t="shared" si="14"/>
        <v>230335.48641436172</v>
      </c>
      <c r="F231" s="43">
        <f t="shared" si="14"/>
        <v>3777.8588904172839</v>
      </c>
      <c r="G231" s="43">
        <f t="shared" si="14"/>
        <v>44299.940862897514</v>
      </c>
      <c r="H231" s="43">
        <f t="shared" si="15"/>
        <v>1778084.5563031309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906683.25615168293</v>
      </c>
      <c r="D233" s="43">
        <f t="shared" si="14"/>
        <v>5636002.6013421714</v>
      </c>
      <c r="E233" s="43">
        <f t="shared" si="14"/>
        <v>618442.53512209305</v>
      </c>
      <c r="F233" s="43">
        <f t="shared" si="14"/>
        <v>122072.06539660848</v>
      </c>
      <c r="G233" s="43">
        <f t="shared" si="14"/>
        <v>0</v>
      </c>
      <c r="H233" s="43">
        <f t="shared" si="15"/>
        <v>7283200.4580125557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142287.83118969348</v>
      </c>
      <c r="E235" s="43">
        <f t="shared" si="16"/>
        <v>0</v>
      </c>
      <c r="F235" s="43">
        <f t="shared" si="16"/>
        <v>0</v>
      </c>
      <c r="G235" s="43">
        <f t="shared" si="16"/>
        <v>0</v>
      </c>
      <c r="H235" s="43">
        <f t="shared" si="15"/>
        <v>142287.83118969348</v>
      </c>
      <c r="I235" s="1"/>
    </row>
    <row r="236" spans="2:10" x14ac:dyDescent="0.2">
      <c r="B236" s="9" t="str">
        <f>$B$50</f>
        <v>Technology</v>
      </c>
      <c r="C236" s="43">
        <f t="shared" si="16"/>
        <v>36554.135453921925</v>
      </c>
      <c r="D236" s="43">
        <f t="shared" si="16"/>
        <v>212177.74122176383</v>
      </c>
      <c r="E236" s="43">
        <f t="shared" si="16"/>
        <v>34482.856503777301</v>
      </c>
      <c r="F236" s="43">
        <f t="shared" si="16"/>
        <v>236.11618065108024</v>
      </c>
      <c r="G236" s="43">
        <f t="shared" si="16"/>
        <v>0</v>
      </c>
      <c r="H236" s="43">
        <f t="shared" si="15"/>
        <v>283450.84936011414</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12407003.892124683</v>
      </c>
      <c r="D238" s="42">
        <f>SUM(D218:D237)</f>
        <v>20084989.097135052</v>
      </c>
      <c r="E238" s="42">
        <f>SUM(E218:E237)</f>
        <v>3914503.8653396694</v>
      </c>
      <c r="F238" s="42">
        <f>SUM(F218:F237)</f>
        <v>1889795.2045376962</v>
      </c>
      <c r="G238" s="42">
        <f>SUM(G218:G237)</f>
        <v>44299.940862897514</v>
      </c>
      <c r="H238" s="42">
        <f t="shared" si="15"/>
        <v>38340591.999999993</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51114548</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8751973.7525440846</v>
      </c>
      <c r="D243" s="42">
        <f t="shared" si="17"/>
        <v>9351027.3250968419</v>
      </c>
      <c r="E243" s="42">
        <f t="shared" si="17"/>
        <v>1252824.0940695091</v>
      </c>
      <c r="F243" s="42">
        <f t="shared" si="17"/>
        <v>788531.75983597513</v>
      </c>
      <c r="G243" s="42">
        <f t="shared" si="17"/>
        <v>0</v>
      </c>
      <c r="H243" s="42">
        <f>SUM(C243:G243)</f>
        <v>20144356.931546412</v>
      </c>
      <c r="I243" s="1"/>
    </row>
    <row r="244" spans="2:9" x14ac:dyDescent="0.2">
      <c r="B244" s="9" t="str">
        <f>$B$33</f>
        <v>Science</v>
      </c>
      <c r="C244" s="43">
        <f t="shared" si="17"/>
        <v>2992474.005520015</v>
      </c>
      <c r="D244" s="43">
        <f t="shared" si="17"/>
        <v>2078385.8399028124</v>
      </c>
      <c r="E244" s="43">
        <f t="shared" si="17"/>
        <v>507085.94873234595</v>
      </c>
      <c r="F244" s="43">
        <f t="shared" si="17"/>
        <v>510788.10470812075</v>
      </c>
      <c r="G244" s="43">
        <f t="shared" si="17"/>
        <v>0</v>
      </c>
      <c r="H244" s="43">
        <f t="shared" ref="H244:H263" si="18">SUM(C244:G244)</f>
        <v>6088733.8988632951</v>
      </c>
      <c r="I244" s="1"/>
    </row>
    <row r="245" spans="2:9" x14ac:dyDescent="0.2">
      <c r="B245" s="9" t="str">
        <f>$B$34</f>
        <v>Fine Arts</v>
      </c>
      <c r="C245" s="43">
        <f t="shared" si="17"/>
        <v>1974493.9321129064</v>
      </c>
      <c r="D245" s="43">
        <f t="shared" si="17"/>
        <v>2277887.6981946416</v>
      </c>
      <c r="E245" s="43">
        <f t="shared" si="17"/>
        <v>490229.72155729885</v>
      </c>
      <c r="F245" s="43">
        <f t="shared" si="17"/>
        <v>493789.81527453085</v>
      </c>
      <c r="G245" s="43">
        <f t="shared" si="17"/>
        <v>0</v>
      </c>
      <c r="H245" s="43">
        <f t="shared" si="18"/>
        <v>5236401.1671393774</v>
      </c>
      <c r="I245" s="1"/>
    </row>
    <row r="246" spans="2:9" x14ac:dyDescent="0.2">
      <c r="B246" s="9" t="str">
        <f>$B$35</f>
        <v>Teacher Education</v>
      </c>
      <c r="C246" s="43">
        <f t="shared" si="17"/>
        <v>80548.155767622491</v>
      </c>
      <c r="D246" s="43">
        <f t="shared" si="17"/>
        <v>1403943.2448506949</v>
      </c>
      <c r="E246" s="43">
        <f t="shared" si="17"/>
        <v>860067.33835052606</v>
      </c>
      <c r="F246" s="43">
        <f t="shared" si="17"/>
        <v>301142.53502717882</v>
      </c>
      <c r="G246" s="43">
        <f t="shared" si="17"/>
        <v>0</v>
      </c>
      <c r="H246" s="43">
        <f t="shared" si="18"/>
        <v>2645701.2739960225</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712236.15567922348</v>
      </c>
      <c r="D248" s="43">
        <f t="shared" si="17"/>
        <v>1692459.340101039</v>
      </c>
      <c r="E248" s="43">
        <f t="shared" si="17"/>
        <v>381696.93867922871</v>
      </c>
      <c r="F248" s="43">
        <f t="shared" si="17"/>
        <v>238920.40148323559</v>
      </c>
      <c r="G248" s="43">
        <f t="shared" si="17"/>
        <v>0</v>
      </c>
      <c r="H248" s="43">
        <f t="shared" si="18"/>
        <v>3025312.8359427266</v>
      </c>
      <c r="I248" s="1"/>
    </row>
    <row r="249" spans="2:9" x14ac:dyDescent="0.2">
      <c r="B249" s="9" t="str">
        <f>$B$38</f>
        <v>Home Economics</v>
      </c>
      <c r="C249" s="43">
        <f t="shared" si="17"/>
        <v>152475.16991927463</v>
      </c>
      <c r="D249" s="43">
        <f t="shared" si="17"/>
        <v>123490.5357471212</v>
      </c>
      <c r="E249" s="43">
        <f t="shared" si="17"/>
        <v>5196.7815006074079</v>
      </c>
      <c r="F249" s="43">
        <f t="shared" si="17"/>
        <v>0</v>
      </c>
      <c r="G249" s="43">
        <f t="shared" si="17"/>
        <v>0</v>
      </c>
      <c r="H249" s="43">
        <f t="shared" si="18"/>
        <v>281162.48716700322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71205.579706801072</v>
      </c>
      <c r="D251" s="43">
        <f t="shared" si="17"/>
        <v>311624.13172287989</v>
      </c>
      <c r="E251" s="43">
        <f t="shared" si="17"/>
        <v>2998.143173427351</v>
      </c>
      <c r="F251" s="43">
        <f t="shared" si="17"/>
        <v>0</v>
      </c>
      <c r="G251" s="43">
        <f t="shared" si="17"/>
        <v>0</v>
      </c>
      <c r="H251" s="43">
        <f t="shared" si="18"/>
        <v>385827.85460310831</v>
      </c>
      <c r="I251" s="1"/>
    </row>
    <row r="252" spans="2:9" x14ac:dyDescent="0.2">
      <c r="B252" s="9" t="str">
        <f>$B$41</f>
        <v>Library Science</v>
      </c>
      <c r="C252" s="43">
        <f t="shared" si="17"/>
        <v>3246.455001829836</v>
      </c>
      <c r="D252" s="43">
        <f t="shared" si="17"/>
        <v>52606.076599856679</v>
      </c>
      <c r="E252" s="43">
        <f t="shared" si="17"/>
        <v>541064.90469785593</v>
      </c>
      <c r="F252" s="43">
        <f t="shared" si="17"/>
        <v>18152.494271673146</v>
      </c>
      <c r="G252" s="43">
        <f t="shared" si="17"/>
        <v>0</v>
      </c>
      <c r="H252" s="43">
        <f t="shared" si="18"/>
        <v>615069.93057121558</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252.50205569787616</v>
      </c>
      <c r="D254" s="43">
        <f t="shared" si="17"/>
        <v>1560.3497296567662</v>
      </c>
      <c r="E254" s="43">
        <f t="shared" si="17"/>
        <v>0</v>
      </c>
      <c r="F254" s="43">
        <f t="shared" si="17"/>
        <v>0</v>
      </c>
      <c r="G254" s="43">
        <f t="shared" si="17"/>
        <v>0</v>
      </c>
      <c r="H254" s="43">
        <f t="shared" si="18"/>
        <v>1812.8517853546423</v>
      </c>
      <c r="I254" s="1"/>
    </row>
    <row r="255" spans="2:9" x14ac:dyDescent="0.2">
      <c r="B255" s="9" t="str">
        <f>$B$44</f>
        <v>Physical Training</v>
      </c>
      <c r="C255" s="43">
        <f t="shared" si="17"/>
        <v>42348.201912758079</v>
      </c>
      <c r="D255" s="43">
        <f t="shared" si="17"/>
        <v>0</v>
      </c>
      <c r="E255" s="43">
        <f t="shared" si="17"/>
        <v>0</v>
      </c>
      <c r="F255" s="43">
        <f t="shared" si="17"/>
        <v>0</v>
      </c>
      <c r="G255" s="43">
        <f t="shared" si="17"/>
        <v>0</v>
      </c>
      <c r="H255" s="43">
        <f t="shared" si="18"/>
        <v>42348.201912758079</v>
      </c>
      <c r="I255" s="1"/>
    </row>
    <row r="256" spans="2:9" x14ac:dyDescent="0.2">
      <c r="B256" s="9" t="str">
        <f>$B$45</f>
        <v>Health Services</v>
      </c>
      <c r="C256" s="43">
        <f t="shared" si="17"/>
        <v>501901.94328289269</v>
      </c>
      <c r="D256" s="43">
        <f t="shared" si="17"/>
        <v>1497415.6238939431</v>
      </c>
      <c r="E256" s="43">
        <f t="shared" si="17"/>
        <v>307076.48636281467</v>
      </c>
      <c r="F256" s="43">
        <f t="shared" si="17"/>
        <v>5036.530202545151</v>
      </c>
      <c r="G256" s="43">
        <f t="shared" si="17"/>
        <v>59059.376381922746</v>
      </c>
      <c r="H256" s="43">
        <f t="shared" si="18"/>
        <v>2370489.9601241183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1208763.4123479757</v>
      </c>
      <c r="D258" s="43">
        <f t="shared" si="17"/>
        <v>7513752.6696100384</v>
      </c>
      <c r="E258" s="43">
        <f t="shared" si="17"/>
        <v>824489.37269252155</v>
      </c>
      <c r="F258" s="43">
        <f t="shared" si="17"/>
        <v>162742.88216974016</v>
      </c>
      <c r="G258" s="43">
        <f t="shared" si="17"/>
        <v>0</v>
      </c>
      <c r="H258" s="43">
        <f t="shared" si="18"/>
        <v>9709748.3368202765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189693.94570541542</v>
      </c>
      <c r="E260" s="43">
        <f t="shared" si="19"/>
        <v>0</v>
      </c>
      <c r="F260" s="43">
        <f t="shared" si="19"/>
        <v>0</v>
      </c>
      <c r="G260" s="43">
        <f t="shared" si="19"/>
        <v>0</v>
      </c>
      <c r="H260" s="43">
        <f t="shared" si="18"/>
        <v>189693.94570541542</v>
      </c>
      <c r="I260" s="1"/>
    </row>
    <row r="261" spans="2:10" x14ac:dyDescent="0.2">
      <c r="B261" s="9" t="str">
        <f>$B$50</f>
        <v>Technology</v>
      </c>
      <c r="C261" s="43">
        <f t="shared" si="19"/>
        <v>48732.896749690095</v>
      </c>
      <c r="D261" s="43">
        <f t="shared" si="19"/>
        <v>282869.11527634802</v>
      </c>
      <c r="E261" s="43">
        <f t="shared" si="19"/>
        <v>45971.528659219381</v>
      </c>
      <c r="F261" s="43">
        <f t="shared" si="19"/>
        <v>314.78313765907194</v>
      </c>
      <c r="G261" s="43">
        <f t="shared" si="19"/>
        <v>0</v>
      </c>
      <c r="H261" s="43">
        <f t="shared" si="18"/>
        <v>377888.3238229166</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16540652.162600772</v>
      </c>
      <c r="D263" s="42">
        <f>SUM(D243:D262)</f>
        <v>26776715.896431286</v>
      </c>
      <c r="E263" s="42">
        <f>SUM(E243:E262)</f>
        <v>5218701.2584753539</v>
      </c>
      <c r="F263" s="42">
        <f>SUM(F243:F262)</f>
        <v>2519419.3061106587</v>
      </c>
      <c r="G263" s="42">
        <f>SUM(G243:G262)</f>
        <v>59059.376381922746</v>
      </c>
      <c r="H263" s="42">
        <f t="shared" si="18"/>
        <v>51114548</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50394826.232889049</v>
      </c>
      <c r="D268" s="42">
        <f t="shared" si="20"/>
        <v>45846328.093354538</v>
      </c>
      <c r="E268" s="42">
        <f t="shared" si="20"/>
        <v>19161412.137305386</v>
      </c>
      <c r="F268" s="42">
        <f t="shared" si="20"/>
        <v>15202616.833625145</v>
      </c>
      <c r="G268" s="42">
        <f t="shared" si="20"/>
        <v>0</v>
      </c>
      <c r="H268" s="42">
        <f>SUM(C268:G268)</f>
        <v>130605183.2971741</v>
      </c>
      <c r="I268" s="1"/>
    </row>
    <row r="269" spans="2:10" x14ac:dyDescent="0.2">
      <c r="B269" s="9" t="str">
        <f>$B$33</f>
        <v>Science</v>
      </c>
      <c r="C269" s="43">
        <f t="shared" si="20"/>
        <v>24942391.914088722</v>
      </c>
      <c r="D269" s="43">
        <f t="shared" si="20"/>
        <v>13510457.743389154</v>
      </c>
      <c r="E269" s="43">
        <f t="shared" si="20"/>
        <v>8440535.3931203391</v>
      </c>
      <c r="F269" s="43">
        <f t="shared" si="20"/>
        <v>15343659.358744904</v>
      </c>
      <c r="G269" s="43">
        <f t="shared" si="20"/>
        <v>0</v>
      </c>
      <c r="H269" s="43">
        <f t="shared" ref="H269:H288" si="21">SUM(C269:G269)</f>
        <v>62237044.409343123</v>
      </c>
      <c r="I269" s="1"/>
    </row>
    <row r="270" spans="2:10" x14ac:dyDescent="0.2">
      <c r="B270" s="9" t="str">
        <f>$B$34</f>
        <v>Fine Arts</v>
      </c>
      <c r="C270" s="43">
        <f t="shared" si="20"/>
        <v>18848500.243492305</v>
      </c>
      <c r="D270" s="43">
        <f t="shared" si="20"/>
        <v>16620321.868005522</v>
      </c>
      <c r="E270" s="43">
        <f t="shared" si="20"/>
        <v>10003177.014622666</v>
      </c>
      <c r="F270" s="43">
        <f t="shared" si="20"/>
        <v>7870816.9803098328</v>
      </c>
      <c r="G270" s="43">
        <f t="shared" si="20"/>
        <v>0</v>
      </c>
      <c r="H270" s="43">
        <f t="shared" si="21"/>
        <v>53342816.106430322</v>
      </c>
      <c r="I270" s="1"/>
    </row>
    <row r="271" spans="2:10" x14ac:dyDescent="0.2">
      <c r="B271" s="9" t="str">
        <f>$B$35</f>
        <v>Teacher Education</v>
      </c>
      <c r="C271" s="43">
        <f t="shared" si="20"/>
        <v>811047.88926314609</v>
      </c>
      <c r="D271" s="43">
        <f t="shared" si="20"/>
        <v>7318101.2201058324</v>
      </c>
      <c r="E271" s="43">
        <f t="shared" si="20"/>
        <v>6111982.6071596751</v>
      </c>
      <c r="F271" s="43">
        <f t="shared" si="20"/>
        <v>4158681.3502614936</v>
      </c>
      <c r="G271" s="43">
        <f t="shared" si="20"/>
        <v>0</v>
      </c>
      <c r="H271" s="43">
        <f t="shared" si="21"/>
        <v>18399813.066790149</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7097110.0798807256</v>
      </c>
      <c r="D273" s="43">
        <f t="shared" si="20"/>
        <v>13524261.833809532</v>
      </c>
      <c r="E273" s="43">
        <f t="shared" si="20"/>
        <v>9903812.4616416525</v>
      </c>
      <c r="F273" s="43">
        <f t="shared" si="20"/>
        <v>9864352.0720158909</v>
      </c>
      <c r="G273" s="43">
        <f t="shared" si="20"/>
        <v>0</v>
      </c>
      <c r="H273" s="43">
        <f t="shared" si="21"/>
        <v>40389536.447347797</v>
      </c>
      <c r="I273" s="1"/>
    </row>
    <row r="274" spans="2:10" x14ac:dyDescent="0.2">
      <c r="B274" s="9" t="str">
        <f>$B$38</f>
        <v>Home Economics</v>
      </c>
      <c r="C274" s="43">
        <f t="shared" si="20"/>
        <v>530958.27656570659</v>
      </c>
      <c r="D274" s="43">
        <f t="shared" si="20"/>
        <v>371958.92820205615</v>
      </c>
      <c r="E274" s="43">
        <f t="shared" si="20"/>
        <v>150359.10512166657</v>
      </c>
      <c r="F274" s="43">
        <f t="shared" si="20"/>
        <v>0</v>
      </c>
      <c r="G274" s="43">
        <f t="shared" si="20"/>
        <v>0</v>
      </c>
      <c r="H274" s="43">
        <f t="shared" si="21"/>
        <v>1053276.3098894292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212877.31092950137</v>
      </c>
      <c r="D276" s="43">
        <f t="shared" si="20"/>
        <v>1015139.1522601433</v>
      </c>
      <c r="E276" s="43">
        <f t="shared" si="20"/>
        <v>5247.0251193258709</v>
      </c>
      <c r="F276" s="43">
        <f t="shared" si="20"/>
        <v>0</v>
      </c>
      <c r="G276" s="43">
        <f t="shared" si="20"/>
        <v>0</v>
      </c>
      <c r="H276" s="43">
        <f t="shared" si="21"/>
        <v>1233263.4883089706</v>
      </c>
      <c r="I276" s="1"/>
    </row>
    <row r="277" spans="2:10" x14ac:dyDescent="0.2">
      <c r="B277" s="9" t="str">
        <f>$B$41</f>
        <v>Library Science</v>
      </c>
      <c r="C277" s="43">
        <f t="shared" si="20"/>
        <v>21156.234070682069</v>
      </c>
      <c r="D277" s="43">
        <f t="shared" si="20"/>
        <v>233063.6770860239</v>
      </c>
      <c r="E277" s="43">
        <f t="shared" si="20"/>
        <v>4404541.0635547992</v>
      </c>
      <c r="F277" s="43">
        <f t="shared" si="20"/>
        <v>331053.54019744816</v>
      </c>
      <c r="G277" s="43">
        <f t="shared" si="20"/>
        <v>0</v>
      </c>
      <c r="H277" s="43">
        <f t="shared" si="21"/>
        <v>4989814.5149089526</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13367.449688179131</v>
      </c>
      <c r="D279" s="43">
        <f t="shared" si="20"/>
        <v>51209.707520645636</v>
      </c>
      <c r="E279" s="43">
        <f t="shared" si="20"/>
        <v>0</v>
      </c>
      <c r="F279" s="43">
        <f t="shared" si="20"/>
        <v>0</v>
      </c>
      <c r="G279" s="43">
        <f t="shared" si="20"/>
        <v>0</v>
      </c>
      <c r="H279" s="43">
        <f t="shared" si="21"/>
        <v>64577.157208824763</v>
      </c>
      <c r="I279" s="1"/>
    </row>
    <row r="280" spans="2:10" x14ac:dyDescent="0.2">
      <c r="B280" s="9" t="str">
        <f>$B$44</f>
        <v>Physical Training</v>
      </c>
      <c r="C280" s="43">
        <f t="shared" si="20"/>
        <v>892175.88826612721</v>
      </c>
      <c r="D280" s="43">
        <f t="shared" si="20"/>
        <v>0</v>
      </c>
      <c r="E280" s="43">
        <f t="shared" si="20"/>
        <v>0</v>
      </c>
      <c r="F280" s="43">
        <f t="shared" si="20"/>
        <v>0</v>
      </c>
      <c r="G280" s="43">
        <f t="shared" si="20"/>
        <v>0</v>
      </c>
      <c r="H280" s="43">
        <f t="shared" si="21"/>
        <v>892175.88826612721</v>
      </c>
      <c r="I280" s="1"/>
    </row>
    <row r="281" spans="2:10" x14ac:dyDescent="0.2">
      <c r="B281" s="9" t="str">
        <f>$B$45</f>
        <v>Health Services</v>
      </c>
      <c r="C281" s="43">
        <f t="shared" si="20"/>
        <v>2439984.5359253739</v>
      </c>
      <c r="D281" s="43">
        <f t="shared" si="20"/>
        <v>7206482.7019407386</v>
      </c>
      <c r="E281" s="43">
        <f t="shared" si="20"/>
        <v>2966771.5046472498</v>
      </c>
      <c r="F281" s="43">
        <f t="shared" si="20"/>
        <v>18927.643712049619</v>
      </c>
      <c r="G281" s="43">
        <f t="shared" si="20"/>
        <v>1412250.3367947326</v>
      </c>
      <c r="H281" s="43">
        <f t="shared" si="21"/>
        <v>14044416.723020144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8502080.3899157941</v>
      </c>
      <c r="D283" s="43">
        <f t="shared" si="20"/>
        <v>36382637.853376657</v>
      </c>
      <c r="E283" s="43">
        <f t="shared" si="20"/>
        <v>10219779.159683747</v>
      </c>
      <c r="F283" s="43">
        <f t="shared" si="20"/>
        <v>4152332.3248387026</v>
      </c>
      <c r="G283" s="43">
        <f t="shared" si="20"/>
        <v>0</v>
      </c>
      <c r="H283" s="43">
        <f t="shared" si="21"/>
        <v>59256829.727814905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1607220.3601565033</v>
      </c>
      <c r="E285" s="43">
        <f t="shared" si="22"/>
        <v>0</v>
      </c>
      <c r="F285" s="43">
        <f t="shared" si="22"/>
        <v>0</v>
      </c>
      <c r="G285" s="43">
        <f t="shared" si="22"/>
        <v>0</v>
      </c>
      <c r="H285" s="43">
        <f t="shared" si="21"/>
        <v>1607220.3601565033</v>
      </c>
      <c r="I285" s="1"/>
    </row>
    <row r="286" spans="2:10" x14ac:dyDescent="0.2">
      <c r="B286" s="9" t="str">
        <f>$B$50</f>
        <v>Technology</v>
      </c>
      <c r="C286" s="43">
        <f t="shared" si="22"/>
        <v>441548.87206921534</v>
      </c>
      <c r="D286" s="43">
        <f t="shared" si="22"/>
        <v>2501835.3918566741</v>
      </c>
      <c r="E286" s="43">
        <f t="shared" si="22"/>
        <v>1579461.6383812958</v>
      </c>
      <c r="F286" s="43">
        <f t="shared" si="22"/>
        <v>5087.0045732989011</v>
      </c>
      <c r="G286" s="43">
        <f t="shared" si="22"/>
        <v>0</v>
      </c>
      <c r="H286" s="43">
        <f t="shared" si="21"/>
        <v>4527932.906880484</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115148025.31704454</v>
      </c>
      <c r="D288" s="42">
        <f>SUM(D268:D287)</f>
        <v>146189018.53106403</v>
      </c>
      <c r="E288" s="42">
        <f>SUM(E268:E287)</f>
        <v>72947079.110357806</v>
      </c>
      <c r="F288" s="42">
        <f>SUM(F268:F287)</f>
        <v>56947527.108278774</v>
      </c>
      <c r="G288" s="42">
        <f>SUM(G268:G287)</f>
        <v>1412250.3367947326</v>
      </c>
      <c r="H288" s="42">
        <f t="shared" si="21"/>
        <v>392643900.4035399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207.70493899231764</v>
      </c>
      <c r="D293" s="40">
        <f t="shared" si="23"/>
        <v>364.29053478601315</v>
      </c>
      <c r="E293" s="40">
        <f t="shared" si="23"/>
        <v>1019.007239805647</v>
      </c>
      <c r="F293" s="40">
        <f t="shared" si="23"/>
        <v>2022.9696385396069</v>
      </c>
      <c r="G293" s="41">
        <f t="shared" si="23"/>
        <v>0</v>
      </c>
      <c r="H293" s="42">
        <f t="shared" si="23"/>
        <v>330.81604798712783</v>
      </c>
      <c r="I293" s="1"/>
    </row>
    <row r="294" spans="2:10" x14ac:dyDescent="0.2">
      <c r="B294" s="9" t="str">
        <f>$B$33</f>
        <v>Science</v>
      </c>
      <c r="C294" s="75">
        <f t="shared" si="23"/>
        <v>300.65926438468063</v>
      </c>
      <c r="D294" s="75">
        <f t="shared" si="23"/>
        <v>482.99934732550958</v>
      </c>
      <c r="E294" s="75">
        <f t="shared" si="23"/>
        <v>1108.9916427697201</v>
      </c>
      <c r="F294" s="75">
        <f t="shared" si="23"/>
        <v>3151.9431714759457</v>
      </c>
      <c r="G294" s="96">
        <f t="shared" si="23"/>
        <v>0</v>
      </c>
      <c r="H294" s="43">
        <f t="shared" si="23"/>
        <v>504.31119365807569</v>
      </c>
      <c r="I294" s="1"/>
    </row>
    <row r="295" spans="2:10" x14ac:dyDescent="0.2">
      <c r="B295" s="9" t="str">
        <f>$B$34</f>
        <v>Fine Arts</v>
      </c>
      <c r="C295" s="75">
        <f t="shared" si="23"/>
        <v>344.3403164801839</v>
      </c>
      <c r="D295" s="75">
        <f t="shared" si="23"/>
        <v>542.13790873228049</v>
      </c>
      <c r="E295" s="75">
        <f t="shared" si="23"/>
        <v>1359.4967402314035</v>
      </c>
      <c r="F295" s="75">
        <f t="shared" si="23"/>
        <v>1672.5067956459484</v>
      </c>
      <c r="G295" s="96">
        <f t="shared" si="23"/>
        <v>0</v>
      </c>
      <c r="H295" s="43">
        <f t="shared" si="23"/>
        <v>547.33596801147485</v>
      </c>
      <c r="I295" s="1"/>
    </row>
    <row r="296" spans="2:10" x14ac:dyDescent="0.2">
      <c r="B296" s="9" t="str">
        <f>$B$35</f>
        <v>Teacher Education</v>
      </c>
      <c r="C296" s="75">
        <f t="shared" si="23"/>
        <v>363.20998175689482</v>
      </c>
      <c r="D296" s="75">
        <f t="shared" si="23"/>
        <v>387.30358402253677</v>
      </c>
      <c r="E296" s="75">
        <f t="shared" si="23"/>
        <v>473.46677567276129</v>
      </c>
      <c r="F296" s="75">
        <f t="shared" si="23"/>
        <v>1449.0178920771755</v>
      </c>
      <c r="G296" s="96">
        <f t="shared" si="23"/>
        <v>0</v>
      </c>
      <c r="H296" s="43">
        <f t="shared" si="23"/>
        <v>498.54534551142461</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359.43834286557234</v>
      </c>
      <c r="D298" s="75">
        <f t="shared" si="23"/>
        <v>593.74228790102438</v>
      </c>
      <c r="E298" s="75">
        <f t="shared" si="23"/>
        <v>1728.7157377625506</v>
      </c>
      <c r="F298" s="75">
        <f t="shared" si="23"/>
        <v>4332.1704312761931</v>
      </c>
      <c r="G298" s="96">
        <f t="shared" si="23"/>
        <v>0</v>
      </c>
      <c r="H298" s="43">
        <f t="shared" si="23"/>
        <v>799.33377758015786</v>
      </c>
      <c r="I298" s="1"/>
    </row>
    <row r="299" spans="2:10" x14ac:dyDescent="0.2">
      <c r="B299" s="9" t="str">
        <f>$B$38</f>
        <v>Home Economics</v>
      </c>
      <c r="C299" s="75">
        <f t="shared" si="23"/>
        <v>125.61113711041084</v>
      </c>
      <c r="D299" s="75">
        <f t="shared" si="23"/>
        <v>223.80200252831295</v>
      </c>
      <c r="E299" s="75">
        <f t="shared" si="23"/>
        <v>1927.6808348931611</v>
      </c>
      <c r="F299" s="75">
        <f t="shared" si="23"/>
        <v>0</v>
      </c>
      <c r="G299" s="96">
        <f t="shared" si="23"/>
        <v>0</v>
      </c>
      <c r="H299" s="43">
        <f t="shared" si="23"/>
        <v>176.51689456836422</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107.84058304432693</v>
      </c>
      <c r="D301" s="75">
        <f t="shared" si="23"/>
        <v>242.04557755368225</v>
      </c>
      <c r="E301" s="75">
        <f t="shared" si="23"/>
        <v>116.60055820724158</v>
      </c>
      <c r="F301" s="75">
        <f t="shared" si="23"/>
        <v>0</v>
      </c>
      <c r="G301" s="96">
        <f t="shared" si="23"/>
        <v>0</v>
      </c>
      <c r="H301" s="43">
        <f t="shared" si="23"/>
        <v>198.4972619200017</v>
      </c>
      <c r="I301" s="1"/>
    </row>
    <row r="302" spans="2:10" x14ac:dyDescent="0.2">
      <c r="B302" s="9" t="str">
        <f>$B$41</f>
        <v>Library Science</v>
      </c>
      <c r="C302" s="75">
        <f t="shared" si="23"/>
        <v>235.06926745202298</v>
      </c>
      <c r="D302" s="75">
        <f t="shared" si="23"/>
        <v>329.18598458477953</v>
      </c>
      <c r="E302" s="75">
        <f t="shared" si="23"/>
        <v>542.36437182056386</v>
      </c>
      <c r="F302" s="75">
        <f t="shared" si="23"/>
        <v>1913.6042785979662</v>
      </c>
      <c r="G302" s="96">
        <f t="shared" si="23"/>
        <v>0</v>
      </c>
      <c r="H302" s="43">
        <f t="shared" si="23"/>
        <v>548.81373899130585</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1909.6356697398758</v>
      </c>
      <c r="D304" s="75">
        <f t="shared" si="23"/>
        <v>2438.5575009831255</v>
      </c>
      <c r="E304" s="75">
        <f t="shared" si="23"/>
        <v>0</v>
      </c>
      <c r="F304" s="75">
        <f t="shared" si="23"/>
        <v>0</v>
      </c>
      <c r="G304" s="96">
        <f t="shared" si="23"/>
        <v>0</v>
      </c>
      <c r="H304" s="43">
        <f t="shared" si="23"/>
        <v>2306.3270431723131</v>
      </c>
      <c r="I304" s="1"/>
    </row>
    <row r="305" spans="2:10" x14ac:dyDescent="0.2">
      <c r="B305" s="9" t="str">
        <f>$B$44</f>
        <v>Physical Training</v>
      </c>
      <c r="C305" s="75">
        <f t="shared" si="23"/>
        <v>759.94539034593458</v>
      </c>
      <c r="D305" s="75">
        <f t="shared" si="23"/>
        <v>0</v>
      </c>
      <c r="E305" s="75">
        <f t="shared" si="23"/>
        <v>0</v>
      </c>
      <c r="F305" s="75">
        <f t="shared" si="23"/>
        <v>0</v>
      </c>
      <c r="G305" s="96">
        <f t="shared" si="23"/>
        <v>0</v>
      </c>
      <c r="H305" s="43">
        <f t="shared" si="23"/>
        <v>759.94539034593458</v>
      </c>
      <c r="I305" s="1"/>
    </row>
    <row r="306" spans="2:10" x14ac:dyDescent="0.2">
      <c r="B306" s="9" t="str">
        <f>$B$45</f>
        <v>Health Services</v>
      </c>
      <c r="C306" s="75">
        <f t="shared" si="23"/>
        <v>175.3618323936592</v>
      </c>
      <c r="D306" s="75">
        <f t="shared" si="23"/>
        <v>357.58858244136053</v>
      </c>
      <c r="E306" s="75">
        <f t="shared" si="23"/>
        <v>643.69093179588845</v>
      </c>
      <c r="F306" s="75">
        <f t="shared" si="23"/>
        <v>394.32591066770038</v>
      </c>
      <c r="G306" s="96">
        <f t="shared" si="23"/>
        <v>1127.9954766731091</v>
      </c>
      <c r="H306" s="43">
        <f t="shared" si="23"/>
        <v>351.32121080198476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253.7177078458906</v>
      </c>
      <c r="D308" s="75">
        <f t="shared" si="23"/>
        <v>359.78242408702835</v>
      </c>
      <c r="E308" s="75">
        <f t="shared" si="23"/>
        <v>825.84074017646446</v>
      </c>
      <c r="F308" s="75">
        <f t="shared" si="23"/>
        <v>2677.1968567625418</v>
      </c>
      <c r="G308" s="96">
        <f t="shared" si="23"/>
        <v>0</v>
      </c>
      <c r="H308" s="43">
        <f t="shared" si="23"/>
        <v>398.8747289163631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629.5418567005496</v>
      </c>
      <c r="E310" s="75">
        <f t="shared" si="24"/>
        <v>0</v>
      </c>
      <c r="F310" s="75">
        <f t="shared" si="24"/>
        <v>0</v>
      </c>
      <c r="G310" s="96">
        <f t="shared" si="24"/>
        <v>0</v>
      </c>
      <c r="H310" s="43">
        <f t="shared" si="24"/>
        <v>629.5418567005496</v>
      </c>
      <c r="I310" s="1"/>
    </row>
    <row r="311" spans="2:10" x14ac:dyDescent="0.2">
      <c r="B311" s="9" t="str">
        <f>$B$50</f>
        <v>Technology</v>
      </c>
      <c r="C311" s="75">
        <f t="shared" si="24"/>
        <v>326.83114142799064</v>
      </c>
      <c r="D311" s="75">
        <f t="shared" si="24"/>
        <v>657.1671636082674</v>
      </c>
      <c r="E311" s="75">
        <f t="shared" si="24"/>
        <v>2289.074838233762</v>
      </c>
      <c r="F311" s="75">
        <f t="shared" si="24"/>
        <v>1695.6681910996338</v>
      </c>
      <c r="G311" s="96">
        <f t="shared" si="24"/>
        <v>0</v>
      </c>
      <c r="H311" s="43">
        <f t="shared" si="24"/>
        <v>773.8733390669089</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251.11389473544713</v>
      </c>
      <c r="D313" s="42">
        <f t="shared" si="24"/>
        <v>405.65804656556099</v>
      </c>
      <c r="E313" s="42">
        <f t="shared" si="24"/>
        <v>931.29082600770857</v>
      </c>
      <c r="F313" s="42">
        <f t="shared" si="24"/>
        <v>2371.7265881587095</v>
      </c>
      <c r="G313" s="42">
        <f t="shared" si="24"/>
        <v>1127.9954766731091</v>
      </c>
      <c r="H313" s="42">
        <f t="shared" si="24"/>
        <v>425.62286226313677</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1.7538847971231302</v>
      </c>
      <c r="E318" s="59">
        <f t="shared" si="25"/>
        <v>4.9060327826067578</v>
      </c>
      <c r="F318" s="59">
        <f t="shared" si="25"/>
        <v>9.7396318467633076</v>
      </c>
      <c r="G318" s="59">
        <f t="shared" si="25"/>
        <v>0</v>
      </c>
      <c r="H318" s="59">
        <f t="shared" si="25"/>
        <v>1.5927211437151414</v>
      </c>
      <c r="I318" s="1"/>
    </row>
    <row r="319" spans="2:10" x14ac:dyDescent="0.2">
      <c r="B319" s="9" t="str">
        <f>$B$33</f>
        <v>Science</v>
      </c>
      <c r="C319" s="59">
        <f t="shared" ref="C319:H334" si="26">IF($C$293=0,"",C294/$C$293)</f>
        <v>1.4475306453632337</v>
      </c>
      <c r="D319" s="59">
        <f t="shared" si="26"/>
        <v>2.3254109876673383</v>
      </c>
      <c r="E319" s="59">
        <f t="shared" si="26"/>
        <v>5.3392646710762053</v>
      </c>
      <c r="F319" s="59">
        <f t="shared" si="26"/>
        <v>15.175099767813062</v>
      </c>
      <c r="G319" s="59">
        <f t="shared" si="26"/>
        <v>0</v>
      </c>
      <c r="H319" s="59">
        <f t="shared" si="26"/>
        <v>2.4280173408718442</v>
      </c>
      <c r="I319" s="1"/>
    </row>
    <row r="320" spans="2:10" x14ac:dyDescent="0.2">
      <c r="B320" s="9" t="str">
        <f>$B$34</f>
        <v>Fine Arts</v>
      </c>
      <c r="C320" s="59">
        <f t="shared" si="26"/>
        <v>1.6578340320203939</v>
      </c>
      <c r="D320" s="59">
        <f t="shared" si="26"/>
        <v>2.6101348930962711</v>
      </c>
      <c r="E320" s="59">
        <f t="shared" si="26"/>
        <v>6.5453269759834027</v>
      </c>
      <c r="F320" s="59">
        <f t="shared" si="26"/>
        <v>8.0523207765791707</v>
      </c>
      <c r="G320" s="59">
        <f t="shared" si="26"/>
        <v>0</v>
      </c>
      <c r="H320" s="59">
        <f t="shared" si="26"/>
        <v>2.6351610638961218</v>
      </c>
      <c r="I320" s="1"/>
    </row>
    <row r="321" spans="2:9" x14ac:dyDescent="0.2">
      <c r="B321" s="9" t="str">
        <f>$B$35</f>
        <v>Teacher Education</v>
      </c>
      <c r="C321" s="59">
        <f t="shared" si="26"/>
        <v>1.7486824507833627</v>
      </c>
      <c r="D321" s="59">
        <f t="shared" si="26"/>
        <v>1.8646816291492323</v>
      </c>
      <c r="E321" s="59">
        <f t="shared" si="26"/>
        <v>2.2795162116499954</v>
      </c>
      <c r="F321" s="59">
        <f t="shared" si="26"/>
        <v>6.976328531748444</v>
      </c>
      <c r="G321" s="59">
        <f t="shared" si="26"/>
        <v>0</v>
      </c>
      <c r="H321" s="59">
        <f t="shared" si="26"/>
        <v>2.4002575380735856</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1.7305238123339324</v>
      </c>
      <c r="D323" s="59">
        <f t="shared" si="26"/>
        <v>2.8585853123260834</v>
      </c>
      <c r="E323" s="59">
        <f t="shared" si="26"/>
        <v>8.3229399654598026</v>
      </c>
      <c r="F323" s="59">
        <f t="shared" si="26"/>
        <v>20.857329884853758</v>
      </c>
      <c r="G323" s="59">
        <f t="shared" si="26"/>
        <v>0</v>
      </c>
      <c r="H323" s="59">
        <f t="shared" si="26"/>
        <v>3.8484100640944447</v>
      </c>
      <c r="I323" s="1"/>
    </row>
    <row r="324" spans="2:9" x14ac:dyDescent="0.2">
      <c r="B324" s="9" t="str">
        <f>$B$38</f>
        <v>Home Economics</v>
      </c>
      <c r="C324" s="59">
        <f t="shared" si="26"/>
        <v>0.60475758409893565</v>
      </c>
      <c r="D324" s="59">
        <f t="shared" si="26"/>
        <v>1.077499666662191</v>
      </c>
      <c r="E324" s="59">
        <f t="shared" si="26"/>
        <v>9.2808618044680209</v>
      </c>
      <c r="F324" s="59">
        <f t="shared" si="26"/>
        <v>0</v>
      </c>
      <c r="G324" s="59">
        <f t="shared" si="26"/>
        <v>0</v>
      </c>
      <c r="H324" s="59">
        <f t="shared" si="26"/>
        <v>0.84984447372670824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0.51920086044904123</v>
      </c>
      <c r="D326" s="59">
        <f t="shared" si="26"/>
        <v>1.1653337601309268</v>
      </c>
      <c r="E326" s="59">
        <f t="shared" si="26"/>
        <v>0.56137595366258608</v>
      </c>
      <c r="F326" s="59">
        <f t="shared" si="26"/>
        <v>0</v>
      </c>
      <c r="G326" s="59">
        <f t="shared" si="26"/>
        <v>0</v>
      </c>
      <c r="H326" s="59">
        <f t="shared" si="26"/>
        <v>0.95566943609050869</v>
      </c>
      <c r="I326" s="1"/>
    </row>
    <row r="327" spans="2:9" x14ac:dyDescent="0.2">
      <c r="B327" s="9" t="str">
        <f>$B$41</f>
        <v>Library Science</v>
      </c>
      <c r="C327" s="59">
        <f t="shared" si="26"/>
        <v>1.1317461616101361</v>
      </c>
      <c r="D327" s="59">
        <f t="shared" si="26"/>
        <v>1.5848731675896985</v>
      </c>
      <c r="E327" s="59">
        <f t="shared" si="26"/>
        <v>2.6112252046188669</v>
      </c>
      <c r="F327" s="59">
        <f t="shared" si="26"/>
        <v>9.2130899143844847</v>
      </c>
      <c r="G327" s="59">
        <f t="shared" si="26"/>
        <v>0</v>
      </c>
      <c r="H327" s="59">
        <f t="shared" si="26"/>
        <v>2.6422758248016662</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9.1939829596950862</v>
      </c>
      <c r="D329" s="59">
        <f t="shared" si="26"/>
        <v>11.740488756857728</v>
      </c>
      <c r="E329" s="59">
        <f t="shared" si="26"/>
        <v>0</v>
      </c>
      <c r="F329" s="59">
        <f t="shared" si="26"/>
        <v>0</v>
      </c>
      <c r="G329" s="59">
        <f t="shared" si="26"/>
        <v>0</v>
      </c>
      <c r="H329" s="59">
        <f t="shared" si="26"/>
        <v>11.103862307567068</v>
      </c>
      <c r="I329" s="1"/>
    </row>
    <row r="330" spans="2:9" x14ac:dyDescent="0.2">
      <c r="B330" s="9" t="str">
        <f>$B$44</f>
        <v>Physical Training</v>
      </c>
      <c r="C330" s="59">
        <f t="shared" si="26"/>
        <v>3.658773806885943</v>
      </c>
      <c r="D330" s="59">
        <f t="shared" si="26"/>
        <v>0</v>
      </c>
      <c r="E330" s="59">
        <f t="shared" si="26"/>
        <v>0</v>
      </c>
      <c r="F330" s="59">
        <f t="shared" si="26"/>
        <v>0</v>
      </c>
      <c r="G330" s="59">
        <f t="shared" si="26"/>
        <v>0</v>
      </c>
      <c r="H330" s="59">
        <f t="shared" si="26"/>
        <v>3.658773806885943</v>
      </c>
      <c r="I330" s="1"/>
    </row>
    <row r="331" spans="2:9" x14ac:dyDescent="0.2">
      <c r="B331" s="9" t="str">
        <f>$B$45</f>
        <v>Health Services</v>
      </c>
      <c r="C331" s="59">
        <f t="shared" si="26"/>
        <v>0.84428340146569791</v>
      </c>
      <c r="D331" s="59">
        <f t="shared" si="26"/>
        <v>1.7216181000615813</v>
      </c>
      <c r="E331" s="59">
        <f t="shared" si="26"/>
        <v>3.0990641576399711</v>
      </c>
      <c r="F331" s="59">
        <f t="shared" si="26"/>
        <v>1.8984907753314682</v>
      </c>
      <c r="G331" s="59">
        <f t="shared" si="26"/>
        <v>5.4307590476451315</v>
      </c>
      <c r="H331" s="59">
        <f t="shared" si="26"/>
        <v>1.691443701369947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1.221529488305884</v>
      </c>
      <c r="D333" s="59">
        <f t="shared" si="26"/>
        <v>1.7321803989472566</v>
      </c>
      <c r="E333" s="59">
        <f t="shared" si="26"/>
        <v>3.9760284188861283</v>
      </c>
      <c r="F333" s="59">
        <f t="shared" si="26"/>
        <v>12.889423187291483</v>
      </c>
      <c r="G333" s="59">
        <f t="shared" si="26"/>
        <v>0</v>
      </c>
      <c r="H333" s="59">
        <f t="shared" si="26"/>
        <v>1.9203911609011677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3.0309431241971305</v>
      </c>
      <c r="E335" s="59">
        <f t="shared" si="27"/>
        <v>0</v>
      </c>
      <c r="F335" s="59">
        <f t="shared" si="27"/>
        <v>0</v>
      </c>
      <c r="G335" s="59">
        <f t="shared" si="27"/>
        <v>0</v>
      </c>
      <c r="H335" s="59">
        <f t="shared" si="27"/>
        <v>3.0309431241971305</v>
      </c>
      <c r="I335" s="1"/>
    </row>
    <row r="336" spans="2:9" x14ac:dyDescent="0.2">
      <c r="B336" s="9" t="str">
        <f>$B$50</f>
        <v>Technology</v>
      </c>
      <c r="C336" s="59">
        <f t="shared" si="27"/>
        <v>1.57353572338537</v>
      </c>
      <c r="D336" s="59">
        <f t="shared" si="27"/>
        <v>3.1639457722889004</v>
      </c>
      <c r="E336" s="59">
        <f t="shared" si="27"/>
        <v>11.020801187199636</v>
      </c>
      <c r="F336" s="59">
        <f t="shared" si="27"/>
        <v>8.1638318247326378</v>
      </c>
      <c r="G336" s="59">
        <f t="shared" si="27"/>
        <v>0</v>
      </c>
      <c r="H336" s="59">
        <f t="shared" si="27"/>
        <v>3.7258302225328022</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1.2089933727802933</v>
      </c>
      <c r="D338" s="59">
        <f t="shared" si="27"/>
        <v>1.9530495930121576</v>
      </c>
      <c r="E338" s="59">
        <f t="shared" si="27"/>
        <v>4.4837201778921303</v>
      </c>
      <c r="F338" s="59">
        <f t="shared" si="27"/>
        <v>11.418729856233377</v>
      </c>
      <c r="G338" s="59">
        <f t="shared" si="27"/>
        <v>5.4307590476451315</v>
      </c>
      <c r="H338" s="59">
        <f t="shared" si="27"/>
        <v>2.0491706375787206</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6231.148169769529</v>
      </c>
      <c r="D343" s="42">
        <f t="shared" si="28"/>
        <v>10928.716043580394</v>
      </c>
      <c r="E343" s="42">
        <f>E293*24</f>
        <v>24456.173755335527</v>
      </c>
      <c r="F343" s="42">
        <f>F293*18</f>
        <v>36413.453493712921</v>
      </c>
      <c r="G343" s="42">
        <f>G293*24</f>
        <v>0</v>
      </c>
      <c r="H343" s="42">
        <f>IF((C32/30+D32/30+E32/24+F32/18+G32/24)=0,0,H268/(C32/30+D32/30+E32/24+F32/18+G32/24))</f>
        <v>9686.2249916323599</v>
      </c>
      <c r="I343" s="1"/>
    </row>
    <row r="344" spans="2:10" x14ac:dyDescent="0.2">
      <c r="B344" s="9" t="str">
        <f>$B$33</f>
        <v>Science</v>
      </c>
      <c r="C344" s="43">
        <f t="shared" si="28"/>
        <v>9019.7779315404186</v>
      </c>
      <c r="D344" s="43">
        <f t="shared" si="28"/>
        <v>14489.980419765287</v>
      </c>
      <c r="E344" s="43">
        <f>E294*24</f>
        <v>26615.799426473284</v>
      </c>
      <c r="F344" s="43">
        <f>F294*18</f>
        <v>56734.977086567022</v>
      </c>
      <c r="G344" s="43">
        <f>G294*24</f>
        <v>0</v>
      </c>
      <c r="H344" s="43">
        <f t="shared" ref="H344:H363" si="29">IF((C33/30+D33/30+E33/24+F33/18+G33/24)=0,0,H269/(C33/30+D33/30+E33/24+F33/18+G33/24))</f>
        <v>14523.484512748466</v>
      </c>
      <c r="I344" s="1"/>
    </row>
    <row r="345" spans="2:10" x14ac:dyDescent="0.2">
      <c r="B345" s="9" t="str">
        <f>$B$34</f>
        <v>Fine Arts</v>
      </c>
      <c r="C345" s="43">
        <f t="shared" si="28"/>
        <v>10330.209494405517</v>
      </c>
      <c r="D345" s="43">
        <f t="shared" si="28"/>
        <v>16264.137261968415</v>
      </c>
      <c r="E345" s="43">
        <f t="shared" ref="E345:E363" si="30">E295*24</f>
        <v>32627.921765553685</v>
      </c>
      <c r="F345" s="43">
        <f t="shared" ref="F345:F363" si="31">F295*18</f>
        <v>30105.12232162707</v>
      </c>
      <c r="G345" s="43">
        <f t="shared" ref="G345:G363" si="32">G295*24</f>
        <v>0</v>
      </c>
      <c r="H345" s="43">
        <f t="shared" si="29"/>
        <v>15622.311364280822</v>
      </c>
      <c r="I345" s="1"/>
    </row>
    <row r="346" spans="2:10" x14ac:dyDescent="0.2">
      <c r="B346" s="9" t="str">
        <f>$B$35</f>
        <v>Teacher Education</v>
      </c>
      <c r="C346" s="43">
        <f t="shared" si="28"/>
        <v>10896.299452706844</v>
      </c>
      <c r="D346" s="43">
        <f t="shared" si="28"/>
        <v>11619.107520676103</v>
      </c>
      <c r="E346" s="43">
        <f t="shared" si="30"/>
        <v>11363.202616146271</v>
      </c>
      <c r="F346" s="43">
        <f t="shared" si="31"/>
        <v>26082.322057389159</v>
      </c>
      <c r="G346" s="43">
        <f t="shared" si="32"/>
        <v>0</v>
      </c>
      <c r="H346" s="43">
        <f t="shared" si="29"/>
        <v>13127.850597922697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10783.150285967171</v>
      </c>
      <c r="D348" s="43">
        <f t="shared" si="28"/>
        <v>17812.268637030731</v>
      </c>
      <c r="E348" s="43">
        <f t="shared" si="30"/>
        <v>41489.177706301212</v>
      </c>
      <c r="F348" s="43">
        <f t="shared" si="31"/>
        <v>77979.067762971477</v>
      </c>
      <c r="G348" s="43">
        <f t="shared" si="32"/>
        <v>0</v>
      </c>
      <c r="H348" s="43">
        <f t="shared" si="29"/>
        <v>22657.125771592418</v>
      </c>
      <c r="I348" s="1"/>
    </row>
    <row r="349" spans="2:10" x14ac:dyDescent="0.2">
      <c r="B349" s="9" t="str">
        <f>$B$38</f>
        <v>Home Economics</v>
      </c>
      <c r="C349" s="43">
        <f t="shared" si="28"/>
        <v>3768.3341133123249</v>
      </c>
      <c r="D349" s="43">
        <f t="shared" si="28"/>
        <v>6714.0600758493883</v>
      </c>
      <c r="E349" s="43">
        <f t="shared" si="30"/>
        <v>46264.340037435868</v>
      </c>
      <c r="F349" s="43">
        <f t="shared" si="31"/>
        <v>0</v>
      </c>
      <c r="G349" s="43">
        <f t="shared" si="32"/>
        <v>0</v>
      </c>
      <c r="H349" s="43">
        <f t="shared" si="29"/>
        <v>5278.2576291126497</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3235.2174913298081</v>
      </c>
      <c r="D351" s="43">
        <f t="shared" si="28"/>
        <v>7261.3673266104679</v>
      </c>
      <c r="E351" s="43">
        <f t="shared" si="30"/>
        <v>2798.4133969737977</v>
      </c>
      <c r="F351" s="43">
        <f t="shared" si="31"/>
        <v>0</v>
      </c>
      <c r="G351" s="43">
        <f t="shared" si="32"/>
        <v>0</v>
      </c>
      <c r="H351" s="43">
        <f t="shared" si="29"/>
        <v>5944.1546610867354</v>
      </c>
      <c r="I351" s="1"/>
    </row>
    <row r="352" spans="2:10" x14ac:dyDescent="0.2">
      <c r="B352" s="9" t="str">
        <f>$B$41</f>
        <v>Library Science</v>
      </c>
      <c r="C352" s="43">
        <f t="shared" si="28"/>
        <v>7052.0780235606899</v>
      </c>
      <c r="D352" s="43">
        <f t="shared" si="28"/>
        <v>9875.5795375433863</v>
      </c>
      <c r="E352" s="43">
        <f t="shared" si="30"/>
        <v>13016.744923693532</v>
      </c>
      <c r="F352" s="43">
        <f t="shared" si="31"/>
        <v>34444.877014763391</v>
      </c>
      <c r="G352" s="43">
        <f t="shared" si="32"/>
        <v>0</v>
      </c>
      <c r="H352" s="43">
        <f t="shared" si="29"/>
        <v>13320.874338100741</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57289.070092196271</v>
      </c>
      <c r="D354" s="43">
        <f t="shared" si="28"/>
        <v>73156.725029493769</v>
      </c>
      <c r="E354" s="43">
        <f t="shared" si="30"/>
        <v>0</v>
      </c>
      <c r="F354" s="43">
        <f t="shared" si="31"/>
        <v>0</v>
      </c>
      <c r="G354" s="43">
        <f t="shared" si="32"/>
        <v>0</v>
      </c>
      <c r="H354" s="43">
        <f t="shared" si="29"/>
        <v>69189.811295169391</v>
      </c>
      <c r="I354" s="1"/>
    </row>
    <row r="355" spans="2:9" x14ac:dyDescent="0.2">
      <c r="B355" s="9" t="str">
        <f>$B$44</f>
        <v>Physical Training</v>
      </c>
      <c r="C355" s="43">
        <f t="shared" si="28"/>
        <v>22798.361710378038</v>
      </c>
      <c r="D355" s="43">
        <f t="shared" si="28"/>
        <v>0</v>
      </c>
      <c r="E355" s="43">
        <f t="shared" si="30"/>
        <v>0</v>
      </c>
      <c r="F355" s="43">
        <f t="shared" si="31"/>
        <v>0</v>
      </c>
      <c r="G355" s="43">
        <f t="shared" si="32"/>
        <v>0</v>
      </c>
      <c r="H355" s="43">
        <f t="shared" si="29"/>
        <v>22798.361710378038</v>
      </c>
      <c r="I355" s="1"/>
    </row>
    <row r="356" spans="2:9" x14ac:dyDescent="0.2">
      <c r="B356" s="9" t="str">
        <f>$B$45</f>
        <v>Health Services</v>
      </c>
      <c r="C356" s="43">
        <f t="shared" si="28"/>
        <v>5260.8549718097756</v>
      </c>
      <c r="D356" s="43">
        <f t="shared" si="28"/>
        <v>10727.657473240815</v>
      </c>
      <c r="E356" s="43">
        <f t="shared" si="30"/>
        <v>15448.582363101323</v>
      </c>
      <c r="F356" s="43">
        <f t="shared" si="31"/>
        <v>7097.8663920186073</v>
      </c>
      <c r="G356" s="43">
        <f t="shared" si="32"/>
        <v>27071.891440154621</v>
      </c>
      <c r="H356" s="43">
        <f t="shared" si="29"/>
        <v>10159.138762711007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7611.5312353767176</v>
      </c>
      <c r="D358" s="43">
        <f t="shared" si="28"/>
        <v>10793.47272261085</v>
      </c>
      <c r="E358" s="43">
        <f t="shared" si="30"/>
        <v>19820.177764235148</v>
      </c>
      <c r="F358" s="43">
        <f t="shared" si="31"/>
        <v>48189.54342172575</v>
      </c>
      <c r="G358" s="43">
        <f t="shared" si="32"/>
        <v>0</v>
      </c>
      <c r="H358" s="43">
        <f t="shared" si="29"/>
        <v>11642.747318199705</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18886.255701016489</v>
      </c>
      <c r="E360" s="43">
        <f t="shared" si="30"/>
        <v>0</v>
      </c>
      <c r="F360" s="43">
        <f t="shared" si="31"/>
        <v>0</v>
      </c>
      <c r="G360" s="43">
        <f t="shared" si="32"/>
        <v>0</v>
      </c>
      <c r="H360" s="43">
        <f t="shared" si="29"/>
        <v>18886.255701016489</v>
      </c>
      <c r="I360" s="1"/>
    </row>
    <row r="361" spans="2:9" x14ac:dyDescent="0.2">
      <c r="B361" s="9" t="str">
        <f>$B$50</f>
        <v>Technology</v>
      </c>
      <c r="C361" s="43">
        <f t="shared" si="33"/>
        <v>9804.9342428397194</v>
      </c>
      <c r="D361" s="43">
        <f t="shared" si="33"/>
        <v>19715.01490824802</v>
      </c>
      <c r="E361" s="43">
        <f t="shared" si="30"/>
        <v>54937.796117610284</v>
      </c>
      <c r="F361" s="43">
        <f t="shared" si="31"/>
        <v>30522.027439793408</v>
      </c>
      <c r="G361" s="43">
        <f t="shared" si="32"/>
        <v>0</v>
      </c>
      <c r="H361" s="43">
        <f t="shared" si="29"/>
        <v>22543.853158478883</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7533.4168420634142</v>
      </c>
      <c r="D363" s="42">
        <f t="shared" si="33"/>
        <v>12169.741396966831</v>
      </c>
      <c r="E363" s="42">
        <f t="shared" si="30"/>
        <v>22350.979824185008</v>
      </c>
      <c r="F363" s="42">
        <f t="shared" si="31"/>
        <v>42691.078586856769</v>
      </c>
      <c r="G363" s="42">
        <f t="shared" si="32"/>
        <v>27071.891440154621</v>
      </c>
      <c r="H363" s="42">
        <f t="shared" si="29"/>
        <v>12290.367921642654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pageSetUpPr fitToPage="1"/>
  </sheetPr>
  <dimension ref="B1:W363"/>
  <sheetViews>
    <sheetView showGridLines="0" showZeros="0" zoomScale="70" zoomScaleNormal="70" workbookViewId="0">
      <selection activeCell="Y8" sqref="Y8"/>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686</v>
      </c>
      <c r="C3" s="6"/>
      <c r="D3" s="6"/>
      <c r="E3" s="6"/>
      <c r="F3" s="6"/>
      <c r="G3" s="6"/>
      <c r="H3" s="6"/>
    </row>
    <row r="4" spans="2:8" x14ac:dyDescent="0.2">
      <c r="B4" s="90" t="s">
        <v>863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184" t="s">
        <v>19</v>
      </c>
      <c r="G12" s="289"/>
      <c r="H12" s="64" t="s">
        <v>21</v>
      </c>
    </row>
    <row r="13" spans="2:8" x14ac:dyDescent="0.2">
      <c r="B13" s="371" t="s">
        <v>14</v>
      </c>
      <c r="C13" s="371"/>
      <c r="D13" s="371"/>
      <c r="E13" s="371"/>
      <c r="F13" s="81">
        <f>Data!G28</f>
        <v>14665356</v>
      </c>
      <c r="G13" s="33"/>
      <c r="H13" s="60">
        <f>F13</f>
        <v>14665356</v>
      </c>
    </row>
    <row r="14" spans="2:8" x14ac:dyDescent="0.2">
      <c r="B14" s="351" t="s">
        <v>15</v>
      </c>
      <c r="C14" s="351"/>
      <c r="D14" s="351"/>
      <c r="E14" s="351"/>
      <c r="F14" s="82">
        <f>Data!H28</f>
        <v>36120</v>
      </c>
      <c r="G14" s="33"/>
      <c r="H14" s="30">
        <f>F14</f>
        <v>36120</v>
      </c>
    </row>
    <row r="15" spans="2:8" x14ac:dyDescent="0.2">
      <c r="B15" s="351" t="s">
        <v>16</v>
      </c>
      <c r="C15" s="351"/>
      <c r="D15" s="351"/>
      <c r="E15" s="351"/>
      <c r="F15" s="82">
        <f>Data!I28</f>
        <v>4757701</v>
      </c>
      <c r="G15" s="33"/>
      <c r="H15" s="30">
        <f>F15</f>
        <v>4757701</v>
      </c>
    </row>
    <row r="16" spans="2:8" x14ac:dyDescent="0.2">
      <c r="B16" s="351" t="s">
        <v>20</v>
      </c>
      <c r="C16" s="351"/>
      <c r="D16" s="351"/>
      <c r="E16" s="351"/>
      <c r="F16" s="82">
        <f>Data!J28</f>
        <v>6200793</v>
      </c>
      <c r="G16" s="33"/>
      <c r="H16" s="30">
        <f>F16-G16</f>
        <v>6200793</v>
      </c>
    </row>
    <row r="17" spans="2:23" x14ac:dyDescent="0.2">
      <c r="B17" s="351" t="s">
        <v>17</v>
      </c>
      <c r="C17" s="351"/>
      <c r="D17" s="351"/>
      <c r="E17" s="351"/>
      <c r="F17" s="82">
        <f>Data!K28</f>
        <v>5781261</v>
      </c>
      <c r="G17" s="33"/>
      <c r="H17" s="30">
        <f>F17</f>
        <v>5781261</v>
      </c>
    </row>
    <row r="18" spans="2:23" x14ac:dyDescent="0.2">
      <c r="B18" s="351" t="s">
        <v>1</v>
      </c>
      <c r="C18" s="351"/>
      <c r="D18" s="351"/>
      <c r="E18" s="351"/>
      <c r="F18" s="83">
        <f>SUM(F13:F17)</f>
        <v>31441231</v>
      </c>
      <c r="G18" s="34"/>
      <c r="H18" s="29">
        <f>SUM(H13:H17)</f>
        <v>31441231</v>
      </c>
    </row>
    <row r="19" spans="2:23" ht="13.5" customHeight="1" x14ac:dyDescent="0.2">
      <c r="B19" s="27"/>
      <c r="D19" s="27"/>
      <c r="E19" s="27"/>
      <c r="F19" s="27"/>
      <c r="G19" s="27"/>
      <c r="H19" s="5"/>
    </row>
    <row r="20" spans="2:23" ht="13.5" customHeight="1" x14ac:dyDescent="0.2">
      <c r="B20" s="27"/>
      <c r="D20" s="363" t="s">
        <v>24</v>
      </c>
      <c r="E20" s="363"/>
      <c r="F20" s="363"/>
      <c r="G20" s="185" t="s">
        <v>25</v>
      </c>
      <c r="H20" s="185" t="s">
        <v>26</v>
      </c>
    </row>
    <row r="21" spans="2:23" ht="28.5" x14ac:dyDescent="0.2">
      <c r="B21" s="361" t="s">
        <v>23</v>
      </c>
      <c r="C21" s="362"/>
      <c r="D21" s="350" t="str">
        <f>Data!L28</f>
        <v>Rafiu Fashina</v>
      </c>
      <c r="E21" s="350"/>
      <c r="F21" s="350"/>
      <c r="G21" s="186" t="str">
        <f>Data!M28</f>
        <v>972-338-1405</v>
      </c>
      <c r="H21" s="84" t="str">
        <f>Data!N28</f>
        <v>Rafiu.Fashina@untsystem.edu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Data!O28</f>
        <v>748</v>
      </c>
      <c r="D25" s="86">
        <f>Data!P28</f>
        <v>1979</v>
      </c>
      <c r="E25" s="86">
        <f>Data!Q28</f>
        <v>361</v>
      </c>
      <c r="F25" s="86">
        <f>Data!R28</f>
        <v>0</v>
      </c>
      <c r="G25" s="86">
        <f>Data!S28</f>
        <v>421</v>
      </c>
      <c r="H25" s="74">
        <f>SUM(C25:G25)</f>
        <v>3509</v>
      </c>
    </row>
    <row r="26" spans="2:23" x14ac:dyDescent="0.2">
      <c r="C26" s="2"/>
      <c r="D26" s="2"/>
      <c r="E26" s="2"/>
      <c r="F26" s="2"/>
      <c r="G26" s="2"/>
      <c r="H26" s="2"/>
      <c r="I26" s="2"/>
    </row>
    <row r="27" spans="2:23" ht="13.5" customHeight="1" x14ac:dyDescent="0.2">
      <c r="B27" s="27"/>
      <c r="D27" s="363" t="s">
        <v>24</v>
      </c>
      <c r="E27" s="363"/>
      <c r="F27" s="363"/>
      <c r="G27" s="185" t="s">
        <v>25</v>
      </c>
      <c r="H27" s="185" t="s">
        <v>26</v>
      </c>
    </row>
    <row r="28" spans="2:23" ht="28.5" x14ac:dyDescent="0.2">
      <c r="B28" s="361" t="s">
        <v>40</v>
      </c>
      <c r="C28" s="362"/>
      <c r="D28" s="350" t="str">
        <f>Data!T28</f>
        <v>Shi, Sam</v>
      </c>
      <c r="E28" s="350"/>
      <c r="F28" s="350"/>
      <c r="G28" s="186" t="str">
        <f>Data!U28</f>
        <v>(972) 780-3038</v>
      </c>
      <c r="H28" s="84" t="str">
        <f>Data!V28</f>
        <v>Sam.shi@untdallas.edu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Data!W28</f>
        <v>19926</v>
      </c>
      <c r="D32" s="87">
        <f>Data!AQ28</f>
        <v>15024</v>
      </c>
      <c r="E32" s="87">
        <f>Data!BK28</f>
        <v>3024</v>
      </c>
      <c r="F32" s="87">
        <f>Data!CE28</f>
        <v>0</v>
      </c>
      <c r="G32" s="87">
        <f>Data!CY28</f>
        <v>0</v>
      </c>
      <c r="H32" s="22">
        <f>SUM(C32:G32)</f>
        <v>37974</v>
      </c>
      <c r="I32" s="1"/>
      <c r="W32" s="18"/>
    </row>
    <row r="33" spans="2:23" x14ac:dyDescent="0.2">
      <c r="B33" s="7" t="s">
        <v>47</v>
      </c>
      <c r="C33" s="87">
        <f>Data!X28</f>
        <v>3715</v>
      </c>
      <c r="D33" s="87">
        <f>Data!AR28</f>
        <v>1634</v>
      </c>
      <c r="E33" s="87">
        <f>Data!BL28</f>
        <v>33</v>
      </c>
      <c r="F33" s="87">
        <f>Data!CF28</f>
        <v>0</v>
      </c>
      <c r="G33" s="87">
        <f>Data!CZ28</f>
        <v>0</v>
      </c>
      <c r="H33" s="22">
        <f t="shared" ref="H33:H52" si="0">SUM(C33:G33)</f>
        <v>5382</v>
      </c>
      <c r="I33" s="1"/>
      <c r="W33" s="18"/>
    </row>
    <row r="34" spans="2:23" x14ac:dyDescent="0.2">
      <c r="B34" s="7" t="s">
        <v>48</v>
      </c>
      <c r="C34" s="87">
        <f>Data!Y28</f>
        <v>1280</v>
      </c>
      <c r="D34" s="87">
        <f>Data!AS28</f>
        <v>0</v>
      </c>
      <c r="E34" s="87">
        <f>Data!BM28</f>
        <v>0</v>
      </c>
      <c r="F34" s="87">
        <f>Data!CG28</f>
        <v>0</v>
      </c>
      <c r="G34" s="87">
        <f>Data!DA28</f>
        <v>0</v>
      </c>
      <c r="H34" s="22">
        <f t="shared" si="0"/>
        <v>1280</v>
      </c>
      <c r="I34" s="1"/>
      <c r="W34" s="18"/>
    </row>
    <row r="35" spans="2:23" x14ac:dyDescent="0.2">
      <c r="B35" s="7" t="s">
        <v>49</v>
      </c>
      <c r="C35" s="87">
        <f>Data!Z28</f>
        <v>549</v>
      </c>
      <c r="D35" s="87">
        <f>Data!AT28</f>
        <v>3522</v>
      </c>
      <c r="E35" s="87">
        <f>Data!BN28</f>
        <v>1596</v>
      </c>
      <c r="F35" s="87">
        <f>Data!CH28</f>
        <v>0</v>
      </c>
      <c r="G35" s="87">
        <f>Data!DB28</f>
        <v>0</v>
      </c>
      <c r="H35" s="22">
        <f t="shared" si="0"/>
        <v>5667</v>
      </c>
      <c r="I35" s="1"/>
      <c r="W35" s="18"/>
    </row>
    <row r="36" spans="2:23" x14ac:dyDescent="0.2">
      <c r="B36" s="7" t="s">
        <v>50</v>
      </c>
      <c r="C36" s="87">
        <f>Data!AA28</f>
        <v>0</v>
      </c>
      <c r="D36" s="87">
        <f>Data!AU28</f>
        <v>0</v>
      </c>
      <c r="E36" s="87">
        <f>Data!BO28</f>
        <v>0</v>
      </c>
      <c r="F36" s="87">
        <f>Data!CI28</f>
        <v>0</v>
      </c>
      <c r="G36" s="87">
        <f>Data!DC28</f>
        <v>0</v>
      </c>
      <c r="H36" s="22">
        <f t="shared" si="0"/>
        <v>0</v>
      </c>
      <c r="I36" s="1"/>
      <c r="W36" s="18"/>
    </row>
    <row r="37" spans="2:23" x14ac:dyDescent="0.2">
      <c r="B37" s="7" t="s">
        <v>51</v>
      </c>
      <c r="C37" s="87">
        <f>Data!AB28</f>
        <v>645</v>
      </c>
      <c r="D37" s="87">
        <f>Data!AV28</f>
        <v>540</v>
      </c>
      <c r="E37" s="87">
        <f>Data!BP28</f>
        <v>0</v>
      </c>
      <c r="F37" s="87">
        <f>Data!CJ28</f>
        <v>0</v>
      </c>
      <c r="G37" s="87">
        <f>Data!DD28</f>
        <v>0</v>
      </c>
      <c r="H37" s="22">
        <f t="shared" si="0"/>
        <v>1185</v>
      </c>
      <c r="I37" s="1"/>
      <c r="W37" s="18"/>
    </row>
    <row r="38" spans="2:23" x14ac:dyDescent="0.2">
      <c r="B38" s="7" t="s">
        <v>52</v>
      </c>
      <c r="C38" s="87">
        <f>Data!AC28</f>
        <v>579</v>
      </c>
      <c r="D38" s="87">
        <f>Data!AW28</f>
        <v>1137</v>
      </c>
      <c r="E38" s="87">
        <f>Data!BQ28</f>
        <v>0</v>
      </c>
      <c r="F38" s="87">
        <f>Data!CK28</f>
        <v>0</v>
      </c>
      <c r="G38" s="87">
        <f>Data!DE28</f>
        <v>0</v>
      </c>
      <c r="H38" s="22">
        <f t="shared" si="0"/>
        <v>1716</v>
      </c>
      <c r="I38" s="1"/>
      <c r="W38" s="18"/>
    </row>
    <row r="39" spans="2:23" x14ac:dyDescent="0.2">
      <c r="B39" s="7" t="s">
        <v>53</v>
      </c>
      <c r="C39" s="87">
        <f>Data!AD28</f>
        <v>0</v>
      </c>
      <c r="D39" s="87">
        <f>Data!AX28</f>
        <v>0</v>
      </c>
      <c r="E39" s="87">
        <f>Data!BR28</f>
        <v>0</v>
      </c>
      <c r="F39" s="87">
        <f>Data!CL28</f>
        <v>0</v>
      </c>
      <c r="G39" s="87">
        <f>Data!DF28</f>
        <v>9353</v>
      </c>
      <c r="H39" s="22">
        <f t="shared" si="0"/>
        <v>9353</v>
      </c>
      <c r="I39" s="1"/>
      <c r="W39" s="18"/>
    </row>
    <row r="40" spans="2:23" x14ac:dyDescent="0.2">
      <c r="B40" s="7" t="s">
        <v>54</v>
      </c>
      <c r="C40" s="87">
        <f>Data!AE28</f>
        <v>0</v>
      </c>
      <c r="D40" s="87">
        <f>Data!AY28</f>
        <v>0</v>
      </c>
      <c r="E40" s="87">
        <f>Data!BS28</f>
        <v>0</v>
      </c>
      <c r="F40" s="87">
        <f>Data!CM28</f>
        <v>0</v>
      </c>
      <c r="G40" s="87">
        <f>Data!DG28</f>
        <v>0</v>
      </c>
      <c r="H40" s="22">
        <f t="shared" si="0"/>
        <v>0</v>
      </c>
      <c r="I40" s="1"/>
      <c r="W40" s="18"/>
    </row>
    <row r="41" spans="2:23" x14ac:dyDescent="0.2">
      <c r="B41" s="7" t="s">
        <v>55</v>
      </c>
      <c r="C41" s="87">
        <f>Data!AF28</f>
        <v>0</v>
      </c>
      <c r="D41" s="87">
        <f>Data!AZ28</f>
        <v>0</v>
      </c>
      <c r="E41" s="87">
        <f>Data!BT28</f>
        <v>0</v>
      </c>
      <c r="F41" s="87">
        <f>Data!CN28</f>
        <v>0</v>
      </c>
      <c r="G41" s="87">
        <f>Data!DH28</f>
        <v>0</v>
      </c>
      <c r="H41" s="22">
        <f t="shared" si="0"/>
        <v>0</v>
      </c>
      <c r="I41" s="1"/>
      <c r="W41" s="18"/>
    </row>
    <row r="42" spans="2:23" x14ac:dyDescent="0.2">
      <c r="B42" s="7" t="s">
        <v>56</v>
      </c>
      <c r="C42" s="87">
        <f>Data!AG28</f>
        <v>0</v>
      </c>
      <c r="D42" s="87">
        <f>Data!BA28</f>
        <v>0</v>
      </c>
      <c r="E42" s="87">
        <f>Data!BU28</f>
        <v>0</v>
      </c>
      <c r="F42" s="87">
        <f>Data!CO28</f>
        <v>0</v>
      </c>
      <c r="G42" s="87">
        <f>Data!DI28</f>
        <v>0</v>
      </c>
      <c r="H42" s="22">
        <f t="shared" si="0"/>
        <v>0</v>
      </c>
      <c r="I42" s="1"/>
      <c r="W42" s="18"/>
    </row>
    <row r="43" spans="2:23" x14ac:dyDescent="0.2">
      <c r="B43" s="7" t="s">
        <v>57</v>
      </c>
      <c r="C43" s="87">
        <f>Data!AH28</f>
        <v>0</v>
      </c>
      <c r="D43" s="87">
        <f>Data!BB28</f>
        <v>0</v>
      </c>
      <c r="E43" s="87">
        <f>Data!BV28</f>
        <v>0</v>
      </c>
      <c r="F43" s="87">
        <f>Data!CP28</f>
        <v>0</v>
      </c>
      <c r="G43" s="87">
        <f>Data!DJ28</f>
        <v>0</v>
      </c>
      <c r="H43" s="22">
        <f t="shared" si="0"/>
        <v>0</v>
      </c>
      <c r="I43" s="1"/>
      <c r="W43" s="18"/>
    </row>
    <row r="44" spans="2:23" x14ac:dyDescent="0.2">
      <c r="B44" s="7" t="s">
        <v>58</v>
      </c>
      <c r="C44" s="87">
        <f>Data!AI28</f>
        <v>0</v>
      </c>
      <c r="D44" s="87">
        <f>Data!BC28</f>
        <v>0</v>
      </c>
      <c r="E44" s="87">
        <f>Data!BW28</f>
        <v>0</v>
      </c>
      <c r="F44" s="87">
        <f>Data!CQ28</f>
        <v>0</v>
      </c>
      <c r="G44" s="87">
        <f>Data!DK28</f>
        <v>0</v>
      </c>
      <c r="H44" s="22">
        <f t="shared" si="0"/>
        <v>0</v>
      </c>
      <c r="I44" s="1"/>
      <c r="W44" s="18"/>
    </row>
    <row r="45" spans="2:23" x14ac:dyDescent="0.2">
      <c r="B45" s="7" t="s">
        <v>59</v>
      </c>
      <c r="C45" s="87">
        <f>Data!AJ28</f>
        <v>363</v>
      </c>
      <c r="D45" s="87">
        <f>Data!BD28</f>
        <v>618</v>
      </c>
      <c r="E45" s="87">
        <f>Data!BX28</f>
        <v>0</v>
      </c>
      <c r="F45" s="87">
        <f>Data!CR28</f>
        <v>0</v>
      </c>
      <c r="G45" s="87">
        <f>Data!DL28</f>
        <v>0</v>
      </c>
      <c r="H45" s="22">
        <f t="shared" si="0"/>
        <v>981</v>
      </c>
      <c r="I45" s="1"/>
      <c r="W45" s="18"/>
    </row>
    <row r="46" spans="2:23" x14ac:dyDescent="0.2">
      <c r="B46" s="7" t="s">
        <v>60</v>
      </c>
      <c r="C46" s="87">
        <f>Data!AK28</f>
        <v>0</v>
      </c>
      <c r="D46" s="87">
        <f>Data!BE28</f>
        <v>0</v>
      </c>
      <c r="E46" s="87">
        <f>Data!BY28</f>
        <v>0</v>
      </c>
      <c r="F46" s="87">
        <f>Data!CS28</f>
        <v>0</v>
      </c>
      <c r="G46" s="87">
        <f>Data!DM28</f>
        <v>0</v>
      </c>
      <c r="H46" s="22">
        <f t="shared" si="0"/>
        <v>0</v>
      </c>
      <c r="I46" s="1"/>
      <c r="W46" s="18"/>
    </row>
    <row r="47" spans="2:23" x14ac:dyDescent="0.2">
      <c r="B47" s="7" t="s">
        <v>61</v>
      </c>
      <c r="C47" s="87">
        <f>Data!AL28</f>
        <v>2964</v>
      </c>
      <c r="D47" s="87">
        <f>Data!BF28</f>
        <v>13359</v>
      </c>
      <c r="E47" s="87">
        <f>Data!BZ28</f>
        <v>1790</v>
      </c>
      <c r="F47" s="87">
        <f>Data!CT28</f>
        <v>0</v>
      </c>
      <c r="G47" s="87">
        <f>Data!DN28</f>
        <v>0</v>
      </c>
      <c r="H47" s="22">
        <f t="shared" si="0"/>
        <v>18113</v>
      </c>
      <c r="I47" s="1"/>
      <c r="W47" s="18"/>
    </row>
    <row r="48" spans="2:23" x14ac:dyDescent="0.2">
      <c r="B48" s="7" t="s">
        <v>62</v>
      </c>
      <c r="C48" s="87">
        <f>Data!AM28</f>
        <v>0</v>
      </c>
      <c r="D48" s="87">
        <f>Data!BG28</f>
        <v>0</v>
      </c>
      <c r="E48" s="87">
        <f>Data!CA28</f>
        <v>0</v>
      </c>
      <c r="F48" s="87">
        <f>Data!CU28</f>
        <v>0</v>
      </c>
      <c r="G48" s="87">
        <f>Data!DO28</f>
        <v>0</v>
      </c>
      <c r="H48" s="22">
        <f t="shared" si="0"/>
        <v>0</v>
      </c>
      <c r="I48" s="1"/>
      <c r="W48" s="18"/>
    </row>
    <row r="49" spans="2:23" x14ac:dyDescent="0.2">
      <c r="B49" s="7" t="s">
        <v>63</v>
      </c>
      <c r="C49" s="87">
        <f>Data!AN28</f>
        <v>0</v>
      </c>
      <c r="D49" s="87">
        <f>Data!BH28</f>
        <v>558</v>
      </c>
      <c r="E49" s="87">
        <f>Data!CB28</f>
        <v>0</v>
      </c>
      <c r="F49" s="87">
        <f>Data!CV28</f>
        <v>0</v>
      </c>
      <c r="G49" s="87">
        <f>Data!DP28</f>
        <v>0</v>
      </c>
      <c r="H49" s="22">
        <f t="shared" si="0"/>
        <v>558</v>
      </c>
      <c r="I49" s="1"/>
      <c r="W49" s="18"/>
    </row>
    <row r="50" spans="2:23" x14ac:dyDescent="0.2">
      <c r="B50" s="7" t="s">
        <v>64</v>
      </c>
      <c r="C50" s="87">
        <f>Data!AO28</f>
        <v>63</v>
      </c>
      <c r="D50" s="87">
        <f>Data!BI28</f>
        <v>0</v>
      </c>
      <c r="E50" s="87">
        <f>Data!CC28</f>
        <v>0</v>
      </c>
      <c r="F50" s="87">
        <f>Data!CW28</f>
        <v>0</v>
      </c>
      <c r="G50" s="87">
        <f>Data!DQ28</f>
        <v>0</v>
      </c>
      <c r="H50" s="22">
        <f t="shared" si="0"/>
        <v>63</v>
      </c>
      <c r="I50" s="1"/>
      <c r="W50" s="18"/>
    </row>
    <row r="51" spans="2:23" x14ac:dyDescent="0.2">
      <c r="B51" s="7" t="s">
        <v>0</v>
      </c>
      <c r="C51" s="87">
        <f>Data!AP28</f>
        <v>0</v>
      </c>
      <c r="D51" s="87">
        <f>Data!BJ28</f>
        <v>0</v>
      </c>
      <c r="E51" s="87">
        <f>Data!CD28</f>
        <v>0</v>
      </c>
      <c r="F51" s="87">
        <f>Data!CX28</f>
        <v>0</v>
      </c>
      <c r="G51" s="87">
        <f>Data!DR28</f>
        <v>0</v>
      </c>
      <c r="H51" s="22">
        <f t="shared" si="0"/>
        <v>0</v>
      </c>
      <c r="I51" s="1"/>
      <c r="W51" s="18"/>
    </row>
    <row r="52" spans="2:23" x14ac:dyDescent="0.2">
      <c r="B52" s="8" t="s">
        <v>35</v>
      </c>
      <c r="C52" s="22">
        <f>SUM(C32:C51)</f>
        <v>30084</v>
      </c>
      <c r="D52" s="22">
        <f>SUM(D32:D51)</f>
        <v>36392</v>
      </c>
      <c r="E52" s="22">
        <f>SUM(E32:E51)</f>
        <v>6443</v>
      </c>
      <c r="F52" s="22">
        <f>SUM(F32:F51)</f>
        <v>0</v>
      </c>
      <c r="G52" s="22">
        <f>SUM(G32:G51)</f>
        <v>9353</v>
      </c>
      <c r="H52" s="22">
        <f t="shared" si="0"/>
        <v>82272</v>
      </c>
      <c r="I52" s="1"/>
    </row>
    <row r="53" spans="2:23" x14ac:dyDescent="0.2">
      <c r="B53" s="14"/>
      <c r="C53" s="18"/>
      <c r="D53" s="18"/>
      <c r="E53" s="18"/>
      <c r="F53" s="18"/>
      <c r="G53" s="18"/>
      <c r="H53" s="18"/>
      <c r="I53" s="1"/>
    </row>
    <row r="54" spans="2:23" ht="13.5" customHeight="1" x14ac:dyDescent="0.2">
      <c r="B54" s="27"/>
      <c r="D54" s="363" t="s">
        <v>24</v>
      </c>
      <c r="E54" s="363"/>
      <c r="F54" s="363"/>
      <c r="G54" s="185" t="s">
        <v>25</v>
      </c>
      <c r="H54" s="185" t="s">
        <v>26</v>
      </c>
    </row>
    <row r="55" spans="2:23" ht="28.5" x14ac:dyDescent="0.2">
      <c r="B55" s="361" t="s">
        <v>41</v>
      </c>
      <c r="C55" s="362"/>
      <c r="D55" s="350" t="str">
        <f>Data!T28</f>
        <v>Shi, Sam</v>
      </c>
      <c r="E55" s="350"/>
      <c r="F55" s="350"/>
      <c r="G55" s="186" t="str">
        <f>Data!U28</f>
        <v>(972) 780-3038</v>
      </c>
      <c r="H55" s="84" t="str">
        <f>Data!V28</f>
        <v>Sam.shi@untdallas.edu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Data!DS28</f>
        <v>1387386</v>
      </c>
      <c r="D61" s="88">
        <f>Data!EM28</f>
        <v>804132</v>
      </c>
      <c r="E61" s="88">
        <f>Data!FG28</f>
        <v>326576</v>
      </c>
      <c r="F61" s="88">
        <f>Data!GA28</f>
        <v>0</v>
      </c>
      <c r="G61" s="88">
        <f>Data!GU28</f>
        <v>0</v>
      </c>
      <c r="H61" s="21">
        <f>SUM(C61:G61)</f>
        <v>2518094</v>
      </c>
      <c r="I61" s="1"/>
    </row>
    <row r="62" spans="2:23" x14ac:dyDescent="0.2">
      <c r="B62" s="9" t="str">
        <f>$B$33</f>
        <v>Science</v>
      </c>
      <c r="C62" s="87">
        <f>Data!DT28</f>
        <v>349613</v>
      </c>
      <c r="D62" s="87">
        <f>Data!EN28</f>
        <v>157868</v>
      </c>
      <c r="E62" s="87">
        <f>Data!FH28</f>
        <v>0</v>
      </c>
      <c r="F62" s="87">
        <f>Data!GB28</f>
        <v>0</v>
      </c>
      <c r="G62" s="87">
        <f>Data!GV28</f>
        <v>0</v>
      </c>
      <c r="H62" s="22">
        <f t="shared" ref="H62:H81" si="1">SUM(C62:G62)</f>
        <v>507481</v>
      </c>
      <c r="I62" s="1"/>
    </row>
    <row r="63" spans="2:23" x14ac:dyDescent="0.2">
      <c r="B63" s="9" t="str">
        <f>$B$34</f>
        <v>Fine Arts</v>
      </c>
      <c r="C63" s="87">
        <f>Data!DU28</f>
        <v>65561</v>
      </c>
      <c r="D63" s="87">
        <f>Data!EO28</f>
        <v>0</v>
      </c>
      <c r="E63" s="87">
        <f>Data!FI28</f>
        <v>0</v>
      </c>
      <c r="F63" s="87">
        <f>Data!GC28</f>
        <v>0</v>
      </c>
      <c r="G63" s="87">
        <f>Data!GW28</f>
        <v>0</v>
      </c>
      <c r="H63" s="22">
        <f t="shared" si="1"/>
        <v>65561</v>
      </c>
      <c r="I63" s="1"/>
    </row>
    <row r="64" spans="2:23" x14ac:dyDescent="0.2">
      <c r="B64" s="9" t="str">
        <f>$B$35</f>
        <v>Teacher Education</v>
      </c>
      <c r="C64" s="87">
        <f>Data!DV28</f>
        <v>28622</v>
      </c>
      <c r="D64" s="87">
        <f>Data!EP28</f>
        <v>516942</v>
      </c>
      <c r="E64" s="87">
        <f>Data!FJ28</f>
        <v>190138</v>
      </c>
      <c r="F64" s="87">
        <f>Data!GD28</f>
        <v>0</v>
      </c>
      <c r="G64" s="87">
        <f>Data!GX28</f>
        <v>0</v>
      </c>
      <c r="H64" s="22">
        <f t="shared" si="1"/>
        <v>735702</v>
      </c>
      <c r="I64" s="1"/>
    </row>
    <row r="65" spans="2:9" x14ac:dyDescent="0.2">
      <c r="B65" s="9" t="str">
        <f>$B$36</f>
        <v>Agriculture</v>
      </c>
      <c r="C65" s="87">
        <f>Data!DW28</f>
        <v>0</v>
      </c>
      <c r="D65" s="87">
        <f>Data!EQ28</f>
        <v>0</v>
      </c>
      <c r="E65" s="87">
        <f>Data!FK28</f>
        <v>0</v>
      </c>
      <c r="F65" s="87">
        <f>Data!GE28</f>
        <v>0</v>
      </c>
      <c r="G65" s="87">
        <f>Data!GY28</f>
        <v>0</v>
      </c>
      <c r="H65" s="22">
        <f t="shared" si="1"/>
        <v>0</v>
      </c>
      <c r="I65" s="1"/>
    </row>
    <row r="66" spans="2:9" x14ac:dyDescent="0.2">
      <c r="B66" s="9" t="str">
        <f>$B$37</f>
        <v>Engineering</v>
      </c>
      <c r="C66" s="87">
        <f>Data!DX28</f>
        <v>46351</v>
      </c>
      <c r="D66" s="87">
        <f>Data!ER28</f>
        <v>114133</v>
      </c>
      <c r="E66" s="87">
        <f>Data!FL28</f>
        <v>0</v>
      </c>
      <c r="F66" s="87">
        <f>Data!GF28</f>
        <v>0</v>
      </c>
      <c r="G66" s="87">
        <f>Data!GZ28</f>
        <v>0</v>
      </c>
      <c r="H66" s="22">
        <f t="shared" si="1"/>
        <v>160484</v>
      </c>
      <c r="I66" s="1"/>
    </row>
    <row r="67" spans="2:9" x14ac:dyDescent="0.2">
      <c r="B67" s="9" t="str">
        <f>$B$38</f>
        <v>Home Economics</v>
      </c>
      <c r="C67" s="87">
        <f>Data!DY28</f>
        <v>61652</v>
      </c>
      <c r="D67" s="87">
        <f>Data!ES28</f>
        <v>31326</v>
      </c>
      <c r="E67" s="87">
        <f>Data!FM28</f>
        <v>0</v>
      </c>
      <c r="F67" s="87">
        <f>Data!GG28</f>
        <v>0</v>
      </c>
      <c r="G67" s="87">
        <f>Data!HA28</f>
        <v>0</v>
      </c>
      <c r="H67" s="22">
        <f t="shared" si="1"/>
        <v>92978</v>
      </c>
      <c r="I67" s="1"/>
    </row>
    <row r="68" spans="2:9" x14ac:dyDescent="0.2">
      <c r="B68" s="9" t="str">
        <f>$B$39</f>
        <v>Law</v>
      </c>
      <c r="C68" s="87">
        <f>Data!DZ28</f>
        <v>0</v>
      </c>
      <c r="D68" s="87">
        <f>Data!ET28</f>
        <v>0</v>
      </c>
      <c r="E68" s="87">
        <f>Data!FN28</f>
        <v>0</v>
      </c>
      <c r="F68" s="87">
        <f>Data!GH28</f>
        <v>0</v>
      </c>
      <c r="G68" s="87">
        <f>Data!HB28</f>
        <v>1026985</v>
      </c>
      <c r="H68" s="22">
        <f t="shared" si="1"/>
        <v>1026985</v>
      </c>
      <c r="I68" s="1"/>
    </row>
    <row r="69" spans="2:9" x14ac:dyDescent="0.2">
      <c r="B69" s="9" t="str">
        <f>$B$40</f>
        <v>Social Service</v>
      </c>
      <c r="C69" s="87">
        <f>Data!EA28</f>
        <v>0</v>
      </c>
      <c r="D69" s="87">
        <f>Data!EU28</f>
        <v>0</v>
      </c>
      <c r="E69" s="87">
        <f>Data!FO28</f>
        <v>0</v>
      </c>
      <c r="F69" s="87">
        <f>Data!GI28</f>
        <v>0</v>
      </c>
      <c r="G69" s="87">
        <f>Data!HC28</f>
        <v>0</v>
      </c>
      <c r="H69" s="22">
        <f t="shared" si="1"/>
        <v>0</v>
      </c>
      <c r="I69" s="1"/>
    </row>
    <row r="70" spans="2:9" x14ac:dyDescent="0.2">
      <c r="B70" s="9" t="str">
        <f>$B$41</f>
        <v>Library Science</v>
      </c>
      <c r="C70" s="87">
        <f>Data!EB28</f>
        <v>0</v>
      </c>
      <c r="D70" s="87">
        <f>Data!EV28</f>
        <v>0</v>
      </c>
      <c r="E70" s="87">
        <f>Data!FP28</f>
        <v>0</v>
      </c>
      <c r="F70" s="87">
        <f>Data!GJ28</f>
        <v>0</v>
      </c>
      <c r="G70" s="87">
        <f>Data!HD28</f>
        <v>0</v>
      </c>
      <c r="H70" s="22">
        <f t="shared" si="1"/>
        <v>0</v>
      </c>
      <c r="I70" s="1"/>
    </row>
    <row r="71" spans="2:9" x14ac:dyDescent="0.2">
      <c r="B71" s="9" t="str">
        <f>$B$42</f>
        <v>Veterinary Science</v>
      </c>
      <c r="C71" s="87">
        <f>Data!EC28</f>
        <v>0</v>
      </c>
      <c r="D71" s="87">
        <f>Data!EW28</f>
        <v>0</v>
      </c>
      <c r="E71" s="87">
        <f>Data!FQ28</f>
        <v>0</v>
      </c>
      <c r="F71" s="87">
        <f>Data!GK28</f>
        <v>0</v>
      </c>
      <c r="G71" s="87">
        <f>Data!HE28</f>
        <v>0</v>
      </c>
      <c r="H71" s="22">
        <f t="shared" si="1"/>
        <v>0</v>
      </c>
      <c r="I71" s="1"/>
    </row>
    <row r="72" spans="2:9" x14ac:dyDescent="0.2">
      <c r="B72" s="9" t="str">
        <f>$B$43</f>
        <v>Vocational Training</v>
      </c>
      <c r="C72" s="87">
        <f>Data!ED28</f>
        <v>0</v>
      </c>
      <c r="D72" s="87">
        <f>Data!EX28</f>
        <v>0</v>
      </c>
      <c r="E72" s="87">
        <f>Data!FR28</f>
        <v>0</v>
      </c>
      <c r="F72" s="87">
        <f>Data!GL28</f>
        <v>0</v>
      </c>
      <c r="G72" s="87">
        <f>Data!HF28</f>
        <v>0</v>
      </c>
      <c r="H72" s="22">
        <f t="shared" si="1"/>
        <v>0</v>
      </c>
      <c r="I72" s="1"/>
    </row>
    <row r="73" spans="2:9" x14ac:dyDescent="0.2">
      <c r="B73" s="9" t="str">
        <f>$B$44</f>
        <v>Physical Training</v>
      </c>
      <c r="C73" s="87">
        <f>Data!EE28</f>
        <v>0</v>
      </c>
      <c r="D73" s="87">
        <f>Data!EY28</f>
        <v>0</v>
      </c>
      <c r="E73" s="87">
        <f>Data!FS28</f>
        <v>0</v>
      </c>
      <c r="F73" s="87">
        <f>Data!GM28</f>
        <v>0</v>
      </c>
      <c r="G73" s="87">
        <f>Data!HG28</f>
        <v>0</v>
      </c>
      <c r="H73" s="22">
        <f t="shared" si="1"/>
        <v>0</v>
      </c>
      <c r="I73" s="1"/>
    </row>
    <row r="74" spans="2:9" x14ac:dyDescent="0.2">
      <c r="B74" s="9" t="str">
        <f>$B$45</f>
        <v>Health Services</v>
      </c>
      <c r="C74" s="87">
        <f>Data!EF28</f>
        <v>5592</v>
      </c>
      <c r="D74" s="87">
        <f>Data!EZ28</f>
        <v>0</v>
      </c>
      <c r="E74" s="87">
        <f>Data!FT28</f>
        <v>0</v>
      </c>
      <c r="F74" s="87">
        <f>Data!GN28</f>
        <v>0</v>
      </c>
      <c r="G74" s="87">
        <f>Data!HH28</f>
        <v>0</v>
      </c>
      <c r="H74" s="22">
        <f t="shared" si="1"/>
        <v>5592</v>
      </c>
      <c r="I74" s="1"/>
    </row>
    <row r="75" spans="2:9" x14ac:dyDescent="0.2">
      <c r="B75" s="9" t="str">
        <f>$B$46</f>
        <v>Pharmacy</v>
      </c>
      <c r="C75" s="87">
        <f>Data!EG28</f>
        <v>0</v>
      </c>
      <c r="D75" s="87">
        <f>Data!FA28</f>
        <v>0</v>
      </c>
      <c r="E75" s="87">
        <f>Data!FU28</f>
        <v>0</v>
      </c>
      <c r="F75" s="87">
        <f>Data!GO28</f>
        <v>0</v>
      </c>
      <c r="G75" s="87">
        <f>Data!HI28</f>
        <v>0</v>
      </c>
      <c r="H75" s="22">
        <f t="shared" si="1"/>
        <v>0</v>
      </c>
      <c r="I75" s="1"/>
    </row>
    <row r="76" spans="2:9" x14ac:dyDescent="0.2">
      <c r="B76" s="9" t="str">
        <f>$B$47</f>
        <v>Business Administration</v>
      </c>
      <c r="C76" s="87">
        <f>Data!EH28</f>
        <v>183135</v>
      </c>
      <c r="D76" s="87">
        <f>Data!FB28</f>
        <v>1124687</v>
      </c>
      <c r="E76" s="87">
        <f>Data!FV28</f>
        <v>117887</v>
      </c>
      <c r="F76" s="87">
        <f>Data!GP28</f>
        <v>0</v>
      </c>
      <c r="G76" s="87">
        <f>Data!HJ28</f>
        <v>0</v>
      </c>
      <c r="H76" s="22">
        <f t="shared" si="1"/>
        <v>1425709</v>
      </c>
      <c r="I76" s="1"/>
    </row>
    <row r="77" spans="2:9" x14ac:dyDescent="0.2">
      <c r="B77" s="9" t="str">
        <f>$B$48</f>
        <v>Optometry</v>
      </c>
      <c r="C77" s="87">
        <f>Data!EI28</f>
        <v>0</v>
      </c>
      <c r="D77" s="87">
        <f>Data!FC28</f>
        <v>0</v>
      </c>
      <c r="E77" s="87">
        <f>Data!FW28</f>
        <v>0</v>
      </c>
      <c r="F77" s="87">
        <f>Data!GQ28</f>
        <v>0</v>
      </c>
      <c r="G77" s="87">
        <f>Data!HK28</f>
        <v>0</v>
      </c>
      <c r="H77" s="22">
        <f t="shared" si="1"/>
        <v>0</v>
      </c>
      <c r="I77" s="1"/>
    </row>
    <row r="78" spans="2:9" x14ac:dyDescent="0.2">
      <c r="B78" s="9" t="str">
        <f>$B$49</f>
        <v>Teacher Ed-Practice Teaching</v>
      </c>
      <c r="C78" s="87">
        <f>Data!EJ28</f>
        <v>0</v>
      </c>
      <c r="D78" s="87">
        <f>Data!FD28</f>
        <v>0</v>
      </c>
      <c r="E78" s="87">
        <f>Data!FX28</f>
        <v>0</v>
      </c>
      <c r="F78" s="87">
        <f>Data!GR28</f>
        <v>0</v>
      </c>
      <c r="G78" s="87">
        <f>Data!HL28</f>
        <v>0</v>
      </c>
      <c r="H78" s="22">
        <f t="shared" si="1"/>
        <v>0</v>
      </c>
      <c r="I78" s="1"/>
    </row>
    <row r="79" spans="2:9" x14ac:dyDescent="0.2">
      <c r="B79" s="9" t="str">
        <f>$B$50</f>
        <v>Technology</v>
      </c>
      <c r="C79" s="87">
        <f>Data!EK28</f>
        <v>0</v>
      </c>
      <c r="D79" s="87">
        <f>Data!FE28</f>
        <v>0</v>
      </c>
      <c r="E79" s="87">
        <f>Data!FY28</f>
        <v>0</v>
      </c>
      <c r="F79" s="87">
        <f>Data!GS28</f>
        <v>0</v>
      </c>
      <c r="G79" s="87">
        <f>Data!HM28</f>
        <v>0</v>
      </c>
      <c r="H79" s="22">
        <f t="shared" si="1"/>
        <v>0</v>
      </c>
      <c r="I79" s="1"/>
    </row>
    <row r="80" spans="2:9" x14ac:dyDescent="0.2">
      <c r="B80" s="9" t="str">
        <f>$B$51</f>
        <v>Nursing</v>
      </c>
      <c r="C80" s="87">
        <f>Data!EL28</f>
        <v>0</v>
      </c>
      <c r="D80" s="87">
        <f>Data!FF28</f>
        <v>0</v>
      </c>
      <c r="E80" s="87">
        <f>Data!FZ28</f>
        <v>0</v>
      </c>
      <c r="F80" s="87">
        <f>Data!GT28</f>
        <v>0</v>
      </c>
      <c r="G80" s="87">
        <f>Data!HN28</f>
        <v>0</v>
      </c>
      <c r="H80" s="22">
        <f t="shared" si="1"/>
        <v>0</v>
      </c>
      <c r="I80" s="1"/>
    </row>
    <row r="81" spans="2:9" x14ac:dyDescent="0.2">
      <c r="B81" s="39" t="str">
        <f>$B$52</f>
        <v>Totals</v>
      </c>
      <c r="C81" s="21">
        <f>SUM(C61:C80)</f>
        <v>2127912</v>
      </c>
      <c r="D81" s="21">
        <f>SUM(D61:D80)</f>
        <v>2749088</v>
      </c>
      <c r="E81" s="21">
        <f>SUM(E61:E80)</f>
        <v>634601</v>
      </c>
      <c r="F81" s="21">
        <f>SUM(F61:F80)</f>
        <v>0</v>
      </c>
      <c r="G81" s="21">
        <f>SUM(G61:G80)</f>
        <v>1026985</v>
      </c>
      <c r="H81" s="21">
        <f t="shared" si="1"/>
        <v>6538586</v>
      </c>
      <c r="I81" s="1"/>
    </row>
    <row r="82" spans="2:9" x14ac:dyDescent="0.2">
      <c r="B82" s="14"/>
      <c r="C82" s="15"/>
      <c r="D82" s="15"/>
      <c r="E82" s="15"/>
      <c r="F82" s="15"/>
      <c r="G82" s="15"/>
      <c r="H82" s="16"/>
      <c r="I82" s="1"/>
    </row>
    <row r="83" spans="2:9" ht="13.5" customHeight="1" x14ac:dyDescent="0.2">
      <c r="B83" s="27"/>
      <c r="D83" s="363" t="s">
        <v>24</v>
      </c>
      <c r="E83" s="363"/>
      <c r="F83" s="363"/>
      <c r="G83" s="185" t="s">
        <v>25</v>
      </c>
      <c r="H83" s="185" t="s">
        <v>26</v>
      </c>
    </row>
    <row r="84" spans="2:9" ht="28.5" x14ac:dyDescent="0.2">
      <c r="B84" s="361" t="s">
        <v>42</v>
      </c>
      <c r="C84" s="362"/>
      <c r="D84" s="350" t="str">
        <f>Data!T28</f>
        <v>Shi, Sam</v>
      </c>
      <c r="E84" s="350"/>
      <c r="F84" s="350"/>
      <c r="G84" s="186" t="str">
        <f>Data!U28</f>
        <v>(972) 780-3038</v>
      </c>
      <c r="H84" s="84" t="str">
        <f>Data!V28</f>
        <v>Sam.shi@untdallas.edu</v>
      </c>
    </row>
    <row r="85" spans="2:9" ht="13.5" customHeight="1" x14ac:dyDescent="0.2">
      <c r="B85" s="27"/>
      <c r="C85" s="27"/>
      <c r="D85" s="27"/>
      <c r="E85" s="27"/>
      <c r="F85" s="27"/>
      <c r="G85" s="27"/>
      <c r="H85" s="5"/>
    </row>
    <row r="86" spans="2:9" x14ac:dyDescent="0.2">
      <c r="B86" s="183" t="s">
        <v>34</v>
      </c>
      <c r="C86" s="13"/>
      <c r="D86" s="13"/>
      <c r="E86" s="13"/>
      <c r="F86" s="13"/>
      <c r="G86" s="13"/>
      <c r="H86" s="17">
        <f>H13+H14</f>
        <v>14701476</v>
      </c>
    </row>
    <row r="87" spans="2:9" ht="42.75" customHeight="1" x14ac:dyDescent="0.2">
      <c r="B87" s="348" t="s">
        <v>9</v>
      </c>
      <c r="C87" s="348"/>
      <c r="D87" s="348"/>
      <c r="E87" s="348"/>
      <c r="F87" s="348"/>
      <c r="G87" s="348"/>
      <c r="H87" s="38"/>
    </row>
    <row r="88" spans="2:9" x14ac:dyDescent="0.2">
      <c r="B88" s="183"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Data!HR28</f>
        <v>0</v>
      </c>
      <c r="D91" s="172">
        <f>Data!IL28</f>
        <v>0</v>
      </c>
      <c r="E91" s="172">
        <f>Data!JF28</f>
        <v>0</v>
      </c>
      <c r="F91" s="172">
        <f>Data!JZ28</f>
        <v>0</v>
      </c>
      <c r="G91" s="172">
        <f>Data!KT28</f>
        <v>0</v>
      </c>
      <c r="H91" s="40">
        <f t="shared" ref="H91:H111" si="2">SUM(C91:G91)</f>
        <v>0</v>
      </c>
    </row>
    <row r="92" spans="2:9" x14ac:dyDescent="0.2">
      <c r="B92" s="9" t="str">
        <f>$B$33</f>
        <v>Science</v>
      </c>
      <c r="C92" s="172">
        <f>Data!HS28</f>
        <v>0</v>
      </c>
      <c r="D92" s="172">
        <f>Data!IM28</f>
        <v>0</v>
      </c>
      <c r="E92" s="172">
        <f>Data!JG28</f>
        <v>0</v>
      </c>
      <c r="F92" s="172">
        <f>Data!KA28</f>
        <v>0</v>
      </c>
      <c r="G92" s="172">
        <f>Data!KU28</f>
        <v>0</v>
      </c>
      <c r="H92" s="75">
        <f t="shared" si="2"/>
        <v>0</v>
      </c>
    </row>
    <row r="93" spans="2:9" x14ac:dyDescent="0.2">
      <c r="B93" s="9" t="str">
        <f>$B$34</f>
        <v>Fine Arts</v>
      </c>
      <c r="C93" s="172">
        <f>Data!HT28</f>
        <v>0</v>
      </c>
      <c r="D93" s="172">
        <f>Data!IN28</f>
        <v>0</v>
      </c>
      <c r="E93" s="172">
        <f>Data!JH28</f>
        <v>0</v>
      </c>
      <c r="F93" s="172">
        <f>Data!KB28</f>
        <v>0</v>
      </c>
      <c r="G93" s="172">
        <f>Data!KV28</f>
        <v>0</v>
      </c>
      <c r="H93" s="75">
        <f t="shared" si="2"/>
        <v>0</v>
      </c>
    </row>
    <row r="94" spans="2:9" x14ac:dyDescent="0.2">
      <c r="B94" s="9" t="str">
        <f>$B$35</f>
        <v>Teacher Education</v>
      </c>
      <c r="C94" s="172">
        <f>Data!HU28</f>
        <v>0</v>
      </c>
      <c r="D94" s="172">
        <f>Data!IO28</f>
        <v>0</v>
      </c>
      <c r="E94" s="172">
        <f>Data!JI28</f>
        <v>0</v>
      </c>
      <c r="F94" s="172">
        <f>Data!KC28</f>
        <v>0</v>
      </c>
      <c r="G94" s="172">
        <f>Data!KW28</f>
        <v>0</v>
      </c>
      <c r="H94" s="75">
        <f t="shared" si="2"/>
        <v>0</v>
      </c>
    </row>
    <row r="95" spans="2:9" x14ac:dyDescent="0.2">
      <c r="B95" s="9" t="str">
        <f>$B$36</f>
        <v>Agriculture</v>
      </c>
      <c r="C95" s="172">
        <f>Data!HV28</f>
        <v>0</v>
      </c>
      <c r="D95" s="172">
        <f>Data!IP28</f>
        <v>0</v>
      </c>
      <c r="E95" s="172">
        <f>Data!JJ28</f>
        <v>0</v>
      </c>
      <c r="F95" s="172">
        <f>Data!KD28</f>
        <v>0</v>
      </c>
      <c r="G95" s="172">
        <f>Data!KX28</f>
        <v>0</v>
      </c>
      <c r="H95" s="75">
        <f t="shared" si="2"/>
        <v>0</v>
      </c>
    </row>
    <row r="96" spans="2:9" x14ac:dyDescent="0.2">
      <c r="B96" s="9" t="str">
        <f>$B$37</f>
        <v>Engineering</v>
      </c>
      <c r="C96" s="172">
        <f>Data!HW28</f>
        <v>0</v>
      </c>
      <c r="D96" s="172">
        <f>Data!IQ28</f>
        <v>0</v>
      </c>
      <c r="E96" s="172">
        <f>Data!JK28</f>
        <v>0</v>
      </c>
      <c r="F96" s="172">
        <f>Data!KE28</f>
        <v>0</v>
      </c>
      <c r="G96" s="172">
        <f>Data!KY28</f>
        <v>0</v>
      </c>
      <c r="H96" s="75">
        <f t="shared" si="2"/>
        <v>0</v>
      </c>
    </row>
    <row r="97" spans="2:8" x14ac:dyDescent="0.2">
      <c r="B97" s="9" t="str">
        <f>$B$38</f>
        <v>Home Economics</v>
      </c>
      <c r="C97" s="172">
        <f>Data!HX28</f>
        <v>0</v>
      </c>
      <c r="D97" s="172">
        <f>Data!IR28</f>
        <v>0</v>
      </c>
      <c r="E97" s="172">
        <f>Data!JL28</f>
        <v>0</v>
      </c>
      <c r="F97" s="172">
        <f>Data!KF28</f>
        <v>0</v>
      </c>
      <c r="G97" s="172">
        <f>Data!KZ28</f>
        <v>0</v>
      </c>
      <c r="H97" s="75">
        <f t="shared" si="2"/>
        <v>0</v>
      </c>
    </row>
    <row r="98" spans="2:8" x14ac:dyDescent="0.2">
      <c r="B98" s="9" t="str">
        <f>$B$39</f>
        <v>Law</v>
      </c>
      <c r="C98" s="172">
        <f>Data!HY28</f>
        <v>0</v>
      </c>
      <c r="D98" s="172">
        <f>Data!IS28</f>
        <v>0</v>
      </c>
      <c r="E98" s="172">
        <f>Data!JM28</f>
        <v>0</v>
      </c>
      <c r="F98" s="172">
        <f>Data!KG28</f>
        <v>0</v>
      </c>
      <c r="G98" s="172">
        <f>Data!LA28</f>
        <v>0</v>
      </c>
      <c r="H98" s="75">
        <f t="shared" si="2"/>
        <v>0</v>
      </c>
    </row>
    <row r="99" spans="2:8" x14ac:dyDescent="0.2">
      <c r="B99" s="9" t="str">
        <f>$B$40</f>
        <v>Social Service</v>
      </c>
      <c r="C99" s="172">
        <f>Data!HZ28</f>
        <v>0</v>
      </c>
      <c r="D99" s="172">
        <f>Data!IT28</f>
        <v>0</v>
      </c>
      <c r="E99" s="172">
        <f>Data!JN28</f>
        <v>0</v>
      </c>
      <c r="F99" s="172">
        <f>Data!KH28</f>
        <v>0</v>
      </c>
      <c r="G99" s="172">
        <f>Data!LB28</f>
        <v>0</v>
      </c>
      <c r="H99" s="75">
        <f t="shared" si="2"/>
        <v>0</v>
      </c>
    </row>
    <row r="100" spans="2:8" x14ac:dyDescent="0.2">
      <c r="B100" s="9" t="str">
        <f>$B$41</f>
        <v>Library Science</v>
      </c>
      <c r="C100" s="172">
        <f>Data!IA28</f>
        <v>0</v>
      </c>
      <c r="D100" s="172">
        <f>Data!IU28</f>
        <v>0</v>
      </c>
      <c r="E100" s="172">
        <f>Data!JO28</f>
        <v>0</v>
      </c>
      <c r="F100" s="172">
        <f>Data!KI28</f>
        <v>0</v>
      </c>
      <c r="G100" s="172">
        <f>Data!LC28</f>
        <v>0</v>
      </c>
      <c r="H100" s="75">
        <f t="shared" si="2"/>
        <v>0</v>
      </c>
    </row>
    <row r="101" spans="2:8" x14ac:dyDescent="0.2">
      <c r="B101" s="9" t="str">
        <f>$B$42</f>
        <v>Veterinary Science</v>
      </c>
      <c r="C101" s="172">
        <f>Data!IB28</f>
        <v>0</v>
      </c>
      <c r="D101" s="172">
        <f>Data!IV28</f>
        <v>0</v>
      </c>
      <c r="E101" s="172">
        <f>Data!JP28</f>
        <v>0</v>
      </c>
      <c r="F101" s="172">
        <f>Data!KJ28</f>
        <v>0</v>
      </c>
      <c r="G101" s="172">
        <f>Data!LD28</f>
        <v>0</v>
      </c>
      <c r="H101" s="75">
        <f t="shared" si="2"/>
        <v>0</v>
      </c>
    </row>
    <row r="102" spans="2:8" x14ac:dyDescent="0.2">
      <c r="B102" s="9" t="str">
        <f>$B$43</f>
        <v>Vocational Training</v>
      </c>
      <c r="C102" s="172">
        <f>Data!IC28</f>
        <v>0</v>
      </c>
      <c r="D102" s="172">
        <f>Data!IW28</f>
        <v>0</v>
      </c>
      <c r="E102" s="172">
        <f>Data!JQ28</f>
        <v>0</v>
      </c>
      <c r="F102" s="172">
        <f>Data!KK28</f>
        <v>0</v>
      </c>
      <c r="G102" s="172">
        <f>Data!LE28</f>
        <v>0</v>
      </c>
      <c r="H102" s="75">
        <f t="shared" si="2"/>
        <v>0</v>
      </c>
    </row>
    <row r="103" spans="2:8" x14ac:dyDescent="0.2">
      <c r="B103" s="9" t="str">
        <f>$B$44</f>
        <v>Physical Training</v>
      </c>
      <c r="C103" s="172">
        <f>Data!ID28</f>
        <v>0</v>
      </c>
      <c r="D103" s="172">
        <f>Data!IX28</f>
        <v>0</v>
      </c>
      <c r="E103" s="172">
        <f>Data!JR28</f>
        <v>0</v>
      </c>
      <c r="F103" s="172">
        <f>Data!KL28</f>
        <v>0</v>
      </c>
      <c r="G103" s="172">
        <f>Data!LF28</f>
        <v>0</v>
      </c>
      <c r="H103" s="75">
        <f t="shared" si="2"/>
        <v>0</v>
      </c>
    </row>
    <row r="104" spans="2:8" x14ac:dyDescent="0.2">
      <c r="B104" s="9" t="str">
        <f>$B$45</f>
        <v>Health Services</v>
      </c>
      <c r="C104" s="172">
        <f>Data!IE28</f>
        <v>0</v>
      </c>
      <c r="D104" s="172">
        <f>Data!IY28</f>
        <v>0</v>
      </c>
      <c r="E104" s="172">
        <f>Data!JS28</f>
        <v>0</v>
      </c>
      <c r="F104" s="172">
        <f>Data!KM28</f>
        <v>0</v>
      </c>
      <c r="G104" s="172">
        <f>Data!LG28</f>
        <v>0</v>
      </c>
      <c r="H104" s="75">
        <f t="shared" si="2"/>
        <v>0</v>
      </c>
    </row>
    <row r="105" spans="2:8" x14ac:dyDescent="0.2">
      <c r="B105" s="9" t="str">
        <f>$B$46</f>
        <v>Pharmacy</v>
      </c>
      <c r="C105" s="172">
        <f>Data!IF28</f>
        <v>0</v>
      </c>
      <c r="D105" s="172">
        <f>Data!IZ28</f>
        <v>0</v>
      </c>
      <c r="E105" s="172">
        <f>Data!JT28</f>
        <v>0</v>
      </c>
      <c r="F105" s="172">
        <f>Data!KN28</f>
        <v>0</v>
      </c>
      <c r="G105" s="172">
        <f>Data!LH28</f>
        <v>0</v>
      </c>
      <c r="H105" s="75">
        <f t="shared" si="2"/>
        <v>0</v>
      </c>
    </row>
    <row r="106" spans="2:8" x14ac:dyDescent="0.2">
      <c r="B106" s="9" t="str">
        <f>$B$47</f>
        <v>Business Administration</v>
      </c>
      <c r="C106" s="172">
        <f>Data!IG28</f>
        <v>0</v>
      </c>
      <c r="D106" s="172">
        <f>Data!JA28</f>
        <v>0</v>
      </c>
      <c r="E106" s="172">
        <f>Data!JU28</f>
        <v>0</v>
      </c>
      <c r="F106" s="172">
        <f>Data!KO28</f>
        <v>0</v>
      </c>
      <c r="G106" s="172">
        <f>Data!LI28</f>
        <v>0</v>
      </c>
      <c r="H106" s="75">
        <f t="shared" si="2"/>
        <v>0</v>
      </c>
    </row>
    <row r="107" spans="2:8" x14ac:dyDescent="0.2">
      <c r="B107" s="9" t="str">
        <f>$B$48</f>
        <v>Optometry</v>
      </c>
      <c r="C107" s="172">
        <f>Data!IH28</f>
        <v>0</v>
      </c>
      <c r="D107" s="172">
        <f>Data!JB28</f>
        <v>0</v>
      </c>
      <c r="E107" s="172">
        <f>Data!JV28</f>
        <v>0</v>
      </c>
      <c r="F107" s="172">
        <f>Data!KP28</f>
        <v>0</v>
      </c>
      <c r="G107" s="172">
        <f>Data!LJ28</f>
        <v>0</v>
      </c>
      <c r="H107" s="75">
        <f t="shared" si="2"/>
        <v>0</v>
      </c>
    </row>
    <row r="108" spans="2:8" x14ac:dyDescent="0.2">
      <c r="B108" s="9" t="str">
        <f>$B$49</f>
        <v>Teacher Ed-Practice Teaching</v>
      </c>
      <c r="C108" s="172">
        <f>Data!II28</f>
        <v>0</v>
      </c>
      <c r="D108" s="172">
        <f>Data!JC28</f>
        <v>0</v>
      </c>
      <c r="E108" s="172">
        <f>Data!JW28</f>
        <v>0</v>
      </c>
      <c r="F108" s="172">
        <f>Data!KQ28</f>
        <v>0</v>
      </c>
      <c r="G108" s="172">
        <f>Data!LK28</f>
        <v>0</v>
      </c>
      <c r="H108" s="75">
        <f t="shared" si="2"/>
        <v>0</v>
      </c>
    </row>
    <row r="109" spans="2:8" x14ac:dyDescent="0.2">
      <c r="B109" s="9" t="str">
        <f>$B$50</f>
        <v>Technology</v>
      </c>
      <c r="C109" s="172">
        <f>Data!IJ28</f>
        <v>0</v>
      </c>
      <c r="D109" s="172">
        <f>Data!JD28</f>
        <v>0</v>
      </c>
      <c r="E109" s="172">
        <f>Data!JX28</f>
        <v>0</v>
      </c>
      <c r="F109" s="172">
        <f>Data!KR28</f>
        <v>0</v>
      </c>
      <c r="G109" s="172">
        <f>Data!LL28</f>
        <v>0</v>
      </c>
      <c r="H109" s="75">
        <f t="shared" si="2"/>
        <v>0</v>
      </c>
    </row>
    <row r="110" spans="2:8" x14ac:dyDescent="0.2">
      <c r="B110" s="9" t="str">
        <f>$B$51</f>
        <v>Nursing</v>
      </c>
      <c r="C110" s="172">
        <f>Data!IK28</f>
        <v>0</v>
      </c>
      <c r="D110" s="172">
        <f>Data!JE28</f>
        <v>0</v>
      </c>
      <c r="E110" s="172">
        <f>Data!JY28</f>
        <v>0</v>
      </c>
      <c r="F110" s="172">
        <f>Data!KS28</f>
        <v>0</v>
      </c>
      <c r="G110" s="172">
        <f>Data!HPM28</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1387386</v>
      </c>
      <c r="D116" s="21">
        <f t="shared" si="3"/>
        <v>804132</v>
      </c>
      <c r="E116" s="21">
        <f t="shared" si="3"/>
        <v>326576</v>
      </c>
      <c r="F116" s="21">
        <f t="shared" si="3"/>
        <v>0</v>
      </c>
      <c r="G116" s="21">
        <f t="shared" si="3"/>
        <v>0</v>
      </c>
      <c r="H116" s="40">
        <f t="shared" ref="H116:H136" si="4">SUM(C116:G116)</f>
        <v>2518094</v>
      </c>
      <c r="I116" s="1"/>
    </row>
    <row r="117" spans="2:9" x14ac:dyDescent="0.2">
      <c r="B117" s="9" t="str">
        <f>$B$33</f>
        <v>Science</v>
      </c>
      <c r="C117" s="22">
        <f t="shared" si="3"/>
        <v>349613</v>
      </c>
      <c r="D117" s="22">
        <f t="shared" si="3"/>
        <v>157868</v>
      </c>
      <c r="E117" s="22">
        <f t="shared" si="3"/>
        <v>0</v>
      </c>
      <c r="F117" s="22">
        <f t="shared" si="3"/>
        <v>0</v>
      </c>
      <c r="G117" s="22">
        <f t="shared" si="3"/>
        <v>0</v>
      </c>
      <c r="H117" s="75">
        <f t="shared" si="4"/>
        <v>507481</v>
      </c>
      <c r="I117" s="1"/>
    </row>
    <row r="118" spans="2:9" x14ac:dyDescent="0.2">
      <c r="B118" s="9" t="str">
        <f>$B$34</f>
        <v>Fine Arts</v>
      </c>
      <c r="C118" s="22">
        <f t="shared" si="3"/>
        <v>65561</v>
      </c>
      <c r="D118" s="22">
        <f t="shared" si="3"/>
        <v>0</v>
      </c>
      <c r="E118" s="22">
        <f t="shared" si="3"/>
        <v>0</v>
      </c>
      <c r="F118" s="22">
        <f t="shared" si="3"/>
        <v>0</v>
      </c>
      <c r="G118" s="22">
        <f t="shared" si="3"/>
        <v>0</v>
      </c>
      <c r="H118" s="75">
        <f t="shared" si="4"/>
        <v>65561</v>
      </c>
      <c r="I118" s="1"/>
    </row>
    <row r="119" spans="2:9" x14ac:dyDescent="0.2">
      <c r="B119" s="9" t="str">
        <f>$B$35</f>
        <v>Teacher Education</v>
      </c>
      <c r="C119" s="22">
        <f t="shared" si="3"/>
        <v>28622</v>
      </c>
      <c r="D119" s="22">
        <f t="shared" si="3"/>
        <v>516942</v>
      </c>
      <c r="E119" s="22">
        <f t="shared" si="3"/>
        <v>190138</v>
      </c>
      <c r="F119" s="22">
        <f t="shared" si="3"/>
        <v>0</v>
      </c>
      <c r="G119" s="22">
        <f t="shared" si="3"/>
        <v>0</v>
      </c>
      <c r="H119" s="75">
        <f t="shared" si="4"/>
        <v>735702</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46351</v>
      </c>
      <c r="D121" s="22">
        <f t="shared" si="3"/>
        <v>114133</v>
      </c>
      <c r="E121" s="22">
        <f t="shared" si="3"/>
        <v>0</v>
      </c>
      <c r="F121" s="22">
        <f t="shared" si="3"/>
        <v>0</v>
      </c>
      <c r="G121" s="22">
        <f t="shared" si="3"/>
        <v>0</v>
      </c>
      <c r="H121" s="75">
        <f t="shared" si="4"/>
        <v>160484</v>
      </c>
      <c r="I121" s="1"/>
    </row>
    <row r="122" spans="2:9" x14ac:dyDescent="0.2">
      <c r="B122" s="9" t="str">
        <f>$B$38</f>
        <v>Home Economics</v>
      </c>
      <c r="C122" s="22">
        <f t="shared" si="3"/>
        <v>61652</v>
      </c>
      <c r="D122" s="22">
        <f t="shared" si="3"/>
        <v>31326</v>
      </c>
      <c r="E122" s="22">
        <f t="shared" si="3"/>
        <v>0</v>
      </c>
      <c r="F122" s="22">
        <f t="shared" si="3"/>
        <v>0</v>
      </c>
      <c r="G122" s="22">
        <f t="shared" si="3"/>
        <v>0</v>
      </c>
      <c r="H122" s="75">
        <f t="shared" si="4"/>
        <v>92978</v>
      </c>
      <c r="I122" s="1"/>
    </row>
    <row r="123" spans="2:9" x14ac:dyDescent="0.2">
      <c r="B123" s="9" t="str">
        <f>$B$39</f>
        <v>Law</v>
      </c>
      <c r="C123" s="22">
        <f t="shared" si="3"/>
        <v>0</v>
      </c>
      <c r="D123" s="22">
        <f t="shared" si="3"/>
        <v>0</v>
      </c>
      <c r="E123" s="22">
        <f t="shared" si="3"/>
        <v>0</v>
      </c>
      <c r="F123" s="22">
        <f t="shared" si="3"/>
        <v>0</v>
      </c>
      <c r="G123" s="22">
        <f t="shared" si="3"/>
        <v>1026985</v>
      </c>
      <c r="H123" s="75">
        <f t="shared" si="4"/>
        <v>1026985</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5592</v>
      </c>
      <c r="D129" s="22">
        <f t="shared" si="3"/>
        <v>0</v>
      </c>
      <c r="E129" s="22">
        <f t="shared" si="3"/>
        <v>0</v>
      </c>
      <c r="F129" s="22">
        <f t="shared" si="3"/>
        <v>0</v>
      </c>
      <c r="G129" s="22">
        <f t="shared" si="3"/>
        <v>0</v>
      </c>
      <c r="H129" s="75">
        <f t="shared" si="4"/>
        <v>5592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183135</v>
      </c>
      <c r="D131" s="22">
        <f t="shared" si="3"/>
        <v>1124687</v>
      </c>
      <c r="E131" s="22">
        <f t="shared" si="3"/>
        <v>117887</v>
      </c>
      <c r="F131" s="22">
        <f t="shared" si="3"/>
        <v>0</v>
      </c>
      <c r="G131" s="22">
        <f t="shared" si="3"/>
        <v>0</v>
      </c>
      <c r="H131" s="75">
        <f t="shared" si="4"/>
        <v>1425709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0</v>
      </c>
      <c r="D134" s="22">
        <f t="shared" si="5"/>
        <v>0</v>
      </c>
      <c r="E134" s="22">
        <f t="shared" si="5"/>
        <v>0</v>
      </c>
      <c r="F134" s="22">
        <f t="shared" si="5"/>
        <v>0</v>
      </c>
      <c r="G134" s="22">
        <f t="shared" si="5"/>
        <v>0</v>
      </c>
      <c r="H134" s="75">
        <f t="shared" si="4"/>
        <v>0</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2127912</v>
      </c>
      <c r="D136" s="40">
        <f>SUM(D116:D135)</f>
        <v>2749088</v>
      </c>
      <c r="E136" s="40">
        <f>SUM(E116:E135)</f>
        <v>634601</v>
      </c>
      <c r="F136" s="40">
        <f>SUM(F116:F135)</f>
        <v>0</v>
      </c>
      <c r="G136" s="40">
        <f>SUM(G116:G135)</f>
        <v>1026985</v>
      </c>
      <c r="H136" s="40">
        <f t="shared" si="4"/>
        <v>6538586</v>
      </c>
      <c r="I136" s="1"/>
    </row>
    <row r="137" spans="2:12" x14ac:dyDescent="0.2">
      <c r="B137" s="50"/>
      <c r="C137" s="51"/>
      <c r="D137" s="51"/>
      <c r="E137" s="51"/>
      <c r="F137" s="51"/>
      <c r="G137" s="51"/>
      <c r="H137" s="52"/>
      <c r="I137" s="1"/>
    </row>
    <row r="138" spans="2:12" x14ac:dyDescent="0.2">
      <c r="B138" s="183" t="s">
        <v>4</v>
      </c>
      <c r="C138" s="12"/>
      <c r="D138" s="12"/>
      <c r="E138" s="12"/>
      <c r="F138" s="12"/>
      <c r="G138" s="12"/>
      <c r="H138" s="17">
        <f>H86-H81-H111</f>
        <v>8162890</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Data!QD28</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Data!LN28</f>
        <v>0</v>
      </c>
      <c r="D143" s="172">
        <f>Data!MH28</f>
        <v>0</v>
      </c>
      <c r="E143" s="172">
        <f>Data!NB28</f>
        <v>0</v>
      </c>
      <c r="F143" s="172">
        <f>Data!NV28</f>
        <v>0</v>
      </c>
      <c r="G143" s="172">
        <f>Data!OP28</f>
        <v>0</v>
      </c>
      <c r="H143" s="173">
        <f>Data!PJ28</f>
        <v>3143634.469541274</v>
      </c>
      <c r="I143" s="76">
        <f t="shared" ref="I143:I162" si="6">SUM(C143:H143)</f>
        <v>3143634.469541274</v>
      </c>
    </row>
    <row r="144" spans="2:12" x14ac:dyDescent="0.2">
      <c r="B144" s="9" t="str">
        <f>$B$33</f>
        <v>Science</v>
      </c>
      <c r="C144" s="172">
        <f>Data!LO28</f>
        <v>0</v>
      </c>
      <c r="D144" s="172">
        <f>Data!MI28</f>
        <v>0</v>
      </c>
      <c r="E144" s="172">
        <f>Data!NC28</f>
        <v>0</v>
      </c>
      <c r="F144" s="172">
        <f>Data!NW28</f>
        <v>0</v>
      </c>
      <c r="G144" s="172">
        <f>Data!OQ28</f>
        <v>0</v>
      </c>
      <c r="H144" s="174">
        <f>Data!PK28</f>
        <v>633548.53481930192</v>
      </c>
      <c r="I144" s="76">
        <f t="shared" si="6"/>
        <v>633548.53481930192</v>
      </c>
    </row>
    <row r="145" spans="2:9" x14ac:dyDescent="0.2">
      <c r="B145" s="9" t="str">
        <f>$B$34</f>
        <v>Fine Arts</v>
      </c>
      <c r="C145" s="172">
        <f>Data!LP28</f>
        <v>0</v>
      </c>
      <c r="D145" s="172">
        <f>Data!MJ28</f>
        <v>0</v>
      </c>
      <c r="E145" s="172">
        <f>Data!ND28</f>
        <v>0</v>
      </c>
      <c r="F145" s="172">
        <f>Data!NX28</f>
        <v>0</v>
      </c>
      <c r="G145" s="172">
        <f>Data!OR28</f>
        <v>0</v>
      </c>
      <c r="H145" s="174">
        <f>Data!PL28</f>
        <v>81847.547969851585</v>
      </c>
      <c r="I145" s="76">
        <f t="shared" si="6"/>
        <v>81847.547969851585</v>
      </c>
    </row>
    <row r="146" spans="2:9" x14ac:dyDescent="0.2">
      <c r="B146" s="9" t="str">
        <f>$B$35</f>
        <v>Teacher Education</v>
      </c>
      <c r="C146" s="172">
        <f>Data!LQ28</f>
        <v>0</v>
      </c>
      <c r="D146" s="172">
        <f>Data!MK28</f>
        <v>0</v>
      </c>
      <c r="E146" s="172">
        <f>Data!NE28</f>
        <v>0</v>
      </c>
      <c r="F146" s="172">
        <f>Data!NY28</f>
        <v>0</v>
      </c>
      <c r="G146" s="172">
        <f>Data!OS28</f>
        <v>0</v>
      </c>
      <c r="H146" s="174">
        <f>Data!PN28</f>
        <v>918463.79305556277</v>
      </c>
      <c r="I146" s="76">
        <f t="shared" si="6"/>
        <v>918463.79305556277</v>
      </c>
    </row>
    <row r="147" spans="2:9" x14ac:dyDescent="0.2">
      <c r="B147" s="9" t="str">
        <f>$B$36</f>
        <v>Agriculture</v>
      </c>
      <c r="C147" s="172">
        <f>Data!LR28</f>
        <v>0</v>
      </c>
      <c r="D147" s="172">
        <f>Data!ML28</f>
        <v>0</v>
      </c>
      <c r="E147" s="172">
        <f>Data!NF28</f>
        <v>0</v>
      </c>
      <c r="F147" s="172">
        <f>Data!NZ28</f>
        <v>0</v>
      </c>
      <c r="G147" s="172">
        <f>Data!OT28</f>
        <v>0</v>
      </c>
      <c r="H147" s="174">
        <f>Data!PM28</f>
        <v>0</v>
      </c>
      <c r="I147" s="76">
        <f t="shared" si="6"/>
        <v>0</v>
      </c>
    </row>
    <row r="148" spans="2:9" x14ac:dyDescent="0.2">
      <c r="B148" s="9" t="str">
        <f>$B$37</f>
        <v>Engineering</v>
      </c>
      <c r="C148" s="172">
        <f>Data!LS28</f>
        <v>0</v>
      </c>
      <c r="D148" s="172">
        <f>Data!MM28</f>
        <v>0</v>
      </c>
      <c r="E148" s="172">
        <f>Data!NG28</f>
        <v>0</v>
      </c>
      <c r="F148" s="172">
        <f>Data!OA28</f>
        <v>0</v>
      </c>
      <c r="G148" s="172">
        <f>Data!OU28</f>
        <v>0</v>
      </c>
      <c r="H148" s="174">
        <f>Data!PO28</f>
        <v>200351.15218489134</v>
      </c>
      <c r="I148" s="76">
        <f t="shared" si="6"/>
        <v>200351.15218489134</v>
      </c>
    </row>
    <row r="149" spans="2:9" x14ac:dyDescent="0.2">
      <c r="B149" s="9" t="str">
        <f>$B$38</f>
        <v>Home Economics</v>
      </c>
      <c r="C149" s="172">
        <f>Data!LT28</f>
        <v>0</v>
      </c>
      <c r="D149" s="172">
        <f>Data!MN28</f>
        <v>0</v>
      </c>
      <c r="E149" s="172">
        <f>Data!NH28</f>
        <v>0</v>
      </c>
      <c r="F149" s="172">
        <f>Data!OB28</f>
        <v>0</v>
      </c>
      <c r="G149" s="172">
        <f>Data!OV28</f>
        <v>0</v>
      </c>
      <c r="H149" s="174">
        <f>Data!PP28</f>
        <v>116075.43074603591</v>
      </c>
      <c r="I149" s="76">
        <f t="shared" si="6"/>
        <v>116075.43074603591</v>
      </c>
    </row>
    <row r="150" spans="2:9" x14ac:dyDescent="0.2">
      <c r="B150" s="9" t="str">
        <f>$B$39</f>
        <v>Law</v>
      </c>
      <c r="C150" s="172">
        <f>Data!LU28</f>
        <v>0</v>
      </c>
      <c r="D150" s="172">
        <f>Data!MO28</f>
        <v>0</v>
      </c>
      <c r="E150" s="172">
        <f>Data!NI28</f>
        <v>0</v>
      </c>
      <c r="F150" s="172">
        <f>Data!OC28</f>
        <v>0</v>
      </c>
      <c r="G150" s="172">
        <f>Data!OW28</f>
        <v>0</v>
      </c>
      <c r="H150" s="174">
        <f>Data!PQ28</f>
        <v>1282106.8020899319</v>
      </c>
      <c r="I150" s="76">
        <f t="shared" si="6"/>
        <v>1282106.8020899319</v>
      </c>
    </row>
    <row r="151" spans="2:9" x14ac:dyDescent="0.2">
      <c r="B151" s="9" t="str">
        <f>$B$40</f>
        <v>Social Service</v>
      </c>
      <c r="C151" s="172">
        <f>Data!LV28</f>
        <v>0</v>
      </c>
      <c r="D151" s="172">
        <f>Data!MP28</f>
        <v>0</v>
      </c>
      <c r="E151" s="172">
        <f>Data!NJ28</f>
        <v>0</v>
      </c>
      <c r="F151" s="172">
        <f>Data!OD28</f>
        <v>0</v>
      </c>
      <c r="G151" s="172">
        <f>Data!OX28</f>
        <v>0</v>
      </c>
      <c r="H151" s="174">
        <f>Data!PR28</f>
        <v>0</v>
      </c>
      <c r="I151" s="76">
        <f t="shared" si="6"/>
        <v>0</v>
      </c>
    </row>
    <row r="152" spans="2:9" x14ac:dyDescent="0.2">
      <c r="B152" s="9" t="str">
        <f>$B$41</f>
        <v>Library Science</v>
      </c>
      <c r="C152" s="172">
        <f>Data!LW28</f>
        <v>0</v>
      </c>
      <c r="D152" s="172">
        <f>Data!MQ28</f>
        <v>0</v>
      </c>
      <c r="E152" s="172">
        <f>Data!NK28</f>
        <v>0</v>
      </c>
      <c r="F152" s="172">
        <f>Data!OE28</f>
        <v>0</v>
      </c>
      <c r="G152" s="172">
        <f>Data!OY28</f>
        <v>0</v>
      </c>
      <c r="H152" s="174">
        <f>Data!PS28</f>
        <v>0</v>
      </c>
      <c r="I152" s="76">
        <f t="shared" si="6"/>
        <v>0</v>
      </c>
    </row>
    <row r="153" spans="2:9" x14ac:dyDescent="0.2">
      <c r="B153" s="9" t="str">
        <f>$B$42</f>
        <v>Veterinary Science</v>
      </c>
      <c r="C153" s="172">
        <f>Data!LX28</f>
        <v>0</v>
      </c>
      <c r="D153" s="172">
        <f>Data!MR28</f>
        <v>0</v>
      </c>
      <c r="E153" s="172">
        <f>Data!NL28</f>
        <v>0</v>
      </c>
      <c r="F153" s="172">
        <f>Data!OF28</f>
        <v>0</v>
      </c>
      <c r="G153" s="172">
        <f>Data!OZ28</f>
        <v>0</v>
      </c>
      <c r="H153" s="174">
        <f>Data!PT28</f>
        <v>0</v>
      </c>
      <c r="I153" s="76">
        <f t="shared" si="6"/>
        <v>0</v>
      </c>
    </row>
    <row r="154" spans="2:9" x14ac:dyDescent="0.2">
      <c r="B154" s="9" t="str">
        <f>$B$43</f>
        <v>Vocational Training</v>
      </c>
      <c r="C154" s="172">
        <f>Data!LY28</f>
        <v>0</v>
      </c>
      <c r="D154" s="172">
        <f>Data!MS28</f>
        <v>0</v>
      </c>
      <c r="E154" s="172">
        <f>Data!NM28</f>
        <v>0</v>
      </c>
      <c r="F154" s="172">
        <f>Data!OG28</f>
        <v>0</v>
      </c>
      <c r="G154" s="172">
        <f>Data!PA28</f>
        <v>0</v>
      </c>
      <c r="H154" s="174">
        <f>Data!PU28</f>
        <v>0</v>
      </c>
      <c r="I154" s="76">
        <f t="shared" si="6"/>
        <v>0</v>
      </c>
    </row>
    <row r="155" spans="2:9" x14ac:dyDescent="0.2">
      <c r="B155" s="9" t="str">
        <f>$B$44</f>
        <v>Physical Training</v>
      </c>
      <c r="C155" s="172">
        <f>Data!LZ28</f>
        <v>0</v>
      </c>
      <c r="D155" s="172">
        <f>Data!MT28</f>
        <v>0</v>
      </c>
      <c r="E155" s="172">
        <f>Data!NN28</f>
        <v>0</v>
      </c>
      <c r="F155" s="172">
        <f>Data!OH28</f>
        <v>0</v>
      </c>
      <c r="G155" s="172">
        <f>Data!PB28</f>
        <v>0</v>
      </c>
      <c r="H155" s="174">
        <f>Data!PV28</f>
        <v>0</v>
      </c>
      <c r="I155" s="76">
        <f t="shared" si="6"/>
        <v>0</v>
      </c>
    </row>
    <row r="156" spans="2:9" x14ac:dyDescent="0.2">
      <c r="B156" s="9" t="str">
        <f>$B$45</f>
        <v>Health Services</v>
      </c>
      <c r="C156" s="172">
        <f>Data!MA28</f>
        <v>0</v>
      </c>
      <c r="D156" s="172">
        <f>Data!MU28</f>
        <v>0</v>
      </c>
      <c r="E156" s="172">
        <f>Data!NO28</f>
        <v>0</v>
      </c>
      <c r="F156" s="172">
        <f>Data!OI28</f>
        <v>0</v>
      </c>
      <c r="G156" s="172">
        <f>Data!PC28</f>
        <v>0</v>
      </c>
      <c r="H156" s="174">
        <f>Data!PW28</f>
        <v>6981.1547756655646</v>
      </c>
      <c r="I156" s="76">
        <f t="shared" si="6"/>
        <v>6981.1547756655646</v>
      </c>
    </row>
    <row r="157" spans="2:9" x14ac:dyDescent="0.2">
      <c r="B157" s="9" t="str">
        <f>$B$46</f>
        <v>Pharmacy</v>
      </c>
      <c r="C157" s="172">
        <f>Data!MB28</f>
        <v>0</v>
      </c>
      <c r="D157" s="172">
        <f>Data!MV28</f>
        <v>0</v>
      </c>
      <c r="E157" s="172">
        <f>Data!NP28</f>
        <v>0</v>
      </c>
      <c r="F157" s="172">
        <f>Data!OJ28</f>
        <v>0</v>
      </c>
      <c r="G157" s="172">
        <f>Data!PD28</f>
        <v>0</v>
      </c>
      <c r="H157" s="174">
        <f>Data!PX28</f>
        <v>0</v>
      </c>
      <c r="I157" s="76">
        <f t="shared" si="6"/>
        <v>0</v>
      </c>
    </row>
    <row r="158" spans="2:9" x14ac:dyDescent="0.2">
      <c r="B158" s="9" t="str">
        <f>$B$47</f>
        <v>Business Administration</v>
      </c>
      <c r="C158" s="172">
        <f>Data!MC28</f>
        <v>0</v>
      </c>
      <c r="D158" s="172">
        <f>Data!MW28</f>
        <v>0</v>
      </c>
      <c r="E158" s="172">
        <f>Data!NQ28</f>
        <v>0</v>
      </c>
      <c r="F158" s="172">
        <f>Data!OK28</f>
        <v>0</v>
      </c>
      <c r="G158" s="172">
        <f>Data!PE28</f>
        <v>0</v>
      </c>
      <c r="H158" s="174">
        <f>Data!PY28</f>
        <v>1779881.114817485</v>
      </c>
      <c r="I158" s="76">
        <f t="shared" si="6"/>
        <v>1779881.114817485</v>
      </c>
    </row>
    <row r="159" spans="2:9" x14ac:dyDescent="0.2">
      <c r="B159" s="9" t="str">
        <f>$B$48</f>
        <v>Optometry</v>
      </c>
      <c r="C159" s="172">
        <f>Data!MD28</f>
        <v>0</v>
      </c>
      <c r="D159" s="172">
        <f>Data!MX28</f>
        <v>0</v>
      </c>
      <c r="E159" s="172">
        <f>Data!NR28</f>
        <v>0</v>
      </c>
      <c r="F159" s="172">
        <f>Data!OL28</f>
        <v>0</v>
      </c>
      <c r="G159" s="172">
        <f>Data!PF28</f>
        <v>0</v>
      </c>
      <c r="H159" s="174">
        <f>Data!PZ28</f>
        <v>0</v>
      </c>
      <c r="I159" s="76">
        <f t="shared" si="6"/>
        <v>0</v>
      </c>
    </row>
    <row r="160" spans="2:9" x14ac:dyDescent="0.2">
      <c r="B160" s="9" t="str">
        <f>$B$49</f>
        <v>Teacher Ed-Practice Teaching</v>
      </c>
      <c r="C160" s="172">
        <f>Data!ME28</f>
        <v>0</v>
      </c>
      <c r="D160" s="172">
        <f>Data!MY28</f>
        <v>0</v>
      </c>
      <c r="E160" s="172">
        <f>Data!NS28</f>
        <v>0</v>
      </c>
      <c r="F160" s="172">
        <f>Data!OM28</f>
        <v>0</v>
      </c>
      <c r="G160" s="172">
        <f>Data!PG28</f>
        <v>0</v>
      </c>
      <c r="H160" s="174">
        <f>Data!QA28</f>
        <v>0</v>
      </c>
      <c r="I160" s="76">
        <f t="shared" si="6"/>
        <v>0</v>
      </c>
    </row>
    <row r="161" spans="2:10" x14ac:dyDescent="0.2">
      <c r="B161" s="9" t="str">
        <f>$B$50</f>
        <v>Technology</v>
      </c>
      <c r="C161" s="172">
        <f>Data!MF28</f>
        <v>0</v>
      </c>
      <c r="D161" s="172">
        <f>Data!MZ28</f>
        <v>0</v>
      </c>
      <c r="E161" s="172">
        <f>Data!NT28</f>
        <v>0</v>
      </c>
      <c r="F161" s="172">
        <f>Data!ON28</f>
        <v>0</v>
      </c>
      <c r="G161" s="172">
        <f>Data!PH28</f>
        <v>0</v>
      </c>
      <c r="H161" s="174">
        <f>Data!QB28</f>
        <v>0</v>
      </c>
      <c r="I161" s="76">
        <f t="shared" si="6"/>
        <v>0</v>
      </c>
    </row>
    <row r="162" spans="2:10" x14ac:dyDescent="0.2">
      <c r="B162" s="9" t="str">
        <f>$B$51</f>
        <v>Nursing</v>
      </c>
      <c r="C162" s="172">
        <f>Data!MG28</f>
        <v>0</v>
      </c>
      <c r="D162" s="172">
        <f>Data!NA28</f>
        <v>0</v>
      </c>
      <c r="E162" s="172">
        <f>Data!NU28</f>
        <v>0</v>
      </c>
      <c r="F162" s="172">
        <f>Data!OO28</f>
        <v>0</v>
      </c>
      <c r="G162" s="172">
        <f>Data!PI28</f>
        <v>0</v>
      </c>
      <c r="H162" s="174">
        <f>Data!QC28</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8162890.0000000009</v>
      </c>
      <c r="I163" s="76">
        <f>SUM(I143:I162)</f>
        <v>8162890.0000000009</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1732037.9827595751</v>
      </c>
      <c r="D168" s="21">
        <f t="shared" si="8"/>
        <v>1003893.0529444745</v>
      </c>
      <c r="E168" s="21">
        <f t="shared" si="8"/>
        <v>407703.43383722415</v>
      </c>
      <c r="F168" s="21">
        <f t="shared" si="8"/>
        <v>0</v>
      </c>
      <c r="G168" s="21">
        <f t="shared" si="8"/>
        <v>0</v>
      </c>
      <c r="H168" s="40">
        <f t="shared" ref="H168:H188" si="9">SUM(C168:G168)</f>
        <v>3143634.469541274</v>
      </c>
      <c r="I168" s="56"/>
      <c r="J168" s="57"/>
    </row>
    <row r="169" spans="2:10" x14ac:dyDescent="0.2">
      <c r="B169" s="9" t="str">
        <f>$B$33</f>
        <v>Science</v>
      </c>
      <c r="C169" s="22">
        <f t="shared" si="8"/>
        <v>436463.24473976484</v>
      </c>
      <c r="D169" s="22">
        <f t="shared" si="8"/>
        <v>197085.29007953708</v>
      </c>
      <c r="E169" s="22">
        <f t="shared" si="8"/>
        <v>0</v>
      </c>
      <c r="F169" s="22">
        <f t="shared" si="8"/>
        <v>0</v>
      </c>
      <c r="G169" s="22">
        <f t="shared" si="8"/>
        <v>0</v>
      </c>
      <c r="H169" s="75">
        <f t="shared" si="9"/>
        <v>633548.53481930192</v>
      </c>
      <c r="I169" s="56"/>
      <c r="J169" s="57"/>
    </row>
    <row r="170" spans="2:10" x14ac:dyDescent="0.2">
      <c r="B170" s="9" t="str">
        <f>$B$34</f>
        <v>Fine Arts</v>
      </c>
      <c r="C170" s="22">
        <f t="shared" si="8"/>
        <v>81847.547969851585</v>
      </c>
      <c r="D170" s="22">
        <f t="shared" si="8"/>
        <v>0</v>
      </c>
      <c r="E170" s="22">
        <f t="shared" si="8"/>
        <v>0</v>
      </c>
      <c r="F170" s="22">
        <f t="shared" si="8"/>
        <v>0</v>
      </c>
      <c r="G170" s="22">
        <f t="shared" si="8"/>
        <v>0</v>
      </c>
      <c r="H170" s="75">
        <f t="shared" si="9"/>
        <v>81847.547969851585</v>
      </c>
      <c r="I170" s="56"/>
      <c r="J170" s="57"/>
    </row>
    <row r="171" spans="2:10" x14ac:dyDescent="0.2">
      <c r="B171" s="9" t="str">
        <f>$B$35</f>
        <v>Teacher Education</v>
      </c>
      <c r="C171" s="22">
        <f t="shared" si="8"/>
        <v>35732.226750554328</v>
      </c>
      <c r="D171" s="22">
        <f t="shared" si="8"/>
        <v>645359.81975001935</v>
      </c>
      <c r="E171" s="22">
        <f t="shared" si="8"/>
        <v>237371.74655498911</v>
      </c>
      <c r="F171" s="22">
        <f t="shared" si="8"/>
        <v>0</v>
      </c>
      <c r="G171" s="22">
        <f t="shared" si="8"/>
        <v>0</v>
      </c>
      <c r="H171" s="75">
        <f t="shared" si="9"/>
        <v>918463.79305556277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57865.433656451096</v>
      </c>
      <c r="D173" s="22">
        <f t="shared" si="8"/>
        <v>142485.71852844025</v>
      </c>
      <c r="E173" s="22">
        <f t="shared" si="8"/>
        <v>0</v>
      </c>
      <c r="F173" s="22">
        <f t="shared" si="8"/>
        <v>0</v>
      </c>
      <c r="G173" s="22">
        <f t="shared" si="8"/>
        <v>0</v>
      </c>
      <c r="H173" s="75">
        <f t="shared" si="9"/>
        <v>200351.15218489134</v>
      </c>
      <c r="I173" s="56"/>
      <c r="J173" s="57"/>
    </row>
    <row r="174" spans="2:10" x14ac:dyDescent="0.2">
      <c r="B174" s="9" t="str">
        <f>$B$38</f>
        <v>Home Economics</v>
      </c>
      <c r="C174" s="22">
        <f t="shared" si="8"/>
        <v>76967.481085360036</v>
      </c>
      <c r="D174" s="22">
        <f t="shared" si="8"/>
        <v>39107.949660675869</v>
      </c>
      <c r="E174" s="22">
        <f t="shared" si="8"/>
        <v>0</v>
      </c>
      <c r="F174" s="22">
        <f t="shared" si="8"/>
        <v>0</v>
      </c>
      <c r="G174" s="22">
        <f t="shared" si="8"/>
        <v>0</v>
      </c>
      <c r="H174" s="75">
        <f t="shared" si="9"/>
        <v>116075.43074603591</v>
      </c>
      <c r="I174" s="56"/>
      <c r="J174" s="57"/>
    </row>
    <row r="175" spans="2:10" x14ac:dyDescent="0.2">
      <c r="B175" s="9" t="str">
        <f>$B$39</f>
        <v>Law</v>
      </c>
      <c r="C175" s="22">
        <f t="shared" si="8"/>
        <v>0</v>
      </c>
      <c r="D175" s="22">
        <f t="shared" si="8"/>
        <v>0</v>
      </c>
      <c r="E175" s="22">
        <f t="shared" si="8"/>
        <v>0</v>
      </c>
      <c r="F175" s="22">
        <f t="shared" si="8"/>
        <v>0</v>
      </c>
      <c r="G175" s="22">
        <f t="shared" si="8"/>
        <v>1282106.8020899319</v>
      </c>
      <c r="H175" s="75">
        <f t="shared" si="9"/>
        <v>1282106.8020899319</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6981.1547756655636</v>
      </c>
      <c r="D181" s="22">
        <f t="shared" si="8"/>
        <v>0</v>
      </c>
      <c r="E181" s="22">
        <f t="shared" si="8"/>
        <v>0</v>
      </c>
      <c r="F181" s="22">
        <f t="shared" si="8"/>
        <v>0</v>
      </c>
      <c r="G181" s="22">
        <f t="shared" si="8"/>
        <v>0</v>
      </c>
      <c r="H181" s="75">
        <f t="shared" si="9"/>
        <v>6981.1547756655636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228629.07364833925</v>
      </c>
      <c r="D183" s="22">
        <f t="shared" si="8"/>
        <v>1404079.7605827926</v>
      </c>
      <c r="E183" s="22">
        <f t="shared" si="8"/>
        <v>147172.28058635307</v>
      </c>
      <c r="F183" s="22">
        <f t="shared" si="8"/>
        <v>0</v>
      </c>
      <c r="G183" s="22">
        <f t="shared" si="8"/>
        <v>0</v>
      </c>
      <c r="H183" s="75">
        <f t="shared" si="9"/>
        <v>1779881.1148174847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0</v>
      </c>
      <c r="D186" s="22">
        <f t="shared" si="10"/>
        <v>0</v>
      </c>
      <c r="E186" s="22">
        <f t="shared" si="10"/>
        <v>0</v>
      </c>
      <c r="F186" s="22">
        <f t="shared" si="10"/>
        <v>0</v>
      </c>
      <c r="G186" s="22">
        <f t="shared" si="10"/>
        <v>0</v>
      </c>
      <c r="H186" s="75">
        <f t="shared" si="9"/>
        <v>0</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2656524.145385562</v>
      </c>
      <c r="D188" s="40">
        <f>SUM(D168:D187)</f>
        <v>3432011.5915459394</v>
      </c>
      <c r="E188" s="40">
        <f>SUM(E168:E187)</f>
        <v>792247.46097856632</v>
      </c>
      <c r="F188" s="40">
        <f>SUM(F168:F187)</f>
        <v>0</v>
      </c>
      <c r="G188" s="40">
        <f>SUM(G168:G187)</f>
        <v>1282106.8020899319</v>
      </c>
      <c r="H188" s="40">
        <f t="shared" si="9"/>
        <v>8162890</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4757701</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1009509.9704410097</v>
      </c>
      <c r="D193" s="42">
        <f t="shared" si="11"/>
        <v>585114.21590723132</v>
      </c>
      <c r="E193" s="42">
        <f t="shared" si="11"/>
        <v>237627.976717902</v>
      </c>
      <c r="F193" s="42">
        <f t="shared" si="11"/>
        <v>0</v>
      </c>
      <c r="G193" s="42">
        <f t="shared" si="11"/>
        <v>0</v>
      </c>
      <c r="H193" s="42">
        <f>SUM(C193:G193)</f>
        <v>1832252.1630661432</v>
      </c>
      <c r="I193" s="1"/>
    </row>
    <row r="194" spans="2:9" x14ac:dyDescent="0.2">
      <c r="B194" s="9" t="str">
        <f>$B$33</f>
        <v>Science</v>
      </c>
      <c r="C194" s="43">
        <f t="shared" si="11"/>
        <v>254390.49355824027</v>
      </c>
      <c r="D194" s="43">
        <f t="shared" si="11"/>
        <v>114870.20916571259</v>
      </c>
      <c r="E194" s="43">
        <f t="shared" si="11"/>
        <v>0</v>
      </c>
      <c r="F194" s="43">
        <f t="shared" si="11"/>
        <v>0</v>
      </c>
      <c r="G194" s="43">
        <f t="shared" si="11"/>
        <v>0</v>
      </c>
      <c r="H194" s="43">
        <f t="shared" ref="H194:H213" si="12">SUM(C194:G194)</f>
        <v>369260.70272395283</v>
      </c>
      <c r="I194" s="1"/>
    </row>
    <row r="195" spans="2:9" x14ac:dyDescent="0.2">
      <c r="B195" s="9" t="str">
        <f>$B$34</f>
        <v>Fine Arts</v>
      </c>
      <c r="C195" s="43">
        <f t="shared" si="11"/>
        <v>47704.447912897376</v>
      </c>
      <c r="D195" s="43">
        <f t="shared" si="11"/>
        <v>0</v>
      </c>
      <c r="E195" s="43">
        <f t="shared" si="11"/>
        <v>0</v>
      </c>
      <c r="F195" s="43">
        <f t="shared" si="11"/>
        <v>0</v>
      </c>
      <c r="G195" s="43">
        <f t="shared" si="11"/>
        <v>0</v>
      </c>
      <c r="H195" s="43">
        <f t="shared" si="12"/>
        <v>47704.447912897376</v>
      </c>
      <c r="I195" s="1"/>
    </row>
    <row r="196" spans="2:9" x14ac:dyDescent="0.2">
      <c r="B196" s="9" t="str">
        <f>$B$35</f>
        <v>Teacher Education</v>
      </c>
      <c r="C196" s="43">
        <f t="shared" si="11"/>
        <v>20826.355732263826</v>
      </c>
      <c r="D196" s="43">
        <f t="shared" si="11"/>
        <v>376144.85308322019</v>
      </c>
      <c r="E196" s="43">
        <f t="shared" si="11"/>
        <v>138350.97569076862</v>
      </c>
      <c r="F196" s="43">
        <f t="shared" si="11"/>
        <v>0</v>
      </c>
      <c r="G196" s="43">
        <f t="shared" si="11"/>
        <v>0</v>
      </c>
      <c r="H196" s="43">
        <f t="shared" si="12"/>
        <v>535322.18450625264</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33726.58844756343</v>
      </c>
      <c r="D198" s="43">
        <f t="shared" si="11"/>
        <v>83047.112668243557</v>
      </c>
      <c r="E198" s="43">
        <f t="shared" si="11"/>
        <v>0</v>
      </c>
      <c r="F198" s="43">
        <f t="shared" si="11"/>
        <v>0</v>
      </c>
      <c r="G198" s="43">
        <f t="shared" si="11"/>
        <v>0</v>
      </c>
      <c r="H198" s="43">
        <f t="shared" si="12"/>
        <v>116773.70111580699</v>
      </c>
      <c r="I198" s="1"/>
    </row>
    <row r="199" spans="2:9" x14ac:dyDescent="0.2">
      <c r="B199" s="9" t="str">
        <f>$B$38</f>
        <v>Home Economics</v>
      </c>
      <c r="C199" s="43">
        <f t="shared" si="11"/>
        <v>44860.124505818232</v>
      </c>
      <c r="D199" s="43">
        <f t="shared" si="11"/>
        <v>22793.879521658044</v>
      </c>
      <c r="E199" s="43">
        <f t="shared" si="11"/>
        <v>0</v>
      </c>
      <c r="F199" s="43">
        <f t="shared" si="11"/>
        <v>0</v>
      </c>
      <c r="G199" s="43">
        <f t="shared" si="11"/>
        <v>0</v>
      </c>
      <c r="H199" s="43">
        <f t="shared" si="12"/>
        <v>67654.004027476272</v>
      </c>
      <c r="I199" s="1"/>
    </row>
    <row r="200" spans="2:9" x14ac:dyDescent="0.2">
      <c r="B200" s="9" t="str">
        <f>$B$39</f>
        <v>Law</v>
      </c>
      <c r="C200" s="43">
        <f t="shared" si="11"/>
        <v>0</v>
      </c>
      <c r="D200" s="43">
        <f t="shared" si="11"/>
        <v>0</v>
      </c>
      <c r="E200" s="43">
        <f t="shared" si="11"/>
        <v>0</v>
      </c>
      <c r="F200" s="43">
        <f t="shared" si="11"/>
        <v>0</v>
      </c>
      <c r="G200" s="43">
        <f t="shared" si="11"/>
        <v>747269.75549224252</v>
      </c>
      <c r="H200" s="43">
        <f t="shared" si="12"/>
        <v>747269.75549224252</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4068.9323336880484</v>
      </c>
      <c r="D206" s="43">
        <f t="shared" si="11"/>
        <v>0</v>
      </c>
      <c r="E206" s="43">
        <f t="shared" si="11"/>
        <v>0</v>
      </c>
      <c r="F206" s="43">
        <f t="shared" si="11"/>
        <v>0</v>
      </c>
      <c r="G206" s="43">
        <f t="shared" si="11"/>
        <v>0</v>
      </c>
      <c r="H206" s="43">
        <f t="shared" si="12"/>
        <v>4068.9323336880484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133255.35102467108</v>
      </c>
      <c r="D208" s="43">
        <f t="shared" si="11"/>
        <v>818361.10507485876</v>
      </c>
      <c r="E208" s="43">
        <f t="shared" si="11"/>
        <v>85778.652722010534</v>
      </c>
      <c r="F208" s="43">
        <f t="shared" si="11"/>
        <v>0</v>
      </c>
      <c r="G208" s="43">
        <f t="shared" si="11"/>
        <v>0</v>
      </c>
      <c r="H208" s="43">
        <f t="shared" si="12"/>
        <v>1037395.1088215404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0</v>
      </c>
      <c r="D211" s="43">
        <f t="shared" si="13"/>
        <v>0</v>
      </c>
      <c r="E211" s="43">
        <f t="shared" si="13"/>
        <v>0</v>
      </c>
      <c r="F211" s="43">
        <f t="shared" si="13"/>
        <v>0</v>
      </c>
      <c r="G211" s="43">
        <f t="shared" si="13"/>
        <v>0</v>
      </c>
      <c r="H211" s="43">
        <f t="shared" si="12"/>
        <v>0</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1548342.2639561517</v>
      </c>
      <c r="D213" s="42">
        <f>SUM(D193:D212)</f>
        <v>2000331.3754209243</v>
      </c>
      <c r="E213" s="42">
        <f>SUM(E193:E212)</f>
        <v>461757.60513068119</v>
      </c>
      <c r="F213" s="42">
        <f>SUM(F193:F212)</f>
        <v>0</v>
      </c>
      <c r="G213" s="42">
        <f>SUM(G193:G212)</f>
        <v>747269.75549224252</v>
      </c>
      <c r="H213" s="42">
        <f t="shared" si="12"/>
        <v>4757701</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5781261</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816254.05548351759</v>
      </c>
      <c r="D218" s="42">
        <f t="shared" si="14"/>
        <v>1346060.7274715689</v>
      </c>
      <c r="E218" s="42">
        <f t="shared" si="14"/>
        <v>279151.56411413109</v>
      </c>
      <c r="F218" s="42">
        <f t="shared" si="14"/>
        <v>0</v>
      </c>
      <c r="G218" s="42">
        <f t="shared" si="14"/>
        <v>0</v>
      </c>
      <c r="H218" s="42">
        <f>SUM(C218:G218)</f>
        <v>2441466.3470692174</v>
      </c>
      <c r="I218" s="1"/>
    </row>
    <row r="219" spans="2:9" x14ac:dyDescent="0.2">
      <c r="B219" s="9" t="str">
        <f>$B$33</f>
        <v>Science</v>
      </c>
      <c r="C219" s="43">
        <f t="shared" si="14"/>
        <v>152182.26518725624</v>
      </c>
      <c r="D219" s="43">
        <f t="shared" si="14"/>
        <v>146396.64727692649</v>
      </c>
      <c r="E219" s="43">
        <f t="shared" si="14"/>
        <v>3046.2968306105581</v>
      </c>
      <c r="F219" s="43">
        <f t="shared" si="14"/>
        <v>0</v>
      </c>
      <c r="G219" s="43">
        <f t="shared" si="14"/>
        <v>0</v>
      </c>
      <c r="H219" s="43">
        <f t="shared" ref="H219:H238" si="15">SUM(C219:G219)</f>
        <v>301625.20929479325</v>
      </c>
      <c r="I219" s="1"/>
    </row>
    <row r="220" spans="2:9" x14ac:dyDescent="0.2">
      <c r="B220" s="9" t="str">
        <f>$B$34</f>
        <v>Fine Arts</v>
      </c>
      <c r="C220" s="43">
        <f t="shared" si="14"/>
        <v>52434.266336389766</v>
      </c>
      <c r="D220" s="43">
        <f t="shared" si="14"/>
        <v>0</v>
      </c>
      <c r="E220" s="43">
        <f t="shared" si="14"/>
        <v>0</v>
      </c>
      <c r="F220" s="43">
        <f t="shared" si="14"/>
        <v>0</v>
      </c>
      <c r="G220" s="43">
        <f t="shared" si="14"/>
        <v>0</v>
      </c>
      <c r="H220" s="43">
        <f t="shared" si="15"/>
        <v>52434.266336389766</v>
      </c>
      <c r="I220" s="1"/>
    </row>
    <row r="221" spans="2:9" x14ac:dyDescent="0.2">
      <c r="B221" s="9" t="str">
        <f>$B$35</f>
        <v>Teacher Education</v>
      </c>
      <c r="C221" s="43">
        <f t="shared" si="14"/>
        <v>22489.384545842175</v>
      </c>
      <c r="D221" s="43">
        <f t="shared" si="14"/>
        <v>315550.17852468486</v>
      </c>
      <c r="E221" s="43">
        <f t="shared" si="14"/>
        <v>147329.99217134697</v>
      </c>
      <c r="F221" s="43">
        <f t="shared" si="14"/>
        <v>0</v>
      </c>
      <c r="G221" s="43">
        <f t="shared" si="14"/>
        <v>0</v>
      </c>
      <c r="H221" s="43">
        <f t="shared" si="15"/>
        <v>485369.55524187401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26421.954521071406</v>
      </c>
      <c r="D223" s="43">
        <f t="shared" si="14"/>
        <v>48380.776945863101</v>
      </c>
      <c r="E223" s="43">
        <f t="shared" si="14"/>
        <v>0</v>
      </c>
      <c r="F223" s="43">
        <f t="shared" si="14"/>
        <v>0</v>
      </c>
      <c r="G223" s="43">
        <f t="shared" si="14"/>
        <v>0</v>
      </c>
      <c r="H223" s="43">
        <f t="shared" si="15"/>
        <v>74802.731466934507</v>
      </c>
      <c r="I223" s="1"/>
    </row>
    <row r="224" spans="2:9" x14ac:dyDescent="0.2">
      <c r="B224" s="9" t="str">
        <f>$B$38</f>
        <v>Home Economics</v>
      </c>
      <c r="C224" s="43">
        <f t="shared" si="14"/>
        <v>23718.312663101307</v>
      </c>
      <c r="D224" s="43">
        <f t="shared" si="14"/>
        <v>101868.41368045619</v>
      </c>
      <c r="E224" s="43">
        <f t="shared" si="14"/>
        <v>0</v>
      </c>
      <c r="F224" s="43">
        <f t="shared" si="14"/>
        <v>0</v>
      </c>
      <c r="G224" s="43">
        <f t="shared" si="14"/>
        <v>0</v>
      </c>
      <c r="H224" s="43">
        <f t="shared" si="15"/>
        <v>125586.7263435575</v>
      </c>
      <c r="I224" s="1"/>
    </row>
    <row r="225" spans="2:10" x14ac:dyDescent="0.2">
      <c r="B225" s="9" t="str">
        <f>$B$39</f>
        <v>Law</v>
      </c>
      <c r="C225" s="43">
        <f t="shared" si="14"/>
        <v>0</v>
      </c>
      <c r="D225" s="43">
        <f t="shared" si="14"/>
        <v>0</v>
      </c>
      <c r="E225" s="43">
        <f t="shared" si="14"/>
        <v>0</v>
      </c>
      <c r="F225" s="43">
        <f t="shared" si="14"/>
        <v>0</v>
      </c>
      <c r="G225" s="43">
        <f t="shared" si="14"/>
        <v>693619.51581647189</v>
      </c>
      <c r="H225" s="43">
        <f t="shared" si="15"/>
        <v>693619.51581647189</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14870.030218835536</v>
      </c>
      <c r="D231" s="43">
        <f t="shared" si="14"/>
        <v>55369.111393598883</v>
      </c>
      <c r="E231" s="43">
        <f t="shared" si="14"/>
        <v>0</v>
      </c>
      <c r="F231" s="43">
        <f t="shared" si="14"/>
        <v>0</v>
      </c>
      <c r="G231" s="43">
        <f t="shared" si="14"/>
        <v>0</v>
      </c>
      <c r="H231" s="43">
        <f t="shared" si="15"/>
        <v>70239.141612434425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121418.09798520256</v>
      </c>
      <c r="D233" s="43">
        <f t="shared" si="14"/>
        <v>1196886.6652218243</v>
      </c>
      <c r="E233" s="43">
        <f t="shared" si="14"/>
        <v>165238.52505433024</v>
      </c>
      <c r="F233" s="43">
        <f t="shared" si="14"/>
        <v>0</v>
      </c>
      <c r="G233" s="43">
        <f t="shared" si="14"/>
        <v>0</v>
      </c>
      <c r="H233" s="43">
        <f t="shared" si="15"/>
        <v>1483543.288261357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49993.469510725197</v>
      </c>
      <c r="E235" s="43">
        <f t="shared" si="16"/>
        <v>0</v>
      </c>
      <c r="F235" s="43">
        <f t="shared" si="16"/>
        <v>0</v>
      </c>
      <c r="G235" s="43">
        <f t="shared" si="16"/>
        <v>0</v>
      </c>
      <c r="H235" s="43">
        <f t="shared" si="15"/>
        <v>49993.469510725197</v>
      </c>
      <c r="I235" s="1"/>
    </row>
    <row r="236" spans="2:10" x14ac:dyDescent="0.2">
      <c r="B236" s="9" t="str">
        <f>$B$50</f>
        <v>Technology</v>
      </c>
      <c r="C236" s="43">
        <f t="shared" si="16"/>
        <v>2580.7490462441838</v>
      </c>
      <c r="D236" s="43">
        <f t="shared" si="16"/>
        <v>0</v>
      </c>
      <c r="E236" s="43">
        <f t="shared" si="16"/>
        <v>0</v>
      </c>
      <c r="F236" s="43">
        <f t="shared" si="16"/>
        <v>0</v>
      </c>
      <c r="G236" s="43">
        <f t="shared" si="16"/>
        <v>0</v>
      </c>
      <c r="H236" s="43">
        <f t="shared" si="15"/>
        <v>2580.7490462441838</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1232369.1159874611</v>
      </c>
      <c r="D238" s="42">
        <f>SUM(D218:D237)</f>
        <v>3260505.9900256479</v>
      </c>
      <c r="E238" s="42">
        <f>SUM(E218:E237)</f>
        <v>594766.37817041879</v>
      </c>
      <c r="F238" s="42">
        <f>SUM(F218:F237)</f>
        <v>0</v>
      </c>
      <c r="G238" s="42">
        <f>SUM(G218:G237)</f>
        <v>693619.51581647189</v>
      </c>
      <c r="H238" s="42">
        <f t="shared" si="15"/>
        <v>5781260.9999999991</v>
      </c>
      <c r="I238" s="1"/>
    </row>
    <row r="239" spans="2:10" x14ac:dyDescent="0.2">
      <c r="B239" s="44"/>
      <c r="C239" s="45"/>
      <c r="D239" s="45"/>
      <c r="E239" s="45"/>
      <c r="F239" s="45"/>
      <c r="G239" s="45"/>
      <c r="H239" s="45"/>
      <c r="I239" s="1"/>
    </row>
    <row r="240" spans="2:10" x14ac:dyDescent="0.2">
      <c r="B240" s="183" t="s">
        <v>13</v>
      </c>
      <c r="C240" s="11"/>
      <c r="D240" s="11"/>
      <c r="E240" s="11"/>
      <c r="F240" s="11"/>
      <c r="G240" s="11"/>
      <c r="H240" s="17">
        <f>H16</f>
        <v>6200793</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875487.61999567354</v>
      </c>
      <c r="D243" s="42">
        <f t="shared" si="17"/>
        <v>1443741.0690298555</v>
      </c>
      <c r="E243" s="42">
        <f t="shared" si="17"/>
        <v>299408.91177512234</v>
      </c>
      <c r="F243" s="42">
        <f t="shared" si="17"/>
        <v>0</v>
      </c>
      <c r="G243" s="42">
        <f t="shared" si="17"/>
        <v>0</v>
      </c>
      <c r="H243" s="42">
        <f>SUM(C243:G243)</f>
        <v>2618637.6008006516</v>
      </c>
      <c r="I243" s="1"/>
    </row>
    <row r="244" spans="2:9" x14ac:dyDescent="0.2">
      <c r="B244" s="9" t="str">
        <f>$B$33</f>
        <v>Science</v>
      </c>
      <c r="C244" s="43">
        <f t="shared" si="17"/>
        <v>163225.76072889328</v>
      </c>
      <c r="D244" s="43">
        <f t="shared" si="17"/>
        <v>157020.29464821512</v>
      </c>
      <c r="E244" s="43">
        <f t="shared" si="17"/>
        <v>3267.3591562761371</v>
      </c>
      <c r="F244" s="43">
        <f t="shared" si="17"/>
        <v>0</v>
      </c>
      <c r="G244" s="43">
        <f t="shared" si="17"/>
        <v>0</v>
      </c>
      <c r="H244" s="43">
        <f t="shared" ref="H244:H263" si="18">SUM(C244:G244)</f>
        <v>323513.41453338455</v>
      </c>
      <c r="I244" s="1"/>
    </row>
    <row r="245" spans="2:9" x14ac:dyDescent="0.2">
      <c r="B245" s="9" t="str">
        <f>$B$34</f>
        <v>Fine Arts</v>
      </c>
      <c r="C245" s="43">
        <f t="shared" si="17"/>
        <v>56239.293064060126</v>
      </c>
      <c r="D245" s="43">
        <f t="shared" si="17"/>
        <v>0</v>
      </c>
      <c r="E245" s="43">
        <f t="shared" si="17"/>
        <v>0</v>
      </c>
      <c r="F245" s="43">
        <f t="shared" si="17"/>
        <v>0</v>
      </c>
      <c r="G245" s="43">
        <f t="shared" si="17"/>
        <v>0</v>
      </c>
      <c r="H245" s="43">
        <f t="shared" si="18"/>
        <v>56239.293064060126</v>
      </c>
      <c r="I245" s="1"/>
    </row>
    <row r="246" spans="2:9" x14ac:dyDescent="0.2">
      <c r="B246" s="9" t="str">
        <f>$B$35</f>
        <v>Teacher Education</v>
      </c>
      <c r="C246" s="43">
        <f t="shared" si="17"/>
        <v>24121.384290757043</v>
      </c>
      <c r="D246" s="43">
        <f t="shared" si="17"/>
        <v>338448.88479254203</v>
      </c>
      <c r="E246" s="43">
        <f t="shared" si="17"/>
        <v>158021.37010353678</v>
      </c>
      <c r="F246" s="43">
        <f t="shared" si="17"/>
        <v>0</v>
      </c>
      <c r="G246" s="43">
        <f t="shared" si="17"/>
        <v>0</v>
      </c>
      <c r="H246" s="43">
        <f t="shared" si="18"/>
        <v>520591.63918683585</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28339.33127056155</v>
      </c>
      <c r="D248" s="43">
        <f t="shared" si="17"/>
        <v>51891.651842127401</v>
      </c>
      <c r="E248" s="43">
        <f t="shared" si="17"/>
        <v>0</v>
      </c>
      <c r="F248" s="43">
        <f t="shared" si="17"/>
        <v>0</v>
      </c>
      <c r="G248" s="43">
        <f t="shared" si="17"/>
        <v>0</v>
      </c>
      <c r="H248" s="43">
        <f t="shared" si="18"/>
        <v>80230.983112688948</v>
      </c>
      <c r="I248" s="1"/>
    </row>
    <row r="249" spans="2:9" x14ac:dyDescent="0.2">
      <c r="B249" s="9" t="str">
        <f>$B$38</f>
        <v>Home Economics</v>
      </c>
      <c r="C249" s="43">
        <f t="shared" si="17"/>
        <v>25439.49272194595</v>
      </c>
      <c r="D249" s="43">
        <f t="shared" si="17"/>
        <v>109260.75582314603</v>
      </c>
      <c r="E249" s="43">
        <f t="shared" si="17"/>
        <v>0</v>
      </c>
      <c r="F249" s="43">
        <f t="shared" si="17"/>
        <v>0</v>
      </c>
      <c r="G249" s="43">
        <f t="shared" si="17"/>
        <v>0</v>
      </c>
      <c r="H249" s="43">
        <f t="shared" si="18"/>
        <v>134700.24854509198</v>
      </c>
      <c r="I249" s="1"/>
    </row>
    <row r="250" spans="2:9" x14ac:dyDescent="0.2">
      <c r="B250" s="9" t="str">
        <f>$B$39</f>
        <v>Law</v>
      </c>
      <c r="C250" s="43">
        <f t="shared" si="17"/>
        <v>0</v>
      </c>
      <c r="D250" s="43">
        <f t="shared" si="17"/>
        <v>0</v>
      </c>
      <c r="E250" s="43">
        <f t="shared" si="17"/>
        <v>0</v>
      </c>
      <c r="F250" s="43">
        <f t="shared" si="17"/>
        <v>0</v>
      </c>
      <c r="G250" s="43">
        <f t="shared" si="17"/>
        <v>743953.79110857798</v>
      </c>
      <c r="H250" s="43">
        <f t="shared" si="18"/>
        <v>743953.79110857798</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15949.112017385803</v>
      </c>
      <c r="D256" s="43">
        <f t="shared" si="17"/>
        <v>59387.112663768028</v>
      </c>
      <c r="E256" s="43">
        <f t="shared" si="17"/>
        <v>0</v>
      </c>
      <c r="F256" s="43">
        <f t="shared" si="17"/>
        <v>0</v>
      </c>
      <c r="G256" s="43">
        <f t="shared" si="17"/>
        <v>0</v>
      </c>
      <c r="H256" s="43">
        <f t="shared" si="18"/>
        <v>75336.224681153835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130229.11300146424</v>
      </c>
      <c r="D258" s="43">
        <f t="shared" si="17"/>
        <v>1283741.8091832963</v>
      </c>
      <c r="E258" s="43">
        <f t="shared" si="17"/>
        <v>177229.48150709952</v>
      </c>
      <c r="F258" s="43">
        <f t="shared" si="17"/>
        <v>0</v>
      </c>
      <c r="G258" s="43">
        <f t="shared" si="17"/>
        <v>0</v>
      </c>
      <c r="H258" s="43">
        <f t="shared" si="18"/>
        <v>1591200.4036918599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53621.37357019831</v>
      </c>
      <c r="E260" s="43">
        <f t="shared" si="19"/>
        <v>0</v>
      </c>
      <c r="F260" s="43">
        <f t="shared" si="19"/>
        <v>0</v>
      </c>
      <c r="G260" s="43">
        <f t="shared" si="19"/>
        <v>0</v>
      </c>
      <c r="H260" s="43">
        <f t="shared" si="18"/>
        <v>53621.37357019831</v>
      </c>
      <c r="I260" s="1"/>
    </row>
    <row r="261" spans="2:10" x14ac:dyDescent="0.2">
      <c r="B261" s="9" t="str">
        <f>$B$50</f>
        <v>Technology</v>
      </c>
      <c r="C261" s="43">
        <f t="shared" si="19"/>
        <v>2768.0277054967091</v>
      </c>
      <c r="D261" s="43">
        <f t="shared" si="19"/>
        <v>0</v>
      </c>
      <c r="E261" s="43">
        <f t="shared" si="19"/>
        <v>0</v>
      </c>
      <c r="F261" s="43">
        <f t="shared" si="19"/>
        <v>0</v>
      </c>
      <c r="G261" s="43">
        <f t="shared" si="19"/>
        <v>0</v>
      </c>
      <c r="H261" s="43">
        <f t="shared" si="18"/>
        <v>2768.0277054967091</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1321799.1347962383</v>
      </c>
      <c r="D263" s="42">
        <f>SUM(D243:D262)</f>
        <v>3497112.9515531487</v>
      </c>
      <c r="E263" s="42">
        <f>SUM(E243:E262)</f>
        <v>637927.12254203483</v>
      </c>
      <c r="F263" s="42">
        <f>SUM(F243:F262)</f>
        <v>0</v>
      </c>
      <c r="G263" s="42">
        <f>SUM(G243:G262)</f>
        <v>743953.79110857798</v>
      </c>
      <c r="H263" s="42">
        <f t="shared" si="18"/>
        <v>6200793</v>
      </c>
      <c r="I263" s="54"/>
    </row>
    <row r="264" spans="2:10" x14ac:dyDescent="0.2">
      <c r="B264" s="372"/>
      <c r="C264" s="372"/>
      <c r="D264" s="372"/>
      <c r="E264" s="372"/>
      <c r="F264" s="372"/>
      <c r="G264" s="372"/>
      <c r="H264" s="373"/>
      <c r="I264" s="53"/>
    </row>
    <row r="265" spans="2:10" x14ac:dyDescent="0.2">
      <c r="B265" s="183"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5820675.6286797756</v>
      </c>
      <c r="D268" s="42">
        <f t="shared" si="20"/>
        <v>5182941.06535313</v>
      </c>
      <c r="E268" s="42">
        <f t="shared" si="20"/>
        <v>1550467.8864443796</v>
      </c>
      <c r="F268" s="42">
        <f t="shared" si="20"/>
        <v>0</v>
      </c>
      <c r="G268" s="42">
        <f t="shared" si="20"/>
        <v>0</v>
      </c>
      <c r="H268" s="42">
        <f>SUM(C268:G268)</f>
        <v>12554084.580477286</v>
      </c>
      <c r="I268" s="1"/>
    </row>
    <row r="269" spans="2:10" x14ac:dyDescent="0.2">
      <c r="B269" s="9" t="str">
        <f>$B$33</f>
        <v>Science</v>
      </c>
      <c r="C269" s="43">
        <f t="shared" si="20"/>
        <v>1355874.7642141546</v>
      </c>
      <c r="D269" s="43">
        <f t="shared" si="20"/>
        <v>773240.44117039128</v>
      </c>
      <c r="E269" s="43">
        <f t="shared" si="20"/>
        <v>6313.6559868866952</v>
      </c>
      <c r="F269" s="43">
        <f t="shared" si="20"/>
        <v>0</v>
      </c>
      <c r="G269" s="43">
        <f t="shared" si="20"/>
        <v>0</v>
      </c>
      <c r="H269" s="43">
        <f t="shared" ref="H269:H288" si="21">SUM(C269:G269)</f>
        <v>2135428.8613714324</v>
      </c>
      <c r="I269" s="1"/>
    </row>
    <row r="270" spans="2:10" x14ac:dyDescent="0.2">
      <c r="B270" s="9" t="str">
        <f>$B$34</f>
        <v>Fine Arts</v>
      </c>
      <c r="C270" s="43">
        <f t="shared" si="20"/>
        <v>303786.55528319883</v>
      </c>
      <c r="D270" s="43">
        <f t="shared" si="20"/>
        <v>0</v>
      </c>
      <c r="E270" s="43">
        <f t="shared" si="20"/>
        <v>0</v>
      </c>
      <c r="F270" s="43">
        <f t="shared" si="20"/>
        <v>0</v>
      </c>
      <c r="G270" s="43">
        <f t="shared" si="20"/>
        <v>0</v>
      </c>
      <c r="H270" s="43">
        <f t="shared" si="21"/>
        <v>303786.55528319883</v>
      </c>
      <c r="I270" s="1"/>
    </row>
    <row r="271" spans="2:10" x14ac:dyDescent="0.2">
      <c r="B271" s="9" t="str">
        <f>$B$35</f>
        <v>Teacher Education</v>
      </c>
      <c r="C271" s="43">
        <f t="shared" si="20"/>
        <v>131791.35131941736</v>
      </c>
      <c r="D271" s="43">
        <f t="shared" si="20"/>
        <v>2192445.7361504664</v>
      </c>
      <c r="E271" s="43">
        <f t="shared" si="20"/>
        <v>871212.08452064148</v>
      </c>
      <c r="F271" s="43">
        <f t="shared" si="20"/>
        <v>0</v>
      </c>
      <c r="G271" s="43">
        <f t="shared" si="20"/>
        <v>0</v>
      </c>
      <c r="H271" s="43">
        <f t="shared" si="21"/>
        <v>3195449.171990525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192704.30789564748</v>
      </c>
      <c r="D273" s="43">
        <f t="shared" si="20"/>
        <v>439938.25998467428</v>
      </c>
      <c r="E273" s="43">
        <f t="shared" si="20"/>
        <v>0</v>
      </c>
      <c r="F273" s="43">
        <f t="shared" si="20"/>
        <v>0</v>
      </c>
      <c r="G273" s="43">
        <f t="shared" si="20"/>
        <v>0</v>
      </c>
      <c r="H273" s="43">
        <f t="shared" si="21"/>
        <v>632642.56788032176</v>
      </c>
      <c r="I273" s="1"/>
    </row>
    <row r="274" spans="2:10" x14ac:dyDescent="0.2">
      <c r="B274" s="9" t="str">
        <f>$B$38</f>
        <v>Home Economics</v>
      </c>
      <c r="C274" s="43">
        <f t="shared" si="20"/>
        <v>232637.41097622551</v>
      </c>
      <c r="D274" s="43">
        <f t="shared" si="20"/>
        <v>304356.99868593609</v>
      </c>
      <c r="E274" s="43">
        <f t="shared" si="20"/>
        <v>0</v>
      </c>
      <c r="F274" s="43">
        <f t="shared" si="20"/>
        <v>0</v>
      </c>
      <c r="G274" s="43">
        <f t="shared" si="20"/>
        <v>0</v>
      </c>
      <c r="H274" s="43">
        <f t="shared" si="21"/>
        <v>536994.4096621616</v>
      </c>
      <c r="I274" s="1"/>
    </row>
    <row r="275" spans="2:10" x14ac:dyDescent="0.2">
      <c r="B275" s="9" t="str">
        <f>$B$39</f>
        <v>Law</v>
      </c>
      <c r="C275" s="43">
        <f t="shared" si="20"/>
        <v>0</v>
      </c>
      <c r="D275" s="43">
        <f t="shared" si="20"/>
        <v>0</v>
      </c>
      <c r="E275" s="43">
        <f t="shared" si="20"/>
        <v>0</v>
      </c>
      <c r="F275" s="43">
        <f t="shared" si="20"/>
        <v>0</v>
      </c>
      <c r="G275" s="43">
        <f t="shared" si="20"/>
        <v>4493934.8645072244</v>
      </c>
      <c r="H275" s="43">
        <f t="shared" si="21"/>
        <v>4493934.8645072244</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47461.229345574953</v>
      </c>
      <c r="D281" s="43">
        <f t="shared" si="20"/>
        <v>114756.22405736691</v>
      </c>
      <c r="E281" s="43">
        <f t="shared" si="20"/>
        <v>0</v>
      </c>
      <c r="F281" s="43">
        <f t="shared" si="20"/>
        <v>0</v>
      </c>
      <c r="G281" s="43">
        <f t="shared" si="20"/>
        <v>0</v>
      </c>
      <c r="H281" s="43">
        <f t="shared" si="21"/>
        <v>162217.45340294187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796666.63565967709</v>
      </c>
      <c r="D283" s="43">
        <f t="shared" si="20"/>
        <v>5827756.3400627719</v>
      </c>
      <c r="E283" s="43">
        <f t="shared" si="20"/>
        <v>693305.93986979336</v>
      </c>
      <c r="F283" s="43">
        <f t="shared" si="20"/>
        <v>0</v>
      </c>
      <c r="G283" s="43">
        <f t="shared" si="20"/>
        <v>0</v>
      </c>
      <c r="H283" s="43">
        <f t="shared" si="21"/>
        <v>7317728.915592242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103614.84308092351</v>
      </c>
      <c r="E285" s="43">
        <f t="shared" si="22"/>
        <v>0</v>
      </c>
      <c r="F285" s="43">
        <f t="shared" si="22"/>
        <v>0</v>
      </c>
      <c r="G285" s="43">
        <f t="shared" si="22"/>
        <v>0</v>
      </c>
      <c r="H285" s="43">
        <f t="shared" si="21"/>
        <v>103614.84308092351</v>
      </c>
      <c r="I285" s="1"/>
    </row>
    <row r="286" spans="2:10" x14ac:dyDescent="0.2">
      <c r="B286" s="9" t="str">
        <f>$B$50</f>
        <v>Technology</v>
      </c>
      <c r="C286" s="43">
        <f t="shared" si="22"/>
        <v>5348.7767517408929</v>
      </c>
      <c r="D286" s="43">
        <f t="shared" si="22"/>
        <v>0</v>
      </c>
      <c r="E286" s="43">
        <f t="shared" si="22"/>
        <v>0</v>
      </c>
      <c r="F286" s="43">
        <f t="shared" si="22"/>
        <v>0</v>
      </c>
      <c r="G286" s="43">
        <f t="shared" si="22"/>
        <v>0</v>
      </c>
      <c r="H286" s="43">
        <f t="shared" si="21"/>
        <v>5348.7767517408929</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8886946.6601254139</v>
      </c>
      <c r="D288" s="42">
        <f>SUM(D268:D287)</f>
        <v>14939049.908545658</v>
      </c>
      <c r="E288" s="42">
        <f>SUM(E268:E287)</f>
        <v>3121299.5668217009</v>
      </c>
      <c r="F288" s="42">
        <f>SUM(F268:F287)</f>
        <v>0</v>
      </c>
      <c r="G288" s="42">
        <f>SUM(G268:G287)</f>
        <v>4493934.8645072244</v>
      </c>
      <c r="H288" s="42">
        <f t="shared" si="21"/>
        <v>31441230.999999996</v>
      </c>
      <c r="I288" s="92"/>
      <c r="J288" s="58"/>
    </row>
    <row r="289" spans="2:10" x14ac:dyDescent="0.2">
      <c r="H289" s="58"/>
    </row>
    <row r="290" spans="2:10" x14ac:dyDescent="0.2">
      <c r="B290" s="183"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292.11460547424349</v>
      </c>
      <c r="D293" s="40">
        <f t="shared" si="23"/>
        <v>344.97744045215188</v>
      </c>
      <c r="E293" s="40">
        <f t="shared" si="23"/>
        <v>512.72086191943765</v>
      </c>
      <c r="F293" s="40">
        <f t="shared" si="23"/>
        <v>0</v>
      </c>
      <c r="G293" s="41">
        <f t="shared" si="23"/>
        <v>0</v>
      </c>
      <c r="H293" s="42">
        <f t="shared" si="23"/>
        <v>330.59684469577309</v>
      </c>
      <c r="I293" s="1"/>
    </row>
    <row r="294" spans="2:10" x14ac:dyDescent="0.2">
      <c r="B294" s="9" t="str">
        <f>$B$33</f>
        <v>Science</v>
      </c>
      <c r="C294" s="75">
        <f t="shared" si="23"/>
        <v>364.97301863099722</v>
      </c>
      <c r="D294" s="75">
        <f t="shared" si="23"/>
        <v>473.21936424136555</v>
      </c>
      <c r="E294" s="75">
        <f t="shared" si="23"/>
        <v>191.32290869353622</v>
      </c>
      <c r="F294" s="75">
        <f t="shared" si="23"/>
        <v>0</v>
      </c>
      <c r="G294" s="96">
        <f t="shared" si="23"/>
        <v>0</v>
      </c>
      <c r="H294" s="43">
        <f t="shared" si="23"/>
        <v>396.77236368848617</v>
      </c>
      <c r="I294" s="1"/>
    </row>
    <row r="295" spans="2:10" x14ac:dyDescent="0.2">
      <c r="B295" s="9" t="str">
        <f>$B$34</f>
        <v>Fine Arts</v>
      </c>
      <c r="C295" s="75">
        <f t="shared" si="23"/>
        <v>237.33324631499909</v>
      </c>
      <c r="D295" s="75">
        <f t="shared" si="23"/>
        <v>0</v>
      </c>
      <c r="E295" s="75">
        <f t="shared" si="23"/>
        <v>0</v>
      </c>
      <c r="F295" s="75">
        <f t="shared" si="23"/>
        <v>0</v>
      </c>
      <c r="G295" s="96">
        <f t="shared" si="23"/>
        <v>0</v>
      </c>
      <c r="H295" s="43">
        <f t="shared" si="23"/>
        <v>237.33324631499909</v>
      </c>
      <c r="I295" s="1"/>
    </row>
    <row r="296" spans="2:10" x14ac:dyDescent="0.2">
      <c r="B296" s="9" t="str">
        <f>$B$35</f>
        <v>Teacher Education</v>
      </c>
      <c r="C296" s="75">
        <f t="shared" si="23"/>
        <v>240.05710622844691</v>
      </c>
      <c r="D296" s="75">
        <f t="shared" si="23"/>
        <v>622.50020901489677</v>
      </c>
      <c r="E296" s="75">
        <f t="shared" si="23"/>
        <v>545.87223340892319</v>
      </c>
      <c r="F296" s="75">
        <f t="shared" si="23"/>
        <v>0</v>
      </c>
      <c r="G296" s="96">
        <f t="shared" si="23"/>
        <v>0</v>
      </c>
      <c r="H296" s="43">
        <f t="shared" si="23"/>
        <v>563.86962625560705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298.7663688304612</v>
      </c>
      <c r="D298" s="75">
        <f t="shared" si="23"/>
        <v>814.70048145310056</v>
      </c>
      <c r="E298" s="75">
        <f t="shared" si="23"/>
        <v>0</v>
      </c>
      <c r="F298" s="75">
        <f t="shared" si="23"/>
        <v>0</v>
      </c>
      <c r="G298" s="96">
        <f t="shared" si="23"/>
        <v>0</v>
      </c>
      <c r="H298" s="43">
        <f t="shared" si="23"/>
        <v>533.87558470913234</v>
      </c>
      <c r="I298" s="1"/>
    </row>
    <row r="299" spans="2:10" x14ac:dyDescent="0.2">
      <c r="B299" s="9" t="str">
        <f>$B$38</f>
        <v>Home Economics</v>
      </c>
      <c r="C299" s="75">
        <f t="shared" si="23"/>
        <v>401.79172880177117</v>
      </c>
      <c r="D299" s="75">
        <f t="shared" si="23"/>
        <v>267.68425566045391</v>
      </c>
      <c r="E299" s="75">
        <f t="shared" si="23"/>
        <v>0</v>
      </c>
      <c r="F299" s="75">
        <f t="shared" si="23"/>
        <v>0</v>
      </c>
      <c r="G299" s="96">
        <f t="shared" si="23"/>
        <v>0</v>
      </c>
      <c r="H299" s="43">
        <f t="shared" si="23"/>
        <v>312.93380516442983</v>
      </c>
      <c r="I299" s="1"/>
    </row>
    <row r="300" spans="2:10" x14ac:dyDescent="0.2">
      <c r="B300" s="9" t="str">
        <f>$B$39</f>
        <v>Law</v>
      </c>
      <c r="C300" s="75">
        <f t="shared" si="23"/>
        <v>0</v>
      </c>
      <c r="D300" s="75">
        <f t="shared" si="23"/>
        <v>0</v>
      </c>
      <c r="E300" s="75">
        <f t="shared" si="23"/>
        <v>0</v>
      </c>
      <c r="F300" s="75">
        <f t="shared" si="23"/>
        <v>0</v>
      </c>
      <c r="G300" s="96">
        <f t="shared" si="23"/>
        <v>480.48057997511222</v>
      </c>
      <c r="H300" s="43">
        <f t="shared" si="23"/>
        <v>480.48057997511222</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130.74718827982082</v>
      </c>
      <c r="D306" s="75">
        <f t="shared" si="23"/>
        <v>185.68968294072315</v>
      </c>
      <c r="E306" s="75">
        <f t="shared" si="23"/>
        <v>0</v>
      </c>
      <c r="F306" s="75">
        <f t="shared" si="23"/>
        <v>0</v>
      </c>
      <c r="G306" s="96">
        <f t="shared" si="23"/>
        <v>0</v>
      </c>
      <c r="H306" s="43">
        <f t="shared" si="23"/>
        <v>165.35927971757582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268.78091621446595</v>
      </c>
      <c r="D308" s="75">
        <f t="shared" si="23"/>
        <v>436.24195973222339</v>
      </c>
      <c r="E308" s="75">
        <f t="shared" si="23"/>
        <v>387.321754117203</v>
      </c>
      <c r="F308" s="75">
        <f t="shared" si="23"/>
        <v>0</v>
      </c>
      <c r="G308" s="96">
        <f t="shared" si="23"/>
        <v>0</v>
      </c>
      <c r="H308" s="43">
        <f t="shared" si="23"/>
        <v>404.00424643031204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185.68968294072315</v>
      </c>
      <c r="E310" s="75">
        <f t="shared" si="24"/>
        <v>0</v>
      </c>
      <c r="F310" s="75">
        <f t="shared" si="24"/>
        <v>0</v>
      </c>
      <c r="G310" s="96">
        <f t="shared" si="24"/>
        <v>0</v>
      </c>
      <c r="H310" s="43">
        <f t="shared" si="24"/>
        <v>185.68968294072315</v>
      </c>
      <c r="I310" s="1"/>
    </row>
    <row r="311" spans="2:10" x14ac:dyDescent="0.2">
      <c r="B311" s="9" t="str">
        <f>$B$50</f>
        <v>Technology</v>
      </c>
      <c r="C311" s="75">
        <f t="shared" si="24"/>
        <v>84.901218281601473</v>
      </c>
      <c r="D311" s="75">
        <f t="shared" si="24"/>
        <v>0</v>
      </c>
      <c r="E311" s="75">
        <f t="shared" si="24"/>
        <v>0</v>
      </c>
      <c r="F311" s="75">
        <f t="shared" si="24"/>
        <v>0</v>
      </c>
      <c r="G311" s="96">
        <f t="shared" si="24"/>
        <v>0</v>
      </c>
      <c r="H311" s="43">
        <f t="shared" si="24"/>
        <v>84.901218281601473</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295.4044229532447</v>
      </c>
      <c r="D313" s="42">
        <f t="shared" si="24"/>
        <v>410.50367961490599</v>
      </c>
      <c r="E313" s="42">
        <f t="shared" si="24"/>
        <v>484.44817116587006</v>
      </c>
      <c r="F313" s="42">
        <f t="shared" si="24"/>
        <v>0</v>
      </c>
      <c r="G313" s="42">
        <f t="shared" si="24"/>
        <v>480.48057997511222</v>
      </c>
      <c r="H313" s="42">
        <f t="shared" si="24"/>
        <v>382.16198706728892</v>
      </c>
      <c r="I313" s="54"/>
    </row>
    <row r="315" spans="2:10" x14ac:dyDescent="0.2">
      <c r="B315" s="183"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1.1809660797072656</v>
      </c>
      <c r="E318" s="59">
        <f t="shared" si="25"/>
        <v>1.7552044721866726</v>
      </c>
      <c r="F318" s="59">
        <f t="shared" si="25"/>
        <v>0</v>
      </c>
      <c r="G318" s="59">
        <f t="shared" si="25"/>
        <v>0</v>
      </c>
      <c r="H318" s="59">
        <f t="shared" si="25"/>
        <v>1.1317367858380594</v>
      </c>
      <c r="I318" s="1"/>
    </row>
    <row r="319" spans="2:10" x14ac:dyDescent="0.2">
      <c r="B319" s="9" t="str">
        <f>$B$33</f>
        <v>Science</v>
      </c>
      <c r="C319" s="59">
        <f t="shared" si="25"/>
        <v>1.2494172211569814</v>
      </c>
      <c r="D319" s="59">
        <f t="shared" si="25"/>
        <v>1.6199784446693493</v>
      </c>
      <c r="E319" s="59">
        <f t="shared" si="25"/>
        <v>0.65495837971855764</v>
      </c>
      <c r="F319" s="59">
        <f t="shared" si="25"/>
        <v>0</v>
      </c>
      <c r="G319" s="59">
        <f t="shared" si="25"/>
        <v>0</v>
      </c>
      <c r="H319" s="59">
        <f t="shared" si="25"/>
        <v>1.3582763622665579</v>
      </c>
      <c r="I319" s="1"/>
    </row>
    <row r="320" spans="2:10" x14ac:dyDescent="0.2">
      <c r="B320" s="9" t="str">
        <f>$B$34</f>
        <v>Fine Arts</v>
      </c>
      <c r="C320" s="59">
        <f t="shared" si="25"/>
        <v>0.81246620972509154</v>
      </c>
      <c r="D320" s="59">
        <f t="shared" si="25"/>
        <v>0</v>
      </c>
      <c r="E320" s="59">
        <f t="shared" si="25"/>
        <v>0</v>
      </c>
      <c r="F320" s="59">
        <f t="shared" si="25"/>
        <v>0</v>
      </c>
      <c r="G320" s="59">
        <f t="shared" si="25"/>
        <v>0</v>
      </c>
      <c r="H320" s="59">
        <f t="shared" si="25"/>
        <v>0.81246620972509154</v>
      </c>
      <c r="I320" s="1"/>
    </row>
    <row r="321" spans="2:9" x14ac:dyDescent="0.2">
      <c r="B321" s="9" t="str">
        <f>$B$35</f>
        <v>Teacher Education</v>
      </c>
      <c r="C321" s="59">
        <f t="shared" si="25"/>
        <v>0.82179083732810265</v>
      </c>
      <c r="D321" s="59">
        <f t="shared" si="25"/>
        <v>2.1310136410477574</v>
      </c>
      <c r="E321" s="59">
        <f t="shared" si="25"/>
        <v>1.8686920242235343</v>
      </c>
      <c r="F321" s="59">
        <f t="shared" si="25"/>
        <v>0</v>
      </c>
      <c r="G321" s="59">
        <f t="shared" si="25"/>
        <v>0</v>
      </c>
      <c r="H321" s="59">
        <f t="shared" si="25"/>
        <v>1.9303027499777818</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1.0227710742002054</v>
      </c>
      <c r="D323" s="59">
        <f t="shared" si="25"/>
        <v>2.7889755123008899</v>
      </c>
      <c r="E323" s="59">
        <f t="shared" si="25"/>
        <v>0</v>
      </c>
      <c r="F323" s="59">
        <f t="shared" si="25"/>
        <v>0</v>
      </c>
      <c r="G323" s="59">
        <f t="shared" si="25"/>
        <v>0</v>
      </c>
      <c r="H323" s="59">
        <f t="shared" si="25"/>
        <v>1.8276237295372262</v>
      </c>
      <c r="I323" s="1"/>
    </row>
    <row r="324" spans="2:9" x14ac:dyDescent="0.2">
      <c r="B324" s="9" t="str">
        <f>$B$38</f>
        <v>Home Economics</v>
      </c>
      <c r="C324" s="59">
        <f t="shared" si="25"/>
        <v>1.3754592248116748</v>
      </c>
      <c r="D324" s="59">
        <f t="shared" si="25"/>
        <v>0.91636724300680794</v>
      </c>
      <c r="E324" s="59">
        <f t="shared" si="25"/>
        <v>0</v>
      </c>
      <c r="F324" s="59">
        <f t="shared" si="25"/>
        <v>0</v>
      </c>
      <c r="G324" s="59">
        <f t="shared" si="25"/>
        <v>0</v>
      </c>
      <c r="H324" s="59">
        <f t="shared" si="25"/>
        <v>1.0712706564479606</v>
      </c>
      <c r="I324" s="1"/>
    </row>
    <row r="325" spans="2:9" x14ac:dyDescent="0.2">
      <c r="B325" s="9" t="str">
        <f>$B$39</f>
        <v>Law</v>
      </c>
      <c r="C325" s="59">
        <f t="shared" si="25"/>
        <v>0</v>
      </c>
      <c r="D325" s="59">
        <f t="shared" si="25"/>
        <v>0</v>
      </c>
      <c r="E325" s="59">
        <f t="shared" si="25"/>
        <v>0</v>
      </c>
      <c r="F325" s="59">
        <f t="shared" si="25"/>
        <v>0</v>
      </c>
      <c r="G325" s="59">
        <f t="shared" si="25"/>
        <v>1.6448358656872344</v>
      </c>
      <c r="H325" s="59">
        <f t="shared" si="25"/>
        <v>1.6448358656872344</v>
      </c>
      <c r="I325" s="1"/>
    </row>
    <row r="326" spans="2:9" x14ac:dyDescent="0.2">
      <c r="B326" s="9" t="str">
        <f>$B$40</f>
        <v>Social Service</v>
      </c>
      <c r="C326" s="59">
        <f t="shared" si="25"/>
        <v>0</v>
      </c>
      <c r="D326" s="59">
        <f t="shared" si="25"/>
        <v>0</v>
      </c>
      <c r="E326" s="59">
        <f t="shared" si="25"/>
        <v>0</v>
      </c>
      <c r="F326" s="59">
        <f t="shared" si="25"/>
        <v>0</v>
      </c>
      <c r="G326" s="59">
        <f t="shared" si="25"/>
        <v>0</v>
      </c>
      <c r="H326" s="59">
        <f t="shared" si="25"/>
        <v>0</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0.44758867180761058</v>
      </c>
      <c r="D331" s="59">
        <f t="shared" si="25"/>
        <v>0.63567407949102328</v>
      </c>
      <c r="E331" s="59">
        <f t="shared" si="25"/>
        <v>0</v>
      </c>
      <c r="F331" s="59">
        <f t="shared" si="25"/>
        <v>0</v>
      </c>
      <c r="G331" s="59">
        <f t="shared" si="25"/>
        <v>0</v>
      </c>
      <c r="H331" s="59">
        <f t="shared" si="25"/>
        <v>0.56607672680083088</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0.92012145636506038</v>
      </c>
      <c r="D333" s="59">
        <f t="shared" si="25"/>
        <v>1.4933931804744627</v>
      </c>
      <c r="E333" s="59">
        <f t="shared" si="25"/>
        <v>1.3259239588119607</v>
      </c>
      <c r="F333" s="59">
        <f t="shared" si="25"/>
        <v>0</v>
      </c>
      <c r="G333" s="59">
        <f t="shared" si="25"/>
        <v>0</v>
      </c>
      <c r="H333" s="59">
        <f t="shared" si="25"/>
        <v>1.3830333672443986</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0.63567407949102328</v>
      </c>
      <c r="E335" s="59">
        <f t="shared" si="26"/>
        <v>0</v>
      </c>
      <c r="F335" s="59">
        <f t="shared" si="26"/>
        <v>0</v>
      </c>
      <c r="G335" s="59">
        <f t="shared" si="26"/>
        <v>0</v>
      </c>
      <c r="H335" s="59">
        <f t="shared" si="26"/>
        <v>0.63567407949102328</v>
      </c>
      <c r="I335" s="1"/>
    </row>
    <row r="336" spans="2:9" x14ac:dyDescent="0.2">
      <c r="B336" s="9" t="str">
        <f>$B$50</f>
        <v>Technology</v>
      </c>
      <c r="C336" s="59">
        <f t="shared" si="26"/>
        <v>0.29064352377644959</v>
      </c>
      <c r="D336" s="59">
        <f t="shared" si="26"/>
        <v>0</v>
      </c>
      <c r="E336" s="59">
        <f t="shared" si="26"/>
        <v>0</v>
      </c>
      <c r="F336" s="59">
        <f t="shared" si="26"/>
        <v>0</v>
      </c>
      <c r="G336" s="59">
        <f t="shared" si="26"/>
        <v>0</v>
      </c>
      <c r="H336" s="59">
        <f t="shared" si="26"/>
        <v>0.29064352377644959</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1.0112620780246857</v>
      </c>
      <c r="D338" s="59">
        <f t="shared" si="26"/>
        <v>1.4052829674451222</v>
      </c>
      <c r="E338" s="59">
        <f t="shared" si="26"/>
        <v>1.6584181759052274</v>
      </c>
      <c r="F338" s="59">
        <f t="shared" si="26"/>
        <v>0</v>
      </c>
      <c r="G338" s="59">
        <f t="shared" si="26"/>
        <v>1.6448358656872344</v>
      </c>
      <c r="H338" s="59">
        <f t="shared" si="26"/>
        <v>1.3082604563604581</v>
      </c>
      <c r="I338" s="54"/>
    </row>
    <row r="340" spans="2:10" x14ac:dyDescent="0.2">
      <c r="B340" s="183"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8763.4381642273038</v>
      </c>
      <c r="D343" s="42">
        <f t="shared" si="27"/>
        <v>10349.323213564556</v>
      </c>
      <c r="E343" s="42">
        <f>E293*24</f>
        <v>12305.300686066505</v>
      </c>
      <c r="F343" s="42">
        <f>F293*18</f>
        <v>0</v>
      </c>
      <c r="G343" s="42">
        <f>G293*24</f>
        <v>0</v>
      </c>
      <c r="H343" s="42">
        <f>IF((C32/30+D32/30+E32/24+F32/18+G32/24)=0,0,H268/(C32/30+D32/30+E32/24+F32/18+G32/24))</f>
        <v>9724.3102869692375</v>
      </c>
      <c r="I343" s="1"/>
    </row>
    <row r="344" spans="2:10" x14ac:dyDescent="0.2">
      <c r="B344" s="9" t="str">
        <f>$B$33</f>
        <v>Science</v>
      </c>
      <c r="C344" s="43">
        <f t="shared" si="27"/>
        <v>10949.190558929917</v>
      </c>
      <c r="D344" s="43">
        <f t="shared" si="27"/>
        <v>14196.580927240966</v>
      </c>
      <c r="E344" s="43">
        <f>E294*24</f>
        <v>4591.7498086448695</v>
      </c>
      <c r="F344" s="43">
        <f>F294*18</f>
        <v>0</v>
      </c>
      <c r="G344" s="43">
        <f>G294*24</f>
        <v>0</v>
      </c>
      <c r="H344" s="43">
        <f t="shared" ref="H344:H363" si="28">IF((C33/30+D33/30+E33/24+F33/18+G33/24)=0,0,H269/(C33/30+D33/30+E33/24+F33/18+G33/24))</f>
        <v>11884.952616509989</v>
      </c>
      <c r="I344" s="1"/>
    </row>
    <row r="345" spans="2:10" x14ac:dyDescent="0.2">
      <c r="B345" s="9" t="str">
        <f>$B$34</f>
        <v>Fine Arts</v>
      </c>
      <c r="C345" s="43">
        <f t="shared" si="27"/>
        <v>7119.9973894499726</v>
      </c>
      <c r="D345" s="43">
        <f t="shared" si="27"/>
        <v>0</v>
      </c>
      <c r="E345" s="43">
        <f t="shared" ref="E345:E363" si="29">E295*24</f>
        <v>0</v>
      </c>
      <c r="F345" s="43">
        <f t="shared" ref="F345:F363" si="30">F295*18</f>
        <v>0</v>
      </c>
      <c r="G345" s="43">
        <f t="shared" ref="G345:G363" si="31">G295*24</f>
        <v>0</v>
      </c>
      <c r="H345" s="43">
        <f t="shared" si="28"/>
        <v>7119.9973894499726</v>
      </c>
      <c r="I345" s="1"/>
    </row>
    <row r="346" spans="2:10" x14ac:dyDescent="0.2">
      <c r="B346" s="9" t="str">
        <f>$B$35</f>
        <v>Teacher Education</v>
      </c>
      <c r="C346" s="43">
        <f t="shared" si="27"/>
        <v>7201.713186853407</v>
      </c>
      <c r="D346" s="43">
        <f t="shared" si="27"/>
        <v>18675.006270446902</v>
      </c>
      <c r="E346" s="43">
        <f t="shared" si="29"/>
        <v>13100.933601814157</v>
      </c>
      <c r="F346" s="43">
        <f t="shared" si="30"/>
        <v>0</v>
      </c>
      <c r="G346" s="43">
        <f t="shared" si="31"/>
        <v>0</v>
      </c>
      <c r="H346" s="43">
        <f t="shared" si="28"/>
        <v>15803.408367905662</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8962.9910649138365</v>
      </c>
      <c r="D348" s="43">
        <f t="shared" si="27"/>
        <v>24441.014443593016</v>
      </c>
      <c r="E348" s="43">
        <f t="shared" si="29"/>
        <v>0</v>
      </c>
      <c r="F348" s="43">
        <f t="shared" si="30"/>
        <v>0</v>
      </c>
      <c r="G348" s="43">
        <f t="shared" si="31"/>
        <v>0</v>
      </c>
      <c r="H348" s="43">
        <f t="shared" si="28"/>
        <v>16016.267541273968</v>
      </c>
      <c r="I348" s="1"/>
    </row>
    <row r="349" spans="2:10" x14ac:dyDescent="0.2">
      <c r="B349" s="9" t="str">
        <f>$B$38</f>
        <v>Home Economics</v>
      </c>
      <c r="C349" s="43">
        <f t="shared" si="27"/>
        <v>12053.751864053134</v>
      </c>
      <c r="D349" s="43">
        <f t="shared" si="27"/>
        <v>8030.5276698136176</v>
      </c>
      <c r="E349" s="43">
        <f t="shared" si="29"/>
        <v>0</v>
      </c>
      <c r="F349" s="43">
        <f t="shared" si="30"/>
        <v>0</v>
      </c>
      <c r="G349" s="43">
        <f t="shared" si="31"/>
        <v>0</v>
      </c>
      <c r="H349" s="43">
        <f t="shared" si="28"/>
        <v>9388.0141549328946</v>
      </c>
      <c r="I349" s="1"/>
    </row>
    <row r="350" spans="2:10" x14ac:dyDescent="0.2">
      <c r="B350" s="9" t="str">
        <f>$B$39</f>
        <v>Law</v>
      </c>
      <c r="C350" s="43">
        <f t="shared" si="27"/>
        <v>0</v>
      </c>
      <c r="D350" s="43">
        <f t="shared" si="27"/>
        <v>0</v>
      </c>
      <c r="E350" s="43">
        <f t="shared" si="29"/>
        <v>0</v>
      </c>
      <c r="F350" s="43">
        <f t="shared" si="30"/>
        <v>0</v>
      </c>
      <c r="G350" s="43">
        <f t="shared" si="31"/>
        <v>11531.533919402693</v>
      </c>
      <c r="H350" s="43">
        <f t="shared" si="28"/>
        <v>11531.533919402693</v>
      </c>
      <c r="I350" s="1"/>
    </row>
    <row r="351" spans="2:10" x14ac:dyDescent="0.2">
      <c r="B351" s="9" t="str">
        <f>$B$40</f>
        <v>Social Service</v>
      </c>
      <c r="C351" s="43">
        <f t="shared" si="27"/>
        <v>0</v>
      </c>
      <c r="D351" s="43">
        <f t="shared" si="27"/>
        <v>0</v>
      </c>
      <c r="E351" s="43">
        <f t="shared" si="29"/>
        <v>0</v>
      </c>
      <c r="F351" s="43">
        <f t="shared" si="30"/>
        <v>0</v>
      </c>
      <c r="G351" s="43">
        <f t="shared" si="31"/>
        <v>0</v>
      </c>
      <c r="H351" s="43">
        <f t="shared" si="28"/>
        <v>0</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3922.4156483946244</v>
      </c>
      <c r="D356" s="43">
        <f t="shared" si="27"/>
        <v>5570.6904882216941</v>
      </c>
      <c r="E356" s="43">
        <f t="shared" si="29"/>
        <v>0</v>
      </c>
      <c r="F356" s="43">
        <f t="shared" si="30"/>
        <v>0</v>
      </c>
      <c r="G356" s="43">
        <f t="shared" si="31"/>
        <v>0</v>
      </c>
      <c r="H356" s="43">
        <f t="shared" si="28"/>
        <v>4960.7783915272739</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8063.4274864339786</v>
      </c>
      <c r="D358" s="43">
        <f t="shared" si="27"/>
        <v>13087.258791966702</v>
      </c>
      <c r="E358" s="43">
        <f t="shared" si="29"/>
        <v>9295.722098812872</v>
      </c>
      <c r="F358" s="43">
        <f t="shared" si="30"/>
        <v>0</v>
      </c>
      <c r="G358" s="43">
        <f t="shared" si="31"/>
        <v>0</v>
      </c>
      <c r="H358" s="43">
        <f t="shared" si="28"/>
        <v>11827.906978139987</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5570.6904882216941</v>
      </c>
      <c r="E360" s="43">
        <f t="shared" si="29"/>
        <v>0</v>
      </c>
      <c r="F360" s="43">
        <f t="shared" si="30"/>
        <v>0</v>
      </c>
      <c r="G360" s="43">
        <f t="shared" si="31"/>
        <v>0</v>
      </c>
      <c r="H360" s="43">
        <f t="shared" si="28"/>
        <v>5570.6904882216941</v>
      </c>
      <c r="I360" s="1"/>
    </row>
    <row r="361" spans="2:9" x14ac:dyDescent="0.2">
      <c r="B361" s="9" t="str">
        <f>$B$50</f>
        <v>Technology</v>
      </c>
      <c r="C361" s="43">
        <f t="shared" si="32"/>
        <v>2547.0365484480444</v>
      </c>
      <c r="D361" s="43">
        <f t="shared" si="32"/>
        <v>0</v>
      </c>
      <c r="E361" s="43">
        <f t="shared" si="29"/>
        <v>0</v>
      </c>
      <c r="F361" s="43">
        <f t="shared" si="30"/>
        <v>0</v>
      </c>
      <c r="G361" s="43">
        <f t="shared" si="31"/>
        <v>0</v>
      </c>
      <c r="H361" s="43">
        <f t="shared" si="28"/>
        <v>2547.036548448044</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8862.1326885973413</v>
      </c>
      <c r="D363" s="42">
        <f t="shared" si="32"/>
        <v>12315.11038844718</v>
      </c>
      <c r="E363" s="42">
        <f t="shared" si="29"/>
        <v>11626.756107980882</v>
      </c>
      <c r="F363" s="42">
        <f t="shared" si="30"/>
        <v>0</v>
      </c>
      <c r="G363" s="42">
        <f t="shared" si="31"/>
        <v>11531.533919402693</v>
      </c>
      <c r="H363" s="42">
        <f t="shared" si="28"/>
        <v>10939.758643485922</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104</v>
      </c>
      <c r="C3" s="6"/>
      <c r="D3" s="6"/>
      <c r="E3" s="6"/>
      <c r="F3" s="6"/>
      <c r="G3" s="6"/>
      <c r="H3" s="6"/>
    </row>
    <row r="4" spans="2:8" x14ac:dyDescent="0.2">
      <c r="B4" s="90" t="s">
        <v>160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Data!G29</f>
        <v>61300936</v>
      </c>
      <c r="G13" s="33"/>
      <c r="H13" s="60">
        <f>F13</f>
        <v>61300936</v>
      </c>
    </row>
    <row r="14" spans="2:8" x14ac:dyDescent="0.2">
      <c r="B14" s="351" t="s">
        <v>15</v>
      </c>
      <c r="C14" s="351"/>
      <c r="D14" s="351"/>
      <c r="E14" s="351"/>
      <c r="F14" s="82">
        <f>Data!H29</f>
        <v>2827779</v>
      </c>
      <c r="G14" s="33"/>
      <c r="H14" s="30">
        <f>F14</f>
        <v>2827779</v>
      </c>
    </row>
    <row r="15" spans="2:8" x14ac:dyDescent="0.2">
      <c r="B15" s="351" t="s">
        <v>16</v>
      </c>
      <c r="C15" s="351"/>
      <c r="D15" s="351"/>
      <c r="E15" s="351"/>
      <c r="F15" s="82">
        <f>Data!I29</f>
        <v>17818951</v>
      </c>
      <c r="G15" s="33"/>
      <c r="H15" s="30">
        <f>F15</f>
        <v>17818951</v>
      </c>
    </row>
    <row r="16" spans="2:8" x14ac:dyDescent="0.2">
      <c r="B16" s="351" t="s">
        <v>20</v>
      </c>
      <c r="C16" s="351"/>
      <c r="D16" s="351"/>
      <c r="E16" s="351"/>
      <c r="F16" s="82">
        <f>Data!J29</f>
        <v>10082449</v>
      </c>
      <c r="G16" s="33"/>
      <c r="H16" s="30">
        <f>F16-G16</f>
        <v>10082449</v>
      </c>
    </row>
    <row r="17" spans="2:23" x14ac:dyDescent="0.2">
      <c r="B17" s="351" t="s">
        <v>17</v>
      </c>
      <c r="C17" s="351"/>
      <c r="D17" s="351"/>
      <c r="E17" s="351"/>
      <c r="F17" s="82">
        <f>Data!K29</f>
        <v>24639062</v>
      </c>
      <c r="G17" s="33"/>
      <c r="H17" s="30">
        <f>F17</f>
        <v>24639062</v>
      </c>
    </row>
    <row r="18" spans="2:23" x14ac:dyDescent="0.2">
      <c r="B18" s="351" t="s">
        <v>1</v>
      </c>
      <c r="C18" s="351"/>
      <c r="D18" s="351"/>
      <c r="E18" s="351"/>
      <c r="F18" s="83">
        <f>SUM(F13:F17)</f>
        <v>116669177</v>
      </c>
      <c r="G18" s="34"/>
      <c r="H18" s="29">
        <f>SUM(H13:H17)</f>
        <v>116669177</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Data!L29</f>
        <v>Dannette Sales</v>
      </c>
      <c r="E21" s="350"/>
      <c r="F21" s="350"/>
      <c r="G21" s="94" t="str">
        <f>Data!M29</f>
        <v>936-468-2354</v>
      </c>
      <c r="H21" s="84" t="str">
        <f>Data!N29</f>
        <v>salesdl@sfasu.edu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Data!O29</f>
        <v>5632</v>
      </c>
      <c r="D25" s="86">
        <f>Data!P29</f>
        <v>5437</v>
      </c>
      <c r="E25" s="86">
        <f>Data!Q29</f>
        <v>1455</v>
      </c>
      <c r="F25" s="86">
        <f>Data!R29</f>
        <v>54</v>
      </c>
      <c r="G25" s="86">
        <f>Data!S29</f>
        <v>0</v>
      </c>
      <c r="H25" s="74">
        <f>SUM(C25:G25)</f>
        <v>12578</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Data!T29</f>
        <v>Hall, Karyn</v>
      </c>
      <c r="E28" s="350"/>
      <c r="F28" s="350"/>
      <c r="G28" s="94" t="str">
        <f>Data!U29</f>
        <v>(936) 468-3806</v>
      </c>
      <c r="H28" s="84" t="str">
        <f>Data!V29</f>
        <v>khall@sfasu.edu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Data!W29</f>
        <v>92984</v>
      </c>
      <c r="D32" s="87">
        <f>Data!AQ29</f>
        <v>18171</v>
      </c>
      <c r="E32" s="87">
        <f>Data!BK29</f>
        <v>2870</v>
      </c>
      <c r="F32" s="87">
        <f>Data!CE29</f>
        <v>297</v>
      </c>
      <c r="G32" s="87">
        <f>Data!CY29</f>
        <v>0</v>
      </c>
      <c r="H32" s="22">
        <f>SUM(C32:G32)</f>
        <v>114322</v>
      </c>
      <c r="I32" s="1"/>
      <c r="W32" s="18"/>
    </row>
    <row r="33" spans="2:23" x14ac:dyDescent="0.2">
      <c r="B33" s="7" t="s">
        <v>47</v>
      </c>
      <c r="C33" s="87">
        <f>Data!X29</f>
        <v>29295</v>
      </c>
      <c r="D33" s="87">
        <f>Data!AR29</f>
        <v>6495</v>
      </c>
      <c r="E33" s="87">
        <f>Data!BL29</f>
        <v>1962</v>
      </c>
      <c r="F33" s="87">
        <f>Data!CF29</f>
        <v>0</v>
      </c>
      <c r="G33" s="87">
        <f>Data!CZ29</f>
        <v>0</v>
      </c>
      <c r="H33" s="22">
        <f t="shared" ref="H33:H52" si="0">SUM(C33:G33)</f>
        <v>37752</v>
      </c>
      <c r="I33" s="1"/>
      <c r="W33" s="18"/>
    </row>
    <row r="34" spans="2:23" x14ac:dyDescent="0.2">
      <c r="B34" s="7" t="s">
        <v>48</v>
      </c>
      <c r="C34" s="87">
        <f>Data!Y29</f>
        <v>19252</v>
      </c>
      <c r="D34" s="87">
        <f>Data!AS29</f>
        <v>9043</v>
      </c>
      <c r="E34" s="87">
        <f>Data!BM29</f>
        <v>1180</v>
      </c>
      <c r="F34" s="87">
        <f>Data!CG29</f>
        <v>0</v>
      </c>
      <c r="G34" s="87">
        <f>Data!DA29</f>
        <v>0</v>
      </c>
      <c r="H34" s="22">
        <f t="shared" si="0"/>
        <v>29475</v>
      </c>
      <c r="I34" s="1"/>
      <c r="W34" s="18"/>
    </row>
    <row r="35" spans="2:23" x14ac:dyDescent="0.2">
      <c r="B35" s="7" t="s">
        <v>49</v>
      </c>
      <c r="C35" s="87">
        <f>Data!Z29</f>
        <v>3913</v>
      </c>
      <c r="D35" s="87">
        <f>Data!AT29</f>
        <v>12806</v>
      </c>
      <c r="E35" s="87">
        <f>Data!BN29</f>
        <v>13363</v>
      </c>
      <c r="F35" s="87">
        <f>Data!CH29</f>
        <v>623</v>
      </c>
      <c r="G35" s="87">
        <f>Data!DB29</f>
        <v>0</v>
      </c>
      <c r="H35" s="22">
        <f t="shared" si="0"/>
        <v>30705</v>
      </c>
      <c r="I35" s="1"/>
      <c r="W35" s="18"/>
    </row>
    <row r="36" spans="2:23" x14ac:dyDescent="0.2">
      <c r="B36" s="7" t="s">
        <v>50</v>
      </c>
      <c r="C36" s="87">
        <f>Data!AA29</f>
        <v>4730</v>
      </c>
      <c r="D36" s="87">
        <f>Data!AU29</f>
        <v>4580</v>
      </c>
      <c r="E36" s="87">
        <f>Data!BO29</f>
        <v>500</v>
      </c>
      <c r="F36" s="87">
        <f>Data!CI29</f>
        <v>56</v>
      </c>
      <c r="G36" s="87">
        <f>Data!DC29</f>
        <v>0</v>
      </c>
      <c r="H36" s="22">
        <f t="shared" si="0"/>
        <v>9866</v>
      </c>
      <c r="I36" s="1"/>
      <c r="W36" s="18"/>
    </row>
    <row r="37" spans="2:23" x14ac:dyDescent="0.2">
      <c r="B37" s="7" t="s">
        <v>51</v>
      </c>
      <c r="C37" s="87">
        <f>Data!AB29</f>
        <v>2681</v>
      </c>
      <c r="D37" s="87">
        <f>Data!AV29</f>
        <v>2026</v>
      </c>
      <c r="E37" s="87">
        <f>Data!BP29</f>
        <v>12</v>
      </c>
      <c r="F37" s="87">
        <f>Data!CJ29</f>
        <v>0</v>
      </c>
      <c r="G37" s="87">
        <f>Data!DD29</f>
        <v>0</v>
      </c>
      <c r="H37" s="22">
        <f t="shared" si="0"/>
        <v>4719</v>
      </c>
      <c r="I37" s="1"/>
      <c r="W37" s="18"/>
    </row>
    <row r="38" spans="2:23" x14ac:dyDescent="0.2">
      <c r="B38" s="7" t="s">
        <v>52</v>
      </c>
      <c r="C38" s="87">
        <f>Data!AC29</f>
        <v>9285</v>
      </c>
      <c r="D38" s="87">
        <f>Data!AW29</f>
        <v>6519</v>
      </c>
      <c r="E38" s="87">
        <f>Data!BQ29</f>
        <v>736</v>
      </c>
      <c r="F38" s="87">
        <f>Data!CK29</f>
        <v>0</v>
      </c>
      <c r="G38" s="87">
        <f>Data!DE29</f>
        <v>0</v>
      </c>
      <c r="H38" s="22">
        <f t="shared" si="0"/>
        <v>16540</v>
      </c>
      <c r="I38" s="1"/>
      <c r="W38" s="18"/>
    </row>
    <row r="39" spans="2:23" x14ac:dyDescent="0.2">
      <c r="B39" s="7" t="s">
        <v>53</v>
      </c>
      <c r="C39" s="87">
        <f>Data!AD29</f>
        <v>0</v>
      </c>
      <c r="D39" s="87">
        <f>Data!AX29</f>
        <v>0</v>
      </c>
      <c r="E39" s="87">
        <f>Data!BR29</f>
        <v>0</v>
      </c>
      <c r="F39" s="87">
        <f>Data!CL29</f>
        <v>0</v>
      </c>
      <c r="G39" s="87">
        <f>Data!DF29</f>
        <v>0</v>
      </c>
      <c r="H39" s="22">
        <f t="shared" si="0"/>
        <v>0</v>
      </c>
      <c r="I39" s="1"/>
      <c r="W39" s="18"/>
    </row>
    <row r="40" spans="2:23" x14ac:dyDescent="0.2">
      <c r="B40" s="7" t="s">
        <v>54</v>
      </c>
      <c r="C40" s="87">
        <f>Data!AE29</f>
        <v>975</v>
      </c>
      <c r="D40" s="87">
        <f>Data!AY29</f>
        <v>3579</v>
      </c>
      <c r="E40" s="87">
        <f>Data!BS29</f>
        <v>2417</v>
      </c>
      <c r="F40" s="87">
        <f>Data!CM29</f>
        <v>0</v>
      </c>
      <c r="G40" s="87">
        <f>Data!DG29</f>
        <v>0</v>
      </c>
      <c r="H40" s="22">
        <f t="shared" si="0"/>
        <v>6971</v>
      </c>
      <c r="I40" s="1"/>
      <c r="W40" s="18"/>
    </row>
    <row r="41" spans="2:23" x14ac:dyDescent="0.2">
      <c r="B41" s="7" t="s">
        <v>55</v>
      </c>
      <c r="C41" s="87">
        <f>Data!AF29</f>
        <v>0</v>
      </c>
      <c r="D41" s="87">
        <f>Data!AZ29</f>
        <v>0</v>
      </c>
      <c r="E41" s="87">
        <f>Data!BT29</f>
        <v>0</v>
      </c>
      <c r="F41" s="87">
        <f>Data!CN29</f>
        <v>0</v>
      </c>
      <c r="G41" s="87">
        <f>Data!DH29</f>
        <v>0</v>
      </c>
      <c r="H41" s="22">
        <f t="shared" si="0"/>
        <v>0</v>
      </c>
      <c r="I41" s="1"/>
      <c r="W41" s="18"/>
    </row>
    <row r="42" spans="2:23" x14ac:dyDescent="0.2">
      <c r="B42" s="7" t="s">
        <v>56</v>
      </c>
      <c r="C42" s="87">
        <f>Data!AG29</f>
        <v>0</v>
      </c>
      <c r="D42" s="87">
        <f>Data!BA29</f>
        <v>0</v>
      </c>
      <c r="E42" s="87">
        <f>Data!BU29</f>
        <v>0</v>
      </c>
      <c r="F42" s="87">
        <f>Data!CO29</f>
        <v>0</v>
      </c>
      <c r="G42" s="87">
        <f>Data!DI29</f>
        <v>0</v>
      </c>
      <c r="H42" s="22">
        <f t="shared" si="0"/>
        <v>0</v>
      </c>
      <c r="I42" s="1"/>
      <c r="W42" s="18"/>
    </row>
    <row r="43" spans="2:23" x14ac:dyDescent="0.2">
      <c r="B43" s="7" t="s">
        <v>57</v>
      </c>
      <c r="C43" s="87">
        <f>Data!AH29</f>
        <v>54</v>
      </c>
      <c r="D43" s="87">
        <f>Data!BB29</f>
        <v>0</v>
      </c>
      <c r="E43" s="87">
        <f>Data!BV29</f>
        <v>0</v>
      </c>
      <c r="F43" s="87">
        <f>Data!CP29</f>
        <v>0</v>
      </c>
      <c r="G43" s="87">
        <f>Data!DJ29</f>
        <v>0</v>
      </c>
      <c r="H43" s="22">
        <f t="shared" si="0"/>
        <v>54</v>
      </c>
      <c r="I43" s="1"/>
      <c r="W43" s="18"/>
    </row>
    <row r="44" spans="2:23" x14ac:dyDescent="0.2">
      <c r="B44" s="7" t="s">
        <v>58</v>
      </c>
      <c r="C44" s="87">
        <f>Data!AI29</f>
        <v>4212</v>
      </c>
      <c r="D44" s="87">
        <f>Data!BC29</f>
        <v>2959</v>
      </c>
      <c r="E44" s="87">
        <f>Data!BW29</f>
        <v>0</v>
      </c>
      <c r="F44" s="87">
        <f>Data!CQ29</f>
        <v>0</v>
      </c>
      <c r="G44" s="87">
        <f>Data!DK29</f>
        <v>0</v>
      </c>
      <c r="H44" s="22">
        <f t="shared" si="0"/>
        <v>7171</v>
      </c>
      <c r="I44" s="1"/>
      <c r="W44" s="18"/>
    </row>
    <row r="45" spans="2:23" x14ac:dyDescent="0.2">
      <c r="B45" s="7" t="s">
        <v>59</v>
      </c>
      <c r="C45" s="87">
        <f>Data!AJ29</f>
        <v>4628</v>
      </c>
      <c r="D45" s="87">
        <f>Data!BD29</f>
        <v>7421</v>
      </c>
      <c r="E45" s="87">
        <f>Data!BX29</f>
        <v>2098</v>
      </c>
      <c r="F45" s="87">
        <f>Data!CR29</f>
        <v>0</v>
      </c>
      <c r="G45" s="87">
        <f>Data!DL29</f>
        <v>0</v>
      </c>
      <c r="H45" s="22">
        <f t="shared" si="0"/>
        <v>14147</v>
      </c>
      <c r="I45" s="1"/>
      <c r="W45" s="18"/>
    </row>
    <row r="46" spans="2:23" x14ac:dyDescent="0.2">
      <c r="B46" s="7" t="s">
        <v>60</v>
      </c>
      <c r="C46" s="87">
        <f>Data!AK29</f>
        <v>0</v>
      </c>
      <c r="D46" s="87">
        <f>Data!BE29</f>
        <v>0</v>
      </c>
      <c r="E46" s="87">
        <f>Data!BY29</f>
        <v>0</v>
      </c>
      <c r="F46" s="87">
        <f>Data!CS29</f>
        <v>0</v>
      </c>
      <c r="G46" s="87">
        <f>Data!DM29</f>
        <v>0</v>
      </c>
      <c r="H46" s="22">
        <f t="shared" si="0"/>
        <v>0</v>
      </c>
      <c r="I46" s="1"/>
      <c r="W46" s="18"/>
    </row>
    <row r="47" spans="2:23" x14ac:dyDescent="0.2">
      <c r="B47" s="7" t="s">
        <v>61</v>
      </c>
      <c r="C47" s="87">
        <f>Data!AL29</f>
        <v>11004</v>
      </c>
      <c r="D47" s="87">
        <f>Data!BF29</f>
        <v>20847</v>
      </c>
      <c r="E47" s="87">
        <f>Data!BZ29</f>
        <v>2733</v>
      </c>
      <c r="F47" s="87">
        <f>Data!CT29</f>
        <v>0</v>
      </c>
      <c r="G47" s="87">
        <f>Data!DN29</f>
        <v>0</v>
      </c>
      <c r="H47" s="22">
        <f t="shared" si="0"/>
        <v>34584</v>
      </c>
      <c r="I47" s="1"/>
      <c r="W47" s="18"/>
    </row>
    <row r="48" spans="2:23" x14ac:dyDescent="0.2">
      <c r="B48" s="7" t="s">
        <v>62</v>
      </c>
      <c r="C48" s="87">
        <f>Data!AM29</f>
        <v>0</v>
      </c>
      <c r="D48" s="87">
        <f>Data!BG29</f>
        <v>0</v>
      </c>
      <c r="E48" s="87">
        <f>Data!CA29</f>
        <v>0</v>
      </c>
      <c r="F48" s="87">
        <f>Data!CU29</f>
        <v>0</v>
      </c>
      <c r="G48" s="87">
        <f>Data!DO29</f>
        <v>0</v>
      </c>
      <c r="H48" s="22">
        <f t="shared" si="0"/>
        <v>0</v>
      </c>
      <c r="I48" s="1"/>
      <c r="W48" s="18"/>
    </row>
    <row r="49" spans="2:23" x14ac:dyDescent="0.2">
      <c r="B49" s="7" t="s">
        <v>63</v>
      </c>
      <c r="C49" s="87">
        <f>Data!AN29</f>
        <v>0</v>
      </c>
      <c r="D49" s="87">
        <f>Data!BH29</f>
        <v>2565</v>
      </c>
      <c r="E49" s="87">
        <f>Data!CB29</f>
        <v>0</v>
      </c>
      <c r="F49" s="87">
        <f>Data!CV29</f>
        <v>0</v>
      </c>
      <c r="G49" s="87">
        <f>Data!DP29</f>
        <v>0</v>
      </c>
      <c r="H49" s="22">
        <f t="shared" si="0"/>
        <v>2565</v>
      </c>
      <c r="I49" s="1"/>
      <c r="W49" s="18"/>
    </row>
    <row r="50" spans="2:23" x14ac:dyDescent="0.2">
      <c r="B50" s="7" t="s">
        <v>64</v>
      </c>
      <c r="C50" s="87">
        <f>Data!AO29</f>
        <v>721</v>
      </c>
      <c r="D50" s="87">
        <f>Data!BI29</f>
        <v>331</v>
      </c>
      <c r="E50" s="87">
        <f>Data!CC29</f>
        <v>0</v>
      </c>
      <c r="F50" s="87">
        <f>Data!CW29</f>
        <v>0</v>
      </c>
      <c r="G50" s="87">
        <f>Data!DQ29</f>
        <v>0</v>
      </c>
      <c r="H50" s="22">
        <f t="shared" si="0"/>
        <v>1052</v>
      </c>
      <c r="I50" s="1"/>
      <c r="W50" s="18"/>
    </row>
    <row r="51" spans="2:23" x14ac:dyDescent="0.2">
      <c r="B51" s="7" t="s">
        <v>0</v>
      </c>
      <c r="C51" s="87">
        <f>Data!AP29</f>
        <v>313</v>
      </c>
      <c r="D51" s="87">
        <f>Data!BJ29</f>
        <v>7403</v>
      </c>
      <c r="E51" s="87">
        <f>Data!CD29</f>
        <v>247</v>
      </c>
      <c r="F51" s="87">
        <f>Data!CX29</f>
        <v>0</v>
      </c>
      <c r="G51" s="87">
        <f>Data!DR29</f>
        <v>0</v>
      </c>
      <c r="H51" s="22">
        <f t="shared" si="0"/>
        <v>7963</v>
      </c>
      <c r="I51" s="1"/>
      <c r="W51" s="18"/>
    </row>
    <row r="52" spans="2:23" x14ac:dyDescent="0.2">
      <c r="B52" s="8" t="s">
        <v>35</v>
      </c>
      <c r="C52" s="22">
        <f>SUM(C32:C51)</f>
        <v>184047</v>
      </c>
      <c r="D52" s="22">
        <f>SUM(D32:D51)</f>
        <v>104745</v>
      </c>
      <c r="E52" s="22">
        <f>SUM(E32:E51)</f>
        <v>28118</v>
      </c>
      <c r="F52" s="22">
        <f>SUM(F32:F51)</f>
        <v>976</v>
      </c>
      <c r="G52" s="22">
        <f>SUM(G32:G51)</f>
        <v>0</v>
      </c>
      <c r="H52" s="22">
        <f t="shared" si="0"/>
        <v>317886</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Data!T29</f>
        <v>Hall, Karyn</v>
      </c>
      <c r="E55" s="350"/>
      <c r="F55" s="350"/>
      <c r="G55" s="94" t="str">
        <f>Data!U29</f>
        <v>(936) 468-3806</v>
      </c>
      <c r="H55" s="84" t="str">
        <f>Data!V29</f>
        <v>khall@sfasu.edu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Data!DS29</f>
        <v>7621417</v>
      </c>
      <c r="D61" s="88">
        <f>Data!EM29</f>
        <v>2654147</v>
      </c>
      <c r="E61" s="88">
        <f>Data!FG29</f>
        <v>1291087</v>
      </c>
      <c r="F61" s="88">
        <f>Data!GA29</f>
        <v>188036</v>
      </c>
      <c r="G61" s="88">
        <f>Data!GU29</f>
        <v>0</v>
      </c>
      <c r="H61" s="21">
        <f>SUM(C61:G61)</f>
        <v>11754687</v>
      </c>
      <c r="I61" s="1"/>
    </row>
    <row r="62" spans="2:23" x14ac:dyDescent="0.2">
      <c r="B62" s="9" t="str">
        <f>$B$33</f>
        <v>Science</v>
      </c>
      <c r="C62" s="87">
        <f>Data!DT29</f>
        <v>2158922</v>
      </c>
      <c r="D62" s="87">
        <f>Data!EN29</f>
        <v>1403186</v>
      </c>
      <c r="E62" s="87">
        <f>Data!FH29</f>
        <v>993214</v>
      </c>
      <c r="F62" s="87">
        <f>Data!GB29</f>
        <v>0</v>
      </c>
      <c r="G62" s="87">
        <f>Data!GV29</f>
        <v>0</v>
      </c>
      <c r="H62" s="22">
        <f t="shared" ref="H62:H81" si="1">SUM(C62:G62)</f>
        <v>4555322</v>
      </c>
      <c r="I62" s="1"/>
    </row>
    <row r="63" spans="2:23" x14ac:dyDescent="0.2">
      <c r="B63" s="9" t="str">
        <f>$B$34</f>
        <v>Fine Arts</v>
      </c>
      <c r="C63" s="87">
        <f>Data!DU29</f>
        <v>2553707</v>
      </c>
      <c r="D63" s="87">
        <f>Data!EO29</f>
        <v>1906611</v>
      </c>
      <c r="E63" s="87">
        <f>Data!FI29</f>
        <v>642719</v>
      </c>
      <c r="F63" s="87">
        <f>Data!GC29</f>
        <v>0</v>
      </c>
      <c r="G63" s="87">
        <f>Data!GW29</f>
        <v>0</v>
      </c>
      <c r="H63" s="22">
        <f t="shared" si="1"/>
        <v>5103037</v>
      </c>
      <c r="I63" s="1"/>
    </row>
    <row r="64" spans="2:23" x14ac:dyDescent="0.2">
      <c r="B64" s="9" t="str">
        <f>$B$35</f>
        <v>Teacher Education</v>
      </c>
      <c r="C64" s="87">
        <f>Data!DV29</f>
        <v>283873</v>
      </c>
      <c r="D64" s="87">
        <f>Data!EP29</f>
        <v>1509510</v>
      </c>
      <c r="E64" s="87">
        <f>Data!FJ29</f>
        <v>2125329</v>
      </c>
      <c r="F64" s="87">
        <f>Data!GD29</f>
        <v>329969</v>
      </c>
      <c r="G64" s="87">
        <f>Data!GX29</f>
        <v>0</v>
      </c>
      <c r="H64" s="22">
        <f t="shared" si="1"/>
        <v>4248681</v>
      </c>
      <c r="I64" s="1"/>
    </row>
    <row r="65" spans="2:9" x14ac:dyDescent="0.2">
      <c r="B65" s="9" t="str">
        <f>$B$36</f>
        <v>Agriculture</v>
      </c>
      <c r="C65" s="87">
        <f>Data!DW29</f>
        <v>562058</v>
      </c>
      <c r="D65" s="87">
        <f>Data!EQ29</f>
        <v>723496</v>
      </c>
      <c r="E65" s="87">
        <f>Data!FK29</f>
        <v>270610</v>
      </c>
      <c r="F65" s="87">
        <f>Data!GE29</f>
        <v>51692</v>
      </c>
      <c r="G65" s="87">
        <f>Data!GY29</f>
        <v>0</v>
      </c>
      <c r="H65" s="22">
        <f t="shared" si="1"/>
        <v>1607856</v>
      </c>
      <c r="I65" s="1"/>
    </row>
    <row r="66" spans="2:9" x14ac:dyDescent="0.2">
      <c r="B66" s="9" t="str">
        <f>$B$37</f>
        <v>Engineering</v>
      </c>
      <c r="C66" s="87">
        <f>Data!DX29</f>
        <v>369422</v>
      </c>
      <c r="D66" s="87">
        <f>Data!ER29</f>
        <v>361206</v>
      </c>
      <c r="E66" s="87">
        <f>Data!FL29</f>
        <v>15785</v>
      </c>
      <c r="F66" s="87">
        <f>Data!GF29</f>
        <v>0</v>
      </c>
      <c r="G66" s="87">
        <f>Data!GZ29</f>
        <v>0</v>
      </c>
      <c r="H66" s="22">
        <f t="shared" si="1"/>
        <v>746413</v>
      </c>
      <c r="I66" s="1"/>
    </row>
    <row r="67" spans="2:9" x14ac:dyDescent="0.2">
      <c r="B67" s="9" t="str">
        <f>$B$38</f>
        <v>Home Economics</v>
      </c>
      <c r="C67" s="87">
        <f>Data!DY29</f>
        <v>471105</v>
      </c>
      <c r="D67" s="87">
        <f>Data!ES29</f>
        <v>509425</v>
      </c>
      <c r="E67" s="87">
        <f>Data!FM29</f>
        <v>160682</v>
      </c>
      <c r="F67" s="87">
        <f>Data!GG29</f>
        <v>0</v>
      </c>
      <c r="G67" s="87">
        <f>Data!HA29</f>
        <v>0</v>
      </c>
      <c r="H67" s="22">
        <f t="shared" si="1"/>
        <v>1141212</v>
      </c>
      <c r="I67" s="1"/>
    </row>
    <row r="68" spans="2:9" x14ac:dyDescent="0.2">
      <c r="B68" s="9" t="str">
        <f>$B$39</f>
        <v>Law</v>
      </c>
      <c r="C68" s="87">
        <f>Data!DZ29</f>
        <v>0</v>
      </c>
      <c r="D68" s="87">
        <f>Data!ET29</f>
        <v>0</v>
      </c>
      <c r="E68" s="87">
        <f>Data!FN29</f>
        <v>0</v>
      </c>
      <c r="F68" s="87">
        <f>Data!GH29</f>
        <v>0</v>
      </c>
      <c r="G68" s="87">
        <f>Data!HB29</f>
        <v>0</v>
      </c>
      <c r="H68" s="22">
        <f t="shared" si="1"/>
        <v>0</v>
      </c>
      <c r="I68" s="1"/>
    </row>
    <row r="69" spans="2:9" x14ac:dyDescent="0.2">
      <c r="B69" s="9" t="str">
        <f>$B$40</f>
        <v>Social Service</v>
      </c>
      <c r="C69" s="87">
        <f>Data!EA29</f>
        <v>142364</v>
      </c>
      <c r="D69" s="87">
        <f>Data!EU29</f>
        <v>544173</v>
      </c>
      <c r="E69" s="87">
        <f>Data!FO29</f>
        <v>531899</v>
      </c>
      <c r="F69" s="87">
        <f>Data!GI29</f>
        <v>0</v>
      </c>
      <c r="G69" s="87">
        <f>Data!HC29</f>
        <v>0</v>
      </c>
      <c r="H69" s="22">
        <f t="shared" si="1"/>
        <v>1218436</v>
      </c>
      <c r="I69" s="1"/>
    </row>
    <row r="70" spans="2:9" x14ac:dyDescent="0.2">
      <c r="B70" s="9" t="str">
        <f>$B$41</f>
        <v>Library Science</v>
      </c>
      <c r="C70" s="87">
        <f>Data!EB29</f>
        <v>0</v>
      </c>
      <c r="D70" s="87">
        <f>Data!EV29</f>
        <v>0</v>
      </c>
      <c r="E70" s="87">
        <f>Data!FP29</f>
        <v>0</v>
      </c>
      <c r="F70" s="87">
        <f>Data!GJ29</f>
        <v>0</v>
      </c>
      <c r="G70" s="87">
        <f>Data!HD29</f>
        <v>0</v>
      </c>
      <c r="H70" s="22">
        <f t="shared" si="1"/>
        <v>0</v>
      </c>
      <c r="I70" s="1"/>
    </row>
    <row r="71" spans="2:9" x14ac:dyDescent="0.2">
      <c r="B71" s="9" t="str">
        <f>$B$42</f>
        <v>Veterinary Science</v>
      </c>
      <c r="C71" s="87">
        <f>Data!EC29</f>
        <v>0</v>
      </c>
      <c r="D71" s="87">
        <f>Data!EW29</f>
        <v>0</v>
      </c>
      <c r="E71" s="87">
        <f>Data!FQ29</f>
        <v>0</v>
      </c>
      <c r="F71" s="87">
        <f>Data!GK29</f>
        <v>0</v>
      </c>
      <c r="G71" s="87">
        <f>Data!HE29</f>
        <v>0</v>
      </c>
      <c r="H71" s="22">
        <f t="shared" si="1"/>
        <v>0</v>
      </c>
      <c r="I71" s="1"/>
    </row>
    <row r="72" spans="2:9" x14ac:dyDescent="0.2">
      <c r="B72" s="9" t="str">
        <f>$B$43</f>
        <v>Vocational Training</v>
      </c>
      <c r="C72" s="87">
        <f>Data!ED29</f>
        <v>6376</v>
      </c>
      <c r="D72" s="87">
        <f>Data!EX29</f>
        <v>0</v>
      </c>
      <c r="E72" s="87">
        <f>Data!FR29</f>
        <v>0</v>
      </c>
      <c r="F72" s="87">
        <f>Data!GL29</f>
        <v>0</v>
      </c>
      <c r="G72" s="87">
        <f>Data!HF29</f>
        <v>0</v>
      </c>
      <c r="H72" s="22">
        <f t="shared" si="1"/>
        <v>6376</v>
      </c>
      <c r="I72" s="1"/>
    </row>
    <row r="73" spans="2:9" x14ac:dyDescent="0.2">
      <c r="B73" s="9" t="str">
        <f>$B$44</f>
        <v>Physical Training</v>
      </c>
      <c r="C73" s="87">
        <f>Data!EE29</f>
        <v>247451</v>
      </c>
      <c r="D73" s="87">
        <f>Data!EY29</f>
        <v>214423</v>
      </c>
      <c r="E73" s="87">
        <f>Data!FS29</f>
        <v>0</v>
      </c>
      <c r="F73" s="87">
        <f>Data!GM29</f>
        <v>0</v>
      </c>
      <c r="G73" s="87">
        <f>Data!HG29</f>
        <v>0</v>
      </c>
      <c r="H73" s="22">
        <f t="shared" si="1"/>
        <v>461874</v>
      </c>
      <c r="I73" s="1"/>
    </row>
    <row r="74" spans="2:9" x14ac:dyDescent="0.2">
      <c r="B74" s="9" t="str">
        <f>$B$45</f>
        <v>Health Services</v>
      </c>
      <c r="C74" s="87">
        <f>Data!EF29</f>
        <v>250668</v>
      </c>
      <c r="D74" s="87">
        <f>Data!EZ29</f>
        <v>577230</v>
      </c>
      <c r="E74" s="87">
        <f>Data!FT29</f>
        <v>516868</v>
      </c>
      <c r="F74" s="87">
        <f>Data!GN29</f>
        <v>0</v>
      </c>
      <c r="G74" s="87">
        <f>Data!HH29</f>
        <v>0</v>
      </c>
      <c r="H74" s="22">
        <f t="shared" si="1"/>
        <v>1344766</v>
      </c>
      <c r="I74" s="1"/>
    </row>
    <row r="75" spans="2:9" x14ac:dyDescent="0.2">
      <c r="B75" s="9" t="str">
        <f>$B$46</f>
        <v>Pharmacy</v>
      </c>
      <c r="C75" s="87">
        <f>Data!EG29</f>
        <v>0</v>
      </c>
      <c r="D75" s="87">
        <f>Data!FA29</f>
        <v>0</v>
      </c>
      <c r="E75" s="87">
        <f>Data!FU29</f>
        <v>0</v>
      </c>
      <c r="F75" s="87">
        <f>Data!GO29</f>
        <v>0</v>
      </c>
      <c r="G75" s="87">
        <f>Data!HI29</f>
        <v>0</v>
      </c>
      <c r="H75" s="22">
        <f t="shared" si="1"/>
        <v>0</v>
      </c>
      <c r="I75" s="1"/>
    </row>
    <row r="76" spans="2:9" x14ac:dyDescent="0.2">
      <c r="B76" s="9" t="str">
        <f>$B$47</f>
        <v>Business Administration</v>
      </c>
      <c r="C76" s="87">
        <f>Data!EH29</f>
        <v>915008</v>
      </c>
      <c r="D76" s="87">
        <f>Data!FB29</f>
        <v>2850055</v>
      </c>
      <c r="E76" s="87">
        <f>Data!FV29</f>
        <v>787891</v>
      </c>
      <c r="F76" s="87">
        <f>Data!GP29</f>
        <v>0</v>
      </c>
      <c r="G76" s="87">
        <f>Data!HJ29</f>
        <v>0</v>
      </c>
      <c r="H76" s="22">
        <f t="shared" si="1"/>
        <v>4552954</v>
      </c>
      <c r="I76" s="1"/>
    </row>
    <row r="77" spans="2:9" x14ac:dyDescent="0.2">
      <c r="B77" s="9" t="str">
        <f>$B$48</f>
        <v>Optometry</v>
      </c>
      <c r="C77" s="87">
        <f>Data!EI29</f>
        <v>0</v>
      </c>
      <c r="D77" s="87">
        <f>Data!FC29</f>
        <v>0</v>
      </c>
      <c r="E77" s="87">
        <f>Data!FW29</f>
        <v>0</v>
      </c>
      <c r="F77" s="87">
        <f>Data!GQ29</f>
        <v>0</v>
      </c>
      <c r="G77" s="87">
        <f>Data!HK29</f>
        <v>0</v>
      </c>
      <c r="H77" s="22">
        <f t="shared" si="1"/>
        <v>0</v>
      </c>
      <c r="I77" s="1"/>
    </row>
    <row r="78" spans="2:9" x14ac:dyDescent="0.2">
      <c r="B78" s="9" t="str">
        <f>$B$49</f>
        <v>Teacher Ed-Practice Teaching</v>
      </c>
      <c r="C78" s="87">
        <f>Data!EJ29</f>
        <v>0</v>
      </c>
      <c r="D78" s="87">
        <f>Data!FD29</f>
        <v>251393</v>
      </c>
      <c r="E78" s="87">
        <f>Data!FX29</f>
        <v>0</v>
      </c>
      <c r="F78" s="87">
        <f>Data!GR29</f>
        <v>0</v>
      </c>
      <c r="G78" s="87">
        <f>Data!HL29</f>
        <v>0</v>
      </c>
      <c r="H78" s="22">
        <f t="shared" si="1"/>
        <v>251393</v>
      </c>
      <c r="I78" s="1"/>
    </row>
    <row r="79" spans="2:9" x14ac:dyDescent="0.2">
      <c r="B79" s="9" t="str">
        <f>$B$50</f>
        <v>Technology</v>
      </c>
      <c r="C79" s="87">
        <f>Data!EK29</f>
        <v>90094</v>
      </c>
      <c r="D79" s="87">
        <f>Data!FE29</f>
        <v>54313</v>
      </c>
      <c r="E79" s="87">
        <f>Data!FY29</f>
        <v>0</v>
      </c>
      <c r="F79" s="87">
        <f>Data!GS29</f>
        <v>0</v>
      </c>
      <c r="G79" s="87">
        <f>Data!HM29</f>
        <v>0</v>
      </c>
      <c r="H79" s="22">
        <f t="shared" si="1"/>
        <v>144407</v>
      </c>
      <c r="I79" s="1"/>
    </row>
    <row r="80" spans="2:9" x14ac:dyDescent="0.2">
      <c r="B80" s="9" t="str">
        <f>$B$51</f>
        <v>Nursing</v>
      </c>
      <c r="C80" s="87">
        <f>Data!EL29</f>
        <v>34314</v>
      </c>
      <c r="D80" s="87">
        <f>Data!FF29</f>
        <v>2100604</v>
      </c>
      <c r="E80" s="87">
        <f>Data!FZ29</f>
        <v>106354</v>
      </c>
      <c r="F80" s="87">
        <f>Data!GT29</f>
        <v>0</v>
      </c>
      <c r="G80" s="87">
        <f>Data!HN29</f>
        <v>0</v>
      </c>
      <c r="H80" s="22">
        <f t="shared" si="1"/>
        <v>2241272</v>
      </c>
      <c r="I80" s="1"/>
    </row>
    <row r="81" spans="2:9" x14ac:dyDescent="0.2">
      <c r="B81" s="39" t="str">
        <f>$B$52</f>
        <v>Totals</v>
      </c>
      <c r="C81" s="21">
        <f>SUM(C61:C80)</f>
        <v>15706779</v>
      </c>
      <c r="D81" s="21">
        <f>SUM(D61:D80)</f>
        <v>15659772</v>
      </c>
      <c r="E81" s="21">
        <f>SUM(E61:E80)</f>
        <v>7442438</v>
      </c>
      <c r="F81" s="21">
        <f>SUM(F61:F80)</f>
        <v>569697</v>
      </c>
      <c r="G81" s="21">
        <f>SUM(G61:G80)</f>
        <v>0</v>
      </c>
      <c r="H81" s="21">
        <f t="shared" si="1"/>
        <v>39378686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Data!T29</f>
        <v>Hall, Karyn</v>
      </c>
      <c r="E84" s="350"/>
      <c r="F84" s="350"/>
      <c r="G84" s="94" t="str">
        <f>Data!U29</f>
        <v>(936) 468-3806</v>
      </c>
      <c r="H84" s="84" t="str">
        <f>Data!V29</f>
        <v>khall@sfasu.edu</v>
      </c>
    </row>
    <row r="85" spans="2:9" ht="13.5" customHeight="1" x14ac:dyDescent="0.2">
      <c r="B85" s="27"/>
      <c r="C85" s="27"/>
      <c r="D85" s="27"/>
      <c r="E85" s="27"/>
      <c r="F85" s="27"/>
      <c r="G85" s="27"/>
      <c r="H85" s="5"/>
    </row>
    <row r="86" spans="2:9" x14ac:dyDescent="0.2">
      <c r="B86" s="28" t="s">
        <v>34</v>
      </c>
      <c r="C86" s="13"/>
      <c r="D86" s="13"/>
      <c r="E86" s="13"/>
      <c r="F86" s="13"/>
      <c r="G86" s="13"/>
      <c r="H86" s="17">
        <f>H13+H14</f>
        <v>64128715</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Data!HR29</f>
        <v>346349</v>
      </c>
      <c r="D91" s="172">
        <f>Data!IL29</f>
        <v>106017</v>
      </c>
      <c r="E91" s="172">
        <f>Data!JF29</f>
        <v>10309</v>
      </c>
      <c r="F91" s="172">
        <f>Data!JZ29</f>
        <v>800</v>
      </c>
      <c r="G91" s="172">
        <f>Data!KT29</f>
        <v>0</v>
      </c>
      <c r="H91" s="40">
        <f>SUM(C91:G91)</f>
        <v>463475</v>
      </c>
    </row>
    <row r="92" spans="2:9" x14ac:dyDescent="0.2">
      <c r="B92" s="9" t="str">
        <f>$B$33</f>
        <v>Science</v>
      </c>
      <c r="C92" s="172">
        <f>Data!HS29</f>
        <v>408969</v>
      </c>
      <c r="D92" s="172">
        <f>Data!IM29</f>
        <v>107454</v>
      </c>
      <c r="E92" s="172">
        <f>Data!JG29</f>
        <v>29749</v>
      </c>
      <c r="F92" s="172">
        <f>Data!KA29</f>
        <v>0</v>
      </c>
      <c r="G92" s="172">
        <f>Data!KU29</f>
        <v>0</v>
      </c>
      <c r="H92" s="75">
        <f t="shared" ref="H92:H110" si="2">SUM(C92:G92)</f>
        <v>546172</v>
      </c>
    </row>
    <row r="93" spans="2:9" x14ac:dyDescent="0.2">
      <c r="B93" s="9" t="str">
        <f>$B$34</f>
        <v>Fine Arts</v>
      </c>
      <c r="C93" s="172">
        <f>Data!HT29</f>
        <v>61448</v>
      </c>
      <c r="D93" s="172">
        <f>Data!IN29</f>
        <v>47473</v>
      </c>
      <c r="E93" s="172">
        <f>Data!JH29</f>
        <v>4318</v>
      </c>
      <c r="F93" s="172">
        <f>Data!KB29</f>
        <v>0</v>
      </c>
      <c r="G93" s="172">
        <f>Data!KV29</f>
        <v>0</v>
      </c>
      <c r="H93" s="75">
        <f t="shared" si="2"/>
        <v>113239</v>
      </c>
    </row>
    <row r="94" spans="2:9" x14ac:dyDescent="0.2">
      <c r="B94" s="9" t="str">
        <f>$B$35</f>
        <v>Teacher Education</v>
      </c>
      <c r="C94" s="172">
        <f>Data!HU29</f>
        <v>17732</v>
      </c>
      <c r="D94" s="172">
        <f>Data!IO29</f>
        <v>136916</v>
      </c>
      <c r="E94" s="172">
        <f>Data!JI29</f>
        <v>31868</v>
      </c>
      <c r="F94" s="172">
        <f>Data!KC29</f>
        <v>0</v>
      </c>
      <c r="G94" s="172">
        <f>Data!KW29</f>
        <v>0</v>
      </c>
      <c r="H94" s="75">
        <f t="shared" si="2"/>
        <v>186516</v>
      </c>
    </row>
    <row r="95" spans="2:9" x14ac:dyDescent="0.2">
      <c r="B95" s="9" t="str">
        <f>$B$36</f>
        <v>Agriculture</v>
      </c>
      <c r="C95" s="172">
        <f>Data!HV29</f>
        <v>6219</v>
      </c>
      <c r="D95" s="172">
        <f>Data!IP29</f>
        <v>10805</v>
      </c>
      <c r="E95" s="172">
        <f>Data!JJ29</f>
        <v>869</v>
      </c>
      <c r="F95" s="172">
        <f>Data!KD29</f>
        <v>0</v>
      </c>
      <c r="G95" s="172">
        <f>Data!KX29</f>
        <v>0</v>
      </c>
      <c r="H95" s="75">
        <f t="shared" si="2"/>
        <v>17893</v>
      </c>
    </row>
    <row r="96" spans="2:9" x14ac:dyDescent="0.2">
      <c r="B96" s="9" t="str">
        <f>$B$37</f>
        <v>Engineering</v>
      </c>
      <c r="C96" s="172">
        <f>Data!HW29</f>
        <v>8747</v>
      </c>
      <c r="D96" s="172">
        <f>Data!IQ29</f>
        <v>7878</v>
      </c>
      <c r="E96" s="172">
        <f>Data!JK29</f>
        <v>39</v>
      </c>
      <c r="F96" s="172">
        <f>Data!KE29</f>
        <v>0</v>
      </c>
      <c r="G96" s="172">
        <f>Data!KY29</f>
        <v>0</v>
      </c>
      <c r="H96" s="75">
        <f t="shared" si="2"/>
        <v>16664</v>
      </c>
    </row>
    <row r="97" spans="2:8" x14ac:dyDescent="0.2">
      <c r="B97" s="9" t="str">
        <f>$B$38</f>
        <v>Home Economics</v>
      </c>
      <c r="C97" s="172">
        <f>Data!HX29</f>
        <v>24830</v>
      </c>
      <c r="D97" s="172">
        <f>Data!IR29</f>
        <v>24289</v>
      </c>
      <c r="E97" s="172">
        <f>Data!JL29</f>
        <v>2347</v>
      </c>
      <c r="F97" s="172">
        <f>Data!KF29</f>
        <v>0</v>
      </c>
      <c r="G97" s="172">
        <f>Data!KZ29</f>
        <v>0</v>
      </c>
      <c r="H97" s="75">
        <f t="shared" si="2"/>
        <v>51466</v>
      </c>
    </row>
    <row r="98" spans="2:8" x14ac:dyDescent="0.2">
      <c r="B98" s="9" t="str">
        <f>$B$39</f>
        <v>Law</v>
      </c>
      <c r="C98" s="172">
        <f>Data!HY29</f>
        <v>0</v>
      </c>
      <c r="D98" s="172">
        <f>Data!IS29</f>
        <v>0</v>
      </c>
      <c r="E98" s="172">
        <f>Data!JM29</f>
        <v>0</v>
      </c>
      <c r="F98" s="172">
        <f>Data!KG29</f>
        <v>0</v>
      </c>
      <c r="G98" s="172">
        <f>Data!LA29</f>
        <v>0</v>
      </c>
      <c r="H98" s="75">
        <f t="shared" si="2"/>
        <v>0</v>
      </c>
    </row>
    <row r="99" spans="2:8" x14ac:dyDescent="0.2">
      <c r="B99" s="9" t="str">
        <f>$B$40</f>
        <v>Social Service</v>
      </c>
      <c r="C99" s="172">
        <f>Data!HZ29</f>
        <v>4653</v>
      </c>
      <c r="D99" s="172">
        <f>Data!IT29</f>
        <v>33661</v>
      </c>
      <c r="E99" s="172">
        <f>Data!JN29</f>
        <v>22743</v>
      </c>
      <c r="F99" s="172">
        <f>Data!KH29</f>
        <v>0</v>
      </c>
      <c r="G99" s="172">
        <f>Data!LB29</f>
        <v>0</v>
      </c>
      <c r="H99" s="75">
        <f t="shared" si="2"/>
        <v>61057</v>
      </c>
    </row>
    <row r="100" spans="2:8" x14ac:dyDescent="0.2">
      <c r="B100" s="9" t="str">
        <f>$B$41</f>
        <v>Library Science</v>
      </c>
      <c r="C100" s="172">
        <f>Data!IA29</f>
        <v>0</v>
      </c>
      <c r="D100" s="172">
        <f>Data!IU29</f>
        <v>0</v>
      </c>
      <c r="E100" s="172">
        <f>Data!JO29</f>
        <v>0</v>
      </c>
      <c r="F100" s="172">
        <f>Data!KI29</f>
        <v>0</v>
      </c>
      <c r="G100" s="172">
        <f>Data!LC29</f>
        <v>0</v>
      </c>
      <c r="H100" s="75">
        <f t="shared" si="2"/>
        <v>0</v>
      </c>
    </row>
    <row r="101" spans="2:8" x14ac:dyDescent="0.2">
      <c r="B101" s="9" t="str">
        <f>$B$42</f>
        <v>Veterinary Science</v>
      </c>
      <c r="C101" s="172">
        <f>Data!IB29</f>
        <v>0</v>
      </c>
      <c r="D101" s="172">
        <f>Data!IV29</f>
        <v>0</v>
      </c>
      <c r="E101" s="172">
        <f>Data!JP29</f>
        <v>0</v>
      </c>
      <c r="F101" s="172">
        <f>Data!KJ29</f>
        <v>0</v>
      </c>
      <c r="G101" s="172">
        <f>Data!LD29</f>
        <v>0</v>
      </c>
      <c r="H101" s="75">
        <f t="shared" si="2"/>
        <v>0</v>
      </c>
    </row>
    <row r="102" spans="2:8" x14ac:dyDescent="0.2">
      <c r="B102" s="9" t="str">
        <f>$B$43</f>
        <v>Vocational Training</v>
      </c>
      <c r="C102" s="172">
        <f>Data!IC29</f>
        <v>197</v>
      </c>
      <c r="D102" s="172">
        <f>Data!IW29</f>
        <v>0</v>
      </c>
      <c r="E102" s="172">
        <f>Data!JQ29</f>
        <v>0</v>
      </c>
      <c r="F102" s="172">
        <f>Data!KK29</f>
        <v>0</v>
      </c>
      <c r="G102" s="172">
        <f>Data!LE29</f>
        <v>0</v>
      </c>
      <c r="H102" s="75">
        <f t="shared" si="2"/>
        <v>197</v>
      </c>
    </row>
    <row r="103" spans="2:8" x14ac:dyDescent="0.2">
      <c r="B103" s="9" t="str">
        <f>$B$44</f>
        <v>Physical Training</v>
      </c>
      <c r="C103" s="172">
        <f>Data!ID29</f>
        <v>15393</v>
      </c>
      <c r="D103" s="172">
        <f>Data!IX29</f>
        <v>25478</v>
      </c>
      <c r="E103" s="172">
        <f>Data!JR29</f>
        <v>0</v>
      </c>
      <c r="F103" s="172">
        <f>Data!KL29</f>
        <v>0</v>
      </c>
      <c r="G103" s="172">
        <f>Data!LF29</f>
        <v>0</v>
      </c>
      <c r="H103" s="75">
        <f t="shared" si="2"/>
        <v>40871</v>
      </c>
    </row>
    <row r="104" spans="2:8" x14ac:dyDescent="0.2">
      <c r="B104" s="9" t="str">
        <f>$B$45</f>
        <v>Health Services</v>
      </c>
      <c r="C104" s="172">
        <f>Data!IE29</f>
        <v>17665</v>
      </c>
      <c r="D104" s="172">
        <f>Data!IY29</f>
        <v>39703</v>
      </c>
      <c r="E104" s="172">
        <f>Data!JS29</f>
        <v>5562</v>
      </c>
      <c r="F104" s="172">
        <f>Data!KM29</f>
        <v>0</v>
      </c>
      <c r="G104" s="172">
        <f>Data!LG29</f>
        <v>0</v>
      </c>
      <c r="H104" s="75">
        <f t="shared" si="2"/>
        <v>62930</v>
      </c>
    </row>
    <row r="105" spans="2:8" x14ac:dyDescent="0.2">
      <c r="B105" s="9" t="str">
        <f>$B$46</f>
        <v>Pharmacy</v>
      </c>
      <c r="C105" s="172">
        <f>Data!IF29</f>
        <v>0</v>
      </c>
      <c r="D105" s="172">
        <f>Data!IZ29</f>
        <v>0</v>
      </c>
      <c r="E105" s="172">
        <f>Data!JT29</f>
        <v>0</v>
      </c>
      <c r="F105" s="172">
        <f>Data!KN29</f>
        <v>0</v>
      </c>
      <c r="G105" s="172">
        <f>Data!LH29</f>
        <v>0</v>
      </c>
      <c r="H105" s="75">
        <f t="shared" si="2"/>
        <v>0</v>
      </c>
    </row>
    <row r="106" spans="2:8" x14ac:dyDescent="0.2">
      <c r="B106" s="9" t="str">
        <f>$B$47</f>
        <v>Business Administration</v>
      </c>
      <c r="C106" s="172">
        <f>Data!IG29</f>
        <v>22377</v>
      </c>
      <c r="D106" s="172">
        <f>Data!JA29</f>
        <v>60162</v>
      </c>
      <c r="E106" s="172">
        <f>Data!JU29</f>
        <v>11011</v>
      </c>
      <c r="F106" s="172">
        <f>Data!KO29</f>
        <v>0</v>
      </c>
      <c r="G106" s="172">
        <f>Data!LI29</f>
        <v>0</v>
      </c>
      <c r="H106" s="75">
        <f t="shared" si="2"/>
        <v>93550</v>
      </c>
    </row>
    <row r="107" spans="2:8" x14ac:dyDescent="0.2">
      <c r="B107" s="9" t="str">
        <f>$B$48</f>
        <v>Optometry</v>
      </c>
      <c r="C107" s="172">
        <f>Data!IH29</f>
        <v>0</v>
      </c>
      <c r="D107" s="172">
        <f>Data!JB29</f>
        <v>0</v>
      </c>
      <c r="E107" s="172">
        <f>Data!JV29</f>
        <v>0</v>
      </c>
      <c r="F107" s="172">
        <f>Data!KP29</f>
        <v>0</v>
      </c>
      <c r="G107" s="172">
        <f>Data!LJ29</f>
        <v>0</v>
      </c>
      <c r="H107" s="75">
        <f t="shared" si="2"/>
        <v>0</v>
      </c>
    </row>
    <row r="108" spans="2:8" x14ac:dyDescent="0.2">
      <c r="B108" s="9" t="str">
        <f>$B$49</f>
        <v>Teacher Ed-Practice Teaching</v>
      </c>
      <c r="C108" s="172">
        <f>Data!II29</f>
        <v>2015</v>
      </c>
      <c r="D108" s="172">
        <f>Data!JC29</f>
        <v>18757</v>
      </c>
      <c r="E108" s="172">
        <f>Data!JW29</f>
        <v>0</v>
      </c>
      <c r="F108" s="172">
        <f>Data!KQ29</f>
        <v>0</v>
      </c>
      <c r="G108" s="172">
        <f>Data!LK29</f>
        <v>0</v>
      </c>
      <c r="H108" s="75">
        <f t="shared" si="2"/>
        <v>20772</v>
      </c>
    </row>
    <row r="109" spans="2:8" x14ac:dyDescent="0.2">
      <c r="B109" s="9" t="str">
        <f>$B$50</f>
        <v>Technology</v>
      </c>
      <c r="C109" s="172">
        <f>Data!IJ29</f>
        <v>1515</v>
      </c>
      <c r="D109" s="172">
        <f>Data!JD29</f>
        <v>2101</v>
      </c>
      <c r="E109" s="172">
        <f>Data!JX29</f>
        <v>0</v>
      </c>
      <c r="F109" s="172">
        <f>Data!KR29</f>
        <v>0</v>
      </c>
      <c r="G109" s="172">
        <f>Data!LL29</f>
        <v>0</v>
      </c>
      <c r="H109" s="75">
        <f t="shared" si="2"/>
        <v>3616</v>
      </c>
    </row>
    <row r="110" spans="2:8" x14ac:dyDescent="0.2">
      <c r="B110" s="9" t="str">
        <f>$B$51</f>
        <v>Nursing</v>
      </c>
      <c r="C110" s="172">
        <f>Data!IK29</f>
        <v>34734</v>
      </c>
      <c r="D110" s="172">
        <f>Data!JE29</f>
        <v>1099</v>
      </c>
      <c r="E110" s="172">
        <f>Data!JY29</f>
        <v>0</v>
      </c>
      <c r="F110" s="172">
        <f>Data!KS29</f>
        <v>0</v>
      </c>
      <c r="G110" s="172">
        <f>Data!HPM29</f>
        <v>0</v>
      </c>
      <c r="H110" s="75">
        <f t="shared" si="2"/>
        <v>35833</v>
      </c>
    </row>
    <row r="111" spans="2:8" x14ac:dyDescent="0.2">
      <c r="B111" s="39" t="str">
        <f>$B$52</f>
        <v>Totals</v>
      </c>
      <c r="C111" s="40">
        <f>SUM(C91:C110)</f>
        <v>972843</v>
      </c>
      <c r="D111" s="40">
        <f>SUM(D91:D110)</f>
        <v>621793</v>
      </c>
      <c r="E111" s="40">
        <f>SUM(E91:E110)</f>
        <v>118815</v>
      </c>
      <c r="F111" s="40">
        <f>SUM(F91:F110)</f>
        <v>800</v>
      </c>
      <c r="G111" s="40">
        <f>SUM(G91:G110)</f>
        <v>0</v>
      </c>
      <c r="H111" s="40">
        <f>SUM(C111:G111)</f>
        <v>1714251</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7967766</v>
      </c>
      <c r="D116" s="21">
        <f t="shared" si="3"/>
        <v>2760164</v>
      </c>
      <c r="E116" s="21">
        <f t="shared" si="3"/>
        <v>1301396</v>
      </c>
      <c r="F116" s="21">
        <f t="shared" si="3"/>
        <v>188836</v>
      </c>
      <c r="G116" s="21">
        <f t="shared" si="3"/>
        <v>0</v>
      </c>
      <c r="H116" s="40">
        <f t="shared" ref="H116:H136" si="4">SUM(C116:G116)</f>
        <v>12218162</v>
      </c>
      <c r="I116" s="1"/>
    </row>
    <row r="117" spans="2:9" x14ac:dyDescent="0.2">
      <c r="B117" s="9" t="str">
        <f>$B$33</f>
        <v>Science</v>
      </c>
      <c r="C117" s="22">
        <f t="shared" si="3"/>
        <v>2567891</v>
      </c>
      <c r="D117" s="22">
        <f t="shared" si="3"/>
        <v>1510640</v>
      </c>
      <c r="E117" s="22">
        <f t="shared" si="3"/>
        <v>1022963</v>
      </c>
      <c r="F117" s="22">
        <f t="shared" si="3"/>
        <v>0</v>
      </c>
      <c r="G117" s="22">
        <f t="shared" si="3"/>
        <v>0</v>
      </c>
      <c r="H117" s="75">
        <f t="shared" si="4"/>
        <v>5101494</v>
      </c>
      <c r="I117" s="1"/>
    </row>
    <row r="118" spans="2:9" x14ac:dyDescent="0.2">
      <c r="B118" s="9" t="str">
        <f>$B$34</f>
        <v>Fine Arts</v>
      </c>
      <c r="C118" s="22">
        <f t="shared" si="3"/>
        <v>2615155</v>
      </c>
      <c r="D118" s="22">
        <f t="shared" si="3"/>
        <v>1954084</v>
      </c>
      <c r="E118" s="22">
        <f t="shared" si="3"/>
        <v>647037</v>
      </c>
      <c r="F118" s="22">
        <f t="shared" si="3"/>
        <v>0</v>
      </c>
      <c r="G118" s="22">
        <f t="shared" si="3"/>
        <v>0</v>
      </c>
      <c r="H118" s="75">
        <f t="shared" si="4"/>
        <v>5216276</v>
      </c>
      <c r="I118" s="1"/>
    </row>
    <row r="119" spans="2:9" x14ac:dyDescent="0.2">
      <c r="B119" s="9" t="str">
        <f>$B$35</f>
        <v>Teacher Education</v>
      </c>
      <c r="C119" s="22">
        <f t="shared" si="3"/>
        <v>301605</v>
      </c>
      <c r="D119" s="22">
        <f t="shared" si="3"/>
        <v>1646426</v>
      </c>
      <c r="E119" s="22">
        <f t="shared" si="3"/>
        <v>2157197</v>
      </c>
      <c r="F119" s="22">
        <f t="shared" si="3"/>
        <v>329969</v>
      </c>
      <c r="G119" s="22">
        <f t="shared" si="3"/>
        <v>0</v>
      </c>
      <c r="H119" s="75">
        <f t="shared" si="4"/>
        <v>4435197</v>
      </c>
      <c r="I119" s="1"/>
    </row>
    <row r="120" spans="2:9" x14ac:dyDescent="0.2">
      <c r="B120" s="9" t="str">
        <f>$B$36</f>
        <v>Agriculture</v>
      </c>
      <c r="C120" s="22">
        <f t="shared" si="3"/>
        <v>568277</v>
      </c>
      <c r="D120" s="22">
        <f t="shared" si="3"/>
        <v>734301</v>
      </c>
      <c r="E120" s="22">
        <f t="shared" si="3"/>
        <v>271479</v>
      </c>
      <c r="F120" s="22">
        <f t="shared" si="3"/>
        <v>51692</v>
      </c>
      <c r="G120" s="22">
        <f t="shared" si="3"/>
        <v>0</v>
      </c>
      <c r="H120" s="75">
        <f t="shared" si="4"/>
        <v>1625749</v>
      </c>
      <c r="I120" s="1"/>
    </row>
    <row r="121" spans="2:9" x14ac:dyDescent="0.2">
      <c r="B121" s="9" t="str">
        <f>$B$37</f>
        <v>Engineering</v>
      </c>
      <c r="C121" s="22">
        <f t="shared" si="3"/>
        <v>378169</v>
      </c>
      <c r="D121" s="22">
        <f t="shared" si="3"/>
        <v>369084</v>
      </c>
      <c r="E121" s="22">
        <f t="shared" si="3"/>
        <v>15824</v>
      </c>
      <c r="F121" s="22">
        <f t="shared" si="3"/>
        <v>0</v>
      </c>
      <c r="G121" s="22">
        <f t="shared" si="3"/>
        <v>0</v>
      </c>
      <c r="H121" s="75">
        <f t="shared" si="4"/>
        <v>763077</v>
      </c>
      <c r="I121" s="1"/>
    </row>
    <row r="122" spans="2:9" x14ac:dyDescent="0.2">
      <c r="B122" s="9" t="str">
        <f>$B$38</f>
        <v>Home Economics</v>
      </c>
      <c r="C122" s="22">
        <f t="shared" si="3"/>
        <v>495935</v>
      </c>
      <c r="D122" s="22">
        <f t="shared" si="3"/>
        <v>533714</v>
      </c>
      <c r="E122" s="22">
        <f t="shared" si="3"/>
        <v>163029</v>
      </c>
      <c r="F122" s="22">
        <f t="shared" si="3"/>
        <v>0</v>
      </c>
      <c r="G122" s="22">
        <f t="shared" si="3"/>
        <v>0</v>
      </c>
      <c r="H122" s="75">
        <f t="shared" si="4"/>
        <v>1192678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147017</v>
      </c>
      <c r="D124" s="22">
        <f t="shared" si="3"/>
        <v>577834</v>
      </c>
      <c r="E124" s="22">
        <f t="shared" si="3"/>
        <v>554642</v>
      </c>
      <c r="F124" s="22">
        <f t="shared" si="3"/>
        <v>0</v>
      </c>
      <c r="G124" s="22">
        <f t="shared" si="3"/>
        <v>0</v>
      </c>
      <c r="H124" s="75">
        <f t="shared" si="4"/>
        <v>1279493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6573</v>
      </c>
      <c r="D127" s="22">
        <f t="shared" si="3"/>
        <v>0</v>
      </c>
      <c r="E127" s="22">
        <f t="shared" si="3"/>
        <v>0</v>
      </c>
      <c r="F127" s="22">
        <f t="shared" si="3"/>
        <v>0</v>
      </c>
      <c r="G127" s="22">
        <f t="shared" si="3"/>
        <v>0</v>
      </c>
      <c r="H127" s="75">
        <f t="shared" si="4"/>
        <v>6573</v>
      </c>
      <c r="I127" s="1"/>
    </row>
    <row r="128" spans="2:9" x14ac:dyDescent="0.2">
      <c r="B128" s="9" t="str">
        <f>$B$44</f>
        <v>Physical Training</v>
      </c>
      <c r="C128" s="22">
        <f t="shared" si="3"/>
        <v>262844</v>
      </c>
      <c r="D128" s="22">
        <f t="shared" si="3"/>
        <v>239901</v>
      </c>
      <c r="E128" s="22">
        <f t="shared" si="3"/>
        <v>0</v>
      </c>
      <c r="F128" s="22">
        <f t="shared" si="3"/>
        <v>0</v>
      </c>
      <c r="G128" s="22">
        <f t="shared" si="3"/>
        <v>0</v>
      </c>
      <c r="H128" s="75">
        <f t="shared" si="4"/>
        <v>502745</v>
      </c>
      <c r="I128" s="1"/>
    </row>
    <row r="129" spans="2:12" x14ac:dyDescent="0.2">
      <c r="B129" s="9" t="str">
        <f>$B$45</f>
        <v>Health Services</v>
      </c>
      <c r="C129" s="22">
        <f t="shared" si="3"/>
        <v>268333</v>
      </c>
      <c r="D129" s="22">
        <f t="shared" si="3"/>
        <v>616933</v>
      </c>
      <c r="E129" s="22">
        <f t="shared" si="3"/>
        <v>522430</v>
      </c>
      <c r="F129" s="22">
        <f t="shared" si="3"/>
        <v>0</v>
      </c>
      <c r="G129" s="22">
        <f t="shared" si="3"/>
        <v>0</v>
      </c>
      <c r="H129" s="75">
        <f t="shared" si="4"/>
        <v>1407696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937385</v>
      </c>
      <c r="D131" s="22">
        <f t="shared" si="3"/>
        <v>2910217</v>
      </c>
      <c r="E131" s="22">
        <f t="shared" si="3"/>
        <v>798902</v>
      </c>
      <c r="F131" s="22">
        <f t="shared" si="3"/>
        <v>0</v>
      </c>
      <c r="G131" s="22">
        <f t="shared" si="3"/>
        <v>0</v>
      </c>
      <c r="H131" s="75">
        <f t="shared" si="4"/>
        <v>4646504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2015</v>
      </c>
      <c r="D133" s="22">
        <f t="shared" si="5"/>
        <v>270150</v>
      </c>
      <c r="E133" s="22">
        <f t="shared" si="5"/>
        <v>0</v>
      </c>
      <c r="F133" s="22">
        <f t="shared" si="5"/>
        <v>0</v>
      </c>
      <c r="G133" s="22">
        <f t="shared" si="5"/>
        <v>0</v>
      </c>
      <c r="H133" s="75">
        <f t="shared" si="4"/>
        <v>272165</v>
      </c>
      <c r="I133" s="1"/>
    </row>
    <row r="134" spans="2:12" x14ac:dyDescent="0.2">
      <c r="B134" s="9" t="str">
        <f>$B$50</f>
        <v>Technology</v>
      </c>
      <c r="C134" s="22">
        <f t="shared" si="5"/>
        <v>91609</v>
      </c>
      <c r="D134" s="22">
        <f t="shared" si="5"/>
        <v>56414</v>
      </c>
      <c r="E134" s="22">
        <f t="shared" si="5"/>
        <v>0</v>
      </c>
      <c r="F134" s="22">
        <f t="shared" si="5"/>
        <v>0</v>
      </c>
      <c r="G134" s="22">
        <f t="shared" si="5"/>
        <v>0</v>
      </c>
      <c r="H134" s="75">
        <f t="shared" si="4"/>
        <v>148023</v>
      </c>
      <c r="I134" s="1"/>
    </row>
    <row r="135" spans="2:12" x14ac:dyDescent="0.2">
      <c r="B135" s="9" t="str">
        <f>$B$51</f>
        <v>Nursing</v>
      </c>
      <c r="C135" s="22">
        <f t="shared" si="5"/>
        <v>69048</v>
      </c>
      <c r="D135" s="22">
        <f t="shared" si="5"/>
        <v>2101703</v>
      </c>
      <c r="E135" s="22">
        <f t="shared" si="5"/>
        <v>106354</v>
      </c>
      <c r="F135" s="22">
        <f t="shared" si="5"/>
        <v>0</v>
      </c>
      <c r="G135" s="22">
        <f t="shared" si="5"/>
        <v>0</v>
      </c>
      <c r="H135" s="75">
        <f t="shared" si="4"/>
        <v>2277105</v>
      </c>
      <c r="I135" s="1"/>
    </row>
    <row r="136" spans="2:12" x14ac:dyDescent="0.2">
      <c r="B136" s="39" t="str">
        <f>$B$52</f>
        <v>Totals</v>
      </c>
      <c r="C136" s="40">
        <f>SUM(C116:C135)</f>
        <v>16679622</v>
      </c>
      <c r="D136" s="40">
        <f>SUM(D116:D135)</f>
        <v>16281565</v>
      </c>
      <c r="E136" s="40">
        <f>SUM(E116:E135)</f>
        <v>7561253</v>
      </c>
      <c r="F136" s="40">
        <f>SUM(F116:F135)</f>
        <v>570497</v>
      </c>
      <c r="G136" s="40">
        <f>SUM(G116:G135)</f>
        <v>0</v>
      </c>
      <c r="H136" s="40">
        <f t="shared" si="4"/>
        <v>41092937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23035778</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Data!QD29</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Data!LN29</f>
        <v>82215</v>
      </c>
      <c r="D143" s="172">
        <f>Data!MH29</f>
        <v>28631</v>
      </c>
      <c r="E143" s="172">
        <f>Data!NB29</f>
        <v>13928</v>
      </c>
      <c r="F143" s="172">
        <f>Data!NV29</f>
        <v>2029</v>
      </c>
      <c r="G143" s="172">
        <f>Data!OP29</f>
        <v>0</v>
      </c>
      <c r="H143" s="173">
        <f>Data!PJ29</f>
        <v>5209448</v>
      </c>
      <c r="I143" s="76">
        <f t="shared" ref="I143:I162" si="6">SUM(C143:H143)</f>
        <v>5336251</v>
      </c>
    </row>
    <row r="144" spans="2:12" x14ac:dyDescent="0.2">
      <c r="B144" s="9" t="str">
        <f>$B$33</f>
        <v>Science</v>
      </c>
      <c r="C144" s="172">
        <f>Data!LO29</f>
        <v>23289</v>
      </c>
      <c r="D144" s="172">
        <f>Data!MI29</f>
        <v>15137</v>
      </c>
      <c r="E144" s="172">
        <f>Data!NC29</f>
        <v>10714</v>
      </c>
      <c r="F144" s="172">
        <f>Data!NW29</f>
        <v>0</v>
      </c>
      <c r="G144" s="172">
        <f>Data!OQ29</f>
        <v>0</v>
      </c>
      <c r="H144" s="174">
        <f>Data!PK29</f>
        <v>3175303</v>
      </c>
      <c r="I144" s="76">
        <f t="shared" si="6"/>
        <v>3224443</v>
      </c>
    </row>
    <row r="145" spans="2:9" x14ac:dyDescent="0.2">
      <c r="B145" s="9" t="str">
        <f>$B$34</f>
        <v>Fine Arts</v>
      </c>
      <c r="C145" s="172">
        <f>Data!LP29</f>
        <v>27548</v>
      </c>
      <c r="D145" s="172">
        <f>Data!MJ29</f>
        <v>20567</v>
      </c>
      <c r="E145" s="172">
        <f>Data!ND29</f>
        <v>6933</v>
      </c>
      <c r="F145" s="172">
        <f>Data!NX29</f>
        <v>0</v>
      </c>
      <c r="G145" s="172">
        <f>Data!OR29</f>
        <v>0</v>
      </c>
      <c r="H145" s="174">
        <f>Data!PL29</f>
        <v>2965892</v>
      </c>
      <c r="I145" s="76">
        <f t="shared" si="6"/>
        <v>3020940</v>
      </c>
    </row>
    <row r="146" spans="2:9" x14ac:dyDescent="0.2">
      <c r="B146" s="9" t="str">
        <f>$B$35</f>
        <v>Teacher Education</v>
      </c>
      <c r="C146" s="172">
        <f>Data!LQ29</f>
        <v>3062</v>
      </c>
      <c r="D146" s="172">
        <f>Data!MK29</f>
        <v>16284</v>
      </c>
      <c r="E146" s="172">
        <f>Data!NE29</f>
        <v>22927</v>
      </c>
      <c r="F146" s="172">
        <f>Data!NY29</f>
        <v>3559</v>
      </c>
      <c r="G146" s="172">
        <f>Data!OS29</f>
        <v>0</v>
      </c>
      <c r="H146" s="174">
        <f>Data!PN29</f>
        <v>3945771</v>
      </c>
      <c r="I146" s="76">
        <f t="shared" si="6"/>
        <v>3991603</v>
      </c>
    </row>
    <row r="147" spans="2:9" x14ac:dyDescent="0.2">
      <c r="B147" s="9" t="str">
        <f>$B$36</f>
        <v>Agriculture</v>
      </c>
      <c r="C147" s="172">
        <f>Data!LR29</f>
        <v>6063</v>
      </c>
      <c r="D147" s="172">
        <f>Data!ML29</f>
        <v>7805</v>
      </c>
      <c r="E147" s="172">
        <f>Data!NF29</f>
        <v>2919</v>
      </c>
      <c r="F147" s="172">
        <f>Data!NZ29</f>
        <v>558</v>
      </c>
      <c r="G147" s="172">
        <f>Data!OT29</f>
        <v>0</v>
      </c>
      <c r="H147" s="174">
        <f>Data!PM29</f>
        <v>2108316</v>
      </c>
      <c r="I147" s="76">
        <f t="shared" si="6"/>
        <v>2125661</v>
      </c>
    </row>
    <row r="148" spans="2:9" x14ac:dyDescent="0.2">
      <c r="B148" s="9" t="str">
        <f>$B$37</f>
        <v>Engineering</v>
      </c>
      <c r="C148" s="172">
        <f>Data!LS29</f>
        <v>3985</v>
      </c>
      <c r="D148" s="172">
        <f>Data!MM29</f>
        <v>3896</v>
      </c>
      <c r="E148" s="172">
        <f>Data!NG29</f>
        <v>170</v>
      </c>
      <c r="F148" s="172">
        <f>Data!OA29</f>
        <v>0</v>
      </c>
      <c r="G148" s="172">
        <f>Data!OU29</f>
        <v>0</v>
      </c>
      <c r="H148" s="174">
        <f>Data!PO29</f>
        <v>303819</v>
      </c>
      <c r="I148" s="76">
        <f t="shared" si="6"/>
        <v>311870</v>
      </c>
    </row>
    <row r="149" spans="2:9" x14ac:dyDescent="0.2">
      <c r="B149" s="9" t="str">
        <f>$B$38</f>
        <v>Home Economics</v>
      </c>
      <c r="C149" s="172">
        <f>Data!LT29</f>
        <v>5082</v>
      </c>
      <c r="D149" s="172">
        <f>Data!MN29</f>
        <v>5495</v>
      </c>
      <c r="E149" s="172">
        <f>Data!NH29</f>
        <v>1733</v>
      </c>
      <c r="F149" s="172">
        <f>Data!OB29</f>
        <v>0</v>
      </c>
      <c r="G149" s="172">
        <f>Data!OV29</f>
        <v>0</v>
      </c>
      <c r="H149" s="174">
        <f>Data!PP29</f>
        <v>25170</v>
      </c>
      <c r="I149" s="76">
        <f t="shared" si="6"/>
        <v>37480</v>
      </c>
    </row>
    <row r="150" spans="2:9" x14ac:dyDescent="0.2">
      <c r="B150" s="9" t="str">
        <f>$B$39</f>
        <v>Law</v>
      </c>
      <c r="C150" s="172">
        <f>Data!LU29</f>
        <v>0</v>
      </c>
      <c r="D150" s="172">
        <f>Data!MO29</f>
        <v>0</v>
      </c>
      <c r="E150" s="172">
        <f>Data!NI29</f>
        <v>0</v>
      </c>
      <c r="F150" s="172">
        <f>Data!OC29</f>
        <v>0</v>
      </c>
      <c r="G150" s="172">
        <f>Data!OW29</f>
        <v>0</v>
      </c>
      <c r="H150" s="174">
        <f>Data!PQ29</f>
        <v>0</v>
      </c>
      <c r="I150" s="76">
        <f t="shared" si="6"/>
        <v>0</v>
      </c>
    </row>
    <row r="151" spans="2:9" x14ac:dyDescent="0.2">
      <c r="B151" s="9" t="str">
        <f>$B$40</f>
        <v>Social Service</v>
      </c>
      <c r="C151" s="172">
        <f>Data!LV29</f>
        <v>1536</v>
      </c>
      <c r="D151" s="172">
        <f>Data!MP29</f>
        <v>5870</v>
      </c>
      <c r="E151" s="172">
        <f>Data!NJ29</f>
        <v>5738</v>
      </c>
      <c r="F151" s="172">
        <f>Data!OD29</f>
        <v>0</v>
      </c>
      <c r="G151" s="172">
        <f>Data!OX29</f>
        <v>0</v>
      </c>
      <c r="H151" s="174">
        <f>Data!PR29</f>
        <v>730219</v>
      </c>
      <c r="I151" s="76">
        <f t="shared" si="6"/>
        <v>743363</v>
      </c>
    </row>
    <row r="152" spans="2:9" x14ac:dyDescent="0.2">
      <c r="B152" s="9" t="str">
        <f>$B$41</f>
        <v>Library Science</v>
      </c>
      <c r="C152" s="172">
        <f>Data!LW29</f>
        <v>0</v>
      </c>
      <c r="D152" s="172">
        <f>Data!MQ29</f>
        <v>0</v>
      </c>
      <c r="E152" s="172">
        <f>Data!NK29</f>
        <v>0</v>
      </c>
      <c r="F152" s="172">
        <f>Data!OE29</f>
        <v>0</v>
      </c>
      <c r="G152" s="172">
        <f>Data!OY29</f>
        <v>0</v>
      </c>
      <c r="H152" s="174">
        <f>Data!PS29</f>
        <v>0</v>
      </c>
      <c r="I152" s="76">
        <f t="shared" si="6"/>
        <v>0</v>
      </c>
    </row>
    <row r="153" spans="2:9" x14ac:dyDescent="0.2">
      <c r="B153" s="9" t="str">
        <f>$B$42</f>
        <v>Veterinary Science</v>
      </c>
      <c r="C153" s="172">
        <f>Data!LX29</f>
        <v>0</v>
      </c>
      <c r="D153" s="172">
        <f>Data!MR29</f>
        <v>0</v>
      </c>
      <c r="E153" s="172">
        <f>Data!NL29</f>
        <v>0</v>
      </c>
      <c r="F153" s="172">
        <f>Data!OF29</f>
        <v>0</v>
      </c>
      <c r="G153" s="172">
        <f>Data!OZ29</f>
        <v>0</v>
      </c>
      <c r="H153" s="174">
        <f>Data!PT29</f>
        <v>0</v>
      </c>
      <c r="I153" s="76">
        <f t="shared" si="6"/>
        <v>0</v>
      </c>
    </row>
    <row r="154" spans="2:9" x14ac:dyDescent="0.2">
      <c r="B154" s="9" t="str">
        <f>$B$43</f>
        <v>Vocational Training</v>
      </c>
      <c r="C154" s="172">
        <f>Data!LY29</f>
        <v>69</v>
      </c>
      <c r="D154" s="172">
        <f>Data!MS29</f>
        <v>0</v>
      </c>
      <c r="E154" s="172">
        <f>Data!NM29</f>
        <v>0</v>
      </c>
      <c r="F154" s="172">
        <f>Data!OG29</f>
        <v>0</v>
      </c>
      <c r="G154" s="172">
        <f>Data!PA29</f>
        <v>0</v>
      </c>
      <c r="H154" s="174">
        <f>Data!PU29</f>
        <v>7407</v>
      </c>
      <c r="I154" s="76">
        <f t="shared" si="6"/>
        <v>7476</v>
      </c>
    </row>
    <row r="155" spans="2:9" x14ac:dyDescent="0.2">
      <c r="B155" s="9" t="str">
        <f>$B$44</f>
        <v>Physical Training</v>
      </c>
      <c r="C155" s="172">
        <f>Data!LZ29</f>
        <v>2669</v>
      </c>
      <c r="D155" s="172">
        <f>Data!MT29</f>
        <v>2313</v>
      </c>
      <c r="E155" s="172">
        <f>Data!NN29</f>
        <v>0</v>
      </c>
      <c r="F155" s="172">
        <f>Data!OH29</f>
        <v>0</v>
      </c>
      <c r="G155" s="172">
        <f>Data!PB29</f>
        <v>0</v>
      </c>
      <c r="H155" s="174">
        <f>Data!PV29</f>
        <v>284988</v>
      </c>
      <c r="I155" s="76">
        <f t="shared" si="6"/>
        <v>289970</v>
      </c>
    </row>
    <row r="156" spans="2:9" x14ac:dyDescent="0.2">
      <c r="B156" s="9" t="str">
        <f>$B$45</f>
        <v>Health Services</v>
      </c>
      <c r="C156" s="172">
        <f>Data!MA29</f>
        <v>2704</v>
      </c>
      <c r="D156" s="172">
        <f>Data!MU29</f>
        <v>6227</v>
      </c>
      <c r="E156" s="172">
        <f>Data!NO29</f>
        <v>5576</v>
      </c>
      <c r="F156" s="172">
        <f>Data!OI29</f>
        <v>0</v>
      </c>
      <c r="G156" s="172">
        <f>Data!PC29</f>
        <v>0</v>
      </c>
      <c r="H156" s="174">
        <f>Data!PW29</f>
        <v>899575</v>
      </c>
      <c r="I156" s="76">
        <f t="shared" si="6"/>
        <v>914082</v>
      </c>
    </row>
    <row r="157" spans="2:9" x14ac:dyDescent="0.2">
      <c r="B157" s="9" t="str">
        <f>$B$46</f>
        <v>Pharmacy</v>
      </c>
      <c r="C157" s="172">
        <f>Data!MB29</f>
        <v>0</v>
      </c>
      <c r="D157" s="172">
        <f>Data!MV29</f>
        <v>0</v>
      </c>
      <c r="E157" s="172">
        <f>Data!NP29</f>
        <v>0</v>
      </c>
      <c r="F157" s="172">
        <f>Data!OJ29</f>
        <v>0</v>
      </c>
      <c r="G157" s="172">
        <f>Data!PD29</f>
        <v>0</v>
      </c>
      <c r="H157" s="174">
        <f>Data!PX29</f>
        <v>0</v>
      </c>
      <c r="I157" s="76">
        <f t="shared" si="6"/>
        <v>0</v>
      </c>
    </row>
    <row r="158" spans="2:9" x14ac:dyDescent="0.2">
      <c r="B158" s="9" t="str">
        <f>$B$47</f>
        <v>Business Administration</v>
      </c>
      <c r="C158" s="172">
        <f>Data!MC29</f>
        <v>9871</v>
      </c>
      <c r="D158" s="172">
        <f>Data!MW29</f>
        <v>30745</v>
      </c>
      <c r="E158" s="172">
        <f>Data!NQ29</f>
        <v>8499</v>
      </c>
      <c r="F158" s="172">
        <f>Data!OK29</f>
        <v>0</v>
      </c>
      <c r="G158" s="172">
        <f>Data!PE29</f>
        <v>0</v>
      </c>
      <c r="H158" s="174">
        <f>Data!PY29</f>
        <v>1274852</v>
      </c>
      <c r="I158" s="76">
        <f t="shared" si="6"/>
        <v>1323967</v>
      </c>
    </row>
    <row r="159" spans="2:9" x14ac:dyDescent="0.2">
      <c r="B159" s="9" t="str">
        <f>$B$48</f>
        <v>Optometry</v>
      </c>
      <c r="C159" s="172">
        <f>Data!MD29</f>
        <v>0</v>
      </c>
      <c r="D159" s="172">
        <f>Data!MX29</f>
        <v>0</v>
      </c>
      <c r="E159" s="172">
        <f>Data!NR29</f>
        <v>0</v>
      </c>
      <c r="F159" s="172">
        <f>Data!OL29</f>
        <v>0</v>
      </c>
      <c r="G159" s="172">
        <f>Data!PF29</f>
        <v>0</v>
      </c>
      <c r="H159" s="174">
        <f>Data!PZ29</f>
        <v>0</v>
      </c>
      <c r="I159" s="76">
        <f t="shared" si="6"/>
        <v>0</v>
      </c>
    </row>
    <row r="160" spans="2:9" x14ac:dyDescent="0.2">
      <c r="B160" s="9" t="str">
        <f>$B$49</f>
        <v>Teacher Ed-Practice Teaching</v>
      </c>
      <c r="C160" s="172">
        <f>Data!ME29</f>
        <v>0</v>
      </c>
      <c r="D160" s="172">
        <f>Data!MY29</f>
        <v>2712</v>
      </c>
      <c r="E160" s="172">
        <f>Data!NS29</f>
        <v>0</v>
      </c>
      <c r="F160" s="172">
        <f>Data!OM29</f>
        <v>0</v>
      </c>
      <c r="G160" s="172">
        <f>Data!PG29</f>
        <v>0</v>
      </c>
      <c r="H160" s="174">
        <f>Data!QA29</f>
        <v>508953</v>
      </c>
      <c r="I160" s="76">
        <f t="shared" si="6"/>
        <v>511665</v>
      </c>
    </row>
    <row r="161" spans="2:10" x14ac:dyDescent="0.2">
      <c r="B161" s="9" t="str">
        <f>$B$50</f>
        <v>Technology</v>
      </c>
      <c r="C161" s="172">
        <f>Data!MF29</f>
        <v>972</v>
      </c>
      <c r="D161" s="172">
        <f>Data!MZ29</f>
        <v>586</v>
      </c>
      <c r="E161" s="172">
        <f>Data!NT29</f>
        <v>0</v>
      </c>
      <c r="F161" s="172">
        <f>Data!ON29</f>
        <v>0</v>
      </c>
      <c r="G161" s="172">
        <f>Data!PH29</f>
        <v>0</v>
      </c>
      <c r="H161" s="174">
        <f>Data!QB29</f>
        <v>115910</v>
      </c>
      <c r="I161" s="76">
        <f t="shared" si="6"/>
        <v>117468</v>
      </c>
    </row>
    <row r="162" spans="2:10" x14ac:dyDescent="0.2">
      <c r="B162" s="9" t="str">
        <f>$B$51</f>
        <v>Nursing</v>
      </c>
      <c r="C162" s="172">
        <f>Data!MG29</f>
        <v>370</v>
      </c>
      <c r="D162" s="172">
        <f>Data!NA29</f>
        <v>22660</v>
      </c>
      <c r="E162" s="172">
        <f>Data!NU29</f>
        <v>1147</v>
      </c>
      <c r="F162" s="172">
        <f>Data!OO29</f>
        <v>0</v>
      </c>
      <c r="G162" s="172">
        <f>Data!PI29</f>
        <v>0</v>
      </c>
      <c r="H162" s="174">
        <f>Data!QC29</f>
        <v>1055362</v>
      </c>
      <c r="I162" s="76">
        <f t="shared" si="6"/>
        <v>1079539</v>
      </c>
    </row>
    <row r="163" spans="2:10" ht="15" thickBot="1" x14ac:dyDescent="0.25">
      <c r="B163" s="39" t="str">
        <f>$B$52</f>
        <v>Totals</v>
      </c>
      <c r="C163" s="40">
        <f t="shared" ref="C163:H163" si="7">SUM(C143:C162)</f>
        <v>169435</v>
      </c>
      <c r="D163" s="40">
        <f t="shared" si="7"/>
        <v>168928</v>
      </c>
      <c r="E163" s="40">
        <f t="shared" si="7"/>
        <v>80284</v>
      </c>
      <c r="F163" s="40">
        <f t="shared" si="7"/>
        <v>6146</v>
      </c>
      <c r="G163" s="41">
        <f t="shared" si="7"/>
        <v>0</v>
      </c>
      <c r="H163" s="77">
        <f t="shared" si="7"/>
        <v>22610985</v>
      </c>
      <c r="I163" s="76">
        <f>SUM(I143:I162)</f>
        <v>23035778</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3479425.0429809326</v>
      </c>
      <c r="D168" s="21">
        <f t="shared" si="8"/>
        <v>1205479.9261700737</v>
      </c>
      <c r="E168" s="21">
        <f t="shared" si="8"/>
        <v>568803.17593955621</v>
      </c>
      <c r="F168" s="21">
        <f t="shared" si="8"/>
        <v>82542.854909437272</v>
      </c>
      <c r="G168" s="21">
        <f t="shared" si="8"/>
        <v>0</v>
      </c>
      <c r="H168" s="40">
        <f t="shared" ref="H168:H188" si="9">SUM(C168:G168)</f>
        <v>5336251</v>
      </c>
      <c r="I168" s="56"/>
      <c r="J168" s="57"/>
    </row>
    <row r="169" spans="2:10" x14ac:dyDescent="0.2">
      <c r="B169" s="9" t="str">
        <f>$B$33</f>
        <v>Science</v>
      </c>
      <c r="C169" s="22">
        <f t="shared" si="8"/>
        <v>1621611.3730093576</v>
      </c>
      <c r="D169" s="22">
        <f t="shared" si="8"/>
        <v>955398.75938264362</v>
      </c>
      <c r="E169" s="22">
        <f t="shared" si="8"/>
        <v>647432.86760799878</v>
      </c>
      <c r="F169" s="22">
        <f t="shared" si="8"/>
        <v>0</v>
      </c>
      <c r="G169" s="22">
        <f t="shared" si="8"/>
        <v>0</v>
      </c>
      <c r="H169" s="75">
        <f t="shared" si="9"/>
        <v>3224443</v>
      </c>
      <c r="I169" s="56"/>
      <c r="J169" s="57"/>
    </row>
    <row r="170" spans="2:10" x14ac:dyDescent="0.2">
      <c r="B170" s="9" t="str">
        <f>$B$34</f>
        <v>Fine Arts</v>
      </c>
      <c r="C170" s="22">
        <f t="shared" si="8"/>
        <v>1514483.7551747644</v>
      </c>
      <c r="D170" s="22">
        <f t="shared" si="8"/>
        <v>1131628.2442531798</v>
      </c>
      <c r="E170" s="22">
        <f t="shared" si="8"/>
        <v>374828.00057205564</v>
      </c>
      <c r="F170" s="22">
        <f t="shared" si="8"/>
        <v>0</v>
      </c>
      <c r="G170" s="22">
        <f t="shared" si="8"/>
        <v>0</v>
      </c>
      <c r="H170" s="75">
        <f t="shared" si="9"/>
        <v>3020940</v>
      </c>
      <c r="I170" s="56"/>
      <c r="J170" s="57"/>
    </row>
    <row r="171" spans="2:10" x14ac:dyDescent="0.2">
      <c r="B171" s="9" t="str">
        <f>$B$35</f>
        <v>Teacher Education</v>
      </c>
      <c r="C171" s="22">
        <f t="shared" si="8"/>
        <v>271384.75149333838</v>
      </c>
      <c r="D171" s="22">
        <f t="shared" si="8"/>
        <v>1481026.1443615695</v>
      </c>
      <c r="E171" s="22">
        <f t="shared" si="8"/>
        <v>1942076.3329128334</v>
      </c>
      <c r="F171" s="22">
        <f t="shared" si="8"/>
        <v>297115.7712322587</v>
      </c>
      <c r="G171" s="22">
        <f t="shared" si="8"/>
        <v>0</v>
      </c>
      <c r="H171" s="75">
        <f t="shared" si="9"/>
        <v>3991603</v>
      </c>
      <c r="I171" s="56"/>
      <c r="J171" s="57"/>
    </row>
    <row r="172" spans="2:10" x14ac:dyDescent="0.2">
      <c r="B172" s="9" t="str">
        <f>$B$36</f>
        <v>Agriculture</v>
      </c>
      <c r="C172" s="22">
        <f t="shared" si="8"/>
        <v>743020.23726848362</v>
      </c>
      <c r="D172" s="22">
        <f t="shared" si="8"/>
        <v>960066.72497476544</v>
      </c>
      <c r="E172" s="22">
        <f t="shared" si="8"/>
        <v>354980.43098596402</v>
      </c>
      <c r="F172" s="22">
        <f t="shared" si="8"/>
        <v>67593.606770786879</v>
      </c>
      <c r="G172" s="22">
        <f t="shared" si="8"/>
        <v>0</v>
      </c>
      <c r="H172" s="75">
        <f t="shared" si="9"/>
        <v>2125661</v>
      </c>
      <c r="I172" s="56"/>
      <c r="J172" s="57"/>
    </row>
    <row r="173" spans="2:10" x14ac:dyDescent="0.2">
      <c r="B173" s="9" t="str">
        <f>$B$37</f>
        <v>Engineering</v>
      </c>
      <c r="C173" s="22">
        <f t="shared" si="8"/>
        <v>154552.93404990583</v>
      </c>
      <c r="D173" s="22">
        <f t="shared" si="8"/>
        <v>150846.74258036868</v>
      </c>
      <c r="E173" s="22">
        <f t="shared" si="8"/>
        <v>6470.3233697254664</v>
      </c>
      <c r="F173" s="22">
        <f t="shared" si="8"/>
        <v>0</v>
      </c>
      <c r="G173" s="22">
        <f t="shared" si="8"/>
        <v>0</v>
      </c>
      <c r="H173" s="75">
        <f t="shared" si="9"/>
        <v>311870</v>
      </c>
      <c r="I173" s="56"/>
      <c r="J173" s="57"/>
    </row>
    <row r="174" spans="2:10" x14ac:dyDescent="0.2">
      <c r="B174" s="9" t="str">
        <f>$B$38</f>
        <v>Home Economics</v>
      </c>
      <c r="C174" s="22">
        <f t="shared" si="8"/>
        <v>15548.097261792369</v>
      </c>
      <c r="D174" s="22">
        <f t="shared" si="8"/>
        <v>16758.376519060468</v>
      </c>
      <c r="E174" s="22">
        <f t="shared" si="8"/>
        <v>5173.5262191471629</v>
      </c>
      <c r="F174" s="22">
        <f t="shared" si="8"/>
        <v>0</v>
      </c>
      <c r="G174" s="22">
        <f t="shared" si="8"/>
        <v>0</v>
      </c>
      <c r="H174" s="75">
        <f t="shared" si="9"/>
        <v>37480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85440.02036040838</v>
      </c>
      <c r="D176" s="22">
        <f t="shared" si="8"/>
        <v>335645.43890118977</v>
      </c>
      <c r="E176" s="22">
        <f t="shared" si="8"/>
        <v>322277.54073840188</v>
      </c>
      <c r="F176" s="22">
        <f t="shared" si="8"/>
        <v>0</v>
      </c>
      <c r="G176" s="22">
        <f t="shared" si="8"/>
        <v>0</v>
      </c>
      <c r="H176" s="75">
        <f t="shared" si="9"/>
        <v>743363</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7476</v>
      </c>
      <c r="D179" s="22">
        <f t="shared" si="8"/>
        <v>0</v>
      </c>
      <c r="E179" s="22">
        <f t="shared" si="8"/>
        <v>0</v>
      </c>
      <c r="F179" s="22">
        <f t="shared" si="8"/>
        <v>0</v>
      </c>
      <c r="G179" s="22">
        <f t="shared" si="8"/>
        <v>0</v>
      </c>
      <c r="H179" s="75">
        <f t="shared" si="9"/>
        <v>7476</v>
      </c>
      <c r="I179" s="56"/>
      <c r="J179" s="57"/>
    </row>
    <row r="180" spans="2:10" x14ac:dyDescent="0.2">
      <c r="B180" s="9" t="str">
        <f>$B$44</f>
        <v>Physical Training</v>
      </c>
      <c r="C180" s="22">
        <f t="shared" si="8"/>
        <v>151665.779424957</v>
      </c>
      <c r="D180" s="22">
        <f t="shared" si="8"/>
        <v>138304.220575043</v>
      </c>
      <c r="E180" s="22">
        <f t="shared" si="8"/>
        <v>0</v>
      </c>
      <c r="F180" s="22">
        <f t="shared" si="8"/>
        <v>0</v>
      </c>
      <c r="G180" s="22">
        <f t="shared" si="8"/>
        <v>0</v>
      </c>
      <c r="H180" s="75">
        <f t="shared" si="9"/>
        <v>289970</v>
      </c>
      <c r="I180" s="56"/>
      <c r="J180" s="57"/>
    </row>
    <row r="181" spans="2:10" x14ac:dyDescent="0.2">
      <c r="B181" s="9" t="str">
        <f>$B$45</f>
        <v>Health Services</v>
      </c>
      <c r="C181" s="22">
        <f t="shared" si="8"/>
        <v>174179.70105690433</v>
      </c>
      <c r="D181" s="22">
        <f t="shared" si="8"/>
        <v>400472.27985800913</v>
      </c>
      <c r="E181" s="22">
        <f t="shared" si="8"/>
        <v>339430.01908508653</v>
      </c>
      <c r="F181" s="22">
        <f t="shared" si="8"/>
        <v>0</v>
      </c>
      <c r="G181" s="22">
        <f t="shared" si="8"/>
        <v>0</v>
      </c>
      <c r="H181" s="75">
        <f t="shared" si="9"/>
        <v>914082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267059.44576912018</v>
      </c>
      <c r="D183" s="22">
        <f t="shared" si="8"/>
        <v>829215.41192345903</v>
      </c>
      <c r="E183" s="22">
        <f t="shared" si="8"/>
        <v>227692.14230742081</v>
      </c>
      <c r="F183" s="22">
        <f t="shared" si="8"/>
        <v>0</v>
      </c>
      <c r="G183" s="22">
        <f t="shared" si="8"/>
        <v>0</v>
      </c>
      <c r="H183" s="75">
        <f t="shared" si="9"/>
        <v>1323967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3768.0829460070177</v>
      </c>
      <c r="D185" s="22">
        <f t="shared" si="10"/>
        <v>507896.91705399298</v>
      </c>
      <c r="E185" s="22">
        <f t="shared" si="10"/>
        <v>0</v>
      </c>
      <c r="F185" s="22">
        <f t="shared" si="10"/>
        <v>0</v>
      </c>
      <c r="G185" s="22">
        <f t="shared" si="10"/>
        <v>0</v>
      </c>
      <c r="H185" s="75">
        <f t="shared" si="9"/>
        <v>511665</v>
      </c>
      <c r="I185" s="56"/>
      <c r="J185" s="57"/>
    </row>
    <row r="186" spans="2:10" x14ac:dyDescent="0.2">
      <c r="B186" s="9" t="str">
        <f>$B$50</f>
        <v>Technology</v>
      </c>
      <c r="C186" s="22">
        <f t="shared" si="10"/>
        <v>72706.792498463081</v>
      </c>
      <c r="D186" s="22">
        <f t="shared" si="10"/>
        <v>44761.207501536926</v>
      </c>
      <c r="E186" s="22">
        <f t="shared" si="10"/>
        <v>0</v>
      </c>
      <c r="F186" s="22">
        <f t="shared" si="10"/>
        <v>0</v>
      </c>
      <c r="G186" s="22">
        <f t="shared" si="10"/>
        <v>0</v>
      </c>
      <c r="H186" s="75">
        <f t="shared" si="9"/>
        <v>117468</v>
      </c>
      <c r="I186" s="56"/>
      <c r="J186" s="57"/>
    </row>
    <row r="187" spans="2:10" x14ac:dyDescent="0.2">
      <c r="B187" s="9" t="str">
        <f>$B$51</f>
        <v>Nursing</v>
      </c>
      <c r="C187" s="22">
        <f t="shared" si="10"/>
        <v>32371.438394803929</v>
      </c>
      <c r="D187" s="22">
        <f t="shared" si="10"/>
        <v>996729.04006885935</v>
      </c>
      <c r="E187" s="22">
        <f t="shared" si="10"/>
        <v>50438.52153633671</v>
      </c>
      <c r="F187" s="22">
        <f t="shared" si="10"/>
        <v>0</v>
      </c>
      <c r="G187" s="22">
        <f t="shared" si="10"/>
        <v>0</v>
      </c>
      <c r="H187" s="75">
        <f t="shared" si="9"/>
        <v>1079539</v>
      </c>
      <c r="I187" s="56"/>
      <c r="J187" s="57"/>
    </row>
    <row r="188" spans="2:10" x14ac:dyDescent="0.2">
      <c r="B188" s="39" t="str">
        <f>$B$52</f>
        <v>Totals</v>
      </c>
      <c r="C188" s="40">
        <f>SUM(C168:C187)</f>
        <v>8594693.4516892377</v>
      </c>
      <c r="D188" s="40">
        <f>SUM(D168:D187)</f>
        <v>9154229.4341237526</v>
      </c>
      <c r="E188" s="40">
        <f>SUM(E168:E187)</f>
        <v>4839602.8812745269</v>
      </c>
      <c r="F188" s="40">
        <f>SUM(F168:F187)</f>
        <v>447252.23291248287</v>
      </c>
      <c r="G188" s="40">
        <f>SUM(G168:G187)</f>
        <v>0</v>
      </c>
      <c r="H188" s="40">
        <f t="shared" si="9"/>
        <v>23035778.000000004</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17818951</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3455027.6105469414</v>
      </c>
      <c r="D193" s="42">
        <f t="shared" si="11"/>
        <v>1196877.8738780341</v>
      </c>
      <c r="E193" s="42">
        <f t="shared" si="11"/>
        <v>564318.67003314954</v>
      </c>
      <c r="F193" s="42">
        <f t="shared" si="11"/>
        <v>81884.130867452972</v>
      </c>
      <c r="G193" s="42">
        <f t="shared" si="11"/>
        <v>0</v>
      </c>
      <c r="H193" s="42">
        <f>SUM(C193:G193)</f>
        <v>5298108.2853255784</v>
      </c>
      <c r="I193" s="1"/>
    </row>
    <row r="194" spans="2:9" x14ac:dyDescent="0.2">
      <c r="B194" s="9" t="str">
        <f>$B$33</f>
        <v>Science</v>
      </c>
      <c r="C194" s="43">
        <f t="shared" si="11"/>
        <v>1113503.3716947755</v>
      </c>
      <c r="D194" s="43">
        <f t="shared" si="11"/>
        <v>655052.2329090276</v>
      </c>
      <c r="E194" s="43">
        <f t="shared" si="11"/>
        <v>443582.98292996193</v>
      </c>
      <c r="F194" s="43">
        <f t="shared" si="11"/>
        <v>0</v>
      </c>
      <c r="G194" s="43">
        <f t="shared" si="11"/>
        <v>0</v>
      </c>
      <c r="H194" s="43">
        <f t="shared" ref="H194:H213" si="12">SUM(C194:G194)</f>
        <v>2212138.587533765</v>
      </c>
      <c r="I194" s="1"/>
    </row>
    <row r="195" spans="2:9" x14ac:dyDescent="0.2">
      <c r="B195" s="9" t="str">
        <f>$B$34</f>
        <v>Fine Arts</v>
      </c>
      <c r="C195" s="43">
        <f t="shared" si="11"/>
        <v>1133998.2538216971</v>
      </c>
      <c r="D195" s="43">
        <f t="shared" si="11"/>
        <v>847340.92006818589</v>
      </c>
      <c r="E195" s="43">
        <f t="shared" si="11"/>
        <v>280571.83155798772</v>
      </c>
      <c r="F195" s="43">
        <f t="shared" si="11"/>
        <v>0</v>
      </c>
      <c r="G195" s="43">
        <f t="shared" si="11"/>
        <v>0</v>
      </c>
      <c r="H195" s="43">
        <f t="shared" si="12"/>
        <v>2261911.0054478706</v>
      </c>
      <c r="I195" s="1"/>
    </row>
    <row r="196" spans="2:9" x14ac:dyDescent="0.2">
      <c r="B196" s="9" t="str">
        <f>$B$35</f>
        <v>Teacher Education</v>
      </c>
      <c r="C196" s="43">
        <f t="shared" si="11"/>
        <v>130783.66037343595</v>
      </c>
      <c r="D196" s="43">
        <f t="shared" si="11"/>
        <v>713932.52371145925</v>
      </c>
      <c r="E196" s="43">
        <f t="shared" si="11"/>
        <v>935415.92416105478</v>
      </c>
      <c r="F196" s="43">
        <f t="shared" si="11"/>
        <v>143083.01795315824</v>
      </c>
      <c r="G196" s="43">
        <f t="shared" si="11"/>
        <v>0</v>
      </c>
      <c r="H196" s="43">
        <f t="shared" si="12"/>
        <v>1923215.1261991081</v>
      </c>
      <c r="I196" s="1"/>
    </row>
    <row r="197" spans="2:9" x14ac:dyDescent="0.2">
      <c r="B197" s="9" t="str">
        <f>$B$36</f>
        <v>Agriculture</v>
      </c>
      <c r="C197" s="43">
        <f t="shared" si="11"/>
        <v>246419.47635495121</v>
      </c>
      <c r="D197" s="43">
        <f t="shared" si="11"/>
        <v>318411.73918162624</v>
      </c>
      <c r="E197" s="43">
        <f t="shared" si="11"/>
        <v>117720.25442058328</v>
      </c>
      <c r="F197" s="43">
        <f t="shared" si="11"/>
        <v>22414.976449407837</v>
      </c>
      <c r="G197" s="43">
        <f t="shared" si="11"/>
        <v>0</v>
      </c>
      <c r="H197" s="43">
        <f t="shared" si="12"/>
        <v>704966.44640656852</v>
      </c>
      <c r="I197" s="1"/>
    </row>
    <row r="198" spans="2:9" x14ac:dyDescent="0.2">
      <c r="B198" s="9" t="str">
        <f>$B$37</f>
        <v>Engineering</v>
      </c>
      <c r="C198" s="43">
        <f t="shared" si="11"/>
        <v>163983.77367670264</v>
      </c>
      <c r="D198" s="43">
        <f t="shared" si="11"/>
        <v>160044.2847607607</v>
      </c>
      <c r="E198" s="43">
        <f t="shared" si="11"/>
        <v>6861.6920865013863</v>
      </c>
      <c r="F198" s="43">
        <f t="shared" si="11"/>
        <v>0</v>
      </c>
      <c r="G198" s="43">
        <f t="shared" si="11"/>
        <v>0</v>
      </c>
      <c r="H198" s="43">
        <f t="shared" si="12"/>
        <v>330889.75052396476</v>
      </c>
      <c r="I198" s="1"/>
    </row>
    <row r="199" spans="2:9" x14ac:dyDescent="0.2">
      <c r="B199" s="9" t="str">
        <f>$B$38</f>
        <v>Home Economics</v>
      </c>
      <c r="C199" s="43">
        <f t="shared" si="11"/>
        <v>215050.13049286304</v>
      </c>
      <c r="D199" s="43">
        <f t="shared" si="11"/>
        <v>231432.07344887516</v>
      </c>
      <c r="E199" s="43">
        <f t="shared" si="11"/>
        <v>70693.554042608346</v>
      </c>
      <c r="F199" s="43">
        <f t="shared" si="11"/>
        <v>0</v>
      </c>
      <c r="G199" s="43">
        <f t="shared" si="11"/>
        <v>0</v>
      </c>
      <c r="H199" s="43">
        <f t="shared" si="12"/>
        <v>517175.75798434659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63750.340336272384</v>
      </c>
      <c r="D201" s="43">
        <f t="shared" si="11"/>
        <v>250563.63657175441</v>
      </c>
      <c r="E201" s="43">
        <f t="shared" si="11"/>
        <v>240506.99078875768</v>
      </c>
      <c r="F201" s="43">
        <f t="shared" si="11"/>
        <v>0</v>
      </c>
      <c r="G201" s="43">
        <f t="shared" si="11"/>
        <v>0</v>
      </c>
      <c r="H201" s="43">
        <f t="shared" si="12"/>
        <v>554820.96769678453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2850.2213147480793</v>
      </c>
      <c r="D204" s="43">
        <f t="shared" si="11"/>
        <v>0</v>
      </c>
      <c r="E204" s="43">
        <f t="shared" si="11"/>
        <v>0</v>
      </c>
      <c r="F204" s="43">
        <f t="shared" si="11"/>
        <v>0</v>
      </c>
      <c r="G204" s="43">
        <f t="shared" si="11"/>
        <v>0</v>
      </c>
      <c r="H204" s="43">
        <f t="shared" si="12"/>
        <v>2850.2213147480793</v>
      </c>
      <c r="I204" s="1"/>
    </row>
    <row r="205" spans="2:9" x14ac:dyDescent="0.2">
      <c r="B205" s="9" t="str">
        <f>$B$44</f>
        <v>Physical Training</v>
      </c>
      <c r="C205" s="43">
        <f t="shared" si="11"/>
        <v>113975.89704147942</v>
      </c>
      <c r="D205" s="43">
        <f t="shared" si="11"/>
        <v>104027.22404219976</v>
      </c>
      <c r="E205" s="43">
        <f t="shared" si="11"/>
        <v>0</v>
      </c>
      <c r="F205" s="43">
        <f t="shared" si="11"/>
        <v>0</v>
      </c>
      <c r="G205" s="43">
        <f t="shared" si="11"/>
        <v>0</v>
      </c>
      <c r="H205" s="43">
        <f t="shared" si="12"/>
        <v>218003.12108367917</v>
      </c>
      <c r="I205" s="1"/>
    </row>
    <row r="206" spans="2:9" x14ac:dyDescent="0.2">
      <c r="B206" s="9" t="str">
        <f>$B$45</f>
        <v>Health Services</v>
      </c>
      <c r="C206" s="43">
        <f t="shared" si="11"/>
        <v>116356.06816526645</v>
      </c>
      <c r="D206" s="43">
        <f t="shared" si="11"/>
        <v>267517.96536915819</v>
      </c>
      <c r="E206" s="43">
        <f t="shared" si="11"/>
        <v>226539.04175625119</v>
      </c>
      <c r="F206" s="43">
        <f t="shared" si="11"/>
        <v>0</v>
      </c>
      <c r="G206" s="43">
        <f t="shared" si="11"/>
        <v>0</v>
      </c>
      <c r="H206" s="43">
        <f t="shared" si="12"/>
        <v>610413.07529067574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406474.16813100997</v>
      </c>
      <c r="D208" s="43">
        <f t="shared" si="11"/>
        <v>1261944.7016495075</v>
      </c>
      <c r="E208" s="43">
        <f t="shared" si="11"/>
        <v>346424.38898446219</v>
      </c>
      <c r="F208" s="43">
        <f t="shared" si="11"/>
        <v>0</v>
      </c>
      <c r="G208" s="43">
        <f t="shared" si="11"/>
        <v>0</v>
      </c>
      <c r="H208" s="43">
        <f t="shared" si="12"/>
        <v>2014843.2587649797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873.75565939713681</v>
      </c>
      <c r="D210" s="43">
        <f t="shared" si="13"/>
        <v>117143.96594845483</v>
      </c>
      <c r="E210" s="43">
        <f t="shared" si="13"/>
        <v>0</v>
      </c>
      <c r="F210" s="43">
        <f t="shared" si="13"/>
        <v>0</v>
      </c>
      <c r="G210" s="43">
        <f t="shared" si="13"/>
        <v>0</v>
      </c>
      <c r="H210" s="43">
        <f t="shared" si="12"/>
        <v>118017.72160785197</v>
      </c>
      <c r="I210" s="1"/>
    </row>
    <row r="211" spans="2:9" x14ac:dyDescent="0.2">
      <c r="B211" s="9" t="str">
        <f>$B$50</f>
        <v>Technology</v>
      </c>
      <c r="C211" s="43">
        <f t="shared" si="13"/>
        <v>39724.011018219506</v>
      </c>
      <c r="D211" s="43">
        <f t="shared" si="13"/>
        <v>24462.556709295324</v>
      </c>
      <c r="E211" s="43">
        <f t="shared" si="13"/>
        <v>0</v>
      </c>
      <c r="F211" s="43">
        <f t="shared" si="13"/>
        <v>0</v>
      </c>
      <c r="G211" s="43">
        <f t="shared" si="13"/>
        <v>0</v>
      </c>
      <c r="H211" s="43">
        <f t="shared" si="12"/>
        <v>64186.567727514834</v>
      </c>
      <c r="I211" s="1"/>
    </row>
    <row r="212" spans="2:9" x14ac:dyDescent="0.2">
      <c r="B212" s="9" t="str">
        <f>$B$51</f>
        <v>Nursing</v>
      </c>
      <c r="C212" s="43">
        <f t="shared" si="13"/>
        <v>29940.983012433499</v>
      </c>
      <c r="D212" s="43">
        <f t="shared" si="13"/>
        <v>911352.30303818395</v>
      </c>
      <c r="E212" s="43">
        <f t="shared" si="13"/>
        <v>46117.82104194694</v>
      </c>
      <c r="F212" s="43">
        <f t="shared" si="13"/>
        <v>0</v>
      </c>
      <c r="G212" s="43">
        <f t="shared" si="13"/>
        <v>0</v>
      </c>
      <c r="H212" s="43">
        <f t="shared" si="12"/>
        <v>987411.10709256446</v>
      </c>
      <c r="I212" s="1"/>
    </row>
    <row r="213" spans="2:9" x14ac:dyDescent="0.2">
      <c r="B213" s="39" t="str">
        <f>$B$52</f>
        <v>Totals</v>
      </c>
      <c r="C213" s="42">
        <f>SUM(C193:C212)</f>
        <v>7232711.7216401929</v>
      </c>
      <c r="D213" s="42">
        <f>SUM(D193:D212)</f>
        <v>7060104.0012865225</v>
      </c>
      <c r="E213" s="42">
        <f>SUM(E193:E212)</f>
        <v>3278753.1518032653</v>
      </c>
      <c r="F213" s="42">
        <f>SUM(F193:F212)</f>
        <v>247382.12527001905</v>
      </c>
      <c r="G213" s="42">
        <f>SUM(G193:G212)</f>
        <v>0</v>
      </c>
      <c r="H213" s="42">
        <f t="shared" si="12"/>
        <v>17818951</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24639062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5573842.6983727748</v>
      </c>
      <c r="D218" s="42">
        <f t="shared" si="14"/>
        <v>1847640.3592819145</v>
      </c>
      <c r="E218" s="42">
        <f t="shared" si="14"/>
        <v>290919.64131641306</v>
      </c>
      <c r="F218" s="42">
        <f t="shared" si="14"/>
        <v>32189.406656235577</v>
      </c>
      <c r="G218" s="42">
        <f t="shared" si="14"/>
        <v>0</v>
      </c>
      <c r="H218" s="42">
        <f>SUM(C218:G218)</f>
        <v>7744592.1056273375</v>
      </c>
      <c r="I218" s="1"/>
    </row>
    <row r="219" spans="2:9" x14ac:dyDescent="0.2">
      <c r="B219" s="9" t="str">
        <f>$B$33</f>
        <v>Science</v>
      </c>
      <c r="C219" s="43">
        <f t="shared" si="14"/>
        <v>1756062.5682787411</v>
      </c>
      <c r="D219" s="43">
        <f t="shared" si="14"/>
        <v>660416.27502812364</v>
      </c>
      <c r="E219" s="43">
        <f t="shared" si="14"/>
        <v>198879.55967345033</v>
      </c>
      <c r="F219" s="43">
        <f t="shared" si="14"/>
        <v>0</v>
      </c>
      <c r="G219" s="43">
        <f t="shared" si="14"/>
        <v>0</v>
      </c>
      <c r="H219" s="43">
        <f t="shared" ref="H219:H238" si="15">SUM(C219:G219)</f>
        <v>2615358.402980315</v>
      </c>
      <c r="I219" s="1"/>
    </row>
    <row r="220" spans="2:9" x14ac:dyDescent="0.2">
      <c r="B220" s="9" t="str">
        <f>$B$34</f>
        <v>Fine Arts</v>
      </c>
      <c r="C220" s="43">
        <f t="shared" si="14"/>
        <v>1154043.9175457354</v>
      </c>
      <c r="D220" s="43">
        <f t="shared" si="14"/>
        <v>919498.74904993409</v>
      </c>
      <c r="E220" s="43">
        <f t="shared" si="14"/>
        <v>119611.55984437889</v>
      </c>
      <c r="F220" s="43">
        <f t="shared" si="14"/>
        <v>0</v>
      </c>
      <c r="G220" s="43">
        <f t="shared" si="14"/>
        <v>0</v>
      </c>
      <c r="H220" s="43">
        <f t="shared" si="15"/>
        <v>2193154.2264400483</v>
      </c>
      <c r="I220" s="1"/>
    </row>
    <row r="221" spans="2:9" x14ac:dyDescent="0.2">
      <c r="B221" s="9" t="str">
        <f>$B$35</f>
        <v>Teacher Education</v>
      </c>
      <c r="C221" s="43">
        <f t="shared" si="14"/>
        <v>234561.28450843878</v>
      </c>
      <c r="D221" s="43">
        <f t="shared" si="14"/>
        <v>1302123.2976151118</v>
      </c>
      <c r="E221" s="43">
        <f t="shared" si="14"/>
        <v>1354550.2323732502</v>
      </c>
      <c r="F221" s="43">
        <f t="shared" si="14"/>
        <v>67521.886689679333</v>
      </c>
      <c r="G221" s="43">
        <f t="shared" si="14"/>
        <v>0</v>
      </c>
      <c r="H221" s="43">
        <f t="shared" si="15"/>
        <v>2958756.70118648</v>
      </c>
      <c r="I221" s="1"/>
    </row>
    <row r="222" spans="2:9" x14ac:dyDescent="0.2">
      <c r="B222" s="9" t="str">
        <f>$B$36</f>
        <v>Agriculture</v>
      </c>
      <c r="C222" s="43">
        <f t="shared" si="14"/>
        <v>283535.61863657431</v>
      </c>
      <c r="D222" s="43">
        <f t="shared" si="14"/>
        <v>465697.69663261063</v>
      </c>
      <c r="E222" s="43">
        <f t="shared" si="14"/>
        <v>50682.864340838511</v>
      </c>
      <c r="F222" s="43">
        <f t="shared" si="14"/>
        <v>6069.3830732296037</v>
      </c>
      <c r="G222" s="43">
        <f t="shared" si="14"/>
        <v>0</v>
      </c>
      <c r="H222" s="43">
        <f t="shared" si="15"/>
        <v>805985.56268325308</v>
      </c>
      <c r="I222" s="1"/>
    </row>
    <row r="223" spans="2:9" x14ac:dyDescent="0.2">
      <c r="B223" s="9" t="str">
        <f>$B$37</f>
        <v>Engineering</v>
      </c>
      <c r="C223" s="43">
        <f t="shared" si="14"/>
        <v>160710.14663100545</v>
      </c>
      <c r="D223" s="43">
        <f t="shared" si="14"/>
        <v>206005.13829206751</v>
      </c>
      <c r="E223" s="43">
        <f t="shared" si="14"/>
        <v>1216.3887441801244</v>
      </c>
      <c r="F223" s="43">
        <f t="shared" si="14"/>
        <v>0</v>
      </c>
      <c r="G223" s="43">
        <f t="shared" si="14"/>
        <v>0</v>
      </c>
      <c r="H223" s="43">
        <f t="shared" si="15"/>
        <v>367931.67366725311</v>
      </c>
      <c r="I223" s="1"/>
    </row>
    <row r="224" spans="2:9" x14ac:dyDescent="0.2">
      <c r="B224" s="9" t="str">
        <f>$B$38</f>
        <v>Home Economics</v>
      </c>
      <c r="C224" s="43">
        <f t="shared" si="14"/>
        <v>556581.01882464963</v>
      </c>
      <c r="D224" s="43">
        <f t="shared" si="14"/>
        <v>662856.61230305431</v>
      </c>
      <c r="E224" s="43">
        <f t="shared" si="14"/>
        <v>74605.176309714283</v>
      </c>
      <c r="F224" s="43">
        <f t="shared" si="14"/>
        <v>0</v>
      </c>
      <c r="G224" s="43">
        <f t="shared" si="14"/>
        <v>0</v>
      </c>
      <c r="H224" s="43">
        <f t="shared" si="15"/>
        <v>1294042.8074374183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58445.502784494711</v>
      </c>
      <c r="D226" s="43">
        <f t="shared" si="14"/>
        <v>363915.29612404224</v>
      </c>
      <c r="E226" s="43">
        <f t="shared" si="14"/>
        <v>245000.96622361336</v>
      </c>
      <c r="F226" s="43">
        <f t="shared" si="14"/>
        <v>0</v>
      </c>
      <c r="G226" s="43">
        <f t="shared" si="14"/>
        <v>0</v>
      </c>
      <c r="H226" s="43">
        <f t="shared" si="15"/>
        <v>667361.76513215038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3236.9816926797066</v>
      </c>
      <c r="D229" s="43">
        <f t="shared" si="14"/>
        <v>0</v>
      </c>
      <c r="E229" s="43">
        <f t="shared" si="14"/>
        <v>0</v>
      </c>
      <c r="F229" s="43">
        <f t="shared" si="14"/>
        <v>0</v>
      </c>
      <c r="G229" s="43">
        <f t="shared" si="14"/>
        <v>0</v>
      </c>
      <c r="H229" s="43">
        <f t="shared" si="15"/>
        <v>3236.9816926797066</v>
      </c>
      <c r="I229" s="1"/>
    </row>
    <row r="230" spans="2:10" x14ac:dyDescent="0.2">
      <c r="B230" s="9" t="str">
        <f>$B$44</f>
        <v>Physical Training</v>
      </c>
      <c r="C230" s="43">
        <f t="shared" si="14"/>
        <v>252484.57202901714</v>
      </c>
      <c r="D230" s="43">
        <f t="shared" si="14"/>
        <v>300873.2498549989</v>
      </c>
      <c r="E230" s="43">
        <f t="shared" si="14"/>
        <v>0</v>
      </c>
      <c r="F230" s="43">
        <f t="shared" si="14"/>
        <v>0</v>
      </c>
      <c r="G230" s="43">
        <f t="shared" si="14"/>
        <v>0</v>
      </c>
      <c r="H230" s="43">
        <f t="shared" si="15"/>
        <v>553357.82188401604</v>
      </c>
      <c r="I230" s="1"/>
    </row>
    <row r="231" spans="2:10" x14ac:dyDescent="0.2">
      <c r="B231" s="9" t="str">
        <f>$B$45</f>
        <v>Health Services</v>
      </c>
      <c r="C231" s="43">
        <f t="shared" si="14"/>
        <v>277421.31988373486</v>
      </c>
      <c r="D231" s="43">
        <f t="shared" si="14"/>
        <v>754572.62155253347</v>
      </c>
      <c r="E231" s="43">
        <f t="shared" si="14"/>
        <v>212665.29877415838</v>
      </c>
      <c r="F231" s="43">
        <f t="shared" si="14"/>
        <v>0</v>
      </c>
      <c r="G231" s="43">
        <f t="shared" si="14"/>
        <v>0</v>
      </c>
      <c r="H231" s="43">
        <f t="shared" si="15"/>
        <v>1244659.2402104267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659624.93604162021</v>
      </c>
      <c r="D233" s="43">
        <f t="shared" si="14"/>
        <v>2119737.9654366886</v>
      </c>
      <c r="E233" s="43">
        <f t="shared" si="14"/>
        <v>277032.53648702329</v>
      </c>
      <c r="F233" s="43">
        <f t="shared" si="14"/>
        <v>0</v>
      </c>
      <c r="G233" s="43">
        <f t="shared" si="14"/>
        <v>0</v>
      </c>
      <c r="H233" s="43">
        <f t="shared" si="15"/>
        <v>3056395.4379653321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260811.04625821972</v>
      </c>
      <c r="E235" s="43">
        <f t="shared" si="16"/>
        <v>0</v>
      </c>
      <c r="F235" s="43">
        <f t="shared" si="16"/>
        <v>0</v>
      </c>
      <c r="G235" s="43">
        <f t="shared" si="16"/>
        <v>0</v>
      </c>
      <c r="H235" s="43">
        <f t="shared" si="15"/>
        <v>260811.04625821972</v>
      </c>
      <c r="I235" s="1"/>
    </row>
    <row r="236" spans="2:10" x14ac:dyDescent="0.2">
      <c r="B236" s="9" t="str">
        <f>$B$50</f>
        <v>Technology</v>
      </c>
      <c r="C236" s="43">
        <f t="shared" si="16"/>
        <v>43219.700007816085</v>
      </c>
      <c r="D236" s="43">
        <f t="shared" si="16"/>
        <v>33656.318250086049</v>
      </c>
      <c r="E236" s="43">
        <f t="shared" si="16"/>
        <v>0</v>
      </c>
      <c r="F236" s="43">
        <f t="shared" si="16"/>
        <v>0</v>
      </c>
      <c r="G236" s="43">
        <f t="shared" si="16"/>
        <v>0</v>
      </c>
      <c r="H236" s="43">
        <f t="shared" si="15"/>
        <v>76876.018257902135</v>
      </c>
      <c r="I236" s="1"/>
    </row>
    <row r="237" spans="2:10" x14ac:dyDescent="0.2">
      <c r="B237" s="9" t="str">
        <f>$B$51</f>
        <v>Nursing</v>
      </c>
      <c r="C237" s="43">
        <f t="shared" si="16"/>
        <v>18762.504996458301</v>
      </c>
      <c r="D237" s="43">
        <f t="shared" si="16"/>
        <v>752742.36859633552</v>
      </c>
      <c r="E237" s="43">
        <f t="shared" si="16"/>
        <v>25037.334984374225</v>
      </c>
      <c r="F237" s="43">
        <f t="shared" si="16"/>
        <v>0</v>
      </c>
      <c r="G237" s="43">
        <f t="shared" si="16"/>
        <v>0</v>
      </c>
      <c r="H237" s="43">
        <f t="shared" si="15"/>
        <v>796542.20857716806</v>
      </c>
      <c r="I237" s="1"/>
    </row>
    <row r="238" spans="2:10" x14ac:dyDescent="0.2">
      <c r="B238" s="39" t="str">
        <f>$B$52</f>
        <v>Totals</v>
      </c>
      <c r="C238" s="42">
        <f>SUM(C218:C237)</f>
        <v>11032532.770233739</v>
      </c>
      <c r="D238" s="42">
        <f>SUM(D218:D237)</f>
        <v>10650546.994275723</v>
      </c>
      <c r="E238" s="42">
        <f>SUM(E218:E237)</f>
        <v>2850201.5590713946</v>
      </c>
      <c r="F238" s="42">
        <f>SUM(F218:F237)</f>
        <v>105780.67641914451</v>
      </c>
      <c r="G238" s="42">
        <f>SUM(G218:G237)</f>
        <v>0</v>
      </c>
      <c r="H238" s="42">
        <f t="shared" si="15"/>
        <v>24639062.000000004</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10082449</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2280849.1954915281</v>
      </c>
      <c r="D243" s="42">
        <f t="shared" si="17"/>
        <v>756065.29553769447</v>
      </c>
      <c r="E243" s="42">
        <f t="shared" si="17"/>
        <v>119046.0272664206</v>
      </c>
      <c r="F243" s="42">
        <f t="shared" si="17"/>
        <v>13172.094414623243</v>
      </c>
      <c r="G243" s="42">
        <f t="shared" si="17"/>
        <v>0</v>
      </c>
      <c r="H243" s="42">
        <f>SUM(C243:G243)</f>
        <v>3169132.6127102664</v>
      </c>
      <c r="I243" s="1"/>
    </row>
    <row r="244" spans="2:9" x14ac:dyDescent="0.2">
      <c r="B244" s="9" t="str">
        <f>$B$33</f>
        <v>Science</v>
      </c>
      <c r="C244" s="43">
        <f t="shared" si="17"/>
        <v>718591.12516050425</v>
      </c>
      <c r="D244" s="43">
        <f t="shared" si="17"/>
        <v>270246.22170036461</v>
      </c>
      <c r="E244" s="43">
        <f t="shared" si="17"/>
        <v>81382.684842061746</v>
      </c>
      <c r="F244" s="43">
        <f t="shared" si="17"/>
        <v>0</v>
      </c>
      <c r="G244" s="43">
        <f t="shared" si="17"/>
        <v>0</v>
      </c>
      <c r="H244" s="43">
        <f t="shared" ref="H244:H263" si="18">SUM(C244:G244)</f>
        <v>1070220.0317029306</v>
      </c>
      <c r="I244" s="1"/>
    </row>
    <row r="245" spans="2:9" x14ac:dyDescent="0.2">
      <c r="B245" s="9" t="str">
        <f>$B$34</f>
        <v>Fine Arts</v>
      </c>
      <c r="C245" s="43">
        <f t="shared" si="17"/>
        <v>472241.5545857664</v>
      </c>
      <c r="D245" s="43">
        <f t="shared" si="17"/>
        <v>376264.29296942218</v>
      </c>
      <c r="E245" s="43">
        <f t="shared" si="17"/>
        <v>48945.753370862825</v>
      </c>
      <c r="F245" s="43">
        <f t="shared" si="17"/>
        <v>0</v>
      </c>
      <c r="G245" s="43">
        <f t="shared" si="17"/>
        <v>0</v>
      </c>
      <c r="H245" s="43">
        <f t="shared" si="18"/>
        <v>897451.60092605138</v>
      </c>
      <c r="I245" s="1"/>
    </row>
    <row r="246" spans="2:9" x14ac:dyDescent="0.2">
      <c r="B246" s="9" t="str">
        <f>$B$35</f>
        <v>Teacher Education</v>
      </c>
      <c r="C246" s="43">
        <f t="shared" si="17"/>
        <v>95983.856383446095</v>
      </c>
      <c r="D246" s="43">
        <f t="shared" si="17"/>
        <v>532836.50732792448</v>
      </c>
      <c r="E246" s="43">
        <f t="shared" si="17"/>
        <v>554289.9171990169</v>
      </c>
      <c r="F246" s="43">
        <f t="shared" si="17"/>
        <v>27630.352930337642</v>
      </c>
      <c r="G246" s="43">
        <f t="shared" si="17"/>
        <v>0</v>
      </c>
      <c r="H246" s="43">
        <f t="shared" si="18"/>
        <v>1210740.6338407253</v>
      </c>
      <c r="I246" s="1"/>
    </row>
    <row r="247" spans="2:9" x14ac:dyDescent="0.2">
      <c r="B247" s="9" t="str">
        <f>$B$36</f>
        <v>Agriculture</v>
      </c>
      <c r="C247" s="43">
        <f t="shared" si="17"/>
        <v>116024.44178218757</v>
      </c>
      <c r="D247" s="43">
        <f t="shared" si="17"/>
        <v>190566.23485568436</v>
      </c>
      <c r="E247" s="43">
        <f t="shared" si="17"/>
        <v>20739.72600460289</v>
      </c>
      <c r="F247" s="43">
        <f t="shared" si="17"/>
        <v>2483.6272296932716</v>
      </c>
      <c r="G247" s="43">
        <f t="shared" si="17"/>
        <v>0</v>
      </c>
      <c r="H247" s="43">
        <f t="shared" si="18"/>
        <v>329814.02987216815</v>
      </c>
      <c r="I247" s="1"/>
    </row>
    <row r="248" spans="2:9" x14ac:dyDescent="0.2">
      <c r="B248" s="9" t="str">
        <f>$B$37</f>
        <v>Engineering</v>
      </c>
      <c r="C248" s="43">
        <f t="shared" si="17"/>
        <v>65763.536663434439</v>
      </c>
      <c r="D248" s="43">
        <f t="shared" si="17"/>
        <v>84298.513497296182</v>
      </c>
      <c r="E248" s="43">
        <f t="shared" si="17"/>
        <v>497.75342411046938</v>
      </c>
      <c r="F248" s="43">
        <f t="shared" si="17"/>
        <v>0</v>
      </c>
      <c r="G248" s="43">
        <f t="shared" si="17"/>
        <v>0</v>
      </c>
      <c r="H248" s="43">
        <f t="shared" si="18"/>
        <v>150559.80358484108</v>
      </c>
      <c r="I248" s="1"/>
    </row>
    <row r="249" spans="2:9" x14ac:dyDescent="0.2">
      <c r="B249" s="9" t="str">
        <f>$B$38</f>
        <v>Home Economics</v>
      </c>
      <c r="C249" s="43">
        <f t="shared" si="17"/>
        <v>227756.22451323713</v>
      </c>
      <c r="D249" s="43">
        <f t="shared" si="17"/>
        <v>271244.82205768698</v>
      </c>
      <c r="E249" s="43">
        <f t="shared" si="17"/>
        <v>30528.876678775454</v>
      </c>
      <c r="F249" s="43">
        <f t="shared" si="17"/>
        <v>0</v>
      </c>
      <c r="G249" s="43">
        <f t="shared" si="17"/>
        <v>0</v>
      </c>
      <c r="H249" s="43">
        <f t="shared" si="18"/>
        <v>529529.92324969952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23916.243284911816</v>
      </c>
      <c r="D251" s="43">
        <f t="shared" si="17"/>
        <v>148916.27828569745</v>
      </c>
      <c r="E251" s="43">
        <f t="shared" si="17"/>
        <v>100255.83550625037</v>
      </c>
      <c r="F251" s="43">
        <f t="shared" si="17"/>
        <v>0</v>
      </c>
      <c r="G251" s="43">
        <f t="shared" si="17"/>
        <v>0</v>
      </c>
      <c r="H251" s="43">
        <f t="shared" si="18"/>
        <v>273088.35707685963</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1324.5919357797311</v>
      </c>
      <c r="D254" s="43">
        <f t="shared" si="17"/>
        <v>0</v>
      </c>
      <c r="E254" s="43">
        <f t="shared" si="17"/>
        <v>0</v>
      </c>
      <c r="F254" s="43">
        <f t="shared" si="17"/>
        <v>0</v>
      </c>
      <c r="G254" s="43">
        <f t="shared" si="17"/>
        <v>0</v>
      </c>
      <c r="H254" s="43">
        <f t="shared" si="18"/>
        <v>1324.5919357797311</v>
      </c>
      <c r="I254" s="1"/>
    </row>
    <row r="255" spans="2:9" x14ac:dyDescent="0.2">
      <c r="B255" s="9" t="str">
        <f>$B$44</f>
        <v>Physical Training</v>
      </c>
      <c r="C255" s="43">
        <f t="shared" si="17"/>
        <v>103318.17099081904</v>
      </c>
      <c r="D255" s="43">
        <f t="shared" si="17"/>
        <v>123119.10238820307</v>
      </c>
      <c r="E255" s="43">
        <f t="shared" si="17"/>
        <v>0</v>
      </c>
      <c r="F255" s="43">
        <f t="shared" si="17"/>
        <v>0</v>
      </c>
      <c r="G255" s="43">
        <f t="shared" si="17"/>
        <v>0</v>
      </c>
      <c r="H255" s="43">
        <f t="shared" si="18"/>
        <v>226437.27337902211</v>
      </c>
      <c r="I255" s="1"/>
    </row>
    <row r="256" spans="2:9" x14ac:dyDescent="0.2">
      <c r="B256" s="9" t="str">
        <f>$B$45</f>
        <v>Health Services</v>
      </c>
      <c r="C256" s="43">
        <f t="shared" si="17"/>
        <v>113522.43479238141</v>
      </c>
      <c r="D256" s="43">
        <f t="shared" si="17"/>
        <v>308775.55215371912</v>
      </c>
      <c r="E256" s="43">
        <f t="shared" si="17"/>
        <v>87023.890315313722</v>
      </c>
      <c r="F256" s="43">
        <f t="shared" si="17"/>
        <v>0</v>
      </c>
      <c r="G256" s="43">
        <f t="shared" si="17"/>
        <v>0</v>
      </c>
      <c r="H256" s="43">
        <f t="shared" si="18"/>
        <v>509321.87726141425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269922.40113555855</v>
      </c>
      <c r="D258" s="43">
        <f t="shared" si="17"/>
        <v>867409.23537913803</v>
      </c>
      <c r="E258" s="43">
        <f t="shared" si="17"/>
        <v>113363.34234115941</v>
      </c>
      <c r="F258" s="43">
        <f t="shared" si="17"/>
        <v>0</v>
      </c>
      <c r="G258" s="43">
        <f t="shared" si="17"/>
        <v>0</v>
      </c>
      <c r="H258" s="43">
        <f t="shared" si="18"/>
        <v>1250694.978855856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106725.4131888276</v>
      </c>
      <c r="E260" s="43">
        <f t="shared" si="19"/>
        <v>0</v>
      </c>
      <c r="F260" s="43">
        <f t="shared" si="19"/>
        <v>0</v>
      </c>
      <c r="G260" s="43">
        <f t="shared" si="19"/>
        <v>0</v>
      </c>
      <c r="H260" s="43">
        <f t="shared" si="18"/>
        <v>106725.4131888276</v>
      </c>
      <c r="I260" s="1"/>
    </row>
    <row r="261" spans="2:10" x14ac:dyDescent="0.2">
      <c r="B261" s="9" t="str">
        <f>$B$50</f>
        <v>Technology</v>
      </c>
      <c r="C261" s="43">
        <f t="shared" si="19"/>
        <v>17685.755290688634</v>
      </c>
      <c r="D261" s="43">
        <f t="shared" si="19"/>
        <v>13772.363261404262</v>
      </c>
      <c r="E261" s="43">
        <f t="shared" si="19"/>
        <v>0</v>
      </c>
      <c r="F261" s="43">
        <f t="shared" si="19"/>
        <v>0</v>
      </c>
      <c r="G261" s="43">
        <f t="shared" si="19"/>
        <v>0</v>
      </c>
      <c r="H261" s="43">
        <f t="shared" si="18"/>
        <v>31458.118552092896</v>
      </c>
      <c r="I261" s="1"/>
    </row>
    <row r="262" spans="2:10" x14ac:dyDescent="0.2">
      <c r="B262" s="9" t="str">
        <f>$B$51</f>
        <v>Nursing</v>
      </c>
      <c r="C262" s="43">
        <f t="shared" si="19"/>
        <v>7677.7273314639979</v>
      </c>
      <c r="D262" s="43">
        <f t="shared" si="19"/>
        <v>308026.60188572737</v>
      </c>
      <c r="E262" s="43">
        <f t="shared" si="19"/>
        <v>10245.424646273828</v>
      </c>
      <c r="F262" s="43">
        <f t="shared" si="19"/>
        <v>0</v>
      </c>
      <c r="G262" s="43">
        <f t="shared" si="19"/>
        <v>0</v>
      </c>
      <c r="H262" s="43">
        <f t="shared" si="18"/>
        <v>325949.75386346522</v>
      </c>
      <c r="I262" s="1"/>
    </row>
    <row r="263" spans="2:10" x14ac:dyDescent="0.2">
      <c r="B263" s="39" t="str">
        <f>$B$52</f>
        <v>Totals</v>
      </c>
      <c r="C263" s="42">
        <f>SUM(C243:C262)</f>
        <v>4514577.2593417084</v>
      </c>
      <c r="D263" s="42">
        <f>SUM(D243:D262)</f>
        <v>4358266.4344887901</v>
      </c>
      <c r="E263" s="42">
        <f>SUM(E243:E262)</f>
        <v>1166319.231594848</v>
      </c>
      <c r="F263" s="42">
        <f>SUM(F243:F262)</f>
        <v>43286.074574654158</v>
      </c>
      <c r="G263" s="42">
        <f>SUM(G243:G262)</f>
        <v>0</v>
      </c>
      <c r="H263" s="42">
        <f t="shared" si="18"/>
        <v>10082449</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22756910.547392178</v>
      </c>
      <c r="D268" s="42">
        <f t="shared" si="20"/>
        <v>7766227.4548677169</v>
      </c>
      <c r="E268" s="42">
        <f t="shared" si="20"/>
        <v>2844483.5145555395</v>
      </c>
      <c r="F268" s="42">
        <f t="shared" si="20"/>
        <v>398624.4868477491</v>
      </c>
      <c r="G268" s="42">
        <f t="shared" si="20"/>
        <v>0</v>
      </c>
      <c r="H268" s="42">
        <f>SUM(C268:G268)</f>
        <v>33766246.003663182</v>
      </c>
      <c r="I268" s="1"/>
    </row>
    <row r="269" spans="2:10" x14ac:dyDescent="0.2">
      <c r="B269" s="9" t="str">
        <f>$B$33</f>
        <v>Science</v>
      </c>
      <c r="C269" s="43">
        <f t="shared" si="20"/>
        <v>7777659.4381433781</v>
      </c>
      <c r="D269" s="43">
        <f t="shared" si="20"/>
        <v>4051753.4890201595</v>
      </c>
      <c r="E269" s="43">
        <f t="shared" si="20"/>
        <v>2394241.0950534726</v>
      </c>
      <c r="F269" s="43">
        <f t="shared" si="20"/>
        <v>0</v>
      </c>
      <c r="G269" s="43">
        <f t="shared" si="20"/>
        <v>0</v>
      </c>
      <c r="H269" s="43">
        <f t="shared" ref="H269:H288" si="21">SUM(C269:G269)</f>
        <v>14223654.022217009</v>
      </c>
      <c r="I269" s="1"/>
    </row>
    <row r="270" spans="2:10" x14ac:dyDescent="0.2">
      <c r="B270" s="9" t="str">
        <f>$B$34</f>
        <v>Fine Arts</v>
      </c>
      <c r="C270" s="43">
        <f t="shared" si="20"/>
        <v>6889922.4811279634</v>
      </c>
      <c r="D270" s="43">
        <f t="shared" si="20"/>
        <v>5228816.2063407218</v>
      </c>
      <c r="E270" s="43">
        <f t="shared" si="20"/>
        <v>1470994.1453452851</v>
      </c>
      <c r="F270" s="43">
        <f t="shared" si="20"/>
        <v>0</v>
      </c>
      <c r="G270" s="43">
        <f t="shared" si="20"/>
        <v>0</v>
      </c>
      <c r="H270" s="43">
        <f t="shared" si="21"/>
        <v>13589732.832813971</v>
      </c>
      <c r="I270" s="1"/>
    </row>
    <row r="271" spans="2:10" x14ac:dyDescent="0.2">
      <c r="B271" s="9" t="str">
        <f>$B$35</f>
        <v>Teacher Education</v>
      </c>
      <c r="C271" s="43">
        <f t="shared" si="20"/>
        <v>1034318.5527586592</v>
      </c>
      <c r="D271" s="43">
        <f t="shared" si="20"/>
        <v>5676344.4730160646</v>
      </c>
      <c r="E271" s="43">
        <f t="shared" si="20"/>
        <v>6943529.4066461548</v>
      </c>
      <c r="F271" s="43">
        <f t="shared" si="20"/>
        <v>865320.02880543389</v>
      </c>
      <c r="G271" s="43">
        <f t="shared" si="20"/>
        <v>0</v>
      </c>
      <c r="H271" s="43">
        <f t="shared" si="21"/>
        <v>14519512.461226314</v>
      </c>
      <c r="I271" s="1"/>
    </row>
    <row r="272" spans="2:10" x14ac:dyDescent="0.2">
      <c r="B272" s="9" t="str">
        <f>$B$36</f>
        <v>Agriculture</v>
      </c>
      <c r="C272" s="43">
        <f t="shared" si="20"/>
        <v>1957276.7740421966</v>
      </c>
      <c r="D272" s="43">
        <f t="shared" si="20"/>
        <v>2669043.3956446867</v>
      </c>
      <c r="E272" s="43">
        <f t="shared" si="20"/>
        <v>815602.27575198864</v>
      </c>
      <c r="F272" s="43">
        <f t="shared" si="20"/>
        <v>150253.5935231176</v>
      </c>
      <c r="G272" s="43">
        <f t="shared" si="20"/>
        <v>0</v>
      </c>
      <c r="H272" s="43">
        <f t="shared" si="21"/>
        <v>5592176.0389619898</v>
      </c>
      <c r="I272" s="1"/>
    </row>
    <row r="273" spans="2:10" x14ac:dyDescent="0.2">
      <c r="B273" s="9" t="str">
        <f>$B$37</f>
        <v>Engineering</v>
      </c>
      <c r="C273" s="43">
        <f t="shared" si="20"/>
        <v>923179.39102104842</v>
      </c>
      <c r="D273" s="43">
        <f t="shared" si="20"/>
        <v>970278.67913049308</v>
      </c>
      <c r="E273" s="43">
        <f t="shared" si="20"/>
        <v>30870.157624517447</v>
      </c>
      <c r="F273" s="43">
        <f t="shared" si="20"/>
        <v>0</v>
      </c>
      <c r="G273" s="43">
        <f t="shared" si="20"/>
        <v>0</v>
      </c>
      <c r="H273" s="43">
        <f t="shared" si="21"/>
        <v>1924328.2277760587</v>
      </c>
      <c r="I273" s="1"/>
    </row>
    <row r="274" spans="2:10" x14ac:dyDescent="0.2">
      <c r="B274" s="9" t="str">
        <f>$B$38</f>
        <v>Home Economics</v>
      </c>
      <c r="C274" s="43">
        <f t="shared" si="20"/>
        <v>1510870.4710925422</v>
      </c>
      <c r="D274" s="43">
        <f t="shared" si="20"/>
        <v>1716005.8843286769</v>
      </c>
      <c r="E274" s="43">
        <f t="shared" si="20"/>
        <v>344030.13325024524</v>
      </c>
      <c r="F274" s="43">
        <f t="shared" si="20"/>
        <v>0</v>
      </c>
      <c r="G274" s="43">
        <f t="shared" si="20"/>
        <v>0</v>
      </c>
      <c r="H274" s="43">
        <f t="shared" si="21"/>
        <v>3570906.4886714644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378569.10676608729</v>
      </c>
      <c r="D276" s="43">
        <f t="shared" si="20"/>
        <v>1676874.6498826838</v>
      </c>
      <c r="E276" s="43">
        <f t="shared" si="20"/>
        <v>1462683.3332570232</v>
      </c>
      <c r="F276" s="43">
        <f t="shared" si="20"/>
        <v>0</v>
      </c>
      <c r="G276" s="43">
        <f t="shared" si="20"/>
        <v>0</v>
      </c>
      <c r="H276" s="43">
        <f t="shared" si="21"/>
        <v>3518127.0899057942</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21460.794943207518</v>
      </c>
      <c r="D279" s="43">
        <f t="shared" si="20"/>
        <v>0</v>
      </c>
      <c r="E279" s="43">
        <f t="shared" si="20"/>
        <v>0</v>
      </c>
      <c r="F279" s="43">
        <f t="shared" si="20"/>
        <v>0</v>
      </c>
      <c r="G279" s="43">
        <f t="shared" si="20"/>
        <v>0</v>
      </c>
      <c r="H279" s="43">
        <f t="shared" si="21"/>
        <v>21460.794943207518</v>
      </c>
      <c r="I279" s="1"/>
    </row>
    <row r="280" spans="2:10" x14ac:dyDescent="0.2">
      <c r="B280" s="9" t="str">
        <f>$B$44</f>
        <v>Physical Training</v>
      </c>
      <c r="C280" s="43">
        <f t="shared" si="20"/>
        <v>884288.41948627261</v>
      </c>
      <c r="D280" s="43">
        <f t="shared" si="20"/>
        <v>906224.79686044471</v>
      </c>
      <c r="E280" s="43">
        <f t="shared" si="20"/>
        <v>0</v>
      </c>
      <c r="F280" s="43">
        <f t="shared" si="20"/>
        <v>0</v>
      </c>
      <c r="G280" s="43">
        <f t="shared" si="20"/>
        <v>0</v>
      </c>
      <c r="H280" s="43">
        <f t="shared" si="21"/>
        <v>1790513.2163467174</v>
      </c>
      <c r="I280" s="1"/>
    </row>
    <row r="281" spans="2:10" x14ac:dyDescent="0.2">
      <c r="B281" s="9" t="str">
        <f>$B$45</f>
        <v>Health Services</v>
      </c>
      <c r="C281" s="43">
        <f t="shared" si="20"/>
        <v>949812.52389828698</v>
      </c>
      <c r="D281" s="43">
        <f t="shared" si="20"/>
        <v>2348271.41893342</v>
      </c>
      <c r="E281" s="43">
        <f t="shared" si="20"/>
        <v>1388088.2499308097</v>
      </c>
      <c r="F281" s="43">
        <f t="shared" si="20"/>
        <v>0</v>
      </c>
      <c r="G281" s="43">
        <f t="shared" si="20"/>
        <v>0</v>
      </c>
      <c r="H281" s="43">
        <f t="shared" si="21"/>
        <v>4686172.1927625164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2540465.951077309</v>
      </c>
      <c r="D283" s="43">
        <f t="shared" si="20"/>
        <v>7988524.314388793</v>
      </c>
      <c r="E283" s="43">
        <f t="shared" si="20"/>
        <v>1763414.4101200658</v>
      </c>
      <c r="F283" s="43">
        <f t="shared" si="20"/>
        <v>0</v>
      </c>
      <c r="G283" s="43">
        <f t="shared" si="20"/>
        <v>0</v>
      </c>
      <c r="H283" s="43">
        <f t="shared" si="21"/>
        <v>12292404.675586168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6656.8386054041548</v>
      </c>
      <c r="D285" s="43">
        <f t="shared" si="22"/>
        <v>1262727.3424494951</v>
      </c>
      <c r="E285" s="43">
        <f t="shared" si="22"/>
        <v>0</v>
      </c>
      <c r="F285" s="43">
        <f t="shared" si="22"/>
        <v>0</v>
      </c>
      <c r="G285" s="43">
        <f t="shared" si="22"/>
        <v>0</v>
      </c>
      <c r="H285" s="43">
        <f t="shared" si="21"/>
        <v>1269384.1810548992</v>
      </c>
      <c r="I285" s="1"/>
    </row>
    <row r="286" spans="2:10" x14ac:dyDescent="0.2">
      <c r="B286" s="9" t="str">
        <f>$B$50</f>
        <v>Technology</v>
      </c>
      <c r="C286" s="43">
        <f t="shared" si="22"/>
        <v>264945.25881518732</v>
      </c>
      <c r="D286" s="43">
        <f t="shared" si="22"/>
        <v>173066.44572232256</v>
      </c>
      <c r="E286" s="43">
        <f t="shared" si="22"/>
        <v>0</v>
      </c>
      <c r="F286" s="43">
        <f t="shared" si="22"/>
        <v>0</v>
      </c>
      <c r="G286" s="43">
        <f t="shared" si="22"/>
        <v>0</v>
      </c>
      <c r="H286" s="43">
        <f t="shared" si="21"/>
        <v>438011.70453750988</v>
      </c>
      <c r="I286" s="1"/>
    </row>
    <row r="287" spans="2:10" x14ac:dyDescent="0.2">
      <c r="B287" s="9" t="str">
        <f>$B$51</f>
        <v>Nursing</v>
      </c>
      <c r="C287" s="43">
        <f t="shared" si="22"/>
        <v>157800.65373515972</v>
      </c>
      <c r="D287" s="43">
        <f t="shared" si="22"/>
        <v>5070553.3135891063</v>
      </c>
      <c r="E287" s="43">
        <f t="shared" si="22"/>
        <v>238193.1022089317</v>
      </c>
      <c r="F287" s="43">
        <f t="shared" si="22"/>
        <v>0</v>
      </c>
      <c r="G287" s="43">
        <f t="shared" si="22"/>
        <v>0</v>
      </c>
      <c r="H287" s="43">
        <f t="shared" si="21"/>
        <v>5466547.0695331981</v>
      </c>
      <c r="I287" s="1"/>
    </row>
    <row r="288" spans="2:10" x14ac:dyDescent="0.2">
      <c r="B288" s="39" t="str">
        <f>$B$52</f>
        <v>Totals</v>
      </c>
      <c r="C288" s="42">
        <f>SUM(C268:C287)</f>
        <v>48054137.20290488</v>
      </c>
      <c r="D288" s="42">
        <f>SUM(D268:D287)</f>
        <v>47504711.864174783</v>
      </c>
      <c r="E288" s="42">
        <f>SUM(E268:E287)</f>
        <v>19696129.823744033</v>
      </c>
      <c r="F288" s="42">
        <f>SUM(F268:F287)</f>
        <v>1414198.1091763005</v>
      </c>
      <c r="G288" s="42">
        <f>SUM(G268:G287)</f>
        <v>0</v>
      </c>
      <c r="H288" s="42">
        <f t="shared" si="21"/>
        <v>116669177</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244.74006869345456</v>
      </c>
      <c r="D293" s="40">
        <f t="shared" si="23"/>
        <v>427.39681112034106</v>
      </c>
      <c r="E293" s="40">
        <f t="shared" si="23"/>
        <v>991.10923852109386</v>
      </c>
      <c r="F293" s="40">
        <f t="shared" si="23"/>
        <v>1342.1699893863606</v>
      </c>
      <c r="G293" s="41">
        <f t="shared" si="23"/>
        <v>0</v>
      </c>
      <c r="H293" s="42">
        <f t="shared" si="23"/>
        <v>295.36087545409617</v>
      </c>
      <c r="I293" s="1"/>
    </row>
    <row r="294" spans="2:10" x14ac:dyDescent="0.2">
      <c r="B294" s="9" t="str">
        <f>$B$33</f>
        <v>Science</v>
      </c>
      <c r="C294" s="75">
        <f t="shared" si="23"/>
        <v>265.49443379905711</v>
      </c>
      <c r="D294" s="75">
        <f t="shared" si="23"/>
        <v>623.82655720094829</v>
      </c>
      <c r="E294" s="75">
        <f t="shared" si="23"/>
        <v>1220.3063685287832</v>
      </c>
      <c r="F294" s="75">
        <f t="shared" si="23"/>
        <v>0</v>
      </c>
      <c r="G294" s="96">
        <f t="shared" si="23"/>
        <v>0</v>
      </c>
      <c r="H294" s="43">
        <f t="shared" si="23"/>
        <v>376.76557592225601</v>
      </c>
      <c r="I294" s="1"/>
    </row>
    <row r="295" spans="2:10" x14ac:dyDescent="0.2">
      <c r="B295" s="9" t="str">
        <f>$B$34</f>
        <v>Fine Arts</v>
      </c>
      <c r="C295" s="75">
        <f t="shared" si="23"/>
        <v>357.88086853978615</v>
      </c>
      <c r="D295" s="75">
        <f t="shared" si="23"/>
        <v>578.21698621483154</v>
      </c>
      <c r="E295" s="75">
        <f t="shared" si="23"/>
        <v>1246.6052079197332</v>
      </c>
      <c r="F295" s="75">
        <f t="shared" si="23"/>
        <v>0</v>
      </c>
      <c r="G295" s="96">
        <f t="shared" si="23"/>
        <v>0</v>
      </c>
      <c r="H295" s="43">
        <f t="shared" si="23"/>
        <v>461.0596380937734</v>
      </c>
      <c r="I295" s="1"/>
    </row>
    <row r="296" spans="2:10" x14ac:dyDescent="0.2">
      <c r="B296" s="9" t="str">
        <f>$B$35</f>
        <v>Teacher Education</v>
      </c>
      <c r="C296" s="75">
        <f t="shared" si="23"/>
        <v>264.32878935820577</v>
      </c>
      <c r="D296" s="75">
        <f t="shared" si="23"/>
        <v>443.25663540653323</v>
      </c>
      <c r="E296" s="75">
        <f t="shared" si="23"/>
        <v>519.60857641593611</v>
      </c>
      <c r="F296" s="75">
        <f t="shared" si="23"/>
        <v>1388.9567075528635</v>
      </c>
      <c r="G296" s="96">
        <f t="shared" si="23"/>
        <v>0</v>
      </c>
      <c r="H296" s="43">
        <f t="shared" si="23"/>
        <v>472.87127377385815</v>
      </c>
      <c r="I296" s="1"/>
    </row>
    <row r="297" spans="2:10" x14ac:dyDescent="0.2">
      <c r="B297" s="9" t="str">
        <f>$B$36</f>
        <v>Agriculture</v>
      </c>
      <c r="C297" s="75">
        <f t="shared" si="23"/>
        <v>413.80058647826564</v>
      </c>
      <c r="D297" s="75">
        <f t="shared" si="23"/>
        <v>582.7605667346478</v>
      </c>
      <c r="E297" s="75">
        <f t="shared" si="23"/>
        <v>1631.2045515039772</v>
      </c>
      <c r="F297" s="75">
        <f t="shared" si="23"/>
        <v>2683.0998843413859</v>
      </c>
      <c r="G297" s="96">
        <f t="shared" si="23"/>
        <v>0</v>
      </c>
      <c r="H297" s="43">
        <f t="shared" si="23"/>
        <v>566.81289671214165</v>
      </c>
      <c r="I297" s="1"/>
    </row>
    <row r="298" spans="2:10" x14ac:dyDescent="0.2">
      <c r="B298" s="9" t="str">
        <f>$B$37</f>
        <v>Engineering</v>
      </c>
      <c r="C298" s="75">
        <f t="shared" si="23"/>
        <v>344.3414364121777</v>
      </c>
      <c r="D298" s="75">
        <f t="shared" si="23"/>
        <v>478.91346452640329</v>
      </c>
      <c r="E298" s="75">
        <f t="shared" si="23"/>
        <v>2572.5131353764541</v>
      </c>
      <c r="F298" s="75">
        <f t="shared" si="23"/>
        <v>0</v>
      </c>
      <c r="G298" s="96">
        <f t="shared" si="23"/>
        <v>0</v>
      </c>
      <c r="H298" s="43">
        <f t="shared" si="23"/>
        <v>407.78305314177976</v>
      </c>
      <c r="I298" s="1"/>
    </row>
    <row r="299" spans="2:10" x14ac:dyDescent="0.2">
      <c r="B299" s="9" t="str">
        <f>$B$38</f>
        <v>Home Economics</v>
      </c>
      <c r="C299" s="75">
        <f t="shared" si="23"/>
        <v>162.72164470571266</v>
      </c>
      <c r="D299" s="75">
        <f t="shared" si="23"/>
        <v>263.23145947671065</v>
      </c>
      <c r="E299" s="75">
        <f t="shared" si="23"/>
        <v>467.43224626392015</v>
      </c>
      <c r="F299" s="75">
        <f t="shared" si="23"/>
        <v>0</v>
      </c>
      <c r="G299" s="96">
        <f t="shared" si="23"/>
        <v>0</v>
      </c>
      <c r="H299" s="43">
        <f t="shared" si="23"/>
        <v>215.89519278545734</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388.27600693957669</v>
      </c>
      <c r="D301" s="75">
        <f t="shared" si="23"/>
        <v>468.53161494347131</v>
      </c>
      <c r="E301" s="75">
        <f t="shared" si="23"/>
        <v>605.16480482293059</v>
      </c>
      <c r="F301" s="75">
        <f t="shared" si="23"/>
        <v>0</v>
      </c>
      <c r="G301" s="96">
        <f t="shared" si="23"/>
        <v>0</v>
      </c>
      <c r="H301" s="43">
        <f t="shared" si="23"/>
        <v>504.6804030850372</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397.42212857791702</v>
      </c>
      <c r="D304" s="75">
        <f t="shared" si="23"/>
        <v>0</v>
      </c>
      <c r="E304" s="75">
        <f t="shared" si="23"/>
        <v>0</v>
      </c>
      <c r="F304" s="75">
        <f t="shared" si="23"/>
        <v>0</v>
      </c>
      <c r="G304" s="96">
        <f t="shared" si="23"/>
        <v>0</v>
      </c>
      <c r="H304" s="43">
        <f t="shared" si="23"/>
        <v>397.42212857791702</v>
      </c>
      <c r="I304" s="1"/>
    </row>
    <row r="305" spans="2:10" x14ac:dyDescent="0.2">
      <c r="B305" s="9" t="str">
        <f>$B$44</f>
        <v>Physical Training</v>
      </c>
      <c r="C305" s="75">
        <f t="shared" si="23"/>
        <v>209.94501887138478</v>
      </c>
      <c r="D305" s="75">
        <f t="shared" si="23"/>
        <v>306.26049234891678</v>
      </c>
      <c r="E305" s="75">
        <f t="shared" si="23"/>
        <v>0</v>
      </c>
      <c r="F305" s="75">
        <f t="shared" si="23"/>
        <v>0</v>
      </c>
      <c r="G305" s="96">
        <f t="shared" si="23"/>
        <v>0</v>
      </c>
      <c r="H305" s="43">
        <f t="shared" si="23"/>
        <v>249.68807925627073</v>
      </c>
      <c r="I305" s="1"/>
    </row>
    <row r="306" spans="2:10" x14ac:dyDescent="0.2">
      <c r="B306" s="9" t="str">
        <f>$B$45</f>
        <v>Health Services</v>
      </c>
      <c r="C306" s="75">
        <f t="shared" si="23"/>
        <v>205.23174673688138</v>
      </c>
      <c r="D306" s="75">
        <f t="shared" si="23"/>
        <v>316.43598152990432</v>
      </c>
      <c r="E306" s="75">
        <f t="shared" si="23"/>
        <v>661.62452332259761</v>
      </c>
      <c r="F306" s="75">
        <f t="shared" si="23"/>
        <v>0</v>
      </c>
      <c r="G306" s="96">
        <f t="shared" si="23"/>
        <v>0</v>
      </c>
      <c r="H306" s="43">
        <f t="shared" si="23"/>
        <v>331.24847619725148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230.86749828038069</v>
      </c>
      <c r="D308" s="75">
        <f t="shared" si="23"/>
        <v>383.19778934085446</v>
      </c>
      <c r="E308" s="75">
        <f t="shared" si="23"/>
        <v>645.23030008052172</v>
      </c>
      <c r="F308" s="75">
        <f t="shared" si="23"/>
        <v>0</v>
      </c>
      <c r="G308" s="96">
        <f t="shared" si="23"/>
        <v>0</v>
      </c>
      <c r="H308" s="43">
        <f t="shared" si="23"/>
        <v>355.43617498225098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492.29136157875053</v>
      </c>
      <c r="E310" s="75">
        <f t="shared" si="24"/>
        <v>0</v>
      </c>
      <c r="F310" s="75">
        <f t="shared" si="24"/>
        <v>0</v>
      </c>
      <c r="G310" s="96">
        <f t="shared" si="24"/>
        <v>0</v>
      </c>
      <c r="H310" s="43">
        <f t="shared" si="24"/>
        <v>494.8866202943077</v>
      </c>
      <c r="I310" s="1"/>
    </row>
    <row r="311" spans="2:10" x14ac:dyDescent="0.2">
      <c r="B311" s="9" t="str">
        <f>$B$50</f>
        <v>Technology</v>
      </c>
      <c r="C311" s="75">
        <f t="shared" si="24"/>
        <v>367.46915230955244</v>
      </c>
      <c r="D311" s="75">
        <f t="shared" si="24"/>
        <v>522.85935263541558</v>
      </c>
      <c r="E311" s="75">
        <f t="shared" si="24"/>
        <v>0</v>
      </c>
      <c r="F311" s="75">
        <f t="shared" si="24"/>
        <v>0</v>
      </c>
      <c r="G311" s="96">
        <f t="shared" si="24"/>
        <v>0</v>
      </c>
      <c r="H311" s="43">
        <f t="shared" si="24"/>
        <v>416.36093587215771</v>
      </c>
      <c r="I311" s="1"/>
    </row>
    <row r="312" spans="2:10" x14ac:dyDescent="0.2">
      <c r="B312" s="9" t="str">
        <f>$B$51</f>
        <v>Nursing</v>
      </c>
      <c r="C312" s="75">
        <f t="shared" si="24"/>
        <v>504.15544324332177</v>
      </c>
      <c r="D312" s="75">
        <f t="shared" si="24"/>
        <v>684.93223201257683</v>
      </c>
      <c r="E312" s="75">
        <f t="shared" si="24"/>
        <v>964.34454335599878</v>
      </c>
      <c r="F312" s="75">
        <f t="shared" si="24"/>
        <v>0</v>
      </c>
      <c r="G312" s="96">
        <f t="shared" si="24"/>
        <v>0</v>
      </c>
      <c r="H312" s="43">
        <f t="shared" si="24"/>
        <v>686.49341573944469</v>
      </c>
      <c r="I312" s="1"/>
    </row>
    <row r="313" spans="2:10" x14ac:dyDescent="0.2">
      <c r="B313" s="39" t="str">
        <f>$B$52</f>
        <v>Totals</v>
      </c>
      <c r="C313" s="42">
        <f t="shared" si="24"/>
        <v>261.09709586629981</v>
      </c>
      <c r="D313" s="42">
        <f t="shared" si="24"/>
        <v>453.5272506007426</v>
      </c>
      <c r="E313" s="42">
        <f t="shared" si="24"/>
        <v>700.48118016018327</v>
      </c>
      <c r="F313" s="42">
        <f t="shared" si="24"/>
        <v>1448.9734725167013</v>
      </c>
      <c r="G313" s="42">
        <f t="shared" si="24"/>
        <v>0</v>
      </c>
      <c r="H313" s="42">
        <f t="shared" si="24"/>
        <v>367.01577609583308</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1.7463295381177262</v>
      </c>
      <c r="E318" s="59">
        <f t="shared" si="25"/>
        <v>4.049640272686581</v>
      </c>
      <c r="F318" s="59">
        <f t="shared" si="25"/>
        <v>5.4840631391154639</v>
      </c>
      <c r="G318" s="59">
        <f t="shared" si="25"/>
        <v>0</v>
      </c>
      <c r="H318" s="59">
        <f t="shared" si="25"/>
        <v>1.2068349781500058</v>
      </c>
      <c r="I318" s="1"/>
    </row>
    <row r="319" spans="2:10" x14ac:dyDescent="0.2">
      <c r="B319" s="9" t="str">
        <f>$B$33</f>
        <v>Science</v>
      </c>
      <c r="C319" s="59">
        <f t="shared" ref="C319:H334" si="26">IF($C$293=0,"",C294/$C$293)</f>
        <v>1.0848016641345235</v>
      </c>
      <c r="D319" s="59">
        <f t="shared" si="26"/>
        <v>2.5489351234199118</v>
      </c>
      <c r="E319" s="59">
        <f t="shared" si="26"/>
        <v>4.9861323282427419</v>
      </c>
      <c r="F319" s="59">
        <f t="shared" si="26"/>
        <v>0</v>
      </c>
      <c r="G319" s="59">
        <f t="shared" si="26"/>
        <v>0</v>
      </c>
      <c r="H319" s="59">
        <f t="shared" si="26"/>
        <v>1.5394519497098287</v>
      </c>
      <c r="I319" s="1"/>
    </row>
    <row r="320" spans="2:10" x14ac:dyDescent="0.2">
      <c r="B320" s="9" t="str">
        <f>$B$34</f>
        <v>Fine Arts</v>
      </c>
      <c r="C320" s="59">
        <f t="shared" si="26"/>
        <v>1.4622896465230806</v>
      </c>
      <c r="D320" s="59">
        <f t="shared" si="26"/>
        <v>2.3625758924627434</v>
      </c>
      <c r="E320" s="59">
        <f t="shared" si="26"/>
        <v>5.0935885348677807</v>
      </c>
      <c r="F320" s="59">
        <f t="shared" si="26"/>
        <v>0</v>
      </c>
      <c r="G320" s="59">
        <f t="shared" si="26"/>
        <v>0</v>
      </c>
      <c r="H320" s="59">
        <f t="shared" si="26"/>
        <v>1.8838747596792849</v>
      </c>
      <c r="I320" s="1"/>
    </row>
    <row r="321" spans="2:9" x14ac:dyDescent="0.2">
      <c r="B321" s="9" t="str">
        <f>$B$35</f>
        <v>Teacher Education</v>
      </c>
      <c r="C321" s="59">
        <f t="shared" si="26"/>
        <v>1.0800388786737114</v>
      </c>
      <c r="D321" s="59">
        <f t="shared" si="26"/>
        <v>1.8111322668693355</v>
      </c>
      <c r="E321" s="59">
        <f t="shared" si="26"/>
        <v>2.1231038268064064</v>
      </c>
      <c r="F321" s="59">
        <f t="shared" si="26"/>
        <v>5.6752321553549123</v>
      </c>
      <c r="G321" s="59">
        <f t="shared" si="26"/>
        <v>0</v>
      </c>
      <c r="H321" s="59">
        <f t="shared" si="26"/>
        <v>1.9321367208004907</v>
      </c>
      <c r="I321" s="1"/>
    </row>
    <row r="322" spans="2:9" x14ac:dyDescent="0.2">
      <c r="B322" s="9" t="str">
        <f>$B$36</f>
        <v>Agriculture</v>
      </c>
      <c r="C322" s="59">
        <f t="shared" si="26"/>
        <v>1.6907758042536356</v>
      </c>
      <c r="D322" s="59">
        <f t="shared" si="26"/>
        <v>2.3811408154198714</v>
      </c>
      <c r="E322" s="59">
        <f t="shared" si="26"/>
        <v>6.6650490057151925</v>
      </c>
      <c r="F322" s="59">
        <f t="shared" si="26"/>
        <v>10.963059292518471</v>
      </c>
      <c r="G322" s="59">
        <f t="shared" si="26"/>
        <v>0</v>
      </c>
      <c r="H322" s="59">
        <f t="shared" si="26"/>
        <v>2.3159791518326918</v>
      </c>
      <c r="I322" s="1"/>
    </row>
    <row r="323" spans="2:9" x14ac:dyDescent="0.2">
      <c r="B323" s="9" t="str">
        <f>$B$37</f>
        <v>Engineering</v>
      </c>
      <c r="C323" s="59">
        <f t="shared" si="26"/>
        <v>1.4069679650350893</v>
      </c>
      <c r="D323" s="59">
        <f t="shared" si="26"/>
        <v>1.9568249166680551</v>
      </c>
      <c r="E323" s="59">
        <f t="shared" si="26"/>
        <v>10.511205415238386</v>
      </c>
      <c r="F323" s="59">
        <f t="shared" si="26"/>
        <v>0</v>
      </c>
      <c r="G323" s="59">
        <f t="shared" si="26"/>
        <v>0</v>
      </c>
      <c r="H323" s="59">
        <f t="shared" si="26"/>
        <v>1.6661883577900856</v>
      </c>
      <c r="I323" s="1"/>
    </row>
    <row r="324" spans="2:9" x14ac:dyDescent="0.2">
      <c r="B324" s="9" t="str">
        <f>$B$38</f>
        <v>Home Economics</v>
      </c>
      <c r="C324" s="59">
        <f t="shared" si="26"/>
        <v>0.66487537400149699</v>
      </c>
      <c r="D324" s="59">
        <f t="shared" si="26"/>
        <v>1.0755552242915205</v>
      </c>
      <c r="E324" s="59">
        <f t="shared" si="26"/>
        <v>1.9099130304216563</v>
      </c>
      <c r="F324" s="59">
        <f t="shared" si="26"/>
        <v>0</v>
      </c>
      <c r="G324" s="59">
        <f t="shared" si="26"/>
        <v>0</v>
      </c>
      <c r="H324" s="59">
        <f t="shared" si="26"/>
        <v>0.88214077056533624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1.5864831983270622</v>
      </c>
      <c r="D326" s="59">
        <f t="shared" si="26"/>
        <v>1.9144050152667214</v>
      </c>
      <c r="E326" s="59">
        <f t="shared" si="26"/>
        <v>2.4726838071657182</v>
      </c>
      <c r="F326" s="59">
        <f t="shared" si="26"/>
        <v>0</v>
      </c>
      <c r="G326" s="59">
        <f t="shared" si="26"/>
        <v>0</v>
      </c>
      <c r="H326" s="59">
        <f t="shared" si="26"/>
        <v>2.0621077937065015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1.6238539553394586</v>
      </c>
      <c r="D329" s="59">
        <f t="shared" si="26"/>
        <v>0</v>
      </c>
      <c r="E329" s="59">
        <f t="shared" si="26"/>
        <v>0</v>
      </c>
      <c r="F329" s="59">
        <f t="shared" si="26"/>
        <v>0</v>
      </c>
      <c r="G329" s="59">
        <f t="shared" si="26"/>
        <v>0</v>
      </c>
      <c r="H329" s="59">
        <f t="shared" si="26"/>
        <v>1.6238539553394586</v>
      </c>
      <c r="I329" s="1"/>
    </row>
    <row r="330" spans="2:9" x14ac:dyDescent="0.2">
      <c r="B330" s="9" t="str">
        <f>$B$44</f>
        <v>Physical Training</v>
      </c>
      <c r="C330" s="59">
        <f t="shared" si="26"/>
        <v>0.85782855252177037</v>
      </c>
      <c r="D330" s="59">
        <f t="shared" si="26"/>
        <v>1.2513704600308775</v>
      </c>
      <c r="E330" s="59">
        <f t="shared" si="26"/>
        <v>0</v>
      </c>
      <c r="F330" s="59">
        <f t="shared" si="26"/>
        <v>0</v>
      </c>
      <c r="G330" s="59">
        <f t="shared" si="26"/>
        <v>0</v>
      </c>
      <c r="H330" s="59">
        <f t="shared" si="26"/>
        <v>1.0202174110239943</v>
      </c>
      <c r="I330" s="1"/>
    </row>
    <row r="331" spans="2:9" x14ac:dyDescent="0.2">
      <c r="B331" s="9" t="str">
        <f>$B$45</f>
        <v>Health Services</v>
      </c>
      <c r="C331" s="59">
        <f t="shared" si="26"/>
        <v>0.83857027511887017</v>
      </c>
      <c r="D331" s="59">
        <f t="shared" si="26"/>
        <v>1.2929471795084415</v>
      </c>
      <c r="E331" s="59">
        <f t="shared" si="26"/>
        <v>2.7033763897128971</v>
      </c>
      <c r="F331" s="59">
        <f t="shared" si="26"/>
        <v>0</v>
      </c>
      <c r="G331" s="59">
        <f t="shared" si="26"/>
        <v>0</v>
      </c>
      <c r="H331" s="59">
        <f t="shared" si="26"/>
        <v>1.3534705533328575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0.94331712625916708</v>
      </c>
      <c r="D333" s="59">
        <f t="shared" si="26"/>
        <v>1.5657337655683303</v>
      </c>
      <c r="E333" s="59">
        <f t="shared" si="26"/>
        <v>2.6363901241226464</v>
      </c>
      <c r="F333" s="59">
        <f t="shared" si="26"/>
        <v>0</v>
      </c>
      <c r="G333" s="59">
        <f t="shared" si="26"/>
        <v>0</v>
      </c>
      <c r="H333" s="59">
        <f t="shared" si="26"/>
        <v>1.452300707766194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2.0114865710663934</v>
      </c>
      <c r="E335" s="59">
        <f t="shared" si="27"/>
        <v>0</v>
      </c>
      <c r="F335" s="59">
        <f t="shared" si="27"/>
        <v>0</v>
      </c>
      <c r="G335" s="59">
        <f t="shared" si="27"/>
        <v>0</v>
      </c>
      <c r="H335" s="59">
        <f t="shared" si="27"/>
        <v>2.0220907141861204</v>
      </c>
      <c r="I335" s="1"/>
    </row>
    <row r="336" spans="2:9" x14ac:dyDescent="0.2">
      <c r="B336" s="9" t="str">
        <f>$B$50</f>
        <v>Technology</v>
      </c>
      <c r="C336" s="59">
        <f t="shared" si="27"/>
        <v>1.501467063694504</v>
      </c>
      <c r="D336" s="59">
        <f t="shared" si="27"/>
        <v>2.1363863932322218</v>
      </c>
      <c r="E336" s="59">
        <f t="shared" si="27"/>
        <v>0</v>
      </c>
      <c r="F336" s="59">
        <f t="shared" si="27"/>
        <v>0</v>
      </c>
      <c r="G336" s="59">
        <f t="shared" si="27"/>
        <v>0</v>
      </c>
      <c r="H336" s="59">
        <f t="shared" si="27"/>
        <v>1.7012373090148318</v>
      </c>
      <c r="I336" s="1"/>
    </row>
    <row r="337" spans="2:10" x14ac:dyDescent="0.2">
      <c r="B337" s="9" t="str">
        <f>$B$51</f>
        <v>Nursing</v>
      </c>
      <c r="C337" s="59">
        <f t="shared" si="27"/>
        <v>2.0599628247828679</v>
      </c>
      <c r="D337" s="59">
        <f t="shared" si="27"/>
        <v>2.7986109330976703</v>
      </c>
      <c r="E337" s="59">
        <f t="shared" si="27"/>
        <v>3.940280594445178</v>
      </c>
      <c r="F337" s="59">
        <f t="shared" si="27"/>
        <v>0</v>
      </c>
      <c r="G337" s="59">
        <f t="shared" si="27"/>
        <v>0</v>
      </c>
      <c r="H337" s="59">
        <f t="shared" si="27"/>
        <v>2.8049898792800518</v>
      </c>
      <c r="I337" s="1"/>
    </row>
    <row r="338" spans="2:10" x14ac:dyDescent="0.2">
      <c r="B338" s="39" t="str">
        <f>$B$52</f>
        <v>Totals</v>
      </c>
      <c r="C338" s="59">
        <f t="shared" si="27"/>
        <v>1.0668342836551745</v>
      </c>
      <c r="D338" s="59">
        <f t="shared" si="27"/>
        <v>1.8530976681582991</v>
      </c>
      <c r="E338" s="59">
        <f t="shared" si="27"/>
        <v>2.8621434320081045</v>
      </c>
      <c r="F338" s="59">
        <f t="shared" si="27"/>
        <v>5.9204587146356937</v>
      </c>
      <c r="G338" s="59">
        <f t="shared" si="27"/>
        <v>0</v>
      </c>
      <c r="H338" s="59">
        <f t="shared" si="27"/>
        <v>1.4996145831581549</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7342.2020608036364</v>
      </c>
      <c r="D343" s="42">
        <f t="shared" si="28"/>
        <v>12821.904333610231</v>
      </c>
      <c r="E343" s="42">
        <f>E293*24</f>
        <v>23786.621724506251</v>
      </c>
      <c r="F343" s="42">
        <f>F293*18</f>
        <v>24159.059808954491</v>
      </c>
      <c r="G343" s="42">
        <f>G293*24</f>
        <v>0</v>
      </c>
      <c r="H343" s="42">
        <f>IF((C32/30+D32/30+E32/24+F32/18+G32/24)=0,0,H268/(C32/30+D32/30+E32/24+F32/18+G32/24))</f>
        <v>8790.4317614482734</v>
      </c>
      <c r="I343" s="1"/>
    </row>
    <row r="344" spans="2:10" x14ac:dyDescent="0.2">
      <c r="B344" s="9" t="str">
        <f>$B$33</f>
        <v>Science</v>
      </c>
      <c r="C344" s="43">
        <f t="shared" si="28"/>
        <v>7964.8330139717127</v>
      </c>
      <c r="D344" s="43">
        <f t="shared" si="28"/>
        <v>18714.79671602845</v>
      </c>
      <c r="E344" s="43">
        <f>E294*24</f>
        <v>29287.352844690795</v>
      </c>
      <c r="F344" s="43">
        <f>F294*18</f>
        <v>0</v>
      </c>
      <c r="G344" s="43">
        <f>G294*24</f>
        <v>0</v>
      </c>
      <c r="H344" s="43">
        <f t="shared" ref="H344:H363" si="29">IF((C33/30+D33/30+E33/24+F33/18+G33/24)=0,0,H269/(C33/30+D33/30+E33/24+F33/18+G33/24))</f>
        <v>11157.994918389495</v>
      </c>
      <c r="I344" s="1"/>
    </row>
    <row r="345" spans="2:10" x14ac:dyDescent="0.2">
      <c r="B345" s="9" t="str">
        <f>$B$34</f>
        <v>Fine Arts</v>
      </c>
      <c r="C345" s="43">
        <f t="shared" si="28"/>
        <v>10736.426056193584</v>
      </c>
      <c r="D345" s="43">
        <f t="shared" si="28"/>
        <v>17346.509586444947</v>
      </c>
      <c r="E345" s="43">
        <f t="shared" ref="E345:E363" si="30">E295*24</f>
        <v>29918.524990073594</v>
      </c>
      <c r="F345" s="43">
        <f t="shared" ref="F345:F363" si="31">F295*18</f>
        <v>0</v>
      </c>
      <c r="G345" s="43">
        <f t="shared" ref="G345:G363" si="32">G295*24</f>
        <v>0</v>
      </c>
      <c r="H345" s="43">
        <f t="shared" si="29"/>
        <v>13694.7257300779</v>
      </c>
      <c r="I345" s="1"/>
    </row>
    <row r="346" spans="2:10" x14ac:dyDescent="0.2">
      <c r="B346" s="9" t="str">
        <f>$B$35</f>
        <v>Teacher Education</v>
      </c>
      <c r="C346" s="43">
        <f t="shared" si="28"/>
        <v>7929.8636807461735</v>
      </c>
      <c r="D346" s="43">
        <f t="shared" si="28"/>
        <v>13297.699062195998</v>
      </c>
      <c r="E346" s="43">
        <f t="shared" si="30"/>
        <v>12470.605833982467</v>
      </c>
      <c r="F346" s="43">
        <f t="shared" si="31"/>
        <v>25001.220735951541</v>
      </c>
      <c r="G346" s="43">
        <f t="shared" si="32"/>
        <v>0</v>
      </c>
      <c r="H346" s="43">
        <f t="shared" si="29"/>
        <v>12639.921084995571</v>
      </c>
      <c r="I346" s="1"/>
    </row>
    <row r="347" spans="2:10" x14ac:dyDescent="0.2">
      <c r="B347" s="9" t="str">
        <f>$B$36</f>
        <v>Agriculture</v>
      </c>
      <c r="C347" s="43">
        <f t="shared" si="28"/>
        <v>12414.01759434797</v>
      </c>
      <c r="D347" s="43">
        <f t="shared" si="28"/>
        <v>17482.817002039435</v>
      </c>
      <c r="E347" s="43">
        <f t="shared" si="30"/>
        <v>39148.909236095453</v>
      </c>
      <c r="F347" s="43">
        <f t="shared" si="31"/>
        <v>48295.797918144948</v>
      </c>
      <c r="G347" s="43">
        <f t="shared" si="32"/>
        <v>0</v>
      </c>
      <c r="H347" s="43">
        <f t="shared" si="29"/>
        <v>16729.128918284168</v>
      </c>
      <c r="I347" s="1"/>
    </row>
    <row r="348" spans="2:10" x14ac:dyDescent="0.2">
      <c r="B348" s="9" t="str">
        <f>$B$37</f>
        <v>Engineering</v>
      </c>
      <c r="C348" s="43">
        <f t="shared" si="28"/>
        <v>10330.24309236533</v>
      </c>
      <c r="D348" s="43">
        <f t="shared" si="28"/>
        <v>14367.403935792099</v>
      </c>
      <c r="E348" s="43">
        <f t="shared" si="30"/>
        <v>61740.315249034902</v>
      </c>
      <c r="F348" s="43">
        <f t="shared" si="31"/>
        <v>0</v>
      </c>
      <c r="G348" s="43">
        <f t="shared" si="32"/>
        <v>0</v>
      </c>
      <c r="H348" s="43">
        <f t="shared" si="29"/>
        <v>12225.719363253234</v>
      </c>
      <c r="I348" s="1"/>
    </row>
    <row r="349" spans="2:10" x14ac:dyDescent="0.2">
      <c r="B349" s="9" t="str">
        <f>$B$38</f>
        <v>Home Economics</v>
      </c>
      <c r="C349" s="43">
        <f t="shared" si="28"/>
        <v>4881.64934117138</v>
      </c>
      <c r="D349" s="43">
        <f t="shared" si="28"/>
        <v>7896.9437843013193</v>
      </c>
      <c r="E349" s="43">
        <f t="shared" si="30"/>
        <v>11218.373910334083</v>
      </c>
      <c r="F349" s="43">
        <f t="shared" si="31"/>
        <v>0</v>
      </c>
      <c r="G349" s="43">
        <f t="shared" si="32"/>
        <v>0</v>
      </c>
      <c r="H349" s="43">
        <f t="shared" si="29"/>
        <v>6405.5964278966721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11648.280208187301</v>
      </c>
      <c r="D351" s="43">
        <f t="shared" si="28"/>
        <v>14055.94844830414</v>
      </c>
      <c r="E351" s="43">
        <f t="shared" si="30"/>
        <v>14523.955315750334</v>
      </c>
      <c r="F351" s="43">
        <f t="shared" si="31"/>
        <v>0</v>
      </c>
      <c r="G351" s="43">
        <f t="shared" si="32"/>
        <v>0</v>
      </c>
      <c r="H351" s="43">
        <f t="shared" si="29"/>
        <v>13932.716768050404</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11922.663857337511</v>
      </c>
      <c r="D354" s="43">
        <f t="shared" si="28"/>
        <v>0</v>
      </c>
      <c r="E354" s="43">
        <f t="shared" si="30"/>
        <v>0</v>
      </c>
      <c r="F354" s="43">
        <f t="shared" si="31"/>
        <v>0</v>
      </c>
      <c r="G354" s="43">
        <f t="shared" si="32"/>
        <v>0</v>
      </c>
      <c r="H354" s="43">
        <f t="shared" si="29"/>
        <v>11922.663857337509</v>
      </c>
      <c r="I354" s="1"/>
    </row>
    <row r="355" spans="2:9" x14ac:dyDescent="0.2">
      <c r="B355" s="9" t="str">
        <f>$B$44</f>
        <v>Physical Training</v>
      </c>
      <c r="C355" s="43">
        <f t="shared" si="28"/>
        <v>6298.3505661415429</v>
      </c>
      <c r="D355" s="43">
        <f t="shared" si="28"/>
        <v>9187.814770467503</v>
      </c>
      <c r="E355" s="43">
        <f t="shared" si="30"/>
        <v>0</v>
      </c>
      <c r="F355" s="43">
        <f t="shared" si="31"/>
        <v>0</v>
      </c>
      <c r="G355" s="43">
        <f t="shared" si="32"/>
        <v>0</v>
      </c>
      <c r="H355" s="43">
        <f t="shared" si="29"/>
        <v>7490.6423776881211</v>
      </c>
      <c r="I355" s="1"/>
    </row>
    <row r="356" spans="2:9" x14ac:dyDescent="0.2">
      <c r="B356" s="9" t="str">
        <f>$B$45</f>
        <v>Health Services</v>
      </c>
      <c r="C356" s="43">
        <f t="shared" si="28"/>
        <v>6156.9524021064417</v>
      </c>
      <c r="D356" s="43">
        <f t="shared" si="28"/>
        <v>9493.0794458971304</v>
      </c>
      <c r="E356" s="43">
        <f t="shared" si="30"/>
        <v>15878.988559742342</v>
      </c>
      <c r="F356" s="43">
        <f t="shared" si="31"/>
        <v>0</v>
      </c>
      <c r="G356" s="43">
        <f t="shared" si="32"/>
        <v>0</v>
      </c>
      <c r="H356" s="43">
        <f t="shared" si="29"/>
        <v>9582.1944438452429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6926.0249484114211</v>
      </c>
      <c r="D358" s="43">
        <f t="shared" si="28"/>
        <v>11495.933680225633</v>
      </c>
      <c r="E358" s="43">
        <f t="shared" si="30"/>
        <v>15485.52720193252</v>
      </c>
      <c r="F358" s="43">
        <f t="shared" si="31"/>
        <v>0</v>
      </c>
      <c r="G358" s="43">
        <f t="shared" si="32"/>
        <v>0</v>
      </c>
      <c r="H358" s="43">
        <f t="shared" si="29"/>
        <v>10456.503987909038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14768.740847362516</v>
      </c>
      <c r="E360" s="43">
        <f t="shared" si="30"/>
        <v>0</v>
      </c>
      <c r="F360" s="43">
        <f t="shared" si="31"/>
        <v>0</v>
      </c>
      <c r="G360" s="43">
        <f t="shared" si="32"/>
        <v>0</v>
      </c>
      <c r="H360" s="43">
        <f t="shared" si="29"/>
        <v>14846.59860882923</v>
      </c>
      <c r="I360" s="1"/>
    </row>
    <row r="361" spans="2:9" x14ac:dyDescent="0.2">
      <c r="B361" s="9" t="str">
        <f>$B$50</f>
        <v>Technology</v>
      </c>
      <c r="C361" s="43">
        <f t="shared" si="33"/>
        <v>11024.074569286573</v>
      </c>
      <c r="D361" s="43">
        <f t="shared" si="33"/>
        <v>15685.780579062468</v>
      </c>
      <c r="E361" s="43">
        <f t="shared" si="30"/>
        <v>0</v>
      </c>
      <c r="F361" s="43">
        <f t="shared" si="31"/>
        <v>0</v>
      </c>
      <c r="G361" s="43">
        <f t="shared" si="32"/>
        <v>0</v>
      </c>
      <c r="H361" s="43">
        <f t="shared" si="29"/>
        <v>12490.828076164729</v>
      </c>
      <c r="I361" s="1"/>
    </row>
    <row r="362" spans="2:9" x14ac:dyDescent="0.2">
      <c r="B362" s="9" t="str">
        <f>$B$51</f>
        <v>Nursing</v>
      </c>
      <c r="C362" s="43">
        <f t="shared" si="33"/>
        <v>15124.663297299652</v>
      </c>
      <c r="D362" s="43">
        <f t="shared" si="33"/>
        <v>20547.966960377304</v>
      </c>
      <c r="E362" s="43">
        <f t="shared" si="30"/>
        <v>23144.269040543972</v>
      </c>
      <c r="F362" s="43">
        <f t="shared" si="31"/>
        <v>0</v>
      </c>
      <c r="G362" s="43">
        <f t="shared" si="32"/>
        <v>0</v>
      </c>
      <c r="H362" s="43">
        <f t="shared" si="29"/>
        <v>20436.326625252615</v>
      </c>
      <c r="I362" s="1"/>
    </row>
    <row r="363" spans="2:9" x14ac:dyDescent="0.2">
      <c r="B363" s="39" t="str">
        <f>$B$52</f>
        <v>Totals</v>
      </c>
      <c r="C363" s="42">
        <f t="shared" si="33"/>
        <v>7832.9128759889945</v>
      </c>
      <c r="D363" s="42">
        <f t="shared" si="33"/>
        <v>13605.817518022279</v>
      </c>
      <c r="E363" s="42">
        <f t="shared" si="30"/>
        <v>16811.548323844399</v>
      </c>
      <c r="F363" s="42">
        <f t="shared" si="31"/>
        <v>26081.522505300625</v>
      </c>
      <c r="G363" s="42">
        <f t="shared" si="32"/>
        <v>0</v>
      </c>
      <c r="H363" s="42">
        <f t="shared" si="29"/>
        <v>10750.734162077651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114</v>
      </c>
      <c r="C3" s="6"/>
      <c r="D3" s="6"/>
      <c r="E3" s="6"/>
      <c r="F3" s="6"/>
      <c r="G3" s="6"/>
      <c r="H3" s="6"/>
    </row>
    <row r="4" spans="2:8" x14ac:dyDescent="0.2">
      <c r="B4" s="90" t="s">
        <v>161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Data!G30</f>
        <v>81571530</v>
      </c>
      <c r="G13" s="33"/>
      <c r="H13" s="60">
        <f>F13</f>
        <v>81571530</v>
      </c>
    </row>
    <row r="14" spans="2:8" x14ac:dyDescent="0.2">
      <c r="B14" s="351" t="s">
        <v>15</v>
      </c>
      <c r="C14" s="351"/>
      <c r="D14" s="351"/>
      <c r="E14" s="351"/>
      <c r="F14" s="82">
        <f>Data!H30</f>
        <v>3842804</v>
      </c>
      <c r="G14" s="33"/>
      <c r="H14" s="30">
        <f>F14</f>
        <v>3842804</v>
      </c>
    </row>
    <row r="15" spans="2:8" x14ac:dyDescent="0.2">
      <c r="B15" s="351" t="s">
        <v>16</v>
      </c>
      <c r="C15" s="351"/>
      <c r="D15" s="351"/>
      <c r="E15" s="351"/>
      <c r="F15" s="82">
        <f>Data!I30</f>
        <v>14047337</v>
      </c>
      <c r="G15" s="33"/>
      <c r="H15" s="30">
        <f>F15</f>
        <v>14047337</v>
      </c>
    </row>
    <row r="16" spans="2:8" x14ac:dyDescent="0.2">
      <c r="B16" s="351" t="s">
        <v>20</v>
      </c>
      <c r="C16" s="351"/>
      <c r="D16" s="351"/>
      <c r="E16" s="351"/>
      <c r="F16" s="82">
        <f>Data!J30</f>
        <v>14390674</v>
      </c>
      <c r="G16" s="33"/>
      <c r="H16" s="30">
        <f>F16-G16</f>
        <v>14390674</v>
      </c>
    </row>
    <row r="17" spans="2:23" x14ac:dyDescent="0.2">
      <c r="B17" s="351" t="s">
        <v>17</v>
      </c>
      <c r="C17" s="351"/>
      <c r="D17" s="351"/>
      <c r="E17" s="351"/>
      <c r="F17" s="82">
        <f>Data!K30</f>
        <v>26502345</v>
      </c>
      <c r="G17" s="33"/>
      <c r="H17" s="30">
        <f>F17</f>
        <v>26502345</v>
      </c>
    </row>
    <row r="18" spans="2:23" x14ac:dyDescent="0.2">
      <c r="B18" s="351" t="s">
        <v>1</v>
      </c>
      <c r="C18" s="351"/>
      <c r="D18" s="351"/>
      <c r="E18" s="351"/>
      <c r="F18" s="83">
        <f>SUM(F13:F17)</f>
        <v>140354690</v>
      </c>
      <c r="G18" s="34"/>
      <c r="H18" s="29">
        <f>SUM(H13:H17)</f>
        <v>140354690</v>
      </c>
    </row>
    <row r="19" spans="2:23" ht="13.5" customHeight="1" x14ac:dyDescent="0.2">
      <c r="B19" s="27"/>
      <c r="D19" s="27"/>
      <c r="E19" s="27"/>
      <c r="F19" s="27"/>
      <c r="G19" s="27"/>
      <c r="H19" s="269"/>
      <c r="I19" s="58"/>
    </row>
    <row r="20" spans="2:23" ht="13.5" customHeight="1" x14ac:dyDescent="0.2">
      <c r="B20" s="27"/>
      <c r="D20" s="363" t="s">
        <v>24</v>
      </c>
      <c r="E20" s="363"/>
      <c r="F20" s="363"/>
      <c r="G20" s="35" t="s">
        <v>25</v>
      </c>
      <c r="H20" s="35" t="s">
        <v>26</v>
      </c>
    </row>
    <row r="21" spans="2:23" x14ac:dyDescent="0.2">
      <c r="B21" s="361" t="s">
        <v>23</v>
      </c>
      <c r="C21" s="362"/>
      <c r="D21" s="350" t="str">
        <f>Data!L30</f>
        <v>Lavonda M. Horn</v>
      </c>
      <c r="E21" s="350"/>
      <c r="F21" s="350"/>
      <c r="G21" s="94" t="str">
        <f>Data!M30</f>
        <v>(713)- 313-4222</v>
      </c>
      <c r="H21" s="84" t="str">
        <f>Data!N30</f>
        <v>hornlm@TSU.EDU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Data!O30</f>
        <v>4745</v>
      </c>
      <c r="D25" s="86">
        <f>Data!P30</f>
        <v>3297</v>
      </c>
      <c r="E25" s="86">
        <f>Data!Q30</f>
        <v>969</v>
      </c>
      <c r="F25" s="86">
        <f>Data!R30</f>
        <v>221</v>
      </c>
      <c r="G25" s="86">
        <f>Data!S30</f>
        <v>1005</v>
      </c>
      <c r="H25" s="74">
        <f>SUM(C25:G25)</f>
        <v>10237</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Data!T30</f>
        <v>Moseley, Sallie</v>
      </c>
      <c r="E28" s="350"/>
      <c r="F28" s="350"/>
      <c r="G28" s="94" t="str">
        <f>Data!U30</f>
        <v>(713) 313-7921</v>
      </c>
      <c r="H28" s="84" t="str">
        <f>Data!V30</f>
        <v>sallie.moseley@tsu.edu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Data!W30</f>
        <v>92877</v>
      </c>
      <c r="D32" s="87">
        <f>Data!AQ30</f>
        <v>12272</v>
      </c>
      <c r="E32" s="87">
        <f>Data!BK30</f>
        <v>7407</v>
      </c>
      <c r="F32" s="87">
        <f>Data!CE30</f>
        <v>392</v>
      </c>
      <c r="G32" s="87">
        <f>Data!CY30</f>
        <v>0</v>
      </c>
      <c r="H32" s="22">
        <f>SUM(C32:G32)</f>
        <v>112948</v>
      </c>
      <c r="I32" s="1"/>
      <c r="W32" s="18"/>
    </row>
    <row r="33" spans="2:23" x14ac:dyDescent="0.2">
      <c r="B33" s="7" t="s">
        <v>47</v>
      </c>
      <c r="C33" s="87">
        <f>Data!X30</f>
        <v>26514</v>
      </c>
      <c r="D33" s="87">
        <f>Data!AR30</f>
        <v>5574</v>
      </c>
      <c r="E33" s="87">
        <f>Data!BL30</f>
        <v>676</v>
      </c>
      <c r="F33" s="87">
        <f>Data!CF30</f>
        <v>530</v>
      </c>
      <c r="G33" s="87">
        <f>Data!CZ30</f>
        <v>0</v>
      </c>
      <c r="H33" s="22">
        <f t="shared" ref="H33:H52" si="0">SUM(C33:G33)</f>
        <v>33294</v>
      </c>
      <c r="I33" s="1"/>
      <c r="W33" s="18"/>
    </row>
    <row r="34" spans="2:23" x14ac:dyDescent="0.2">
      <c r="B34" s="7" t="s">
        <v>48</v>
      </c>
      <c r="C34" s="87">
        <f>Data!Y30</f>
        <v>10370</v>
      </c>
      <c r="D34" s="87">
        <f>Data!AS30</f>
        <v>2662</v>
      </c>
      <c r="E34" s="87">
        <f>Data!BM30</f>
        <v>269</v>
      </c>
      <c r="F34" s="87">
        <f>Data!CG30</f>
        <v>0</v>
      </c>
      <c r="G34" s="87">
        <f>Data!DA30</f>
        <v>0</v>
      </c>
      <c r="H34" s="22">
        <f t="shared" si="0"/>
        <v>13301</v>
      </c>
      <c r="I34" s="1"/>
      <c r="W34" s="18"/>
    </row>
    <row r="35" spans="2:23" x14ac:dyDescent="0.2">
      <c r="B35" s="7" t="s">
        <v>49</v>
      </c>
      <c r="C35" s="87">
        <f>Data!Z30</f>
        <v>1956</v>
      </c>
      <c r="D35" s="87">
        <f>Data!AT30</f>
        <v>2900</v>
      </c>
      <c r="E35" s="87">
        <f>Data!BN30</f>
        <v>2175</v>
      </c>
      <c r="F35" s="87">
        <f>Data!CH30</f>
        <v>1563</v>
      </c>
      <c r="G35" s="87">
        <f>Data!DB30</f>
        <v>0</v>
      </c>
      <c r="H35" s="22">
        <f t="shared" si="0"/>
        <v>8594</v>
      </c>
      <c r="I35" s="1"/>
      <c r="W35" s="18"/>
    </row>
    <row r="36" spans="2:23" x14ac:dyDescent="0.2">
      <c r="B36" s="7" t="s">
        <v>50</v>
      </c>
      <c r="C36" s="87">
        <f>Data!AA30</f>
        <v>0</v>
      </c>
      <c r="D36" s="87">
        <f>Data!AU30</f>
        <v>0</v>
      </c>
      <c r="E36" s="87">
        <f>Data!BO30</f>
        <v>0</v>
      </c>
      <c r="F36" s="87">
        <f>Data!CI30</f>
        <v>0</v>
      </c>
      <c r="G36" s="87">
        <f>Data!DC30</f>
        <v>0</v>
      </c>
      <c r="H36" s="22">
        <f t="shared" si="0"/>
        <v>0</v>
      </c>
      <c r="I36" s="1"/>
      <c r="W36" s="18"/>
    </row>
    <row r="37" spans="2:23" x14ac:dyDescent="0.2">
      <c r="B37" s="7" t="s">
        <v>51</v>
      </c>
      <c r="C37" s="87">
        <f>Data!AB30</f>
        <v>3369</v>
      </c>
      <c r="D37" s="87">
        <f>Data!AV30</f>
        <v>2885</v>
      </c>
      <c r="E37" s="87">
        <f>Data!BP30</f>
        <v>708</v>
      </c>
      <c r="F37" s="87">
        <f>Data!CJ30</f>
        <v>222</v>
      </c>
      <c r="G37" s="87">
        <f>Data!DD30</f>
        <v>0</v>
      </c>
      <c r="H37" s="22">
        <f t="shared" si="0"/>
        <v>7184</v>
      </c>
      <c r="I37" s="1"/>
      <c r="W37" s="18"/>
    </row>
    <row r="38" spans="2:23" x14ac:dyDescent="0.2">
      <c r="B38" s="7" t="s">
        <v>52</v>
      </c>
      <c r="C38" s="87">
        <f>Data!AC30</f>
        <v>1519</v>
      </c>
      <c r="D38" s="87">
        <f>Data!AW30</f>
        <v>588</v>
      </c>
      <c r="E38" s="87">
        <f>Data!BQ30</f>
        <v>258</v>
      </c>
      <c r="F38" s="87">
        <f>Data!CK30</f>
        <v>0</v>
      </c>
      <c r="G38" s="87">
        <f>Data!DE30</f>
        <v>0</v>
      </c>
      <c r="H38" s="22">
        <f t="shared" si="0"/>
        <v>2365</v>
      </c>
      <c r="I38" s="1"/>
      <c r="W38" s="18"/>
    </row>
    <row r="39" spans="2:23" x14ac:dyDescent="0.2">
      <c r="B39" s="7" t="s">
        <v>53</v>
      </c>
      <c r="C39" s="87">
        <f>Data!AD30</f>
        <v>0</v>
      </c>
      <c r="D39" s="87">
        <f>Data!AX30</f>
        <v>0</v>
      </c>
      <c r="E39" s="87">
        <f>Data!BR30</f>
        <v>0</v>
      </c>
      <c r="F39" s="87">
        <f>Data!CL30</f>
        <v>0</v>
      </c>
      <c r="G39" s="87">
        <f>Data!DF30</f>
        <v>19490</v>
      </c>
      <c r="H39" s="22">
        <f t="shared" si="0"/>
        <v>19490</v>
      </c>
      <c r="I39" s="1"/>
      <c r="W39" s="18"/>
    </row>
    <row r="40" spans="2:23" x14ac:dyDescent="0.2">
      <c r="B40" s="7" t="s">
        <v>54</v>
      </c>
      <c r="C40" s="87">
        <f>Data!AE30</f>
        <v>873</v>
      </c>
      <c r="D40" s="87">
        <f>Data!AY30</f>
        <v>2150</v>
      </c>
      <c r="E40" s="87">
        <f>Data!BS30</f>
        <v>0</v>
      </c>
      <c r="F40" s="87">
        <f>Data!CM30</f>
        <v>0</v>
      </c>
      <c r="G40" s="87">
        <f>Data!DG30</f>
        <v>0</v>
      </c>
      <c r="H40" s="22">
        <f t="shared" si="0"/>
        <v>3023</v>
      </c>
      <c r="I40" s="1"/>
      <c r="W40" s="18"/>
    </row>
    <row r="41" spans="2:23" x14ac:dyDescent="0.2">
      <c r="B41" s="7" t="s">
        <v>55</v>
      </c>
      <c r="C41" s="87">
        <f>Data!AF30</f>
        <v>0</v>
      </c>
      <c r="D41" s="87">
        <f>Data!AZ30</f>
        <v>0</v>
      </c>
      <c r="E41" s="87">
        <f>Data!BT30</f>
        <v>0</v>
      </c>
      <c r="F41" s="87">
        <f>Data!CN30</f>
        <v>0</v>
      </c>
      <c r="G41" s="87">
        <f>Data!DH30</f>
        <v>0</v>
      </c>
      <c r="H41" s="22">
        <f t="shared" si="0"/>
        <v>0</v>
      </c>
      <c r="I41" s="1"/>
      <c r="W41" s="18"/>
    </row>
    <row r="42" spans="2:23" x14ac:dyDescent="0.2">
      <c r="B42" s="7" t="s">
        <v>56</v>
      </c>
      <c r="C42" s="87">
        <f>Data!AG30</f>
        <v>0</v>
      </c>
      <c r="D42" s="87">
        <f>Data!BA30</f>
        <v>0</v>
      </c>
      <c r="E42" s="87">
        <f>Data!BU30</f>
        <v>0</v>
      </c>
      <c r="F42" s="87">
        <f>Data!CO30</f>
        <v>0</v>
      </c>
      <c r="G42" s="87">
        <f>Data!DI30</f>
        <v>0</v>
      </c>
      <c r="H42" s="22">
        <f t="shared" si="0"/>
        <v>0</v>
      </c>
      <c r="I42" s="1"/>
      <c r="W42" s="18"/>
    </row>
    <row r="43" spans="2:23" x14ac:dyDescent="0.2">
      <c r="B43" s="7" t="s">
        <v>57</v>
      </c>
      <c r="C43" s="87">
        <f>Data!AH30</f>
        <v>195</v>
      </c>
      <c r="D43" s="87">
        <f>Data!BB30</f>
        <v>105</v>
      </c>
      <c r="E43" s="87">
        <f>Data!BV30</f>
        <v>0</v>
      </c>
      <c r="F43" s="87">
        <f>Data!CP30</f>
        <v>0</v>
      </c>
      <c r="G43" s="87">
        <f>Data!DJ30</f>
        <v>0</v>
      </c>
      <c r="H43" s="22">
        <f t="shared" si="0"/>
        <v>300</v>
      </c>
      <c r="I43" s="1"/>
      <c r="W43" s="18"/>
    </row>
    <row r="44" spans="2:23" x14ac:dyDescent="0.2">
      <c r="B44" s="7" t="s">
        <v>58</v>
      </c>
      <c r="C44" s="87">
        <f>Data!AI30</f>
        <v>559</v>
      </c>
      <c r="D44" s="87">
        <f>Data!BC30</f>
        <v>60</v>
      </c>
      <c r="E44" s="87">
        <f>Data!BW30</f>
        <v>0</v>
      </c>
      <c r="F44" s="87">
        <f>Data!CQ30</f>
        <v>0</v>
      </c>
      <c r="G44" s="87">
        <f>Data!DK30</f>
        <v>0</v>
      </c>
      <c r="H44" s="22">
        <f t="shared" si="0"/>
        <v>619</v>
      </c>
      <c r="I44" s="1"/>
      <c r="W44" s="18"/>
    </row>
    <row r="45" spans="2:23" x14ac:dyDescent="0.2">
      <c r="B45" s="7" t="s">
        <v>59</v>
      </c>
      <c r="C45" s="87">
        <f>Data!AJ30</f>
        <v>2699</v>
      </c>
      <c r="D45" s="87">
        <f>Data!BD30</f>
        <v>7282</v>
      </c>
      <c r="E45" s="87">
        <f>Data!BX30</f>
        <v>732</v>
      </c>
      <c r="F45" s="87">
        <f>Data!CR30</f>
        <v>15</v>
      </c>
      <c r="G45" s="87">
        <f>Data!DL30</f>
        <v>0</v>
      </c>
      <c r="H45" s="22">
        <f t="shared" si="0"/>
        <v>10728</v>
      </c>
      <c r="I45" s="1"/>
      <c r="W45" s="18"/>
    </row>
    <row r="46" spans="2:23" x14ac:dyDescent="0.2">
      <c r="B46" s="7" t="s">
        <v>60</v>
      </c>
      <c r="C46" s="87">
        <f>Data!AK30</f>
        <v>0</v>
      </c>
      <c r="D46" s="87">
        <f>Data!BE30</f>
        <v>520</v>
      </c>
      <c r="E46" s="87">
        <f>Data!BY30</f>
        <v>84</v>
      </c>
      <c r="F46" s="87">
        <f>Data!CS30</f>
        <v>115</v>
      </c>
      <c r="G46" s="87">
        <f>Data!DM30</f>
        <v>13695</v>
      </c>
      <c r="H46" s="22">
        <f t="shared" si="0"/>
        <v>14414</v>
      </c>
      <c r="I46" s="1"/>
      <c r="W46" s="18"/>
    </row>
    <row r="47" spans="2:23" x14ac:dyDescent="0.2">
      <c r="B47" s="7" t="s">
        <v>61</v>
      </c>
      <c r="C47" s="87">
        <f>Data!AL30</f>
        <v>10130</v>
      </c>
      <c r="D47" s="87">
        <f>Data!BF30</f>
        <v>14763</v>
      </c>
      <c r="E47" s="87">
        <f>Data!BZ30</f>
        <v>4425</v>
      </c>
      <c r="F47" s="87">
        <f>Data!CT30</f>
        <v>0</v>
      </c>
      <c r="G47" s="87">
        <f>Data!DN30</f>
        <v>0</v>
      </c>
      <c r="H47" s="22">
        <f t="shared" si="0"/>
        <v>29318</v>
      </c>
      <c r="I47" s="1"/>
      <c r="W47" s="18"/>
    </row>
    <row r="48" spans="2:23" x14ac:dyDescent="0.2">
      <c r="B48" s="7" t="s">
        <v>62</v>
      </c>
      <c r="C48" s="87">
        <f>Data!AM30</f>
        <v>0</v>
      </c>
      <c r="D48" s="87">
        <f>Data!BG30</f>
        <v>0</v>
      </c>
      <c r="E48" s="87">
        <f>Data!CA30</f>
        <v>0</v>
      </c>
      <c r="F48" s="87">
        <f>Data!CU30</f>
        <v>0</v>
      </c>
      <c r="G48" s="87">
        <f>Data!DO30</f>
        <v>0</v>
      </c>
      <c r="H48" s="22">
        <f t="shared" si="0"/>
        <v>0</v>
      </c>
      <c r="I48" s="1"/>
      <c r="W48" s="18"/>
    </row>
    <row r="49" spans="2:23" x14ac:dyDescent="0.2">
      <c r="B49" s="7" t="s">
        <v>63</v>
      </c>
      <c r="C49" s="87">
        <f>Data!AN30</f>
        <v>0</v>
      </c>
      <c r="D49" s="87">
        <f>Data!BH30</f>
        <v>60</v>
      </c>
      <c r="E49" s="87">
        <f>Data!CB30</f>
        <v>0</v>
      </c>
      <c r="F49" s="87">
        <f>Data!CV30</f>
        <v>0</v>
      </c>
      <c r="G49" s="87">
        <f>Data!DP30</f>
        <v>0</v>
      </c>
      <c r="H49" s="22">
        <f t="shared" si="0"/>
        <v>60</v>
      </c>
      <c r="I49" s="1"/>
      <c r="W49" s="18"/>
    </row>
    <row r="50" spans="2:23" x14ac:dyDescent="0.2">
      <c r="B50" s="7" t="s">
        <v>64</v>
      </c>
      <c r="C50" s="87">
        <f>Data!AO30</f>
        <v>2259</v>
      </c>
      <c r="D50" s="87">
        <f>Data!BI30</f>
        <v>2460</v>
      </c>
      <c r="E50" s="87">
        <f>Data!CC30</f>
        <v>81</v>
      </c>
      <c r="F50" s="87">
        <f>Data!CW30</f>
        <v>0</v>
      </c>
      <c r="G50" s="87">
        <f>Data!DQ30</f>
        <v>0</v>
      </c>
      <c r="H50" s="22">
        <f t="shared" si="0"/>
        <v>4800</v>
      </c>
      <c r="I50" s="1"/>
      <c r="W50" s="18"/>
    </row>
    <row r="51" spans="2:23" x14ac:dyDescent="0.2">
      <c r="B51" s="7" t="s">
        <v>0</v>
      </c>
      <c r="C51" s="87">
        <f>Data!AP30</f>
        <v>0</v>
      </c>
      <c r="D51" s="87">
        <f>Data!BJ30</f>
        <v>0</v>
      </c>
      <c r="E51" s="87">
        <f>Data!CD30</f>
        <v>0</v>
      </c>
      <c r="F51" s="87">
        <f>Data!CX30</f>
        <v>0</v>
      </c>
      <c r="G51" s="87">
        <f>Data!DR30</f>
        <v>0</v>
      </c>
      <c r="H51" s="22">
        <f t="shared" si="0"/>
        <v>0</v>
      </c>
      <c r="I51" s="1"/>
      <c r="W51" s="18"/>
    </row>
    <row r="52" spans="2:23" x14ac:dyDescent="0.2">
      <c r="B52" s="8" t="s">
        <v>35</v>
      </c>
      <c r="C52" s="22">
        <f>SUM(C32:C51)</f>
        <v>153320</v>
      </c>
      <c r="D52" s="22">
        <f>SUM(D32:D51)</f>
        <v>54281</v>
      </c>
      <c r="E52" s="22">
        <f>SUM(E32:E51)</f>
        <v>16815</v>
      </c>
      <c r="F52" s="22">
        <f>SUM(F32:F51)</f>
        <v>2837</v>
      </c>
      <c r="G52" s="22">
        <f>SUM(G32:G51)</f>
        <v>33185</v>
      </c>
      <c r="H52" s="22">
        <f t="shared" si="0"/>
        <v>260438</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Data!T30</f>
        <v>Moseley, Sallie</v>
      </c>
      <c r="E55" s="350"/>
      <c r="F55" s="350"/>
      <c r="G55" s="94" t="str">
        <f>Data!U30</f>
        <v>(713) 313-7921</v>
      </c>
      <c r="H55" s="84" t="str">
        <f>Data!V30</f>
        <v>sallie.moseley@tsu.edu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Data!DS30</f>
        <v>4353214</v>
      </c>
      <c r="D61" s="88">
        <f>Data!EM30</f>
        <v>1382332</v>
      </c>
      <c r="E61" s="88">
        <f>Data!FG30</f>
        <v>2470630</v>
      </c>
      <c r="F61" s="88">
        <f>Data!GA30</f>
        <v>58270</v>
      </c>
      <c r="G61" s="88">
        <f>Data!GU30</f>
        <v>0</v>
      </c>
      <c r="H61" s="21">
        <f>SUM(C61:G61)</f>
        <v>8264446</v>
      </c>
      <c r="I61" s="1"/>
    </row>
    <row r="62" spans="2:23" x14ac:dyDescent="0.2">
      <c r="B62" s="9" t="str">
        <f>$B$33</f>
        <v>Science</v>
      </c>
      <c r="C62" s="87">
        <f>Data!DT30</f>
        <v>1709170</v>
      </c>
      <c r="D62" s="87">
        <f>Data!EN30</f>
        <v>996518</v>
      </c>
      <c r="E62" s="87">
        <f>Data!FH30</f>
        <v>443463</v>
      </c>
      <c r="F62" s="87">
        <f>Data!GB30</f>
        <v>503810</v>
      </c>
      <c r="G62" s="87">
        <f>Data!GV30</f>
        <v>0</v>
      </c>
      <c r="H62" s="22">
        <f t="shared" ref="H62:H81" si="1">SUM(C62:G62)</f>
        <v>3652961</v>
      </c>
      <c r="I62" s="1"/>
    </row>
    <row r="63" spans="2:23" x14ac:dyDescent="0.2">
      <c r="B63" s="9" t="str">
        <f>$B$34</f>
        <v>Fine Arts</v>
      </c>
      <c r="C63" s="87">
        <f>Data!DU30</f>
        <v>1130907</v>
      </c>
      <c r="D63" s="87">
        <f>Data!EO30</f>
        <v>697822</v>
      </c>
      <c r="E63" s="87">
        <f>Data!FI30</f>
        <v>38884</v>
      </c>
      <c r="F63" s="87">
        <f>Data!GC30</f>
        <v>0</v>
      </c>
      <c r="G63" s="87">
        <f>Data!GW30</f>
        <v>0</v>
      </c>
      <c r="H63" s="22">
        <f t="shared" si="1"/>
        <v>1867613</v>
      </c>
      <c r="I63" s="1"/>
    </row>
    <row r="64" spans="2:23" x14ac:dyDescent="0.2">
      <c r="B64" s="9" t="str">
        <f>$B$35</f>
        <v>Teacher Education</v>
      </c>
      <c r="C64" s="87">
        <f>Data!DV30</f>
        <v>190964</v>
      </c>
      <c r="D64" s="87">
        <f>Data!EP30</f>
        <v>423933</v>
      </c>
      <c r="E64" s="87">
        <f>Data!FJ30</f>
        <v>719939</v>
      </c>
      <c r="F64" s="87">
        <f>Data!GD30</f>
        <v>1259393</v>
      </c>
      <c r="G64" s="87">
        <f>Data!GX30</f>
        <v>0</v>
      </c>
      <c r="H64" s="22">
        <f t="shared" si="1"/>
        <v>2594229</v>
      </c>
      <c r="I64" s="1"/>
    </row>
    <row r="65" spans="2:9" x14ac:dyDescent="0.2">
      <c r="B65" s="9" t="str">
        <f>$B$36</f>
        <v>Agriculture</v>
      </c>
      <c r="C65" s="87">
        <f>Data!DW30</f>
        <v>0</v>
      </c>
      <c r="D65" s="87">
        <f>Data!EQ30</f>
        <v>0</v>
      </c>
      <c r="E65" s="87">
        <f>Data!FK30</f>
        <v>0</v>
      </c>
      <c r="F65" s="87">
        <f>Data!GE30</f>
        <v>0</v>
      </c>
      <c r="G65" s="87">
        <f>Data!GY30</f>
        <v>0</v>
      </c>
      <c r="H65" s="22">
        <f t="shared" si="1"/>
        <v>0</v>
      </c>
      <c r="I65" s="1"/>
    </row>
    <row r="66" spans="2:9" x14ac:dyDescent="0.2">
      <c r="B66" s="9" t="str">
        <f>$B$37</f>
        <v>Engineering</v>
      </c>
      <c r="C66" s="87">
        <f>Data!DX30</f>
        <v>340868</v>
      </c>
      <c r="D66" s="87">
        <f>Data!ER30</f>
        <v>471821</v>
      </c>
      <c r="E66" s="87">
        <f>Data!FL30</f>
        <v>591923</v>
      </c>
      <c r="F66" s="87">
        <f>Data!GF30</f>
        <v>308458</v>
      </c>
      <c r="G66" s="87">
        <f>Data!GZ30</f>
        <v>0</v>
      </c>
      <c r="H66" s="22">
        <f t="shared" si="1"/>
        <v>1713070</v>
      </c>
      <c r="I66" s="1"/>
    </row>
    <row r="67" spans="2:9" x14ac:dyDescent="0.2">
      <c r="B67" s="9" t="str">
        <f>$B$38</f>
        <v>Home Economics</v>
      </c>
      <c r="C67" s="87">
        <f>Data!DY30</f>
        <v>83953</v>
      </c>
      <c r="D67" s="87">
        <f>Data!ES30</f>
        <v>62964</v>
      </c>
      <c r="E67" s="87">
        <f>Data!FM30</f>
        <v>223708</v>
      </c>
      <c r="F67" s="87">
        <f>Data!GG30</f>
        <v>0</v>
      </c>
      <c r="G67" s="87">
        <f>Data!HA30</f>
        <v>0</v>
      </c>
      <c r="H67" s="22">
        <f t="shared" si="1"/>
        <v>370625</v>
      </c>
      <c r="I67" s="1"/>
    </row>
    <row r="68" spans="2:9" x14ac:dyDescent="0.2">
      <c r="B68" s="9" t="str">
        <f>$B$39</f>
        <v>Law</v>
      </c>
      <c r="C68" s="87">
        <f>Data!DZ30</f>
        <v>0</v>
      </c>
      <c r="D68" s="87">
        <f>Data!ET30</f>
        <v>0</v>
      </c>
      <c r="E68" s="87">
        <f>Data!FN30</f>
        <v>0</v>
      </c>
      <c r="F68" s="87">
        <f>Data!GH30</f>
        <v>0</v>
      </c>
      <c r="G68" s="87">
        <f>Data!HB30</f>
        <v>4906069</v>
      </c>
      <c r="H68" s="22">
        <f t="shared" si="1"/>
        <v>4906069</v>
      </c>
      <c r="I68" s="1"/>
    </row>
    <row r="69" spans="2:9" x14ac:dyDescent="0.2">
      <c r="B69" s="9" t="str">
        <f>$B$40</f>
        <v>Social Service</v>
      </c>
      <c r="C69" s="87">
        <f>Data!EA30</f>
        <v>93954</v>
      </c>
      <c r="D69" s="87">
        <f>Data!EU30</f>
        <v>243341</v>
      </c>
      <c r="E69" s="87">
        <f>Data!FO30</f>
        <v>0</v>
      </c>
      <c r="F69" s="87">
        <f>Data!GI30</f>
        <v>0</v>
      </c>
      <c r="G69" s="87">
        <f>Data!HC30</f>
        <v>0</v>
      </c>
      <c r="H69" s="22">
        <f t="shared" si="1"/>
        <v>337295</v>
      </c>
      <c r="I69" s="1"/>
    </row>
    <row r="70" spans="2:9" x14ac:dyDescent="0.2">
      <c r="B70" s="9" t="str">
        <f>$B$41</f>
        <v>Library Science</v>
      </c>
      <c r="C70" s="87">
        <f>Data!EB30</f>
        <v>0</v>
      </c>
      <c r="D70" s="87">
        <f>Data!EV30</f>
        <v>0</v>
      </c>
      <c r="E70" s="87">
        <f>Data!FP30</f>
        <v>0</v>
      </c>
      <c r="F70" s="87">
        <f>Data!GJ30</f>
        <v>0</v>
      </c>
      <c r="G70" s="87">
        <f>Data!HD30</f>
        <v>0</v>
      </c>
      <c r="H70" s="22">
        <f t="shared" si="1"/>
        <v>0</v>
      </c>
      <c r="I70" s="1"/>
    </row>
    <row r="71" spans="2:9" x14ac:dyDescent="0.2">
      <c r="B71" s="9" t="str">
        <f>$B$42</f>
        <v>Veterinary Science</v>
      </c>
      <c r="C71" s="87">
        <f>Data!EC30</f>
        <v>0</v>
      </c>
      <c r="D71" s="87">
        <f>Data!EW30</f>
        <v>0</v>
      </c>
      <c r="E71" s="87">
        <f>Data!FQ30</f>
        <v>0</v>
      </c>
      <c r="F71" s="87">
        <f>Data!GK30</f>
        <v>0</v>
      </c>
      <c r="G71" s="87">
        <f>Data!HE30</f>
        <v>0</v>
      </c>
      <c r="H71" s="22">
        <f t="shared" si="1"/>
        <v>0</v>
      </c>
      <c r="I71" s="1"/>
    </row>
    <row r="72" spans="2:9" x14ac:dyDescent="0.2">
      <c r="B72" s="9" t="str">
        <f>$B$43</f>
        <v>Vocational Training</v>
      </c>
      <c r="C72" s="87">
        <f>Data!ED30</f>
        <v>23037</v>
      </c>
      <c r="D72" s="87">
        <f>Data!EX30</f>
        <v>33366</v>
      </c>
      <c r="E72" s="87">
        <f>Data!FR30</f>
        <v>0</v>
      </c>
      <c r="F72" s="87">
        <f>Data!GL30</f>
        <v>0</v>
      </c>
      <c r="G72" s="87">
        <f>Data!HF30</f>
        <v>0</v>
      </c>
      <c r="H72" s="22">
        <f t="shared" si="1"/>
        <v>56403</v>
      </c>
      <c r="I72" s="1"/>
    </row>
    <row r="73" spans="2:9" x14ac:dyDescent="0.2">
      <c r="B73" s="9" t="str">
        <f>$B$44</f>
        <v>Physical Training</v>
      </c>
      <c r="C73" s="87">
        <f>Data!EE30</f>
        <v>33923</v>
      </c>
      <c r="D73" s="87">
        <f>Data!EY30</f>
        <v>11698</v>
      </c>
      <c r="E73" s="87">
        <f>Data!FS30</f>
        <v>0</v>
      </c>
      <c r="F73" s="87">
        <f>Data!GM30</f>
        <v>0</v>
      </c>
      <c r="G73" s="87">
        <f>Data!HG30</f>
        <v>0</v>
      </c>
      <c r="H73" s="22">
        <f t="shared" si="1"/>
        <v>45621</v>
      </c>
      <c r="I73" s="1"/>
    </row>
    <row r="74" spans="2:9" x14ac:dyDescent="0.2">
      <c r="B74" s="9" t="str">
        <f>$B$45</f>
        <v>Health Services</v>
      </c>
      <c r="C74" s="87">
        <f>Data!EF30</f>
        <v>310649</v>
      </c>
      <c r="D74" s="87">
        <f>Data!EZ30</f>
        <v>1003783</v>
      </c>
      <c r="E74" s="87">
        <f>Data!FT30</f>
        <v>219009</v>
      </c>
      <c r="F74" s="87">
        <f>Data!GN30</f>
        <v>7500</v>
      </c>
      <c r="G74" s="87">
        <f>Data!HH30</f>
        <v>0</v>
      </c>
      <c r="H74" s="22">
        <f t="shared" si="1"/>
        <v>1540941</v>
      </c>
      <c r="I74" s="1"/>
    </row>
    <row r="75" spans="2:9" x14ac:dyDescent="0.2">
      <c r="B75" s="9" t="str">
        <f>$B$46</f>
        <v>Pharmacy</v>
      </c>
      <c r="C75" s="87">
        <f>Data!EG30</f>
        <v>0</v>
      </c>
      <c r="D75" s="87">
        <f>Data!FA30</f>
        <v>108635</v>
      </c>
      <c r="E75" s="87">
        <f>Data!FU30</f>
        <v>107619</v>
      </c>
      <c r="F75" s="87">
        <f>Data!GO30</f>
        <v>431200</v>
      </c>
      <c r="G75" s="87">
        <f>Data!HI30</f>
        <v>1908112</v>
      </c>
      <c r="H75" s="22">
        <f t="shared" si="1"/>
        <v>2555566</v>
      </c>
      <c r="I75" s="1"/>
    </row>
    <row r="76" spans="2:9" x14ac:dyDescent="0.2">
      <c r="B76" s="9" t="str">
        <f>$B$47</f>
        <v>Business Administration</v>
      </c>
      <c r="C76" s="87">
        <f>Data!EH30</f>
        <v>924020</v>
      </c>
      <c r="D76" s="87">
        <f>Data!FB30</f>
        <v>2459657</v>
      </c>
      <c r="E76" s="87">
        <f>Data!FV30</f>
        <v>1189594</v>
      </c>
      <c r="F76" s="87">
        <f>Data!GP30</f>
        <v>0</v>
      </c>
      <c r="G76" s="87">
        <f>Data!HJ30</f>
        <v>0</v>
      </c>
      <c r="H76" s="22">
        <f t="shared" si="1"/>
        <v>4573271</v>
      </c>
      <c r="I76" s="1"/>
    </row>
    <row r="77" spans="2:9" x14ac:dyDescent="0.2">
      <c r="B77" s="9" t="str">
        <f>$B$48</f>
        <v>Optometry</v>
      </c>
      <c r="C77" s="87">
        <f>Data!EI30</f>
        <v>0</v>
      </c>
      <c r="D77" s="87">
        <f>Data!FC30</f>
        <v>0</v>
      </c>
      <c r="E77" s="87">
        <f>Data!FW30</f>
        <v>0</v>
      </c>
      <c r="F77" s="87">
        <f>Data!GQ30</f>
        <v>0</v>
      </c>
      <c r="G77" s="87">
        <f>Data!HK30</f>
        <v>0</v>
      </c>
      <c r="H77" s="22">
        <f t="shared" si="1"/>
        <v>0</v>
      </c>
      <c r="I77" s="1"/>
    </row>
    <row r="78" spans="2:9" x14ac:dyDescent="0.2">
      <c r="B78" s="9" t="str">
        <f>$B$49</f>
        <v>Teacher Ed-Practice Teaching</v>
      </c>
      <c r="C78" s="87">
        <f>Data!EJ30</f>
        <v>0</v>
      </c>
      <c r="D78" s="87">
        <f>Data!FD30</f>
        <v>64591</v>
      </c>
      <c r="E78" s="87">
        <f>Data!FX30</f>
        <v>0</v>
      </c>
      <c r="F78" s="87">
        <f>Data!GR30</f>
        <v>0</v>
      </c>
      <c r="G78" s="87">
        <f>Data!HL30</f>
        <v>0</v>
      </c>
      <c r="H78" s="22">
        <f t="shared" si="1"/>
        <v>64591</v>
      </c>
      <c r="I78" s="1"/>
    </row>
    <row r="79" spans="2:9" x14ac:dyDescent="0.2">
      <c r="B79" s="9" t="str">
        <f>$B$50</f>
        <v>Technology</v>
      </c>
      <c r="C79" s="87">
        <f>Data!EK30</f>
        <v>299955</v>
      </c>
      <c r="D79" s="87">
        <f>Data!FE30</f>
        <v>618773</v>
      </c>
      <c r="E79" s="87">
        <f>Data!FY30</f>
        <v>14607</v>
      </c>
      <c r="F79" s="87">
        <f>Data!GS30</f>
        <v>0</v>
      </c>
      <c r="G79" s="87">
        <f>Data!HM30</f>
        <v>0</v>
      </c>
      <c r="H79" s="22">
        <f t="shared" si="1"/>
        <v>933335</v>
      </c>
      <c r="I79" s="1"/>
    </row>
    <row r="80" spans="2:9" x14ac:dyDescent="0.2">
      <c r="B80" s="9" t="str">
        <f>$B$51</f>
        <v>Nursing</v>
      </c>
      <c r="C80" s="87">
        <f>Data!EL30</f>
        <v>0</v>
      </c>
      <c r="D80" s="87">
        <f>Data!FF30</f>
        <v>0</v>
      </c>
      <c r="E80" s="87">
        <f>Data!FZ30</f>
        <v>0</v>
      </c>
      <c r="F80" s="87">
        <f>Data!GT30</f>
        <v>0</v>
      </c>
      <c r="G80" s="87">
        <f>Data!HN30</f>
        <v>0</v>
      </c>
      <c r="H80" s="22">
        <f t="shared" si="1"/>
        <v>0</v>
      </c>
      <c r="I80" s="1"/>
    </row>
    <row r="81" spans="2:9" x14ac:dyDescent="0.2">
      <c r="B81" s="39" t="str">
        <f>$B$52</f>
        <v>Totals</v>
      </c>
      <c r="C81" s="21">
        <f>SUM(C61:C80)</f>
        <v>9494614</v>
      </c>
      <c r="D81" s="21">
        <f>SUM(D61:D80)</f>
        <v>8579234</v>
      </c>
      <c r="E81" s="21">
        <f>SUM(E61:E80)</f>
        <v>6019376</v>
      </c>
      <c r="F81" s="21">
        <f>SUM(F61:F80)</f>
        <v>2568631</v>
      </c>
      <c r="G81" s="21">
        <f>SUM(G61:G80)</f>
        <v>6814181</v>
      </c>
      <c r="H81" s="21">
        <f t="shared" si="1"/>
        <v>33476036</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Data!T30</f>
        <v>Moseley, Sallie</v>
      </c>
      <c r="E84" s="350"/>
      <c r="F84" s="350"/>
      <c r="G84" s="94" t="str">
        <f>Data!U30</f>
        <v>(713) 313-7921</v>
      </c>
      <c r="H84" s="84" t="str">
        <f>Data!V30</f>
        <v>sallie.moseley@tsu.edu</v>
      </c>
    </row>
    <row r="85" spans="2:9" ht="13.5" customHeight="1" x14ac:dyDescent="0.2">
      <c r="B85" s="27"/>
      <c r="C85" s="27"/>
      <c r="D85" s="27"/>
      <c r="E85" s="27"/>
      <c r="F85" s="27"/>
      <c r="G85" s="27"/>
      <c r="H85" s="5"/>
    </row>
    <row r="86" spans="2:9" x14ac:dyDescent="0.2">
      <c r="B86" s="28" t="s">
        <v>34</v>
      </c>
      <c r="C86" s="13"/>
      <c r="D86" s="13"/>
      <c r="E86" s="13"/>
      <c r="F86" s="13"/>
      <c r="G86" s="13"/>
      <c r="H86" s="17">
        <f>H13+H14</f>
        <v>85414334</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Data!HR30</f>
        <v>119968.51752946645</v>
      </c>
      <c r="D91" s="172">
        <f>Data!IL30</f>
        <v>19387.261024970507</v>
      </c>
      <c r="E91" s="172">
        <f>Data!JF30</f>
        <v>12426.548900756261</v>
      </c>
      <c r="F91" s="172">
        <f>Data!JZ30</f>
        <v>742.66679506695334</v>
      </c>
      <c r="G91" s="172">
        <f>Data!KT30</f>
        <v>0</v>
      </c>
      <c r="H91" s="40">
        <f t="shared" ref="H91:H111" si="2">SUM(C91:G91)</f>
        <v>152524.99425026018</v>
      </c>
    </row>
    <row r="92" spans="2:9" x14ac:dyDescent="0.2">
      <c r="B92" s="9" t="str">
        <f>$B$33</f>
        <v>Science</v>
      </c>
      <c r="C92" s="172">
        <f>Data!HS30</f>
        <v>226565.20236192027</v>
      </c>
      <c r="D92" s="172">
        <f>Data!IM30</f>
        <v>52394.756659827224</v>
      </c>
      <c r="E92" s="172">
        <f>Data!JG30</f>
        <v>8433.2449658059631</v>
      </c>
      <c r="F92" s="172">
        <f>Data!KA30</f>
        <v>5468.719988743168</v>
      </c>
      <c r="G92" s="172">
        <f>Data!KU30</f>
        <v>0</v>
      </c>
      <c r="H92" s="75">
        <f t="shared" si="2"/>
        <v>292861.92397629662</v>
      </c>
    </row>
    <row r="93" spans="2:9" x14ac:dyDescent="0.2">
      <c r="B93" s="9" t="str">
        <f>$B$34</f>
        <v>Fine Arts</v>
      </c>
      <c r="C93" s="172">
        <f>Data!HT30</f>
        <v>0</v>
      </c>
      <c r="D93" s="172">
        <f>Data!IN30</f>
        <v>0</v>
      </c>
      <c r="E93" s="172">
        <f>Data!JH30</f>
        <v>0</v>
      </c>
      <c r="F93" s="172">
        <f>Data!KB30</f>
        <v>0</v>
      </c>
      <c r="G93" s="172">
        <f>Data!KV30</f>
        <v>0</v>
      </c>
      <c r="H93" s="75">
        <f t="shared" si="2"/>
        <v>0</v>
      </c>
    </row>
    <row r="94" spans="2:9" x14ac:dyDescent="0.2">
      <c r="B94" s="9" t="str">
        <f>$B$35</f>
        <v>Teacher Education</v>
      </c>
      <c r="C94" s="172">
        <f>Data!HU30</f>
        <v>0</v>
      </c>
      <c r="D94" s="172">
        <f>Data!IO30</f>
        <v>0</v>
      </c>
      <c r="E94" s="172">
        <f>Data!JI30</f>
        <v>0</v>
      </c>
      <c r="F94" s="172">
        <f>Data!KC30</f>
        <v>0</v>
      </c>
      <c r="G94" s="172">
        <f>Data!KW30</f>
        <v>0</v>
      </c>
      <c r="H94" s="75">
        <f t="shared" si="2"/>
        <v>0</v>
      </c>
    </row>
    <row r="95" spans="2:9" x14ac:dyDescent="0.2">
      <c r="B95" s="9" t="str">
        <f>$B$36</f>
        <v>Agriculture</v>
      </c>
      <c r="C95" s="172">
        <f>Data!HV30</f>
        <v>0</v>
      </c>
      <c r="D95" s="172">
        <f>Data!IP30</f>
        <v>0</v>
      </c>
      <c r="E95" s="172">
        <f>Data!JJ30</f>
        <v>0</v>
      </c>
      <c r="F95" s="172">
        <f>Data!KD30</f>
        <v>0</v>
      </c>
      <c r="G95" s="172">
        <f>Data!KX30</f>
        <v>0</v>
      </c>
      <c r="H95" s="75">
        <f t="shared" si="2"/>
        <v>0</v>
      </c>
    </row>
    <row r="96" spans="2:9" x14ac:dyDescent="0.2">
      <c r="B96" s="9" t="str">
        <f>$B$37</f>
        <v>Engineering</v>
      </c>
      <c r="C96" s="172">
        <f>Data!HW30</f>
        <v>0</v>
      </c>
      <c r="D96" s="172">
        <f>Data!IQ30</f>
        <v>0</v>
      </c>
      <c r="E96" s="172">
        <f>Data!JK30</f>
        <v>0</v>
      </c>
      <c r="F96" s="172">
        <f>Data!KE30</f>
        <v>0</v>
      </c>
      <c r="G96" s="172">
        <f>Data!KY30</f>
        <v>0</v>
      </c>
      <c r="H96" s="75">
        <f t="shared" si="2"/>
        <v>0</v>
      </c>
    </row>
    <row r="97" spans="2:8" x14ac:dyDescent="0.2">
      <c r="B97" s="9" t="str">
        <f>$B$38</f>
        <v>Home Economics</v>
      </c>
      <c r="C97" s="172">
        <f>Data!HX30</f>
        <v>0</v>
      </c>
      <c r="D97" s="172">
        <f>Data!IR30</f>
        <v>0</v>
      </c>
      <c r="E97" s="172">
        <f>Data!JL30</f>
        <v>0</v>
      </c>
      <c r="F97" s="172">
        <f>Data!KF30</f>
        <v>0</v>
      </c>
      <c r="G97" s="172">
        <f>Data!KZ30</f>
        <v>0</v>
      </c>
      <c r="H97" s="75">
        <f t="shared" si="2"/>
        <v>0</v>
      </c>
    </row>
    <row r="98" spans="2:8" x14ac:dyDescent="0.2">
      <c r="B98" s="9" t="str">
        <f>$B$39</f>
        <v>Law</v>
      </c>
      <c r="C98" s="172">
        <f>Data!HY30</f>
        <v>0</v>
      </c>
      <c r="D98" s="172">
        <f>Data!IS30</f>
        <v>0</v>
      </c>
      <c r="E98" s="172">
        <f>Data!JM30</f>
        <v>0</v>
      </c>
      <c r="F98" s="172">
        <f>Data!KG30</f>
        <v>0</v>
      </c>
      <c r="G98" s="172">
        <f>Data!LA30</f>
        <v>262948.75652643066</v>
      </c>
      <c r="H98" s="75">
        <f t="shared" si="2"/>
        <v>262948.75652643066</v>
      </c>
    </row>
    <row r="99" spans="2:8" x14ac:dyDescent="0.2">
      <c r="B99" s="9" t="str">
        <f>$B$40</f>
        <v>Social Service</v>
      </c>
      <c r="C99" s="172">
        <f>Data!HZ30</f>
        <v>0</v>
      </c>
      <c r="D99" s="172">
        <f>Data!IT30</f>
        <v>0</v>
      </c>
      <c r="E99" s="172">
        <f>Data!JN30</f>
        <v>0</v>
      </c>
      <c r="F99" s="172">
        <f>Data!KH30</f>
        <v>0</v>
      </c>
      <c r="G99" s="172">
        <f>Data!LB30</f>
        <v>0</v>
      </c>
      <c r="H99" s="75">
        <f t="shared" si="2"/>
        <v>0</v>
      </c>
    </row>
    <row r="100" spans="2:8" x14ac:dyDescent="0.2">
      <c r="B100" s="9" t="str">
        <f>$B$41</f>
        <v>Library Science</v>
      </c>
      <c r="C100" s="172">
        <f>Data!IA30</f>
        <v>0</v>
      </c>
      <c r="D100" s="172">
        <f>Data!IU30</f>
        <v>0</v>
      </c>
      <c r="E100" s="172">
        <f>Data!JO30</f>
        <v>0</v>
      </c>
      <c r="F100" s="172">
        <f>Data!KI30</f>
        <v>0</v>
      </c>
      <c r="G100" s="172">
        <f>Data!LC30</f>
        <v>0</v>
      </c>
      <c r="H100" s="75">
        <f t="shared" si="2"/>
        <v>0</v>
      </c>
    </row>
    <row r="101" spans="2:8" x14ac:dyDescent="0.2">
      <c r="B101" s="9" t="str">
        <f>$B$42</f>
        <v>Veterinary Science</v>
      </c>
      <c r="C101" s="172">
        <f>Data!IB30</f>
        <v>0</v>
      </c>
      <c r="D101" s="172">
        <f>Data!IV30</f>
        <v>0</v>
      </c>
      <c r="E101" s="172">
        <f>Data!JP30</f>
        <v>0</v>
      </c>
      <c r="F101" s="172">
        <f>Data!KJ30</f>
        <v>0</v>
      </c>
      <c r="G101" s="172">
        <f>Data!LD30</f>
        <v>0</v>
      </c>
      <c r="H101" s="75">
        <f t="shared" si="2"/>
        <v>0</v>
      </c>
    </row>
    <row r="102" spans="2:8" x14ac:dyDescent="0.2">
      <c r="B102" s="9" t="str">
        <f>$B$43</f>
        <v>Vocational Training</v>
      </c>
      <c r="C102" s="172">
        <f>Data!IC30</f>
        <v>0</v>
      </c>
      <c r="D102" s="172">
        <f>Data!IW30</f>
        <v>0</v>
      </c>
      <c r="E102" s="172">
        <f>Data!JQ30</f>
        <v>0</v>
      </c>
      <c r="F102" s="172">
        <f>Data!KK30</f>
        <v>0</v>
      </c>
      <c r="G102" s="172">
        <f>Data!LE30</f>
        <v>0</v>
      </c>
      <c r="H102" s="75">
        <f t="shared" si="2"/>
        <v>0</v>
      </c>
    </row>
    <row r="103" spans="2:8" x14ac:dyDescent="0.2">
      <c r="B103" s="9" t="str">
        <f>$B$44</f>
        <v>Physical Training</v>
      </c>
      <c r="C103" s="172">
        <f>Data!ID30</f>
        <v>0</v>
      </c>
      <c r="D103" s="172">
        <f>Data!IX30</f>
        <v>0</v>
      </c>
      <c r="E103" s="172">
        <f>Data!JR30</f>
        <v>0</v>
      </c>
      <c r="F103" s="172">
        <f>Data!KL30</f>
        <v>0</v>
      </c>
      <c r="G103" s="172">
        <f>Data!LF30</f>
        <v>0</v>
      </c>
      <c r="H103" s="75">
        <f t="shared" si="2"/>
        <v>0</v>
      </c>
    </row>
    <row r="104" spans="2:8" x14ac:dyDescent="0.2">
      <c r="B104" s="9" t="str">
        <f>$B$45</f>
        <v>Health Services</v>
      </c>
      <c r="C104" s="172">
        <f>Data!IE30</f>
        <v>0</v>
      </c>
      <c r="D104" s="172">
        <f>Data!IY30</f>
        <v>0</v>
      </c>
      <c r="E104" s="172">
        <f>Data!JS30</f>
        <v>0</v>
      </c>
      <c r="F104" s="172">
        <f>Data!KM30</f>
        <v>0</v>
      </c>
      <c r="G104" s="172">
        <f>Data!LG30</f>
        <v>0</v>
      </c>
      <c r="H104" s="75">
        <f t="shared" si="2"/>
        <v>0</v>
      </c>
    </row>
    <row r="105" spans="2:8" x14ac:dyDescent="0.2">
      <c r="B105" s="9" t="str">
        <f>$B$46</f>
        <v>Pharmacy</v>
      </c>
      <c r="C105" s="172">
        <f>Data!IF30</f>
        <v>0</v>
      </c>
      <c r="D105" s="172">
        <f>Data!IZ30</f>
        <v>2088.8857912393664</v>
      </c>
      <c r="E105" s="172">
        <f>Data!JT30</f>
        <v>338.23038298928276</v>
      </c>
      <c r="F105" s="172">
        <f>Data!KN30</f>
        <v>363.28448543293337</v>
      </c>
      <c r="G105" s="172">
        <f>Data!LH30</f>
        <v>45470.064172420338</v>
      </c>
      <c r="H105" s="75">
        <f t="shared" si="2"/>
        <v>48260.464832081918</v>
      </c>
    </row>
    <row r="106" spans="2:8" x14ac:dyDescent="0.2">
      <c r="B106" s="9" t="str">
        <f>$B$47</f>
        <v>Business Administration</v>
      </c>
      <c r="C106" s="172">
        <f>Data!IG30</f>
        <v>3967.2638331697813</v>
      </c>
      <c r="D106" s="172">
        <f>Data!JA30</f>
        <v>4833.6186347269086</v>
      </c>
      <c r="E106" s="172">
        <f>Data!JU30</f>
        <v>1885.4793397067874</v>
      </c>
      <c r="F106" s="172">
        <f>Data!KO30</f>
        <v>0</v>
      </c>
      <c r="G106" s="172">
        <f>Data!LI30</f>
        <v>0</v>
      </c>
      <c r="H106" s="75">
        <f t="shared" si="2"/>
        <v>10686.361807603478</v>
      </c>
    </row>
    <row r="107" spans="2:8" x14ac:dyDescent="0.2">
      <c r="B107" s="9" t="str">
        <f>$B$48</f>
        <v>Optometry</v>
      </c>
      <c r="C107" s="172">
        <f>Data!IH30</f>
        <v>0</v>
      </c>
      <c r="D107" s="172">
        <f>Data!JB30</f>
        <v>0</v>
      </c>
      <c r="E107" s="172">
        <f>Data!JV30</f>
        <v>0</v>
      </c>
      <c r="F107" s="172">
        <f>Data!KP30</f>
        <v>0</v>
      </c>
      <c r="G107" s="172">
        <f>Data!LJ30</f>
        <v>0</v>
      </c>
      <c r="H107" s="75">
        <f t="shared" si="2"/>
        <v>0</v>
      </c>
    </row>
    <row r="108" spans="2:8" x14ac:dyDescent="0.2">
      <c r="B108" s="9" t="str">
        <f>$B$49</f>
        <v>Teacher Ed-Practice Teaching</v>
      </c>
      <c r="C108" s="172">
        <f>Data!II30</f>
        <v>0</v>
      </c>
      <c r="D108" s="172">
        <f>Data!JC30</f>
        <v>0</v>
      </c>
      <c r="E108" s="172">
        <f>Data!JW30</f>
        <v>0</v>
      </c>
      <c r="F108" s="172">
        <f>Data!KQ30</f>
        <v>0</v>
      </c>
      <c r="G108" s="172">
        <f>Data!LK30</f>
        <v>0</v>
      </c>
      <c r="H108" s="75">
        <f t="shared" si="2"/>
        <v>0</v>
      </c>
    </row>
    <row r="109" spans="2:8" x14ac:dyDescent="0.2">
      <c r="B109" s="9" t="str">
        <f>$B$50</f>
        <v>Technology</v>
      </c>
      <c r="C109" s="172">
        <f>Data!IJ30</f>
        <v>37199.074575561965</v>
      </c>
      <c r="D109" s="172">
        <f>Data!JD30</f>
        <v>36165.083091661501</v>
      </c>
      <c r="E109" s="172">
        <f>Data!JX30</f>
        <v>406.21094010375407</v>
      </c>
      <c r="F109" s="172">
        <f>Data!KR30</f>
        <v>0</v>
      </c>
      <c r="G109" s="172">
        <f>Data!LL30</f>
        <v>0</v>
      </c>
      <c r="H109" s="75">
        <f t="shared" si="2"/>
        <v>73770.368607327226</v>
      </c>
    </row>
    <row r="110" spans="2:8" x14ac:dyDescent="0.2">
      <c r="B110" s="9" t="str">
        <f>$B$51</f>
        <v>Nursing</v>
      </c>
      <c r="C110" s="172">
        <f>Data!IK30</f>
        <v>0</v>
      </c>
      <c r="D110" s="172">
        <f>Data!JE30</f>
        <v>0</v>
      </c>
      <c r="E110" s="172">
        <f>Data!JY30</f>
        <v>0</v>
      </c>
      <c r="F110" s="172">
        <f>Data!KS30</f>
        <v>0</v>
      </c>
      <c r="G110" s="172">
        <f>Data!HPM30</f>
        <v>0</v>
      </c>
      <c r="H110" s="75">
        <f t="shared" si="2"/>
        <v>0</v>
      </c>
    </row>
    <row r="111" spans="2:8" x14ac:dyDescent="0.2">
      <c r="B111" s="39" t="str">
        <f>$B$52</f>
        <v>Totals</v>
      </c>
      <c r="C111" s="40">
        <f>SUM(C91:C110)</f>
        <v>387700.05830011843</v>
      </c>
      <c r="D111" s="40">
        <f>SUM(D91:D110)</f>
        <v>114869.6052024255</v>
      </c>
      <c r="E111" s="40">
        <f>SUM(E91:E110)</f>
        <v>23489.714529362049</v>
      </c>
      <c r="F111" s="40">
        <f>SUM(F91:F110)</f>
        <v>6574.6712692430547</v>
      </c>
      <c r="G111" s="40">
        <f>SUM(G91:G110)</f>
        <v>308418.82069885102</v>
      </c>
      <c r="H111" s="40">
        <f t="shared" si="2"/>
        <v>841052.87</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4473182.5175294662</v>
      </c>
      <c r="D116" s="21">
        <f t="shared" si="3"/>
        <v>1401719.2610249706</v>
      </c>
      <c r="E116" s="21">
        <f t="shared" si="3"/>
        <v>2483056.5489007561</v>
      </c>
      <c r="F116" s="21">
        <f t="shared" si="3"/>
        <v>59012.666795066951</v>
      </c>
      <c r="G116" s="21">
        <f t="shared" si="3"/>
        <v>0</v>
      </c>
      <c r="H116" s="40">
        <f t="shared" ref="H116:H136" si="4">SUM(C116:G116)</f>
        <v>8416970.9942502603</v>
      </c>
      <c r="I116" s="1"/>
    </row>
    <row r="117" spans="2:9" x14ac:dyDescent="0.2">
      <c r="B117" s="9" t="str">
        <f>$B$33</f>
        <v>Science</v>
      </c>
      <c r="C117" s="22">
        <f t="shared" si="3"/>
        <v>1935735.2023619204</v>
      </c>
      <c r="D117" s="22">
        <f t="shared" si="3"/>
        <v>1048912.7566598272</v>
      </c>
      <c r="E117" s="22">
        <f t="shared" si="3"/>
        <v>451896.24496580596</v>
      </c>
      <c r="F117" s="22">
        <f t="shared" si="3"/>
        <v>509278.71998874319</v>
      </c>
      <c r="G117" s="22">
        <f t="shared" si="3"/>
        <v>0</v>
      </c>
      <c r="H117" s="75">
        <f t="shared" si="4"/>
        <v>3945822.923976297</v>
      </c>
      <c r="I117" s="1"/>
    </row>
    <row r="118" spans="2:9" x14ac:dyDescent="0.2">
      <c r="B118" s="9" t="str">
        <f>$B$34</f>
        <v>Fine Arts</v>
      </c>
      <c r="C118" s="22">
        <f t="shared" si="3"/>
        <v>1130907</v>
      </c>
      <c r="D118" s="22">
        <f t="shared" si="3"/>
        <v>697822</v>
      </c>
      <c r="E118" s="22">
        <f t="shared" si="3"/>
        <v>38884</v>
      </c>
      <c r="F118" s="22">
        <f t="shared" si="3"/>
        <v>0</v>
      </c>
      <c r="G118" s="22">
        <f t="shared" si="3"/>
        <v>0</v>
      </c>
      <c r="H118" s="75">
        <f t="shared" si="4"/>
        <v>1867613</v>
      </c>
      <c r="I118" s="1"/>
    </row>
    <row r="119" spans="2:9" x14ac:dyDescent="0.2">
      <c r="B119" s="9" t="str">
        <f>$B$35</f>
        <v>Teacher Education</v>
      </c>
      <c r="C119" s="22">
        <f t="shared" si="3"/>
        <v>190964</v>
      </c>
      <c r="D119" s="22">
        <f t="shared" si="3"/>
        <v>423933</v>
      </c>
      <c r="E119" s="22">
        <f t="shared" si="3"/>
        <v>719939</v>
      </c>
      <c r="F119" s="22">
        <f t="shared" si="3"/>
        <v>1259393</v>
      </c>
      <c r="G119" s="22">
        <f t="shared" si="3"/>
        <v>0</v>
      </c>
      <c r="H119" s="75">
        <f t="shared" si="4"/>
        <v>2594229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340868</v>
      </c>
      <c r="D121" s="22">
        <f t="shared" si="3"/>
        <v>471821</v>
      </c>
      <c r="E121" s="22">
        <f t="shared" si="3"/>
        <v>591923</v>
      </c>
      <c r="F121" s="22">
        <f t="shared" si="3"/>
        <v>308458</v>
      </c>
      <c r="G121" s="22">
        <f t="shared" si="3"/>
        <v>0</v>
      </c>
      <c r="H121" s="75">
        <f t="shared" si="4"/>
        <v>1713070</v>
      </c>
      <c r="I121" s="1"/>
    </row>
    <row r="122" spans="2:9" x14ac:dyDescent="0.2">
      <c r="B122" s="9" t="str">
        <f>$B$38</f>
        <v>Home Economics</v>
      </c>
      <c r="C122" s="22">
        <f t="shared" si="3"/>
        <v>83953</v>
      </c>
      <c r="D122" s="22">
        <f t="shared" si="3"/>
        <v>62964</v>
      </c>
      <c r="E122" s="22">
        <f t="shared" si="3"/>
        <v>223708</v>
      </c>
      <c r="F122" s="22">
        <f t="shared" si="3"/>
        <v>0</v>
      </c>
      <c r="G122" s="22">
        <f t="shared" si="3"/>
        <v>0</v>
      </c>
      <c r="H122" s="75">
        <f t="shared" si="4"/>
        <v>370625</v>
      </c>
      <c r="I122" s="1"/>
    </row>
    <row r="123" spans="2:9" x14ac:dyDescent="0.2">
      <c r="B123" s="9" t="str">
        <f>$B$39</f>
        <v>Law</v>
      </c>
      <c r="C123" s="22">
        <f t="shared" si="3"/>
        <v>0</v>
      </c>
      <c r="D123" s="22">
        <f t="shared" si="3"/>
        <v>0</v>
      </c>
      <c r="E123" s="22">
        <f t="shared" si="3"/>
        <v>0</v>
      </c>
      <c r="F123" s="22">
        <f t="shared" si="3"/>
        <v>0</v>
      </c>
      <c r="G123" s="22">
        <f t="shared" si="3"/>
        <v>5169017.7565264311</v>
      </c>
      <c r="H123" s="75">
        <f t="shared" si="4"/>
        <v>5169017.7565264311</v>
      </c>
      <c r="I123" s="1"/>
    </row>
    <row r="124" spans="2:9" x14ac:dyDescent="0.2">
      <c r="B124" s="9" t="str">
        <f>$B$40</f>
        <v>Social Service</v>
      </c>
      <c r="C124" s="22">
        <f t="shared" si="3"/>
        <v>93954</v>
      </c>
      <c r="D124" s="22">
        <f t="shared" si="3"/>
        <v>243341</v>
      </c>
      <c r="E124" s="22">
        <f t="shared" si="3"/>
        <v>0</v>
      </c>
      <c r="F124" s="22">
        <f t="shared" si="3"/>
        <v>0</v>
      </c>
      <c r="G124" s="22">
        <f t="shared" si="3"/>
        <v>0</v>
      </c>
      <c r="H124" s="75">
        <f t="shared" si="4"/>
        <v>337295</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23037</v>
      </c>
      <c r="D127" s="22">
        <f t="shared" si="3"/>
        <v>33366</v>
      </c>
      <c r="E127" s="22">
        <f t="shared" si="3"/>
        <v>0</v>
      </c>
      <c r="F127" s="22">
        <f t="shared" si="3"/>
        <v>0</v>
      </c>
      <c r="G127" s="22">
        <f t="shared" si="3"/>
        <v>0</v>
      </c>
      <c r="H127" s="75">
        <f t="shared" si="4"/>
        <v>56403</v>
      </c>
      <c r="I127" s="1"/>
    </row>
    <row r="128" spans="2:9" x14ac:dyDescent="0.2">
      <c r="B128" s="9" t="str">
        <f>$B$44</f>
        <v>Physical Training</v>
      </c>
      <c r="C128" s="22">
        <f t="shared" si="3"/>
        <v>33923</v>
      </c>
      <c r="D128" s="22">
        <f t="shared" si="3"/>
        <v>11698</v>
      </c>
      <c r="E128" s="22">
        <f t="shared" si="3"/>
        <v>0</v>
      </c>
      <c r="F128" s="22">
        <f t="shared" si="3"/>
        <v>0</v>
      </c>
      <c r="G128" s="22">
        <f t="shared" si="3"/>
        <v>0</v>
      </c>
      <c r="H128" s="75">
        <f t="shared" si="4"/>
        <v>45621</v>
      </c>
      <c r="I128" s="1"/>
    </row>
    <row r="129" spans="2:12" x14ac:dyDescent="0.2">
      <c r="B129" s="9" t="str">
        <f>$B$45</f>
        <v>Health Services</v>
      </c>
      <c r="C129" s="22">
        <f t="shared" si="3"/>
        <v>310649</v>
      </c>
      <c r="D129" s="22">
        <f t="shared" si="3"/>
        <v>1003783</v>
      </c>
      <c r="E129" s="22">
        <f t="shared" si="3"/>
        <v>219009</v>
      </c>
      <c r="F129" s="22">
        <f t="shared" si="3"/>
        <v>7500</v>
      </c>
      <c r="G129" s="22">
        <f t="shared" si="3"/>
        <v>0</v>
      </c>
      <c r="H129" s="75">
        <f t="shared" si="4"/>
        <v>1540941</v>
      </c>
      <c r="I129" s="1"/>
    </row>
    <row r="130" spans="2:12" x14ac:dyDescent="0.2">
      <c r="B130" s="9" t="str">
        <f>$B$46</f>
        <v>Pharmacy</v>
      </c>
      <c r="C130" s="22">
        <f t="shared" si="3"/>
        <v>0</v>
      </c>
      <c r="D130" s="22">
        <f t="shared" si="3"/>
        <v>110723.88579123937</v>
      </c>
      <c r="E130" s="22">
        <f t="shared" si="3"/>
        <v>107957.23038298928</v>
      </c>
      <c r="F130" s="22">
        <f t="shared" si="3"/>
        <v>431563.28448543296</v>
      </c>
      <c r="G130" s="22">
        <f t="shared" si="3"/>
        <v>1953582.0641724204</v>
      </c>
      <c r="H130" s="75">
        <f t="shared" si="4"/>
        <v>2603826.4648320819</v>
      </c>
      <c r="I130" s="1"/>
    </row>
    <row r="131" spans="2:12" x14ac:dyDescent="0.2">
      <c r="B131" s="9" t="str">
        <f>$B$47</f>
        <v>Business Administration</v>
      </c>
      <c r="C131" s="22">
        <f t="shared" si="3"/>
        <v>927987.26383316983</v>
      </c>
      <c r="D131" s="22">
        <f t="shared" si="3"/>
        <v>2464490.6186347269</v>
      </c>
      <c r="E131" s="22">
        <f t="shared" si="3"/>
        <v>1191479.4793397067</v>
      </c>
      <c r="F131" s="22">
        <f t="shared" si="3"/>
        <v>0</v>
      </c>
      <c r="G131" s="22">
        <f t="shared" si="3"/>
        <v>0</v>
      </c>
      <c r="H131" s="75">
        <f t="shared" si="4"/>
        <v>4583957.3618076034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64591</v>
      </c>
      <c r="E133" s="22">
        <f t="shared" si="5"/>
        <v>0</v>
      </c>
      <c r="F133" s="22">
        <f t="shared" si="5"/>
        <v>0</v>
      </c>
      <c r="G133" s="22">
        <f t="shared" si="5"/>
        <v>0</v>
      </c>
      <c r="H133" s="75">
        <f t="shared" si="4"/>
        <v>64591</v>
      </c>
      <c r="I133" s="1"/>
    </row>
    <row r="134" spans="2:12" x14ac:dyDescent="0.2">
      <c r="B134" s="9" t="str">
        <f>$B$50</f>
        <v>Technology</v>
      </c>
      <c r="C134" s="22">
        <f t="shared" si="5"/>
        <v>337154.07457556197</v>
      </c>
      <c r="D134" s="22">
        <f t="shared" si="5"/>
        <v>654938.08309166145</v>
      </c>
      <c r="E134" s="22">
        <f t="shared" si="5"/>
        <v>15013.210940103754</v>
      </c>
      <c r="F134" s="22">
        <f t="shared" si="5"/>
        <v>0</v>
      </c>
      <c r="G134" s="22">
        <f t="shared" si="5"/>
        <v>0</v>
      </c>
      <c r="H134" s="75">
        <f t="shared" si="4"/>
        <v>1007105.3686073271</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9882314.0583001189</v>
      </c>
      <c r="D136" s="40">
        <f>SUM(D116:D135)</f>
        <v>8694103.6052024253</v>
      </c>
      <c r="E136" s="40">
        <f>SUM(E116:E135)</f>
        <v>6042865.7145293616</v>
      </c>
      <c r="F136" s="40">
        <f>SUM(F116:F135)</f>
        <v>2575205.6712692431</v>
      </c>
      <c r="G136" s="40">
        <f>SUM(G116:G135)</f>
        <v>7122599.8206988517</v>
      </c>
      <c r="H136" s="40">
        <f t="shared" si="4"/>
        <v>34317088.869999997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51097245.130000003</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Data!QD30</f>
        <v>0</v>
      </c>
      <c r="I140" s="368" t="str">
        <f>IF(H140+H141=1,"","Error, the two cells on the left must equal 100%")</f>
        <v/>
      </c>
      <c r="L140" s="57"/>
    </row>
    <row r="141" spans="2:12" ht="25.5" customHeight="1" thickBot="1" x14ac:dyDescent="0.25">
      <c r="B141" s="355"/>
      <c r="C141" s="356"/>
      <c r="D141" s="356"/>
      <c r="E141" s="356"/>
      <c r="F141" s="359" t="s">
        <v>3</v>
      </c>
      <c r="G141" s="360"/>
      <c r="H141" s="95">
        <f>1-H140</f>
        <v>1</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Data!LN30</f>
        <v>0</v>
      </c>
      <c r="D143" s="172">
        <f>Data!MH30</f>
        <v>0</v>
      </c>
      <c r="E143" s="172">
        <f>Data!NB30</f>
        <v>0</v>
      </c>
      <c r="F143" s="172">
        <f>Data!NV30</f>
        <v>0</v>
      </c>
      <c r="G143" s="172">
        <f>Data!OP30</f>
        <v>0</v>
      </c>
      <c r="H143" s="173">
        <f>Data!PJ30</f>
        <v>13408341.683486383</v>
      </c>
      <c r="I143" s="76">
        <f t="shared" ref="I143:I162" si="6">SUM(C143:H143)</f>
        <v>13408341.683486383</v>
      </c>
    </row>
    <row r="144" spans="2:12" x14ac:dyDescent="0.2">
      <c r="B144" s="9" t="str">
        <f>$B$33</f>
        <v>Science</v>
      </c>
      <c r="C144" s="172">
        <f>Data!LO30</f>
        <v>0</v>
      </c>
      <c r="D144" s="172">
        <f>Data!MI30</f>
        <v>0</v>
      </c>
      <c r="E144" s="172">
        <f>Data!NC30</f>
        <v>0</v>
      </c>
      <c r="F144" s="172">
        <f>Data!NW30</f>
        <v>0</v>
      </c>
      <c r="G144" s="172">
        <f>Data!OQ30</f>
        <v>0</v>
      </c>
      <c r="H144" s="174">
        <f>Data!PK30</f>
        <v>3015382.9304189165</v>
      </c>
      <c r="I144" s="76">
        <f t="shared" si="6"/>
        <v>3015382.9304189165</v>
      </c>
    </row>
    <row r="145" spans="2:9" x14ac:dyDescent="0.2">
      <c r="B145" s="9" t="str">
        <f>$B$34</f>
        <v>Fine Arts</v>
      </c>
      <c r="C145" s="172">
        <f>Data!LP30</f>
        <v>0</v>
      </c>
      <c r="D145" s="172">
        <f>Data!MJ30</f>
        <v>0</v>
      </c>
      <c r="E145" s="172">
        <f>Data!ND30</f>
        <v>0</v>
      </c>
      <c r="F145" s="172">
        <f>Data!NX30</f>
        <v>0</v>
      </c>
      <c r="G145" s="172">
        <f>Data!OR30</f>
        <v>0</v>
      </c>
      <c r="H145" s="174">
        <f>Data!PL30</f>
        <v>444457.88493303373</v>
      </c>
      <c r="I145" s="76">
        <f t="shared" si="6"/>
        <v>444457.88493303373</v>
      </c>
    </row>
    <row r="146" spans="2:9" x14ac:dyDescent="0.2">
      <c r="B146" s="9" t="str">
        <f>$B$35</f>
        <v>Teacher Education</v>
      </c>
      <c r="C146" s="172">
        <f>Data!LQ30</f>
        <v>0</v>
      </c>
      <c r="D146" s="172">
        <f>Data!MK30</f>
        <v>0</v>
      </c>
      <c r="E146" s="172">
        <f>Data!NE30</f>
        <v>0</v>
      </c>
      <c r="F146" s="172">
        <f>Data!NY30</f>
        <v>0</v>
      </c>
      <c r="G146" s="172">
        <f>Data!OS30</f>
        <v>0</v>
      </c>
      <c r="H146" s="174">
        <f>Data!PN30</f>
        <v>3714363.9767293846</v>
      </c>
      <c r="I146" s="76">
        <f t="shared" si="6"/>
        <v>3714363.9767293846</v>
      </c>
    </row>
    <row r="147" spans="2:9" x14ac:dyDescent="0.2">
      <c r="B147" s="9" t="str">
        <f>$B$36</f>
        <v>Agriculture</v>
      </c>
      <c r="C147" s="172">
        <f>Data!LR30</f>
        <v>0</v>
      </c>
      <c r="D147" s="172">
        <f>Data!ML30</f>
        <v>0</v>
      </c>
      <c r="E147" s="172">
        <f>Data!NF30</f>
        <v>0</v>
      </c>
      <c r="F147" s="172">
        <f>Data!NZ30</f>
        <v>0</v>
      </c>
      <c r="G147" s="172">
        <f>Data!OT30</f>
        <v>0</v>
      </c>
      <c r="H147" s="174">
        <f>Data!PM30</f>
        <v>0</v>
      </c>
      <c r="I147" s="76">
        <f t="shared" si="6"/>
        <v>0</v>
      </c>
    </row>
    <row r="148" spans="2:9" x14ac:dyDescent="0.2">
      <c r="B148" s="9" t="str">
        <f>$B$37</f>
        <v>Engineering</v>
      </c>
      <c r="C148" s="172">
        <f>Data!LS30</f>
        <v>0</v>
      </c>
      <c r="D148" s="172">
        <f>Data!MM30</f>
        <v>0</v>
      </c>
      <c r="E148" s="172">
        <f>Data!NG30</f>
        <v>0</v>
      </c>
      <c r="F148" s="172">
        <f>Data!OA30</f>
        <v>0</v>
      </c>
      <c r="G148" s="172">
        <f>Data!OU30</f>
        <v>0</v>
      </c>
      <c r="H148" s="174">
        <f>Data!PO30</f>
        <v>0</v>
      </c>
      <c r="I148" s="76">
        <f t="shared" si="6"/>
        <v>0</v>
      </c>
    </row>
    <row r="149" spans="2:9" x14ac:dyDescent="0.2">
      <c r="B149" s="9" t="str">
        <f>$B$38</f>
        <v>Home Economics</v>
      </c>
      <c r="C149" s="172">
        <f>Data!LT30</f>
        <v>0</v>
      </c>
      <c r="D149" s="172">
        <f>Data!MN30</f>
        <v>0</v>
      </c>
      <c r="E149" s="172">
        <f>Data!NH30</f>
        <v>0</v>
      </c>
      <c r="F149" s="172">
        <f>Data!OB30</f>
        <v>0</v>
      </c>
      <c r="G149" s="172">
        <f>Data!OV30</f>
        <v>0</v>
      </c>
      <c r="H149" s="174">
        <f>Data!PP30</f>
        <v>595478.35279357503</v>
      </c>
      <c r="I149" s="76">
        <f t="shared" si="6"/>
        <v>595478.35279357503</v>
      </c>
    </row>
    <row r="150" spans="2:9" x14ac:dyDescent="0.2">
      <c r="B150" s="9" t="str">
        <f>$B$39</f>
        <v>Law</v>
      </c>
      <c r="C150" s="172">
        <f>Data!LU30</f>
        <v>0</v>
      </c>
      <c r="D150" s="172">
        <f>Data!MO30</f>
        <v>0</v>
      </c>
      <c r="E150" s="172">
        <f>Data!NI30</f>
        <v>0</v>
      </c>
      <c r="F150" s="172">
        <f>Data!OC30</f>
        <v>0</v>
      </c>
      <c r="G150" s="172">
        <f>Data!OW30</f>
        <v>0</v>
      </c>
      <c r="H150" s="174">
        <f>Data!PQ30</f>
        <v>8781523.3548263125</v>
      </c>
      <c r="I150" s="76">
        <f t="shared" si="6"/>
        <v>8781523.3548263125</v>
      </c>
    </row>
    <row r="151" spans="2:9" x14ac:dyDescent="0.2">
      <c r="B151" s="9" t="str">
        <f>$B$40</f>
        <v>Social Service</v>
      </c>
      <c r="C151" s="172">
        <f>Data!LV30</f>
        <v>0</v>
      </c>
      <c r="D151" s="172">
        <f>Data!MP30</f>
        <v>0</v>
      </c>
      <c r="E151" s="172">
        <f>Data!NJ30</f>
        <v>0</v>
      </c>
      <c r="F151" s="172">
        <f>Data!OD30</f>
        <v>0</v>
      </c>
      <c r="G151" s="172">
        <f>Data!OX30</f>
        <v>0</v>
      </c>
      <c r="H151" s="174">
        <f>Data!PR30</f>
        <v>822159.21683836437</v>
      </c>
      <c r="I151" s="76">
        <f t="shared" si="6"/>
        <v>822159.21683836437</v>
      </c>
    </row>
    <row r="152" spans="2:9" x14ac:dyDescent="0.2">
      <c r="B152" s="9" t="str">
        <f>$B$41</f>
        <v>Library Science</v>
      </c>
      <c r="C152" s="172">
        <f>Data!LW30</f>
        <v>0</v>
      </c>
      <c r="D152" s="172">
        <f>Data!MQ30</f>
        <v>0</v>
      </c>
      <c r="E152" s="172">
        <f>Data!NK30</f>
        <v>0</v>
      </c>
      <c r="F152" s="172">
        <f>Data!OE30</f>
        <v>0</v>
      </c>
      <c r="G152" s="172">
        <f>Data!OY30</f>
        <v>0</v>
      </c>
      <c r="H152" s="174">
        <f>Data!PS30</f>
        <v>0</v>
      </c>
      <c r="I152" s="76">
        <f t="shared" si="6"/>
        <v>0</v>
      </c>
    </row>
    <row r="153" spans="2:9" x14ac:dyDescent="0.2">
      <c r="B153" s="9" t="str">
        <f>$B$42</f>
        <v>Veterinary Science</v>
      </c>
      <c r="C153" s="172">
        <f>Data!LX30</f>
        <v>0</v>
      </c>
      <c r="D153" s="172">
        <f>Data!MR30</f>
        <v>0</v>
      </c>
      <c r="E153" s="172">
        <f>Data!NL30</f>
        <v>0</v>
      </c>
      <c r="F153" s="172">
        <f>Data!OF30</f>
        <v>0</v>
      </c>
      <c r="G153" s="172">
        <f>Data!OZ30</f>
        <v>0</v>
      </c>
      <c r="H153" s="174">
        <f>Data!PT30</f>
        <v>0</v>
      </c>
      <c r="I153" s="76">
        <f t="shared" si="6"/>
        <v>0</v>
      </c>
    </row>
    <row r="154" spans="2:9" x14ac:dyDescent="0.2">
      <c r="B154" s="9" t="str">
        <f>$B$43</f>
        <v>Vocational Training</v>
      </c>
      <c r="C154" s="172">
        <f>Data!LY30</f>
        <v>0</v>
      </c>
      <c r="D154" s="172">
        <f>Data!MS30</f>
        <v>0</v>
      </c>
      <c r="E154" s="172">
        <f>Data!NM30</f>
        <v>0</v>
      </c>
      <c r="F154" s="172">
        <f>Data!OG30</f>
        <v>0</v>
      </c>
      <c r="G154" s="172">
        <f>Data!PA30</f>
        <v>0</v>
      </c>
      <c r="H154" s="174">
        <f>Data!PU30</f>
        <v>0</v>
      </c>
      <c r="I154" s="76">
        <f t="shared" si="6"/>
        <v>0</v>
      </c>
    </row>
    <row r="155" spans="2:9" x14ac:dyDescent="0.2">
      <c r="B155" s="9" t="str">
        <f>$B$44</f>
        <v>Physical Training</v>
      </c>
      <c r="C155" s="172">
        <f>Data!LZ30</f>
        <v>0</v>
      </c>
      <c r="D155" s="172">
        <f>Data!MT30</f>
        <v>0</v>
      </c>
      <c r="E155" s="172">
        <f>Data!NN30</f>
        <v>0</v>
      </c>
      <c r="F155" s="172">
        <f>Data!OH30</f>
        <v>0</v>
      </c>
      <c r="G155" s="172">
        <f>Data!PB30</f>
        <v>0</v>
      </c>
      <c r="H155" s="174">
        <f>Data!PV30</f>
        <v>0</v>
      </c>
      <c r="I155" s="76">
        <f t="shared" si="6"/>
        <v>0</v>
      </c>
    </row>
    <row r="156" spans="2:9" x14ac:dyDescent="0.2">
      <c r="B156" s="9" t="str">
        <f>$B$45</f>
        <v>Health Services</v>
      </c>
      <c r="C156" s="172">
        <f>Data!MA30</f>
        <v>0</v>
      </c>
      <c r="D156" s="172">
        <f>Data!MU30</f>
        <v>0</v>
      </c>
      <c r="E156" s="172">
        <f>Data!NO30</f>
        <v>0</v>
      </c>
      <c r="F156" s="172">
        <f>Data!OI30</f>
        <v>0</v>
      </c>
      <c r="G156" s="172">
        <f>Data!PC30</f>
        <v>0</v>
      </c>
      <c r="H156" s="174">
        <f>Data!PW30</f>
        <v>190235.72586583806</v>
      </c>
      <c r="I156" s="76">
        <f t="shared" si="6"/>
        <v>190235.72586583806</v>
      </c>
    </row>
    <row r="157" spans="2:9" x14ac:dyDescent="0.2">
      <c r="B157" s="9" t="str">
        <f>$B$46</f>
        <v>Pharmacy</v>
      </c>
      <c r="C157" s="172">
        <f>Data!MB30</f>
        <v>0</v>
      </c>
      <c r="D157" s="172">
        <f>Data!MV30</f>
        <v>0</v>
      </c>
      <c r="E157" s="172">
        <f>Data!NP30</f>
        <v>0</v>
      </c>
      <c r="F157" s="172">
        <f>Data!OJ30</f>
        <v>0</v>
      </c>
      <c r="G157" s="172">
        <f>Data!PD30</f>
        <v>0</v>
      </c>
      <c r="H157" s="174">
        <f>Data!PX30</f>
        <v>8144216.5063805506</v>
      </c>
      <c r="I157" s="76">
        <f t="shared" si="6"/>
        <v>8144216.5063805506</v>
      </c>
    </row>
    <row r="158" spans="2:9" x14ac:dyDescent="0.2">
      <c r="B158" s="9" t="str">
        <f>$B$47</f>
        <v>Business Administration</v>
      </c>
      <c r="C158" s="172">
        <f>Data!MC30</f>
        <v>0</v>
      </c>
      <c r="D158" s="172">
        <f>Data!MW30</f>
        <v>0</v>
      </c>
      <c r="E158" s="172">
        <f>Data!NQ30</f>
        <v>0</v>
      </c>
      <c r="F158" s="172">
        <f>Data!OK30</f>
        <v>0</v>
      </c>
      <c r="G158" s="172">
        <f>Data!PE30</f>
        <v>0</v>
      </c>
      <c r="H158" s="174">
        <f>Data!PY30</f>
        <v>2888677.3993560029</v>
      </c>
      <c r="I158" s="76">
        <f t="shared" si="6"/>
        <v>2888677.3993560029</v>
      </c>
    </row>
    <row r="159" spans="2:9" x14ac:dyDescent="0.2">
      <c r="B159" s="9" t="str">
        <f>$B$48</f>
        <v>Optometry</v>
      </c>
      <c r="C159" s="172">
        <f>Data!MD30</f>
        <v>0</v>
      </c>
      <c r="D159" s="172">
        <f>Data!MX30</f>
        <v>0</v>
      </c>
      <c r="E159" s="172">
        <f>Data!NR30</f>
        <v>0</v>
      </c>
      <c r="F159" s="172">
        <f>Data!OL30</f>
        <v>0</v>
      </c>
      <c r="G159" s="172">
        <f>Data!PF30</f>
        <v>0</v>
      </c>
      <c r="H159" s="174">
        <f>Data!PZ30</f>
        <v>0</v>
      </c>
      <c r="I159" s="76">
        <f t="shared" si="6"/>
        <v>0</v>
      </c>
    </row>
    <row r="160" spans="2:9" x14ac:dyDescent="0.2">
      <c r="B160" s="9" t="str">
        <f>$B$49</f>
        <v>Teacher Ed-Practice Teaching</v>
      </c>
      <c r="C160" s="172">
        <f>Data!ME30</f>
        <v>0</v>
      </c>
      <c r="D160" s="172">
        <f>Data!MY30</f>
        <v>0</v>
      </c>
      <c r="E160" s="172">
        <f>Data!NS30</f>
        <v>0</v>
      </c>
      <c r="F160" s="172">
        <f>Data!OM30</f>
        <v>0</v>
      </c>
      <c r="G160" s="172">
        <f>Data!PG30</f>
        <v>0</v>
      </c>
      <c r="H160" s="174">
        <f>Data!QA30</f>
        <v>0</v>
      </c>
      <c r="I160" s="76">
        <f t="shared" si="6"/>
        <v>0</v>
      </c>
    </row>
    <row r="161" spans="2:10" x14ac:dyDescent="0.2">
      <c r="B161" s="9" t="str">
        <f>$B$50</f>
        <v>Technology</v>
      </c>
      <c r="C161" s="172">
        <f>Data!MF30</f>
        <v>0</v>
      </c>
      <c r="D161" s="172">
        <f>Data!MZ30</f>
        <v>0</v>
      </c>
      <c r="E161" s="172">
        <f>Data!NT30</f>
        <v>0</v>
      </c>
      <c r="F161" s="172">
        <f>Data!ON30</f>
        <v>0</v>
      </c>
      <c r="G161" s="172">
        <f>Data!PH30</f>
        <v>0</v>
      </c>
      <c r="H161" s="174">
        <f>Data!QB30</f>
        <v>9092408.4483716227</v>
      </c>
      <c r="I161" s="76">
        <f t="shared" si="6"/>
        <v>9092408.4483716227</v>
      </c>
    </row>
    <row r="162" spans="2:10" x14ac:dyDescent="0.2">
      <c r="B162" s="9" t="str">
        <f>$B$51</f>
        <v>Nursing</v>
      </c>
      <c r="C162" s="172">
        <f>Data!MG30</f>
        <v>0</v>
      </c>
      <c r="D162" s="172">
        <f>Data!NA30</f>
        <v>0</v>
      </c>
      <c r="E162" s="172">
        <f>Data!NU30</f>
        <v>0</v>
      </c>
      <c r="F162" s="172">
        <f>Data!OO30</f>
        <v>0</v>
      </c>
      <c r="G162" s="172">
        <f>Data!PI30</f>
        <v>0</v>
      </c>
      <c r="H162" s="174">
        <f>Data!QC30</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51097245.479999974</v>
      </c>
      <c r="I163" s="76">
        <f>SUM(I143:I162)</f>
        <v>51097245.479999974</v>
      </c>
      <c r="J163" s="270">
        <f>H138-I163</f>
        <v>-0.34999997168779373</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11025662.699093077</v>
      </c>
      <c r="D168" s="21">
        <f t="shared" si="8"/>
        <v>1456840.0426722465</v>
      </c>
      <c r="E168" s="21">
        <f t="shared" si="8"/>
        <v>879303.63396946958</v>
      </c>
      <c r="F168" s="21">
        <f t="shared" si="8"/>
        <v>46535.307751590663</v>
      </c>
      <c r="G168" s="21">
        <f t="shared" si="8"/>
        <v>0</v>
      </c>
      <c r="H168" s="40">
        <f t="shared" ref="H168:H188" si="9">SUM(C168:G168)</f>
        <v>13408341.683486383</v>
      </c>
      <c r="I168" s="56"/>
      <c r="J168" s="57"/>
    </row>
    <row r="169" spans="2:10" x14ac:dyDescent="0.2">
      <c r="B169" s="9" t="str">
        <f>$B$33</f>
        <v>Science</v>
      </c>
      <c r="C169" s="22">
        <f t="shared" si="8"/>
        <v>2401329.4592757598</v>
      </c>
      <c r="D169" s="22">
        <f t="shared" si="8"/>
        <v>504828.03070087824</v>
      </c>
      <c r="E169" s="22">
        <f t="shared" si="8"/>
        <v>61224.210397164279</v>
      </c>
      <c r="F169" s="22">
        <f t="shared" si="8"/>
        <v>48001.230045114004</v>
      </c>
      <c r="G169" s="22">
        <f t="shared" si="8"/>
        <v>0</v>
      </c>
      <c r="H169" s="75">
        <f t="shared" si="9"/>
        <v>3015382.9304189165</v>
      </c>
      <c r="I169" s="56"/>
      <c r="J169" s="57"/>
    </row>
    <row r="170" spans="2:10" x14ac:dyDescent="0.2">
      <c r="B170" s="9" t="str">
        <f>$B$34</f>
        <v>Fine Arts</v>
      </c>
      <c r="C170" s="22">
        <f t="shared" si="8"/>
        <v>346517.42476171412</v>
      </c>
      <c r="D170" s="22">
        <f t="shared" si="8"/>
        <v>88951.724659178682</v>
      </c>
      <c r="E170" s="22">
        <f t="shared" si="8"/>
        <v>8988.7355121408964</v>
      </c>
      <c r="F170" s="22">
        <f t="shared" si="8"/>
        <v>0</v>
      </c>
      <c r="G170" s="22">
        <f t="shared" si="8"/>
        <v>0</v>
      </c>
      <c r="H170" s="75">
        <f t="shared" si="9"/>
        <v>444457.88493303373</v>
      </c>
      <c r="I170" s="56"/>
      <c r="J170" s="57"/>
    </row>
    <row r="171" spans="2:10" x14ac:dyDescent="0.2">
      <c r="B171" s="9" t="str">
        <f>$B$35</f>
        <v>Teacher Education</v>
      </c>
      <c r="C171" s="22">
        <f t="shared" si="8"/>
        <v>845391.66144783294</v>
      </c>
      <c r="D171" s="22">
        <f t="shared" si="8"/>
        <v>1253392.5450913678</v>
      </c>
      <c r="E171" s="22">
        <f t="shared" si="8"/>
        <v>940044.40881852596</v>
      </c>
      <c r="F171" s="22">
        <f t="shared" si="8"/>
        <v>675535.36137165793</v>
      </c>
      <c r="G171" s="22">
        <f t="shared" si="8"/>
        <v>0</v>
      </c>
      <c r="H171" s="75">
        <f t="shared" si="9"/>
        <v>3714363.9767293846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0</v>
      </c>
      <c r="D173" s="22">
        <f t="shared" si="8"/>
        <v>0</v>
      </c>
      <c r="E173" s="22">
        <f t="shared" si="8"/>
        <v>0</v>
      </c>
      <c r="F173" s="22">
        <f t="shared" si="8"/>
        <v>0</v>
      </c>
      <c r="G173" s="22">
        <f t="shared" si="8"/>
        <v>0</v>
      </c>
      <c r="H173" s="75">
        <f t="shared" si="9"/>
        <v>0</v>
      </c>
      <c r="I173" s="56"/>
      <c r="J173" s="57"/>
    </row>
    <row r="174" spans="2:10" x14ac:dyDescent="0.2">
      <c r="B174" s="9" t="str">
        <f>$B$38</f>
        <v>Home Economics</v>
      </c>
      <c r="C174" s="22">
        <f t="shared" si="8"/>
        <v>382465.80037777609</v>
      </c>
      <c r="D174" s="22">
        <f t="shared" si="8"/>
        <v>148051.27756559075</v>
      </c>
      <c r="E174" s="22">
        <f t="shared" si="8"/>
        <v>64961.274850208181</v>
      </c>
      <c r="F174" s="22">
        <f t="shared" si="8"/>
        <v>0</v>
      </c>
      <c r="G174" s="22">
        <f t="shared" si="8"/>
        <v>0</v>
      </c>
      <c r="H174" s="75">
        <f t="shared" si="9"/>
        <v>595478.35279357503</v>
      </c>
      <c r="I174" s="56"/>
      <c r="J174" s="57"/>
    </row>
    <row r="175" spans="2:10" x14ac:dyDescent="0.2">
      <c r="B175" s="9" t="str">
        <f>$B$39</f>
        <v>Law</v>
      </c>
      <c r="C175" s="22">
        <f t="shared" si="8"/>
        <v>0</v>
      </c>
      <c r="D175" s="22">
        <f t="shared" si="8"/>
        <v>0</v>
      </c>
      <c r="E175" s="22">
        <f t="shared" si="8"/>
        <v>0</v>
      </c>
      <c r="F175" s="22">
        <f t="shared" si="8"/>
        <v>0</v>
      </c>
      <c r="G175" s="22">
        <f t="shared" si="8"/>
        <v>8781523.3548263125</v>
      </c>
      <c r="H175" s="75">
        <f t="shared" si="9"/>
        <v>8781523.3548263125</v>
      </c>
      <c r="I175" s="56"/>
      <c r="J175" s="57"/>
    </row>
    <row r="176" spans="2:10" x14ac:dyDescent="0.2">
      <c r="B176" s="9" t="str">
        <f>$B$40</f>
        <v>Social Service</v>
      </c>
      <c r="C176" s="22">
        <f t="shared" si="8"/>
        <v>237428.05038038112</v>
      </c>
      <c r="D176" s="22">
        <f t="shared" si="8"/>
        <v>584731.16645798332</v>
      </c>
      <c r="E176" s="22">
        <f t="shared" si="8"/>
        <v>0</v>
      </c>
      <c r="F176" s="22">
        <f t="shared" si="8"/>
        <v>0</v>
      </c>
      <c r="G176" s="22">
        <f t="shared" si="8"/>
        <v>0</v>
      </c>
      <c r="H176" s="75">
        <f t="shared" si="9"/>
        <v>822159.21683836449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47860.386289326707</v>
      </c>
      <c r="D181" s="22">
        <f t="shared" si="8"/>
        <v>129129.06000699411</v>
      </c>
      <c r="E181" s="22">
        <f t="shared" si="8"/>
        <v>12980.290019928549</v>
      </c>
      <c r="F181" s="22">
        <f t="shared" si="8"/>
        <v>265.98954958869973</v>
      </c>
      <c r="G181" s="22">
        <f t="shared" si="8"/>
        <v>0</v>
      </c>
      <c r="H181" s="75">
        <f t="shared" si="9"/>
        <v>190235.72586583806</v>
      </c>
      <c r="I181" s="56"/>
      <c r="J181" s="57"/>
    </row>
    <row r="182" spans="2:10" x14ac:dyDescent="0.2">
      <c r="B182" s="9" t="str">
        <f>$B$46</f>
        <v>Pharmacy</v>
      </c>
      <c r="C182" s="22">
        <f t="shared" si="8"/>
        <v>0</v>
      </c>
      <c r="D182" s="22">
        <f t="shared" si="8"/>
        <v>293811.05753558251</v>
      </c>
      <c r="E182" s="22">
        <f t="shared" si="8"/>
        <v>47461.786217286404</v>
      </c>
      <c r="F182" s="22">
        <f t="shared" si="8"/>
        <v>64977.445416523056</v>
      </c>
      <c r="G182" s="22">
        <f t="shared" si="8"/>
        <v>7737966.217211158</v>
      </c>
      <c r="H182" s="75">
        <f t="shared" si="9"/>
        <v>8144216.5063805496</v>
      </c>
      <c r="I182" s="56"/>
      <c r="J182" s="57"/>
    </row>
    <row r="183" spans="2:10" x14ac:dyDescent="0.2">
      <c r="B183" s="9" t="str">
        <f>$B$47</f>
        <v>Business Administration</v>
      </c>
      <c r="C183" s="22">
        <f t="shared" si="8"/>
        <v>998100.21336640662</v>
      </c>
      <c r="D183" s="22">
        <f t="shared" si="8"/>
        <v>1454585.7304963733</v>
      </c>
      <c r="E183" s="22">
        <f t="shared" si="8"/>
        <v>435991.45549322304</v>
      </c>
      <c r="F183" s="22">
        <f t="shared" si="8"/>
        <v>0</v>
      </c>
      <c r="G183" s="22">
        <f t="shared" si="8"/>
        <v>0</v>
      </c>
      <c r="H183" s="75">
        <f t="shared" si="9"/>
        <v>2888677.3993560029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4279114.7260148944</v>
      </c>
      <c r="D186" s="22">
        <f t="shared" si="10"/>
        <v>4659859.3297904562</v>
      </c>
      <c r="E186" s="22">
        <f t="shared" si="10"/>
        <v>153434.39256627113</v>
      </c>
      <c r="F186" s="22">
        <f t="shared" si="10"/>
        <v>0</v>
      </c>
      <c r="G186" s="22">
        <f t="shared" si="10"/>
        <v>0</v>
      </c>
      <c r="H186" s="75">
        <f t="shared" si="9"/>
        <v>9092408.4483716227</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20563870.421007168</v>
      </c>
      <c r="D188" s="40">
        <f>SUM(D168:D187)</f>
        <v>10574179.96497665</v>
      </c>
      <c r="E188" s="40">
        <f>SUM(E168:E187)</f>
        <v>2604390.1878442178</v>
      </c>
      <c r="F188" s="40">
        <f>SUM(F168:F187)</f>
        <v>835315.33413447428</v>
      </c>
      <c r="G188" s="40">
        <f>SUM(G168:G187)</f>
        <v>16519489.57203747</v>
      </c>
      <c r="H188" s="40">
        <f t="shared" si="9"/>
        <v>51097245.479999974</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14047337</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1831049.9041536218</v>
      </c>
      <c r="D193" s="42">
        <f t="shared" si="11"/>
        <v>573778.93893039681</v>
      </c>
      <c r="E193" s="42">
        <f t="shared" si="11"/>
        <v>1016412.9091660304</v>
      </c>
      <c r="F193" s="42">
        <f t="shared" si="11"/>
        <v>24156.210361529287</v>
      </c>
      <c r="G193" s="42">
        <f t="shared" si="11"/>
        <v>0</v>
      </c>
      <c r="H193" s="42">
        <f>SUM(C193:G193)</f>
        <v>3445397.9626115784</v>
      </c>
      <c r="I193" s="1"/>
    </row>
    <row r="194" spans="2:9" x14ac:dyDescent="0.2">
      <c r="B194" s="9" t="str">
        <f>$B$33</f>
        <v>Science</v>
      </c>
      <c r="C194" s="43">
        <f t="shared" si="11"/>
        <v>792372.7106733775</v>
      </c>
      <c r="D194" s="43">
        <f t="shared" si="11"/>
        <v>429361.33167404035</v>
      </c>
      <c r="E194" s="43">
        <f t="shared" si="11"/>
        <v>184978.94346797577</v>
      </c>
      <c r="F194" s="43">
        <f t="shared" si="11"/>
        <v>208467.85208708505</v>
      </c>
      <c r="G194" s="43">
        <f t="shared" si="11"/>
        <v>0</v>
      </c>
      <c r="H194" s="43">
        <f t="shared" ref="H194:H213" si="12">SUM(C194:G194)</f>
        <v>1615180.8379024789</v>
      </c>
      <c r="I194" s="1"/>
    </row>
    <row r="195" spans="2:9" x14ac:dyDescent="0.2">
      <c r="B195" s="9" t="str">
        <f>$B$34</f>
        <v>Fine Arts</v>
      </c>
      <c r="C195" s="43">
        <f t="shared" si="11"/>
        <v>462924.8070790394</v>
      </c>
      <c r="D195" s="43">
        <f t="shared" si="11"/>
        <v>285646.04757553845</v>
      </c>
      <c r="E195" s="43">
        <f t="shared" si="11"/>
        <v>15916.753719325612</v>
      </c>
      <c r="F195" s="43">
        <f t="shared" si="11"/>
        <v>0</v>
      </c>
      <c r="G195" s="43">
        <f t="shared" si="11"/>
        <v>0</v>
      </c>
      <c r="H195" s="43">
        <f t="shared" si="12"/>
        <v>764487.60837390344</v>
      </c>
      <c r="I195" s="1"/>
    </row>
    <row r="196" spans="2:9" x14ac:dyDescent="0.2">
      <c r="B196" s="9" t="str">
        <f>$B$35</f>
        <v>Teacher Education</v>
      </c>
      <c r="C196" s="43">
        <f t="shared" si="11"/>
        <v>78169.091586701368</v>
      </c>
      <c r="D196" s="43">
        <f t="shared" si="11"/>
        <v>173532.48519943588</v>
      </c>
      <c r="E196" s="43">
        <f t="shared" si="11"/>
        <v>294699.4073638916</v>
      </c>
      <c r="F196" s="43">
        <f t="shared" si="11"/>
        <v>515519.19084565988</v>
      </c>
      <c r="G196" s="43">
        <f t="shared" si="11"/>
        <v>0</v>
      </c>
      <c r="H196" s="43">
        <f t="shared" si="12"/>
        <v>1061920.1749956887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139530.70689227144</v>
      </c>
      <c r="D198" s="43">
        <f t="shared" si="11"/>
        <v>193134.93098976262</v>
      </c>
      <c r="E198" s="43">
        <f t="shared" si="11"/>
        <v>242297.41312119053</v>
      </c>
      <c r="F198" s="43">
        <f t="shared" si="11"/>
        <v>126264.01653008279</v>
      </c>
      <c r="G198" s="43">
        <f t="shared" si="11"/>
        <v>0</v>
      </c>
      <c r="H198" s="43">
        <f t="shared" si="12"/>
        <v>701227.06753330736</v>
      </c>
      <c r="I198" s="1"/>
    </row>
    <row r="199" spans="2:9" x14ac:dyDescent="0.2">
      <c r="B199" s="9" t="str">
        <f>$B$38</f>
        <v>Home Economics</v>
      </c>
      <c r="C199" s="43">
        <f t="shared" si="11"/>
        <v>34365.271705548374</v>
      </c>
      <c r="D199" s="43">
        <f t="shared" si="11"/>
        <v>25773.646774601839</v>
      </c>
      <c r="E199" s="43">
        <f t="shared" si="11"/>
        <v>91572.501312696579</v>
      </c>
      <c r="F199" s="43">
        <f t="shared" si="11"/>
        <v>0</v>
      </c>
      <c r="G199" s="43">
        <f t="shared" si="11"/>
        <v>0</v>
      </c>
      <c r="H199" s="43">
        <f t="shared" si="12"/>
        <v>151711.41979284678</v>
      </c>
      <c r="I199" s="1"/>
    </row>
    <row r="200" spans="2:9" x14ac:dyDescent="0.2">
      <c r="B200" s="9" t="str">
        <f>$B$39</f>
        <v>Law</v>
      </c>
      <c r="C200" s="43">
        <f t="shared" si="11"/>
        <v>0</v>
      </c>
      <c r="D200" s="43">
        <f t="shared" si="11"/>
        <v>0</v>
      </c>
      <c r="E200" s="43">
        <f t="shared" si="11"/>
        <v>0</v>
      </c>
      <c r="F200" s="43">
        <f t="shared" si="11"/>
        <v>0</v>
      </c>
      <c r="G200" s="43">
        <f t="shared" si="11"/>
        <v>2115882.6921472121</v>
      </c>
      <c r="H200" s="43">
        <f t="shared" si="12"/>
        <v>2115882.6921472121</v>
      </c>
      <c r="I200" s="1"/>
    </row>
    <row r="201" spans="2:9" x14ac:dyDescent="0.2">
      <c r="B201" s="9" t="str">
        <f>$B$40</f>
        <v>Social Service</v>
      </c>
      <c r="C201" s="43">
        <f t="shared" si="11"/>
        <v>38459.075170906246</v>
      </c>
      <c r="D201" s="43">
        <f t="shared" si="11"/>
        <v>99609.062000164937</v>
      </c>
      <c r="E201" s="43">
        <f t="shared" si="11"/>
        <v>0</v>
      </c>
      <c r="F201" s="43">
        <f t="shared" si="11"/>
        <v>0</v>
      </c>
      <c r="G201" s="43">
        <f t="shared" si="11"/>
        <v>0</v>
      </c>
      <c r="H201" s="43">
        <f t="shared" si="12"/>
        <v>138068.1371710712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9429.9520479401326</v>
      </c>
      <c r="D204" s="43">
        <f t="shared" si="11"/>
        <v>13658.018840629007</v>
      </c>
      <c r="E204" s="43">
        <f t="shared" si="11"/>
        <v>0</v>
      </c>
      <c r="F204" s="43">
        <f t="shared" si="11"/>
        <v>0</v>
      </c>
      <c r="G204" s="43">
        <f t="shared" si="11"/>
        <v>0</v>
      </c>
      <c r="H204" s="43">
        <f t="shared" si="12"/>
        <v>23087.97088856914</v>
      </c>
      <c r="I204" s="1"/>
    </row>
    <row r="205" spans="2:9" x14ac:dyDescent="0.2">
      <c r="B205" s="9" t="str">
        <f>$B$44</f>
        <v>Physical Training</v>
      </c>
      <c r="C205" s="43">
        <f t="shared" si="11"/>
        <v>13886.02089344416</v>
      </c>
      <c r="D205" s="43">
        <f t="shared" si="11"/>
        <v>4788.4524485307838</v>
      </c>
      <c r="E205" s="43">
        <f t="shared" si="11"/>
        <v>0</v>
      </c>
      <c r="F205" s="43">
        <f t="shared" si="11"/>
        <v>0</v>
      </c>
      <c r="G205" s="43">
        <f t="shared" si="11"/>
        <v>0</v>
      </c>
      <c r="H205" s="43">
        <f t="shared" si="12"/>
        <v>18674.473341974943</v>
      </c>
      <c r="I205" s="1"/>
    </row>
    <row r="206" spans="2:9" x14ac:dyDescent="0.2">
      <c r="B206" s="9" t="str">
        <f>$B$45</f>
        <v>Health Services</v>
      </c>
      <c r="C206" s="43">
        <f t="shared" si="11"/>
        <v>127160.8791830774</v>
      </c>
      <c r="D206" s="43">
        <f t="shared" si="11"/>
        <v>410887.9435923727</v>
      </c>
      <c r="E206" s="43">
        <f t="shared" si="11"/>
        <v>89649.015412914887</v>
      </c>
      <c r="F206" s="43">
        <f t="shared" si="11"/>
        <v>3070.0455944589571</v>
      </c>
      <c r="G206" s="43">
        <f t="shared" si="11"/>
        <v>0</v>
      </c>
      <c r="H206" s="43">
        <f t="shared" si="12"/>
        <v>630767.88378282392</v>
      </c>
      <c r="I206" s="1"/>
    </row>
    <row r="207" spans="2:9" x14ac:dyDescent="0.2">
      <c r="B207" s="9" t="str">
        <f>$B$46</f>
        <v>Pharmacy</v>
      </c>
      <c r="C207" s="43">
        <f t="shared" si="11"/>
        <v>0</v>
      </c>
      <c r="D207" s="43">
        <f t="shared" si="11"/>
        <v>45323.650369969488</v>
      </c>
      <c r="E207" s="43">
        <f t="shared" si="11"/>
        <v>44191.149270304915</v>
      </c>
      <c r="F207" s="43">
        <f t="shared" si="11"/>
        <v>176655.86136863215</v>
      </c>
      <c r="G207" s="43">
        <f t="shared" si="11"/>
        <v>799678.13460354332</v>
      </c>
      <c r="H207" s="43">
        <f t="shared" si="12"/>
        <v>1065848.7956124498</v>
      </c>
      <c r="I207" s="1"/>
    </row>
    <row r="208" spans="2:9" x14ac:dyDescent="0.2">
      <c r="B208" s="9" t="str">
        <f>$B$47</f>
        <v>Business Administration</v>
      </c>
      <c r="C208" s="43">
        <f t="shared" si="11"/>
        <v>379861.76147267263</v>
      </c>
      <c r="D208" s="43">
        <f t="shared" si="11"/>
        <v>1008813.1421766632</v>
      </c>
      <c r="E208" s="43">
        <f t="shared" si="11"/>
        <v>487719.51019134914</v>
      </c>
      <c r="F208" s="43">
        <f t="shared" si="11"/>
        <v>0</v>
      </c>
      <c r="G208" s="43">
        <f t="shared" si="11"/>
        <v>0</v>
      </c>
      <c r="H208" s="43">
        <f t="shared" si="12"/>
        <v>1876394.4138406848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26439.64199889313</v>
      </c>
      <c r="E210" s="43">
        <f t="shared" si="13"/>
        <v>0</v>
      </c>
      <c r="F210" s="43">
        <f t="shared" si="13"/>
        <v>0</v>
      </c>
      <c r="G210" s="43">
        <f t="shared" si="13"/>
        <v>0</v>
      </c>
      <c r="H210" s="43">
        <f t="shared" si="12"/>
        <v>26439.64199889313</v>
      </c>
      <c r="I210" s="1"/>
    </row>
    <row r="211" spans="2:9" x14ac:dyDescent="0.2">
      <c r="B211" s="9" t="str">
        <f>$B$50</f>
        <v>Technology</v>
      </c>
      <c r="C211" s="43">
        <f t="shared" si="13"/>
        <v>138010.45084061212</v>
      </c>
      <c r="D211" s="43">
        <f t="shared" si="13"/>
        <v>268091.97021852661</v>
      </c>
      <c r="E211" s="43">
        <f t="shared" si="13"/>
        <v>6145.4989473798069</v>
      </c>
      <c r="F211" s="43">
        <f t="shared" si="13"/>
        <v>0</v>
      </c>
      <c r="G211" s="43">
        <f t="shared" si="13"/>
        <v>0</v>
      </c>
      <c r="H211" s="43">
        <f t="shared" si="12"/>
        <v>412247.92000651854</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4045220.6316992128</v>
      </c>
      <c r="D213" s="42">
        <f>SUM(D193:D212)</f>
        <v>3558839.262789526</v>
      </c>
      <c r="E213" s="42">
        <f>SUM(E193:E212)</f>
        <v>2473583.1019730591</v>
      </c>
      <c r="F213" s="42">
        <f>SUM(F193:F212)</f>
        <v>1054133.1767874481</v>
      </c>
      <c r="G213" s="42">
        <f>SUM(G193:G212)</f>
        <v>2915560.8267507553</v>
      </c>
      <c r="H213" s="42">
        <f t="shared" si="12"/>
        <v>14047337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26502345</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7441443.4370338991</v>
      </c>
      <c r="D218" s="42">
        <f t="shared" si="14"/>
        <v>1929736.6882122918</v>
      </c>
      <c r="E218" s="42">
        <f t="shared" si="14"/>
        <v>1105047.2546594853</v>
      </c>
      <c r="F218" s="42">
        <f t="shared" si="14"/>
        <v>79055.229690112392</v>
      </c>
      <c r="G218" s="42">
        <f t="shared" si="14"/>
        <v>0</v>
      </c>
      <c r="H218" s="42">
        <f>SUM(C218:G218)</f>
        <v>10555282.609595789</v>
      </c>
      <c r="I218" s="1"/>
    </row>
    <row r="219" spans="2:9" x14ac:dyDescent="0.2">
      <c r="B219" s="9" t="str">
        <f>$B$33</f>
        <v>Science</v>
      </c>
      <c r="C219" s="43">
        <f t="shared" si="14"/>
        <v>2124341.1317066317</v>
      </c>
      <c r="D219" s="43">
        <f t="shared" si="14"/>
        <v>876495.46122028306</v>
      </c>
      <c r="E219" s="43">
        <f t="shared" si="14"/>
        <v>100852.15932898773</v>
      </c>
      <c r="F219" s="43">
        <f t="shared" si="14"/>
        <v>106885.89728510093</v>
      </c>
      <c r="G219" s="43">
        <f t="shared" si="14"/>
        <v>0</v>
      </c>
      <c r="H219" s="43">
        <f t="shared" ref="H219:H238" si="15">SUM(C219:G219)</f>
        <v>3208574.6495410036</v>
      </c>
      <c r="I219" s="1"/>
    </row>
    <row r="220" spans="2:9" x14ac:dyDescent="0.2">
      <c r="B220" s="9" t="str">
        <f>$B$34</f>
        <v>Fine Arts</v>
      </c>
      <c r="C220" s="43">
        <f t="shared" si="14"/>
        <v>830859.83011985256</v>
      </c>
      <c r="D220" s="43">
        <f t="shared" si="14"/>
        <v>418591.8402885528</v>
      </c>
      <c r="E220" s="43">
        <f t="shared" si="14"/>
        <v>40131.998312866417</v>
      </c>
      <c r="F220" s="43">
        <f t="shared" si="14"/>
        <v>0</v>
      </c>
      <c r="G220" s="43">
        <f t="shared" si="14"/>
        <v>0</v>
      </c>
      <c r="H220" s="43">
        <f t="shared" si="15"/>
        <v>1289583.6687212717</v>
      </c>
      <c r="I220" s="1"/>
    </row>
    <row r="221" spans="2:9" x14ac:dyDescent="0.2">
      <c r="B221" s="9" t="str">
        <f>$B$35</f>
        <v>Teacher Education</v>
      </c>
      <c r="C221" s="43">
        <f t="shared" si="14"/>
        <v>156717.63044497892</v>
      </c>
      <c r="D221" s="43">
        <f t="shared" si="14"/>
        <v>456016.65546085773</v>
      </c>
      <c r="E221" s="43">
        <f t="shared" si="14"/>
        <v>324487.34695347387</v>
      </c>
      <c r="F221" s="43">
        <f t="shared" si="14"/>
        <v>315212.56123889203</v>
      </c>
      <c r="G221" s="43">
        <f t="shared" si="14"/>
        <v>0</v>
      </c>
      <c r="H221" s="43">
        <f t="shared" si="15"/>
        <v>1252434.1940982025</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269929.29292900511</v>
      </c>
      <c r="D223" s="43">
        <f t="shared" si="14"/>
        <v>453657.94862226711</v>
      </c>
      <c r="E223" s="43">
        <f t="shared" si="14"/>
        <v>105626.22604278596</v>
      </c>
      <c r="F223" s="43">
        <f t="shared" si="14"/>
        <v>44771.073957155488</v>
      </c>
      <c r="G223" s="43">
        <f t="shared" si="14"/>
        <v>0</v>
      </c>
      <c r="H223" s="43">
        <f t="shared" si="15"/>
        <v>873984.5415512136</v>
      </c>
      <c r="I223" s="1"/>
    </row>
    <row r="224" spans="2:9" x14ac:dyDescent="0.2">
      <c r="B224" s="9" t="str">
        <f>$B$38</f>
        <v>Home Economics</v>
      </c>
      <c r="C224" s="43">
        <f t="shared" si="14"/>
        <v>121704.5402075271</v>
      </c>
      <c r="D224" s="43">
        <f t="shared" si="14"/>
        <v>92461.308072753221</v>
      </c>
      <c r="E224" s="43">
        <f t="shared" si="14"/>
        <v>38490.912879998279</v>
      </c>
      <c r="F224" s="43">
        <f t="shared" si="14"/>
        <v>0</v>
      </c>
      <c r="G224" s="43">
        <f t="shared" si="14"/>
        <v>0</v>
      </c>
      <c r="H224" s="43">
        <f t="shared" si="15"/>
        <v>252656.76116027858</v>
      </c>
      <c r="I224" s="1"/>
    </row>
    <row r="225" spans="2:10" x14ac:dyDescent="0.2">
      <c r="B225" s="9" t="str">
        <f>$B$39</f>
        <v>Law</v>
      </c>
      <c r="C225" s="43">
        <f t="shared" si="14"/>
        <v>0</v>
      </c>
      <c r="D225" s="43">
        <f t="shared" si="14"/>
        <v>0</v>
      </c>
      <c r="E225" s="43">
        <f t="shared" si="14"/>
        <v>0</v>
      </c>
      <c r="F225" s="43">
        <f t="shared" si="14"/>
        <v>0</v>
      </c>
      <c r="G225" s="43">
        <f t="shared" si="14"/>
        <v>1528085.5847504986</v>
      </c>
      <c r="H225" s="43">
        <f t="shared" si="15"/>
        <v>1528085.5847504986</v>
      </c>
      <c r="I225" s="1"/>
    </row>
    <row r="226" spans="2:10" x14ac:dyDescent="0.2">
      <c r="B226" s="9" t="str">
        <f>$B$40</f>
        <v>Social Service</v>
      </c>
      <c r="C226" s="43">
        <f t="shared" si="14"/>
        <v>69946.058986946111</v>
      </c>
      <c r="D226" s="43">
        <f t="shared" si="14"/>
        <v>338081.31353132555</v>
      </c>
      <c r="E226" s="43">
        <f t="shared" si="14"/>
        <v>0</v>
      </c>
      <c r="F226" s="43">
        <f t="shared" si="14"/>
        <v>0</v>
      </c>
      <c r="G226" s="43">
        <f t="shared" si="14"/>
        <v>0</v>
      </c>
      <c r="H226" s="43">
        <f t="shared" si="15"/>
        <v>408027.37251827167</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15623.690151723358</v>
      </c>
      <c r="D229" s="43">
        <f t="shared" si="14"/>
        <v>16510.947870134503</v>
      </c>
      <c r="E229" s="43">
        <f t="shared" si="14"/>
        <v>0</v>
      </c>
      <c r="F229" s="43">
        <f t="shared" si="14"/>
        <v>0</v>
      </c>
      <c r="G229" s="43">
        <f t="shared" si="14"/>
        <v>0</v>
      </c>
      <c r="H229" s="43">
        <f t="shared" si="15"/>
        <v>32134.638021857863</v>
      </c>
      <c r="I229" s="1"/>
    </row>
    <row r="230" spans="2:10" x14ac:dyDescent="0.2">
      <c r="B230" s="9" t="str">
        <f>$B$44</f>
        <v>Physical Training</v>
      </c>
      <c r="C230" s="43">
        <f t="shared" si="14"/>
        <v>44787.911768273625</v>
      </c>
      <c r="D230" s="43">
        <f t="shared" si="14"/>
        <v>9434.8273543625746</v>
      </c>
      <c r="E230" s="43">
        <f t="shared" si="14"/>
        <v>0</v>
      </c>
      <c r="F230" s="43">
        <f t="shared" si="14"/>
        <v>0</v>
      </c>
      <c r="G230" s="43">
        <f t="shared" si="14"/>
        <v>0</v>
      </c>
      <c r="H230" s="43">
        <f t="shared" si="15"/>
        <v>54222.739122636202</v>
      </c>
      <c r="I230" s="1"/>
    </row>
    <row r="231" spans="2:10" x14ac:dyDescent="0.2">
      <c r="B231" s="9" t="str">
        <f>$B$45</f>
        <v>Health Services</v>
      </c>
      <c r="C231" s="43">
        <f t="shared" si="14"/>
        <v>216247.8959974428</v>
      </c>
      <c r="D231" s="43">
        <f t="shared" si="14"/>
        <v>1145073.5465744711</v>
      </c>
      <c r="E231" s="43">
        <f t="shared" si="14"/>
        <v>109206.77607813464</v>
      </c>
      <c r="F231" s="43">
        <f t="shared" si="14"/>
        <v>3025.0725646726682</v>
      </c>
      <c r="G231" s="43">
        <f t="shared" si="14"/>
        <v>0</v>
      </c>
      <c r="H231" s="43">
        <f t="shared" si="15"/>
        <v>1473553.291214721</v>
      </c>
      <c r="I231" s="1"/>
    </row>
    <row r="232" spans="2:10" x14ac:dyDescent="0.2">
      <c r="B232" s="9" t="str">
        <f>$B$46</f>
        <v>Pharmacy</v>
      </c>
      <c r="C232" s="43">
        <f t="shared" si="14"/>
        <v>0</v>
      </c>
      <c r="D232" s="43">
        <f t="shared" si="14"/>
        <v>81768.503737808962</v>
      </c>
      <c r="E232" s="43">
        <f t="shared" si="14"/>
        <v>12531.925123720368</v>
      </c>
      <c r="F232" s="43">
        <f t="shared" si="14"/>
        <v>23192.222995823788</v>
      </c>
      <c r="G232" s="43">
        <f t="shared" si="14"/>
        <v>1073736.8949798911</v>
      </c>
      <c r="H232" s="43">
        <f t="shared" si="15"/>
        <v>1191229.5468372442</v>
      </c>
      <c r="I232" s="1"/>
    </row>
    <row r="233" spans="2:10" x14ac:dyDescent="0.2">
      <c r="B233" s="9" t="str">
        <f>$B$47</f>
        <v>Business Administration</v>
      </c>
      <c r="C233" s="43">
        <f t="shared" si="14"/>
        <v>811630.67301003903</v>
      </c>
      <c r="D233" s="43">
        <f t="shared" si="14"/>
        <v>2321439.2705409112</v>
      </c>
      <c r="E233" s="43">
        <f t="shared" si="14"/>
        <v>660163.91276741226</v>
      </c>
      <c r="F233" s="43">
        <f t="shared" si="14"/>
        <v>0</v>
      </c>
      <c r="G233" s="43">
        <f t="shared" si="14"/>
        <v>0</v>
      </c>
      <c r="H233" s="43">
        <f t="shared" si="15"/>
        <v>3793233.8563183625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9434.8273543625746</v>
      </c>
      <c r="E235" s="43">
        <f t="shared" si="16"/>
        <v>0</v>
      </c>
      <c r="F235" s="43">
        <f t="shared" si="16"/>
        <v>0</v>
      </c>
      <c r="G235" s="43">
        <f t="shared" si="16"/>
        <v>0</v>
      </c>
      <c r="H235" s="43">
        <f t="shared" si="15"/>
        <v>9434.8273543625746</v>
      </c>
      <c r="I235" s="1"/>
    </row>
    <row r="236" spans="2:10" x14ac:dyDescent="0.2">
      <c r="B236" s="9" t="str">
        <f>$B$50</f>
        <v>Technology</v>
      </c>
      <c r="C236" s="43">
        <f t="shared" si="16"/>
        <v>180994.44129611828</v>
      </c>
      <c r="D236" s="43">
        <f t="shared" si="16"/>
        <v>386827.92152886553</v>
      </c>
      <c r="E236" s="43">
        <f t="shared" si="16"/>
        <v>12084.356369301784</v>
      </c>
      <c r="F236" s="43">
        <f t="shared" si="16"/>
        <v>0</v>
      </c>
      <c r="G236" s="43">
        <f t="shared" si="16"/>
        <v>0</v>
      </c>
      <c r="H236" s="43">
        <f t="shared" si="15"/>
        <v>579906.71919428557</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12284226.533652438</v>
      </c>
      <c r="D238" s="42">
        <f>SUM(D218:D237)</f>
        <v>8535531.0603692457</v>
      </c>
      <c r="E238" s="42">
        <f>SUM(E218:E237)</f>
        <v>2508622.8685161662</v>
      </c>
      <c r="F238" s="42">
        <f>SUM(F218:F237)</f>
        <v>572142.05773175729</v>
      </c>
      <c r="G238" s="42">
        <f>SUM(G218:G237)</f>
        <v>2601822.47973039</v>
      </c>
      <c r="H238" s="42">
        <f t="shared" si="15"/>
        <v>26502345</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14390674</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4040675.8945970396</v>
      </c>
      <c r="D243" s="42">
        <f t="shared" si="17"/>
        <v>1047839.7887395526</v>
      </c>
      <c r="E243" s="42">
        <f t="shared" si="17"/>
        <v>600036.51738740993</v>
      </c>
      <c r="F243" s="42">
        <f t="shared" si="17"/>
        <v>42926.693410169115</v>
      </c>
      <c r="G243" s="42">
        <f t="shared" si="17"/>
        <v>0</v>
      </c>
      <c r="H243" s="42">
        <f>SUM(C243:G243)</f>
        <v>5731478.8941341713</v>
      </c>
      <c r="I243" s="1"/>
    </row>
    <row r="244" spans="2:9" x14ac:dyDescent="0.2">
      <c r="B244" s="9" t="str">
        <f>$B$33</f>
        <v>Science</v>
      </c>
      <c r="C244" s="43">
        <f t="shared" si="17"/>
        <v>1153509.2721486043</v>
      </c>
      <c r="D244" s="43">
        <f t="shared" si="17"/>
        <v>475933.75019835937</v>
      </c>
      <c r="E244" s="43">
        <f t="shared" si="17"/>
        <v>54762.344505722845</v>
      </c>
      <c r="F244" s="43">
        <f t="shared" si="17"/>
        <v>58038.641600483752</v>
      </c>
      <c r="G244" s="43">
        <f t="shared" si="17"/>
        <v>0</v>
      </c>
      <c r="H244" s="43">
        <f t="shared" ref="H244:H263" si="18">SUM(C244:G244)</f>
        <v>1742244.0084531703</v>
      </c>
      <c r="I244" s="1"/>
    </row>
    <row r="245" spans="2:9" x14ac:dyDescent="0.2">
      <c r="B245" s="9" t="str">
        <f>$B$34</f>
        <v>Fine Arts</v>
      </c>
      <c r="C245" s="43">
        <f t="shared" si="17"/>
        <v>451153.77356042189</v>
      </c>
      <c r="D245" s="43">
        <f t="shared" si="17"/>
        <v>227293.80032795703</v>
      </c>
      <c r="E245" s="43">
        <f t="shared" si="17"/>
        <v>21791.524662780241</v>
      </c>
      <c r="F245" s="43">
        <f t="shared" si="17"/>
        <v>0</v>
      </c>
      <c r="G245" s="43">
        <f t="shared" si="17"/>
        <v>0</v>
      </c>
      <c r="H245" s="43">
        <f t="shared" si="18"/>
        <v>700239.09855115914</v>
      </c>
      <c r="I245" s="1"/>
    </row>
    <row r="246" spans="2:9" x14ac:dyDescent="0.2">
      <c r="B246" s="9" t="str">
        <f>$B$35</f>
        <v>Teacher Education</v>
      </c>
      <c r="C246" s="43">
        <f t="shared" si="17"/>
        <v>85097.085929043882</v>
      </c>
      <c r="D246" s="43">
        <f t="shared" si="17"/>
        <v>247615.33469236491</v>
      </c>
      <c r="E246" s="43">
        <f t="shared" si="17"/>
        <v>176195.41316560234</v>
      </c>
      <c r="F246" s="43">
        <f t="shared" si="17"/>
        <v>171159.23928595491</v>
      </c>
      <c r="G246" s="43">
        <f t="shared" si="17"/>
        <v>0</v>
      </c>
      <c r="H246" s="43">
        <f t="shared" si="18"/>
        <v>680067.07307296596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146570.59432257098</v>
      </c>
      <c r="D248" s="43">
        <f t="shared" si="17"/>
        <v>246334.5657198182</v>
      </c>
      <c r="E248" s="43">
        <f t="shared" si="17"/>
        <v>57354.644837354688</v>
      </c>
      <c r="F248" s="43">
        <f t="shared" si="17"/>
        <v>24310.525349636591</v>
      </c>
      <c r="G248" s="43">
        <f t="shared" si="17"/>
        <v>0</v>
      </c>
      <c r="H248" s="43">
        <f t="shared" si="18"/>
        <v>474570.3302293804</v>
      </c>
      <c r="I248" s="1"/>
    </row>
    <row r="249" spans="2:9" x14ac:dyDescent="0.2">
      <c r="B249" s="9" t="str">
        <f>$B$38</f>
        <v>Home Economics</v>
      </c>
      <c r="C249" s="43">
        <f t="shared" si="17"/>
        <v>66085.109164732959</v>
      </c>
      <c r="D249" s="43">
        <f t="shared" si="17"/>
        <v>50206.143723831236</v>
      </c>
      <c r="E249" s="43">
        <f t="shared" si="17"/>
        <v>20900.421423781794</v>
      </c>
      <c r="F249" s="43">
        <f t="shared" si="17"/>
        <v>0</v>
      </c>
      <c r="G249" s="43">
        <f t="shared" si="17"/>
        <v>0</v>
      </c>
      <c r="H249" s="43">
        <f t="shared" si="18"/>
        <v>137191.67431234597</v>
      </c>
      <c r="I249" s="1"/>
    </row>
    <row r="250" spans="2:9" x14ac:dyDescent="0.2">
      <c r="B250" s="9" t="str">
        <f>$B$39</f>
        <v>Law</v>
      </c>
      <c r="C250" s="43">
        <f t="shared" si="17"/>
        <v>0</v>
      </c>
      <c r="D250" s="43">
        <f t="shared" si="17"/>
        <v>0</v>
      </c>
      <c r="E250" s="43">
        <f t="shared" si="17"/>
        <v>0</v>
      </c>
      <c r="F250" s="43">
        <f t="shared" si="17"/>
        <v>0</v>
      </c>
      <c r="G250" s="43">
        <f t="shared" si="17"/>
        <v>829744.74501195271</v>
      </c>
      <c r="H250" s="43">
        <f t="shared" si="18"/>
        <v>829744.74501195271</v>
      </c>
      <c r="I250" s="1"/>
    </row>
    <row r="251" spans="2:9" x14ac:dyDescent="0.2">
      <c r="B251" s="9" t="str">
        <f>$B$40</f>
        <v>Social Service</v>
      </c>
      <c r="C251" s="43">
        <f t="shared" si="17"/>
        <v>37980.447860968969</v>
      </c>
      <c r="D251" s="43">
        <f t="shared" si="17"/>
        <v>183576.88606502916</v>
      </c>
      <c r="E251" s="43">
        <f t="shared" si="17"/>
        <v>0</v>
      </c>
      <c r="F251" s="43">
        <f t="shared" si="17"/>
        <v>0</v>
      </c>
      <c r="G251" s="43">
        <f t="shared" si="17"/>
        <v>0</v>
      </c>
      <c r="H251" s="43">
        <f t="shared" si="18"/>
        <v>221557.33392599813</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8483.6051923126579</v>
      </c>
      <c r="D254" s="43">
        <f t="shared" si="17"/>
        <v>8965.3828078270053</v>
      </c>
      <c r="E254" s="43">
        <f t="shared" si="17"/>
        <v>0</v>
      </c>
      <c r="F254" s="43">
        <f t="shared" si="17"/>
        <v>0</v>
      </c>
      <c r="G254" s="43">
        <f t="shared" si="17"/>
        <v>0</v>
      </c>
      <c r="H254" s="43">
        <f t="shared" si="18"/>
        <v>17448.988000139663</v>
      </c>
      <c r="I254" s="1"/>
    </row>
    <row r="255" spans="2:9" x14ac:dyDescent="0.2">
      <c r="B255" s="9" t="str">
        <f>$B$44</f>
        <v>Physical Training</v>
      </c>
      <c r="C255" s="43">
        <f t="shared" si="17"/>
        <v>24319.66821796295</v>
      </c>
      <c r="D255" s="43">
        <f t="shared" si="17"/>
        <v>5123.0758901868612</v>
      </c>
      <c r="E255" s="43">
        <f t="shared" si="17"/>
        <v>0</v>
      </c>
      <c r="F255" s="43">
        <f t="shared" si="17"/>
        <v>0</v>
      </c>
      <c r="G255" s="43">
        <f t="shared" si="17"/>
        <v>0</v>
      </c>
      <c r="H255" s="43">
        <f t="shared" si="18"/>
        <v>29442.744108149811</v>
      </c>
      <c r="I255" s="1"/>
    </row>
    <row r="256" spans="2:9" x14ac:dyDescent="0.2">
      <c r="B256" s="9" t="str">
        <f>$B$45</f>
        <v>Health Services</v>
      </c>
      <c r="C256" s="43">
        <f t="shared" si="17"/>
        <v>117421.79699513776</v>
      </c>
      <c r="D256" s="43">
        <f t="shared" si="17"/>
        <v>621770.64387234533</v>
      </c>
      <c r="E256" s="43">
        <f t="shared" si="17"/>
        <v>59298.870086078583</v>
      </c>
      <c r="F256" s="43">
        <f t="shared" si="17"/>
        <v>1642.6030641646346</v>
      </c>
      <c r="G256" s="43">
        <f t="shared" si="17"/>
        <v>0</v>
      </c>
      <c r="H256" s="43">
        <f t="shared" si="18"/>
        <v>800133.91401772632</v>
      </c>
      <c r="I256" s="1"/>
    </row>
    <row r="257" spans="2:10" x14ac:dyDescent="0.2">
      <c r="B257" s="9" t="str">
        <f>$B$46</f>
        <v>Pharmacy</v>
      </c>
      <c r="C257" s="43">
        <f t="shared" si="17"/>
        <v>0</v>
      </c>
      <c r="D257" s="43">
        <f t="shared" si="17"/>
        <v>44399.991048286123</v>
      </c>
      <c r="E257" s="43">
        <f t="shared" si="17"/>
        <v>6804.7883705336071</v>
      </c>
      <c r="F257" s="43">
        <f t="shared" si="17"/>
        <v>12593.290158595531</v>
      </c>
      <c r="G257" s="43">
        <f t="shared" si="17"/>
        <v>583035.10943759314</v>
      </c>
      <c r="H257" s="43">
        <f t="shared" si="18"/>
        <v>646833.17901500838</v>
      </c>
      <c r="I257" s="1"/>
    </row>
    <row r="258" spans="2:10" x14ac:dyDescent="0.2">
      <c r="B258" s="9" t="str">
        <f>$B$47</f>
        <v>Business Administration</v>
      </c>
      <c r="C258" s="43">
        <f t="shared" si="17"/>
        <v>440712.4133237293</v>
      </c>
      <c r="D258" s="43">
        <f t="shared" si="17"/>
        <v>1260532.8227804769</v>
      </c>
      <c r="E258" s="43">
        <f t="shared" si="17"/>
        <v>358466.53023346682</v>
      </c>
      <c r="F258" s="43">
        <f t="shared" si="17"/>
        <v>0</v>
      </c>
      <c r="G258" s="43">
        <f t="shared" si="17"/>
        <v>0</v>
      </c>
      <c r="H258" s="43">
        <f t="shared" si="18"/>
        <v>2059711.7663376729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5123.0758901868612</v>
      </c>
      <c r="E260" s="43">
        <f t="shared" si="19"/>
        <v>0</v>
      </c>
      <c r="F260" s="43">
        <f t="shared" si="19"/>
        <v>0</v>
      </c>
      <c r="G260" s="43">
        <f t="shared" si="19"/>
        <v>0</v>
      </c>
      <c r="H260" s="43">
        <f t="shared" si="18"/>
        <v>5123.0758901868612</v>
      </c>
      <c r="I260" s="1"/>
    </row>
    <row r="261" spans="2:10" x14ac:dyDescent="0.2">
      <c r="B261" s="9" t="str">
        <f>$B$50</f>
        <v>Technology</v>
      </c>
      <c r="C261" s="43">
        <f t="shared" si="19"/>
        <v>98279.303227868164</v>
      </c>
      <c r="D261" s="43">
        <f t="shared" si="19"/>
        <v>210046.11149766127</v>
      </c>
      <c r="E261" s="43">
        <f t="shared" si="19"/>
        <v>6561.7602144431212</v>
      </c>
      <c r="F261" s="43">
        <f t="shared" si="19"/>
        <v>0</v>
      </c>
      <c r="G261" s="43">
        <f t="shared" si="19"/>
        <v>0</v>
      </c>
      <c r="H261" s="43">
        <f t="shared" si="18"/>
        <v>314887.17493997258</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6670288.9645403922</v>
      </c>
      <c r="D263" s="42">
        <f>SUM(D243:D262)</f>
        <v>4634761.3732538829</v>
      </c>
      <c r="E263" s="42">
        <f>SUM(E243:E262)</f>
        <v>1362172.8148871739</v>
      </c>
      <c r="F263" s="42">
        <f>SUM(F243:F262)</f>
        <v>310670.99286900449</v>
      </c>
      <c r="G263" s="42">
        <f>SUM(G243:G262)</f>
        <v>1412779.854449546</v>
      </c>
      <c r="H263" s="42">
        <f t="shared" si="18"/>
        <v>14390673.999999998</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28812014.452407103</v>
      </c>
      <c r="D268" s="42">
        <f t="shared" si="20"/>
        <v>6409914.7195794582</v>
      </c>
      <c r="E268" s="42">
        <f t="shared" si="20"/>
        <v>6083856.8640831504</v>
      </c>
      <c r="F268" s="42">
        <f t="shared" si="20"/>
        <v>251686.10800846841</v>
      </c>
      <c r="G268" s="42">
        <f t="shared" si="20"/>
        <v>0</v>
      </c>
      <c r="H268" s="42">
        <f>SUM(C268:G268)</f>
        <v>41557472.14407818</v>
      </c>
      <c r="I268" s="1"/>
    </row>
    <row r="269" spans="2:10" x14ac:dyDescent="0.2">
      <c r="B269" s="9" t="str">
        <f>$B$33</f>
        <v>Science</v>
      </c>
      <c r="C269" s="43">
        <f t="shared" si="20"/>
        <v>8407287.7761662938</v>
      </c>
      <c r="D269" s="43">
        <f t="shared" si="20"/>
        <v>3335531.3304533884</v>
      </c>
      <c r="E269" s="43">
        <f t="shared" si="20"/>
        <v>853713.90266565653</v>
      </c>
      <c r="F269" s="43">
        <f t="shared" si="20"/>
        <v>930672.34100652696</v>
      </c>
      <c r="G269" s="43">
        <f t="shared" si="20"/>
        <v>0</v>
      </c>
      <c r="H269" s="43">
        <f t="shared" ref="H269:H288" si="21">SUM(C269:G269)</f>
        <v>13527205.350291865</v>
      </c>
      <c r="I269" s="1"/>
    </row>
    <row r="270" spans="2:10" x14ac:dyDescent="0.2">
      <c r="B270" s="9" t="str">
        <f>$B$34</f>
        <v>Fine Arts</v>
      </c>
      <c r="C270" s="43">
        <f t="shared" si="20"/>
        <v>3222362.8355210284</v>
      </c>
      <c r="D270" s="43">
        <f t="shared" si="20"/>
        <v>1718305.412851227</v>
      </c>
      <c r="E270" s="43">
        <f t="shared" si="20"/>
        <v>125713.01220711316</v>
      </c>
      <c r="F270" s="43">
        <f t="shared" si="20"/>
        <v>0</v>
      </c>
      <c r="G270" s="43">
        <f t="shared" si="20"/>
        <v>0</v>
      </c>
      <c r="H270" s="43">
        <f t="shared" si="21"/>
        <v>5066381.2605793681</v>
      </c>
      <c r="I270" s="1"/>
    </row>
    <row r="271" spans="2:10" x14ac:dyDescent="0.2">
      <c r="B271" s="9" t="str">
        <f>$B$35</f>
        <v>Teacher Education</v>
      </c>
      <c r="C271" s="43">
        <f t="shared" si="20"/>
        <v>1356339.4694085571</v>
      </c>
      <c r="D271" s="43">
        <f t="shared" si="20"/>
        <v>2554490.0204440262</v>
      </c>
      <c r="E271" s="43">
        <f t="shared" si="20"/>
        <v>2455365.5763014937</v>
      </c>
      <c r="F271" s="43">
        <f t="shared" si="20"/>
        <v>2936819.3527421649</v>
      </c>
      <c r="G271" s="43">
        <f t="shared" si="20"/>
        <v>0</v>
      </c>
      <c r="H271" s="43">
        <f t="shared" si="21"/>
        <v>9303014.4188962411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896898.59414384747</v>
      </c>
      <c r="D273" s="43">
        <f t="shared" si="20"/>
        <v>1364948.445331848</v>
      </c>
      <c r="E273" s="43">
        <f t="shared" si="20"/>
        <v>997201.28400133119</v>
      </c>
      <c r="F273" s="43">
        <f t="shared" si="20"/>
        <v>503803.61583687487</v>
      </c>
      <c r="G273" s="43">
        <f t="shared" si="20"/>
        <v>0</v>
      </c>
      <c r="H273" s="43">
        <f t="shared" si="21"/>
        <v>3762851.9393139016</v>
      </c>
      <c r="I273" s="1"/>
    </row>
    <row r="274" spans="2:10" x14ac:dyDescent="0.2">
      <c r="B274" s="9" t="str">
        <f>$B$38</f>
        <v>Home Economics</v>
      </c>
      <c r="C274" s="43">
        <f t="shared" si="20"/>
        <v>688573.72145558451</v>
      </c>
      <c r="D274" s="43">
        <f t="shared" si="20"/>
        <v>379456.37613677705</v>
      </c>
      <c r="E274" s="43">
        <f t="shared" si="20"/>
        <v>439633.11046668486</v>
      </c>
      <c r="F274" s="43">
        <f t="shared" si="20"/>
        <v>0</v>
      </c>
      <c r="G274" s="43">
        <f t="shared" si="20"/>
        <v>0</v>
      </c>
      <c r="H274" s="43">
        <f t="shared" si="21"/>
        <v>1507663.2080590464</v>
      </c>
      <c r="I274" s="1"/>
    </row>
    <row r="275" spans="2:10" x14ac:dyDescent="0.2">
      <c r="B275" s="9" t="str">
        <f>$B$39</f>
        <v>Law</v>
      </c>
      <c r="C275" s="43">
        <f t="shared" si="20"/>
        <v>0</v>
      </c>
      <c r="D275" s="43">
        <f t="shared" si="20"/>
        <v>0</v>
      </c>
      <c r="E275" s="43">
        <f t="shared" si="20"/>
        <v>0</v>
      </c>
      <c r="F275" s="43">
        <f t="shared" si="20"/>
        <v>0</v>
      </c>
      <c r="G275" s="43">
        <f t="shared" si="20"/>
        <v>18424254.133262407</v>
      </c>
      <c r="H275" s="43">
        <f t="shared" si="21"/>
        <v>18424254.133262407</v>
      </c>
      <c r="I275" s="1"/>
    </row>
    <row r="276" spans="2:10" x14ac:dyDescent="0.2">
      <c r="B276" s="9" t="str">
        <f>$B$40</f>
        <v>Social Service</v>
      </c>
      <c r="C276" s="43">
        <f t="shared" si="20"/>
        <v>477767.63239920244</v>
      </c>
      <c r="D276" s="43">
        <f t="shared" si="20"/>
        <v>1449339.4280545032</v>
      </c>
      <c r="E276" s="43">
        <f t="shared" si="20"/>
        <v>0</v>
      </c>
      <c r="F276" s="43">
        <f t="shared" si="20"/>
        <v>0</v>
      </c>
      <c r="G276" s="43">
        <f t="shared" si="20"/>
        <v>0</v>
      </c>
      <c r="H276" s="43">
        <f t="shared" si="21"/>
        <v>1927107.0604537055</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56574.247391976147</v>
      </c>
      <c r="D279" s="43">
        <f t="shared" si="20"/>
        <v>72500.349518590519</v>
      </c>
      <c r="E279" s="43">
        <f t="shared" si="20"/>
        <v>0</v>
      </c>
      <c r="F279" s="43">
        <f t="shared" si="20"/>
        <v>0</v>
      </c>
      <c r="G279" s="43">
        <f t="shared" si="20"/>
        <v>0</v>
      </c>
      <c r="H279" s="43">
        <f t="shared" si="21"/>
        <v>129074.59691056667</v>
      </c>
      <c r="I279" s="1"/>
    </row>
    <row r="280" spans="2:10" x14ac:dyDescent="0.2">
      <c r="B280" s="9" t="str">
        <f>$B$44</f>
        <v>Physical Training</v>
      </c>
      <c r="C280" s="43">
        <f t="shared" si="20"/>
        <v>116916.60087968074</v>
      </c>
      <c r="D280" s="43">
        <f t="shared" si="20"/>
        <v>31044.355693080219</v>
      </c>
      <c r="E280" s="43">
        <f t="shared" si="20"/>
        <v>0</v>
      </c>
      <c r="F280" s="43">
        <f t="shared" si="20"/>
        <v>0</v>
      </c>
      <c r="G280" s="43">
        <f t="shared" si="20"/>
        <v>0</v>
      </c>
      <c r="H280" s="43">
        <f t="shared" si="21"/>
        <v>147960.95657276097</v>
      </c>
      <c r="I280" s="1"/>
    </row>
    <row r="281" spans="2:10" x14ac:dyDescent="0.2">
      <c r="B281" s="9" t="str">
        <f>$B$45</f>
        <v>Health Services</v>
      </c>
      <c r="C281" s="43">
        <f t="shared" si="20"/>
        <v>819339.95846498467</v>
      </c>
      <c r="D281" s="43">
        <f t="shared" si="20"/>
        <v>3310644.1940461835</v>
      </c>
      <c r="E281" s="43">
        <f t="shared" si="20"/>
        <v>490143.95159705664</v>
      </c>
      <c r="F281" s="43">
        <f t="shared" si="20"/>
        <v>15503.710772884959</v>
      </c>
      <c r="G281" s="43">
        <f t="shared" si="20"/>
        <v>0</v>
      </c>
      <c r="H281" s="43">
        <f t="shared" si="21"/>
        <v>4635631.8148811096</v>
      </c>
      <c r="I281" s="1"/>
    </row>
    <row r="282" spans="2:10" x14ac:dyDescent="0.2">
      <c r="B282" s="9" t="str">
        <f>$B$46</f>
        <v>Pharmacy</v>
      </c>
      <c r="C282" s="43">
        <f t="shared" si="20"/>
        <v>0</v>
      </c>
      <c r="D282" s="43">
        <f t="shared" si="20"/>
        <v>576027.08848288644</v>
      </c>
      <c r="E282" s="43">
        <f t="shared" si="20"/>
        <v>218946.87936483457</v>
      </c>
      <c r="F282" s="43">
        <f t="shared" si="20"/>
        <v>708982.10442500748</v>
      </c>
      <c r="G282" s="43">
        <f t="shared" si="20"/>
        <v>12147998.420404606</v>
      </c>
      <c r="H282" s="43">
        <f t="shared" si="21"/>
        <v>13651954.492677335</v>
      </c>
      <c r="I282" s="1"/>
    </row>
    <row r="283" spans="2:10" x14ac:dyDescent="0.2">
      <c r="B283" s="9" t="str">
        <f>$B$47</f>
        <v>Business Administration</v>
      </c>
      <c r="C283" s="43">
        <f t="shared" si="20"/>
        <v>3558292.3250060175</v>
      </c>
      <c r="D283" s="43">
        <f t="shared" si="20"/>
        <v>8509861.584629152</v>
      </c>
      <c r="E283" s="43">
        <f t="shared" si="20"/>
        <v>3133820.8880251581</v>
      </c>
      <c r="F283" s="43">
        <f t="shared" si="20"/>
        <v>0</v>
      </c>
      <c r="G283" s="43">
        <f t="shared" si="20"/>
        <v>0</v>
      </c>
      <c r="H283" s="43">
        <f t="shared" si="21"/>
        <v>15201974.797660328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105588.54524344257</v>
      </c>
      <c r="E285" s="43">
        <f t="shared" si="22"/>
        <v>0</v>
      </c>
      <c r="F285" s="43">
        <f t="shared" si="22"/>
        <v>0</v>
      </c>
      <c r="G285" s="43">
        <f t="shared" si="22"/>
        <v>0</v>
      </c>
      <c r="H285" s="43">
        <f t="shared" si="21"/>
        <v>105588.54524344257</v>
      </c>
      <c r="I285" s="1"/>
    </row>
    <row r="286" spans="2:10" x14ac:dyDescent="0.2">
      <c r="B286" s="9" t="str">
        <f>$B$50</f>
        <v>Technology</v>
      </c>
      <c r="C286" s="43">
        <f t="shared" si="22"/>
        <v>5033552.9959550546</v>
      </c>
      <c r="D286" s="43">
        <f t="shared" si="22"/>
        <v>6179763.4161271714</v>
      </c>
      <c r="E286" s="43">
        <f t="shared" si="22"/>
        <v>193239.21903749957</v>
      </c>
      <c r="F286" s="43">
        <f t="shared" si="22"/>
        <v>0</v>
      </c>
      <c r="G286" s="43">
        <f t="shared" si="22"/>
        <v>0</v>
      </c>
      <c r="H286" s="43">
        <f t="shared" si="21"/>
        <v>11406555.631119724</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53445920.60919933</v>
      </c>
      <c r="D288" s="42">
        <f>SUM(D268:D287)</f>
        <v>35997415.266591735</v>
      </c>
      <c r="E288" s="42">
        <f>SUM(E268:E287)</f>
        <v>14991634.687749982</v>
      </c>
      <c r="F288" s="42">
        <f>SUM(F268:F287)</f>
        <v>5347467.2327919276</v>
      </c>
      <c r="G288" s="42">
        <f>SUM(G268:G287)</f>
        <v>30572252.553667013</v>
      </c>
      <c r="H288" s="42">
        <f t="shared" si="21"/>
        <v>140354690.34999999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310.21689387477096</v>
      </c>
      <c r="D293" s="40">
        <f t="shared" si="23"/>
        <v>522.32029983535347</v>
      </c>
      <c r="E293" s="40">
        <f t="shared" si="23"/>
        <v>821.36585177307279</v>
      </c>
      <c r="F293" s="40">
        <f t="shared" si="23"/>
        <v>642.05639798078676</v>
      </c>
      <c r="G293" s="41">
        <f t="shared" si="23"/>
        <v>0</v>
      </c>
      <c r="H293" s="42">
        <f t="shared" si="23"/>
        <v>367.93455522964712</v>
      </c>
      <c r="I293" s="1"/>
    </row>
    <row r="294" spans="2:10" x14ac:dyDescent="0.2">
      <c r="B294" s="9" t="str">
        <f>$B$33</f>
        <v>Science</v>
      </c>
      <c r="C294" s="75">
        <f t="shared" si="23"/>
        <v>317.088623978513</v>
      </c>
      <c r="D294" s="75">
        <f t="shared" si="23"/>
        <v>598.40892186103133</v>
      </c>
      <c r="E294" s="75">
        <f t="shared" si="23"/>
        <v>1262.8903885586635</v>
      </c>
      <c r="F294" s="75">
        <f t="shared" si="23"/>
        <v>1755.9855490689188</v>
      </c>
      <c r="G294" s="96">
        <f t="shared" si="23"/>
        <v>0</v>
      </c>
      <c r="H294" s="43">
        <f t="shared" si="23"/>
        <v>406.29558930413481</v>
      </c>
      <c r="I294" s="1"/>
    </row>
    <row r="295" spans="2:10" x14ac:dyDescent="0.2">
      <c r="B295" s="9" t="str">
        <f>$B$34</f>
        <v>Fine Arts</v>
      </c>
      <c r="C295" s="75">
        <f t="shared" si="23"/>
        <v>310.73894267319463</v>
      </c>
      <c r="D295" s="75">
        <f t="shared" si="23"/>
        <v>645.49414457221144</v>
      </c>
      <c r="E295" s="75">
        <f t="shared" si="23"/>
        <v>467.33461787030916</v>
      </c>
      <c r="F295" s="75">
        <f t="shared" si="23"/>
        <v>0</v>
      </c>
      <c r="G295" s="96">
        <f t="shared" si="23"/>
        <v>0</v>
      </c>
      <c r="H295" s="43">
        <f t="shared" si="23"/>
        <v>380.90228257870598</v>
      </c>
      <c r="I295" s="1"/>
    </row>
    <row r="296" spans="2:10" x14ac:dyDescent="0.2">
      <c r="B296" s="9" t="str">
        <f>$B$35</f>
        <v>Teacher Education</v>
      </c>
      <c r="C296" s="75">
        <f t="shared" si="23"/>
        <v>693.42508660969179</v>
      </c>
      <c r="D296" s="75">
        <f t="shared" si="23"/>
        <v>880.85862773931933</v>
      </c>
      <c r="E296" s="75">
        <f t="shared" si="23"/>
        <v>1128.903713242066</v>
      </c>
      <c r="F296" s="75">
        <f t="shared" si="23"/>
        <v>1878.9631175573672</v>
      </c>
      <c r="G296" s="96">
        <f t="shared" si="23"/>
        <v>0</v>
      </c>
      <c r="H296" s="43">
        <f t="shared" si="23"/>
        <v>1082.501095985134</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266.22101339977661</v>
      </c>
      <c r="D298" s="75">
        <f t="shared" si="23"/>
        <v>473.11904517568388</v>
      </c>
      <c r="E298" s="75">
        <f t="shared" si="23"/>
        <v>1408.4763898323888</v>
      </c>
      <c r="F298" s="75">
        <f t="shared" si="23"/>
        <v>2269.3856569228597</v>
      </c>
      <c r="G298" s="96">
        <f t="shared" si="23"/>
        <v>0</v>
      </c>
      <c r="H298" s="43">
        <f t="shared" si="23"/>
        <v>523.78228553924021</v>
      </c>
      <c r="I298" s="1"/>
    </row>
    <row r="299" spans="2:10" x14ac:dyDescent="0.2">
      <c r="B299" s="9" t="str">
        <f>$B$38</f>
        <v>Home Economics</v>
      </c>
      <c r="C299" s="75">
        <f t="shared" si="23"/>
        <v>453.30725573112869</v>
      </c>
      <c r="D299" s="75">
        <f t="shared" si="23"/>
        <v>645.33397302172966</v>
      </c>
      <c r="E299" s="75">
        <f t="shared" si="23"/>
        <v>1704.0043041344375</v>
      </c>
      <c r="F299" s="75">
        <f t="shared" si="23"/>
        <v>0</v>
      </c>
      <c r="G299" s="96">
        <f t="shared" si="23"/>
        <v>0</v>
      </c>
      <c r="H299" s="43">
        <f t="shared" si="23"/>
        <v>637.48972856619298</v>
      </c>
      <c r="I299" s="1"/>
    </row>
    <row r="300" spans="2:10" x14ac:dyDescent="0.2">
      <c r="B300" s="9" t="str">
        <f>$B$39</f>
        <v>Law</v>
      </c>
      <c r="C300" s="75">
        <f t="shared" si="23"/>
        <v>0</v>
      </c>
      <c r="D300" s="75">
        <f t="shared" si="23"/>
        <v>0</v>
      </c>
      <c r="E300" s="75">
        <f t="shared" si="23"/>
        <v>0</v>
      </c>
      <c r="F300" s="75">
        <f t="shared" si="23"/>
        <v>0</v>
      </c>
      <c r="G300" s="96">
        <f t="shared" si="23"/>
        <v>945.31832392316096</v>
      </c>
      <c r="H300" s="43">
        <f t="shared" si="23"/>
        <v>945.31832392316096</v>
      </c>
      <c r="I300" s="1"/>
    </row>
    <row r="301" spans="2:10" x14ac:dyDescent="0.2">
      <c r="B301" s="9" t="str">
        <f>$B$40</f>
        <v>Social Service</v>
      </c>
      <c r="C301" s="75">
        <f t="shared" si="23"/>
        <v>547.2710565855698</v>
      </c>
      <c r="D301" s="75">
        <f t="shared" si="23"/>
        <v>674.11136188581543</v>
      </c>
      <c r="E301" s="75">
        <f t="shared" si="23"/>
        <v>0</v>
      </c>
      <c r="F301" s="75">
        <f t="shared" si="23"/>
        <v>0</v>
      </c>
      <c r="G301" s="96">
        <f t="shared" si="23"/>
        <v>0</v>
      </c>
      <c r="H301" s="43">
        <f t="shared" si="23"/>
        <v>637.48166075213544</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290.1243455998777</v>
      </c>
      <c r="D304" s="75">
        <f t="shared" si="23"/>
        <v>690.47951922467166</v>
      </c>
      <c r="E304" s="75">
        <f t="shared" si="23"/>
        <v>0</v>
      </c>
      <c r="F304" s="75">
        <f t="shared" si="23"/>
        <v>0</v>
      </c>
      <c r="G304" s="96">
        <f t="shared" si="23"/>
        <v>0</v>
      </c>
      <c r="H304" s="43">
        <f t="shared" si="23"/>
        <v>430.2486563685556</v>
      </c>
      <c r="I304" s="1"/>
    </row>
    <row r="305" spans="2:10" x14ac:dyDescent="0.2">
      <c r="B305" s="9" t="str">
        <f>$B$44</f>
        <v>Physical Training</v>
      </c>
      <c r="C305" s="75">
        <f t="shared" si="23"/>
        <v>209.1531321640085</v>
      </c>
      <c r="D305" s="75">
        <f t="shared" si="23"/>
        <v>517.40592821800362</v>
      </c>
      <c r="E305" s="75">
        <f t="shared" si="23"/>
        <v>0</v>
      </c>
      <c r="F305" s="75">
        <f t="shared" si="23"/>
        <v>0</v>
      </c>
      <c r="G305" s="96">
        <f t="shared" si="23"/>
        <v>0</v>
      </c>
      <c r="H305" s="43">
        <f t="shared" si="23"/>
        <v>239.03224002061546</v>
      </c>
      <c r="I305" s="1"/>
    </row>
    <row r="306" spans="2:10" x14ac:dyDescent="0.2">
      <c r="B306" s="9" t="str">
        <f>$B$45</f>
        <v>Health Services</v>
      </c>
      <c r="C306" s="75">
        <f t="shared" si="23"/>
        <v>303.57167783067234</v>
      </c>
      <c r="D306" s="75">
        <f t="shared" si="23"/>
        <v>454.63391843534515</v>
      </c>
      <c r="E306" s="75">
        <f t="shared" si="23"/>
        <v>669.59556229106101</v>
      </c>
      <c r="F306" s="75">
        <f t="shared" si="23"/>
        <v>1033.5807181923306</v>
      </c>
      <c r="G306" s="96">
        <f t="shared" si="23"/>
        <v>0</v>
      </c>
      <c r="H306" s="43">
        <f t="shared" si="23"/>
        <v>432.10587387034951</v>
      </c>
      <c r="I306" s="1"/>
    </row>
    <row r="307" spans="2:10" x14ac:dyDescent="0.2">
      <c r="B307" s="9" t="str">
        <f>$B$46</f>
        <v>Pharmacy</v>
      </c>
      <c r="C307" s="75">
        <f t="shared" si="23"/>
        <v>0</v>
      </c>
      <c r="D307" s="75">
        <f t="shared" si="23"/>
        <v>1107.7444009286278</v>
      </c>
      <c r="E307" s="75">
        <f t="shared" si="23"/>
        <v>2606.5104686289828</v>
      </c>
      <c r="F307" s="75">
        <f t="shared" si="23"/>
        <v>6165.0617776087611</v>
      </c>
      <c r="G307" s="96">
        <f t="shared" si="23"/>
        <v>887.03895001128922</v>
      </c>
      <c r="H307" s="43">
        <f t="shared" si="23"/>
        <v>947.13157296221277</v>
      </c>
      <c r="I307" s="1"/>
    </row>
    <row r="308" spans="2:10" x14ac:dyDescent="0.2">
      <c r="B308" s="9" t="str">
        <f>$B$47</f>
        <v>Business Administration</v>
      </c>
      <c r="C308" s="75">
        <f t="shared" si="23"/>
        <v>351.26281589398002</v>
      </c>
      <c r="D308" s="75">
        <f t="shared" si="23"/>
        <v>576.43172692739631</v>
      </c>
      <c r="E308" s="75">
        <f t="shared" si="23"/>
        <v>708.20811028817127</v>
      </c>
      <c r="F308" s="75">
        <f t="shared" si="23"/>
        <v>0</v>
      </c>
      <c r="G308" s="96">
        <f t="shared" si="23"/>
        <v>0</v>
      </c>
      <c r="H308" s="43">
        <f t="shared" si="23"/>
        <v>518.52018547173509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1759.8090873907095</v>
      </c>
      <c r="E310" s="75">
        <f t="shared" si="24"/>
        <v>0</v>
      </c>
      <c r="F310" s="75">
        <f t="shared" si="24"/>
        <v>0</v>
      </c>
      <c r="G310" s="96">
        <f t="shared" si="24"/>
        <v>0</v>
      </c>
      <c r="H310" s="43">
        <f t="shared" si="24"/>
        <v>1759.8090873907095</v>
      </c>
      <c r="I310" s="1"/>
    </row>
    <row r="311" spans="2:10" x14ac:dyDescent="0.2">
      <c r="B311" s="9" t="str">
        <f>$B$50</f>
        <v>Technology</v>
      </c>
      <c r="C311" s="75">
        <f t="shared" si="24"/>
        <v>2228.2217777578817</v>
      </c>
      <c r="D311" s="75">
        <f t="shared" si="24"/>
        <v>2512.0989496451916</v>
      </c>
      <c r="E311" s="75">
        <f t="shared" si="24"/>
        <v>2385.6693708333282</v>
      </c>
      <c r="F311" s="75">
        <f t="shared" si="24"/>
        <v>0</v>
      </c>
      <c r="G311" s="96">
        <f t="shared" si="24"/>
        <v>0</v>
      </c>
      <c r="H311" s="43">
        <f t="shared" si="24"/>
        <v>2376.3657564832761</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348.59066403078094</v>
      </c>
      <c r="D313" s="42">
        <f t="shared" si="24"/>
        <v>663.16787212084773</v>
      </c>
      <c r="E313" s="42">
        <f t="shared" si="24"/>
        <v>891.5631690603617</v>
      </c>
      <c r="F313" s="42">
        <f t="shared" si="24"/>
        <v>1884.9020912202777</v>
      </c>
      <c r="G313" s="42">
        <f t="shared" si="24"/>
        <v>921.26721571996427</v>
      </c>
      <c r="H313" s="42">
        <f t="shared" si="24"/>
        <v>538.91786279268001</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1.6837261611103773</v>
      </c>
      <c r="E318" s="59">
        <f t="shared" si="25"/>
        <v>2.6477147698624162</v>
      </c>
      <c r="F318" s="59">
        <f t="shared" si="25"/>
        <v>2.0697015883344299</v>
      </c>
      <c r="G318" s="59">
        <f t="shared" si="25"/>
        <v>0</v>
      </c>
      <c r="H318" s="59">
        <f t="shared" si="25"/>
        <v>1.1860558289845289</v>
      </c>
      <c r="I318" s="1"/>
    </row>
    <row r="319" spans="2:10" x14ac:dyDescent="0.2">
      <c r="B319" s="9" t="str">
        <f>$B$33</f>
        <v>Science</v>
      </c>
      <c r="C319" s="59">
        <f t="shared" ref="C319:H334" si="26">IF($C$293=0,"",C294/$C$293)</f>
        <v>1.0221513729246352</v>
      </c>
      <c r="D319" s="59">
        <f t="shared" si="26"/>
        <v>1.9290017200114136</v>
      </c>
      <c r="E319" s="59">
        <f t="shared" si="26"/>
        <v>4.0709916625896909</v>
      </c>
      <c r="F319" s="59">
        <f t="shared" si="26"/>
        <v>5.6605090945749037</v>
      </c>
      <c r="G319" s="59">
        <f t="shared" si="26"/>
        <v>0</v>
      </c>
      <c r="H319" s="59">
        <f t="shared" si="26"/>
        <v>1.3097145813991327</v>
      </c>
      <c r="I319" s="1"/>
    </row>
    <row r="320" spans="2:10" x14ac:dyDescent="0.2">
      <c r="B320" s="9" t="str">
        <f>$B$34</f>
        <v>Fine Arts</v>
      </c>
      <c r="C320" s="59">
        <f t="shared" si="26"/>
        <v>1.0016828509624445</v>
      </c>
      <c r="D320" s="59">
        <f t="shared" si="26"/>
        <v>2.080783340035588</v>
      </c>
      <c r="E320" s="59">
        <f t="shared" si="26"/>
        <v>1.5064770072095552</v>
      </c>
      <c r="F320" s="59">
        <f t="shared" si="26"/>
        <v>0</v>
      </c>
      <c r="G320" s="59">
        <f t="shared" si="26"/>
        <v>0</v>
      </c>
      <c r="H320" s="59">
        <f t="shared" si="26"/>
        <v>1.2278579603484441</v>
      </c>
      <c r="I320" s="1"/>
    </row>
    <row r="321" spans="2:9" x14ac:dyDescent="0.2">
      <c r="B321" s="9" t="str">
        <f>$B$35</f>
        <v>Teacher Education</v>
      </c>
      <c r="C321" s="59">
        <f t="shared" si="26"/>
        <v>2.2352911794984807</v>
      </c>
      <c r="D321" s="59">
        <f t="shared" si="26"/>
        <v>2.8394927714507587</v>
      </c>
      <c r="E321" s="59">
        <f t="shared" si="26"/>
        <v>3.6390787720857793</v>
      </c>
      <c r="F321" s="59">
        <f t="shared" si="26"/>
        <v>6.0569335669896534</v>
      </c>
      <c r="G321" s="59">
        <f t="shared" si="26"/>
        <v>0</v>
      </c>
      <c r="H321" s="59">
        <f t="shared" si="26"/>
        <v>3.4894975656036338</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0.85817703244506505</v>
      </c>
      <c r="D323" s="59">
        <f t="shared" si="26"/>
        <v>1.5251234040357378</v>
      </c>
      <c r="E323" s="59">
        <f t="shared" si="26"/>
        <v>4.5402955726871719</v>
      </c>
      <c r="F323" s="59">
        <f t="shared" si="26"/>
        <v>7.3154805612842289</v>
      </c>
      <c r="G323" s="59">
        <f t="shared" si="26"/>
        <v>0</v>
      </c>
      <c r="H323" s="59">
        <f t="shared" si="26"/>
        <v>1.6884389466896081</v>
      </c>
      <c r="I323" s="1"/>
    </row>
    <row r="324" spans="2:9" x14ac:dyDescent="0.2">
      <c r="B324" s="9" t="str">
        <f>$B$38</f>
        <v>Home Economics</v>
      </c>
      <c r="C324" s="59">
        <f t="shared" si="26"/>
        <v>1.4612590889847565</v>
      </c>
      <c r="D324" s="59">
        <f t="shared" si="26"/>
        <v>2.080267018862743</v>
      </c>
      <c r="E324" s="59">
        <f t="shared" si="26"/>
        <v>5.4929448968769368</v>
      </c>
      <c r="F324" s="59">
        <f t="shared" si="26"/>
        <v>0</v>
      </c>
      <c r="G324" s="59">
        <f t="shared" si="26"/>
        <v>0</v>
      </c>
      <c r="H324" s="59">
        <f t="shared" si="26"/>
        <v>2.0549806962593604</v>
      </c>
      <c r="I324" s="1"/>
    </row>
    <row r="325" spans="2:9" x14ac:dyDescent="0.2">
      <c r="B325" s="9" t="str">
        <f>$B$39</f>
        <v>Law</v>
      </c>
      <c r="C325" s="59">
        <f t="shared" si="26"/>
        <v>0</v>
      </c>
      <c r="D325" s="59">
        <f t="shared" si="26"/>
        <v>0</v>
      </c>
      <c r="E325" s="59">
        <f t="shared" si="26"/>
        <v>0</v>
      </c>
      <c r="F325" s="59">
        <f t="shared" si="26"/>
        <v>0</v>
      </c>
      <c r="G325" s="59">
        <f t="shared" si="26"/>
        <v>3.0472818940182194</v>
      </c>
      <c r="H325" s="59">
        <f t="shared" si="26"/>
        <v>3.0472818940182194</v>
      </c>
      <c r="I325" s="1"/>
    </row>
    <row r="326" spans="2:9" x14ac:dyDescent="0.2">
      <c r="B326" s="9" t="str">
        <f>$B$40</f>
        <v>Social Service</v>
      </c>
      <c r="C326" s="59">
        <f t="shared" si="26"/>
        <v>1.7641561997152011</v>
      </c>
      <c r="D326" s="59">
        <f t="shared" si="26"/>
        <v>2.1730324015104805</v>
      </c>
      <c r="E326" s="59">
        <f t="shared" si="26"/>
        <v>0</v>
      </c>
      <c r="F326" s="59">
        <f t="shared" si="26"/>
        <v>0</v>
      </c>
      <c r="G326" s="59">
        <f t="shared" si="26"/>
        <v>0</v>
      </c>
      <c r="H326" s="59">
        <f t="shared" si="26"/>
        <v>2.0549546892487274</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0.93523064452123528</v>
      </c>
      <c r="D329" s="59">
        <f t="shared" si="26"/>
        <v>2.2257959926044708</v>
      </c>
      <c r="E329" s="59">
        <f t="shared" si="26"/>
        <v>0</v>
      </c>
      <c r="F329" s="59">
        <f t="shared" si="26"/>
        <v>0</v>
      </c>
      <c r="G329" s="59">
        <f t="shared" si="26"/>
        <v>0</v>
      </c>
      <c r="H329" s="59">
        <f t="shared" si="26"/>
        <v>1.3869285163503677</v>
      </c>
      <c r="I329" s="1"/>
    </row>
    <row r="330" spans="2:9" x14ac:dyDescent="0.2">
      <c r="B330" s="9" t="str">
        <f>$B$44</f>
        <v>Physical Training</v>
      </c>
      <c r="C330" s="59">
        <f t="shared" si="26"/>
        <v>0.67421580285837013</v>
      </c>
      <c r="D330" s="59">
        <f t="shared" si="26"/>
        <v>1.6678844332277765</v>
      </c>
      <c r="E330" s="59">
        <f t="shared" si="26"/>
        <v>0</v>
      </c>
      <c r="F330" s="59">
        <f t="shared" si="26"/>
        <v>0</v>
      </c>
      <c r="G330" s="59">
        <f t="shared" si="26"/>
        <v>0</v>
      </c>
      <c r="H330" s="59">
        <f t="shared" si="26"/>
        <v>0.77053263294264218</v>
      </c>
      <c r="I330" s="1"/>
    </row>
    <row r="331" spans="2:9" x14ac:dyDescent="0.2">
      <c r="B331" s="9" t="str">
        <f>$B$45</f>
        <v>Health Services</v>
      </c>
      <c r="C331" s="59">
        <f t="shared" si="26"/>
        <v>0.97857880671456543</v>
      </c>
      <c r="D331" s="59">
        <f t="shared" si="26"/>
        <v>1.4655356539636837</v>
      </c>
      <c r="E331" s="59">
        <f t="shared" si="26"/>
        <v>2.1584754908975552</v>
      </c>
      <c r="F331" s="59">
        <f t="shared" si="26"/>
        <v>3.3318002294535534</v>
      </c>
      <c r="G331" s="59">
        <f t="shared" si="26"/>
        <v>0</v>
      </c>
      <c r="H331" s="59">
        <f t="shared" si="26"/>
        <v>1.3929153518144082</v>
      </c>
      <c r="I331" s="1"/>
    </row>
    <row r="332" spans="2:9" x14ac:dyDescent="0.2">
      <c r="B332" s="9" t="str">
        <f>$B$46</f>
        <v>Pharmacy</v>
      </c>
      <c r="C332" s="59">
        <f t="shared" si="26"/>
        <v>0</v>
      </c>
      <c r="D332" s="59">
        <f t="shared" si="26"/>
        <v>3.5708706482497514</v>
      </c>
      <c r="E332" s="59">
        <f t="shared" si="26"/>
        <v>8.4022196085851615</v>
      </c>
      <c r="F332" s="59">
        <f t="shared" si="26"/>
        <v>19.873391486207989</v>
      </c>
      <c r="G332" s="59">
        <f t="shared" si="26"/>
        <v>2.8594153559198845</v>
      </c>
      <c r="H332" s="59">
        <f t="shared" si="26"/>
        <v>3.0531269948971667</v>
      </c>
      <c r="I332" s="1"/>
    </row>
    <row r="333" spans="2:9" x14ac:dyDescent="0.2">
      <c r="B333" s="9" t="str">
        <f>$B$47</f>
        <v>Business Administration</v>
      </c>
      <c r="C333" s="59">
        <f t="shared" si="26"/>
        <v>1.1323136258200643</v>
      </c>
      <c r="D333" s="59">
        <f t="shared" si="26"/>
        <v>1.8581571097803962</v>
      </c>
      <c r="E333" s="59">
        <f t="shared" si="26"/>
        <v>2.2829450112864009</v>
      </c>
      <c r="F333" s="59">
        <f t="shared" si="26"/>
        <v>0</v>
      </c>
      <c r="G333" s="59">
        <f t="shared" si="26"/>
        <v>0</v>
      </c>
      <c r="H333" s="59">
        <f t="shared" si="26"/>
        <v>1.6714762983896436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5.6728344656210536</v>
      </c>
      <c r="E335" s="59">
        <f t="shared" si="27"/>
        <v>0</v>
      </c>
      <c r="F335" s="59">
        <f t="shared" si="27"/>
        <v>0</v>
      </c>
      <c r="G335" s="59">
        <f t="shared" si="27"/>
        <v>0</v>
      </c>
      <c r="H335" s="59">
        <f t="shared" si="27"/>
        <v>5.6728344656210536</v>
      </c>
      <c r="I335" s="1"/>
    </row>
    <row r="336" spans="2:9" x14ac:dyDescent="0.2">
      <c r="B336" s="9" t="str">
        <f>$B$50</f>
        <v>Technology</v>
      </c>
      <c r="C336" s="59">
        <f t="shared" si="27"/>
        <v>7.182786694580777</v>
      </c>
      <c r="D336" s="59">
        <f t="shared" si="27"/>
        <v>8.0978792556000556</v>
      </c>
      <c r="E336" s="59">
        <f t="shared" si="27"/>
        <v>7.690327051615637</v>
      </c>
      <c r="F336" s="59">
        <f t="shared" si="27"/>
        <v>0</v>
      </c>
      <c r="G336" s="59">
        <f t="shared" si="27"/>
        <v>0</v>
      </c>
      <c r="H336" s="59">
        <f t="shared" si="27"/>
        <v>7.6603363756281198</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1.123699807823815</v>
      </c>
      <c r="D338" s="59">
        <f t="shared" si="27"/>
        <v>2.1377555033755087</v>
      </c>
      <c r="E338" s="59">
        <f t="shared" si="27"/>
        <v>2.8739994070737809</v>
      </c>
      <c r="F338" s="59">
        <f t="shared" si="27"/>
        <v>6.0760781518919442</v>
      </c>
      <c r="G338" s="59">
        <f t="shared" si="27"/>
        <v>2.9697519184492367</v>
      </c>
      <c r="H338" s="59">
        <f t="shared" si="27"/>
        <v>1.7372292529311171</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9306.5068162431289</v>
      </c>
      <c r="D343" s="42">
        <f t="shared" si="28"/>
        <v>15669.608995060604</v>
      </c>
      <c r="E343" s="42">
        <f>E293*24</f>
        <v>19712.780442553747</v>
      </c>
      <c r="F343" s="42">
        <f>F293*18</f>
        <v>11557.015163654161</v>
      </c>
      <c r="G343" s="42">
        <f>G293*24</f>
        <v>0</v>
      </c>
      <c r="H343" s="42">
        <f>IF((C32/30+D32/30+E32/24+F32/18+G32/24)=0,0,H268/(C32/30+D32/30+E32/24+F32/18+G32/24))</f>
        <v>10835.324405129844</v>
      </c>
      <c r="I343" s="1"/>
    </row>
    <row r="344" spans="2:10" x14ac:dyDescent="0.2">
      <c r="B344" s="9" t="str">
        <f>$B$33</f>
        <v>Science</v>
      </c>
      <c r="C344" s="43">
        <f t="shared" si="28"/>
        <v>9512.6587193553896</v>
      </c>
      <c r="D344" s="43">
        <f t="shared" si="28"/>
        <v>17952.267655830939</v>
      </c>
      <c r="E344" s="43">
        <f>E294*24</f>
        <v>30309.369325407926</v>
      </c>
      <c r="F344" s="43">
        <f>F294*18</f>
        <v>31607.739883240538</v>
      </c>
      <c r="G344" s="43">
        <f>G294*24</f>
        <v>0</v>
      </c>
      <c r="H344" s="43">
        <f t="shared" ref="H344:H363" si="29">IF((C33/30+D33/30+E33/24+F33/18+G33/24)=0,0,H269/(C33/30+D33/30+E33/24+F33/18+G33/24))</f>
        <v>12000.596176662835</v>
      </c>
      <c r="I344" s="1"/>
    </row>
    <row r="345" spans="2:10" x14ac:dyDescent="0.2">
      <c r="B345" s="9" t="str">
        <f>$B$34</f>
        <v>Fine Arts</v>
      </c>
      <c r="C345" s="43">
        <f t="shared" si="28"/>
        <v>9322.1682801958395</v>
      </c>
      <c r="D345" s="43">
        <f t="shared" si="28"/>
        <v>19364.824337166345</v>
      </c>
      <c r="E345" s="43">
        <f t="shared" ref="E345:E363" si="30">E295*24</f>
        <v>11216.03082888742</v>
      </c>
      <c r="F345" s="43">
        <f t="shared" ref="F345:F363" si="31">F295*18</f>
        <v>0</v>
      </c>
      <c r="G345" s="43">
        <f t="shared" ref="G345:G363" si="32">G295*24</f>
        <v>0</v>
      </c>
      <c r="H345" s="43">
        <f t="shared" si="29"/>
        <v>11369.583738887366</v>
      </c>
      <c r="I345" s="1"/>
    </row>
    <row r="346" spans="2:10" x14ac:dyDescent="0.2">
      <c r="B346" s="9" t="str">
        <f>$B$35</f>
        <v>Teacher Education</v>
      </c>
      <c r="C346" s="43">
        <f t="shared" si="28"/>
        <v>20802.752598290754</v>
      </c>
      <c r="D346" s="43">
        <f t="shared" si="28"/>
        <v>26425.758832179581</v>
      </c>
      <c r="E346" s="43">
        <f t="shared" si="30"/>
        <v>27093.689117809583</v>
      </c>
      <c r="F346" s="43">
        <f t="shared" si="31"/>
        <v>33821.336116032609</v>
      </c>
      <c r="G346" s="43">
        <f t="shared" si="32"/>
        <v>0</v>
      </c>
      <c r="H346" s="43">
        <f t="shared" si="29"/>
        <v>27416.236407268079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7986.6304019932986</v>
      </c>
      <c r="D348" s="43">
        <f t="shared" si="28"/>
        <v>14193.571355270517</v>
      </c>
      <c r="E348" s="43">
        <f t="shared" si="30"/>
        <v>33803.433355977329</v>
      </c>
      <c r="F348" s="43">
        <f t="shared" si="31"/>
        <v>40848.941824611473</v>
      </c>
      <c r="G348" s="43">
        <f t="shared" si="32"/>
        <v>0</v>
      </c>
      <c r="H348" s="43">
        <f t="shared" si="29"/>
        <v>15033.36771599641</v>
      </c>
      <c r="I348" s="1"/>
    </row>
    <row r="349" spans="2:10" x14ac:dyDescent="0.2">
      <c r="B349" s="9" t="str">
        <f>$B$38</f>
        <v>Home Economics</v>
      </c>
      <c r="C349" s="43">
        <f t="shared" si="28"/>
        <v>13599.21767193386</v>
      </c>
      <c r="D349" s="43">
        <f t="shared" si="28"/>
        <v>19360.019190651888</v>
      </c>
      <c r="E349" s="43">
        <f t="shared" si="30"/>
        <v>40896.103299226495</v>
      </c>
      <c r="F349" s="43">
        <f t="shared" si="31"/>
        <v>0</v>
      </c>
      <c r="G349" s="43">
        <f t="shared" si="32"/>
        <v>0</v>
      </c>
      <c r="H349" s="43">
        <f t="shared" si="29"/>
        <v>18616.956674941917</v>
      </c>
      <c r="I349" s="1"/>
    </row>
    <row r="350" spans="2:10" x14ac:dyDescent="0.2">
      <c r="B350" s="9" t="str">
        <f>$B$39</f>
        <v>Law</v>
      </c>
      <c r="C350" s="43">
        <f t="shared" si="28"/>
        <v>0</v>
      </c>
      <c r="D350" s="43">
        <f t="shared" si="28"/>
        <v>0</v>
      </c>
      <c r="E350" s="43">
        <f t="shared" si="30"/>
        <v>0</v>
      </c>
      <c r="F350" s="43">
        <f t="shared" si="31"/>
        <v>0</v>
      </c>
      <c r="G350" s="43">
        <f t="shared" si="32"/>
        <v>22687.639774155861</v>
      </c>
      <c r="H350" s="43">
        <f t="shared" si="29"/>
        <v>22687.639774155861</v>
      </c>
      <c r="I350" s="1"/>
    </row>
    <row r="351" spans="2:10" x14ac:dyDescent="0.2">
      <c r="B351" s="9" t="str">
        <f>$B$40</f>
        <v>Social Service</v>
      </c>
      <c r="C351" s="43">
        <f t="shared" si="28"/>
        <v>16418.131697567092</v>
      </c>
      <c r="D351" s="43">
        <f t="shared" si="28"/>
        <v>20223.340856574461</v>
      </c>
      <c r="E351" s="43">
        <f t="shared" si="30"/>
        <v>0</v>
      </c>
      <c r="F351" s="43">
        <f t="shared" si="31"/>
        <v>0</v>
      </c>
      <c r="G351" s="43">
        <f t="shared" si="32"/>
        <v>0</v>
      </c>
      <c r="H351" s="43">
        <f t="shared" si="29"/>
        <v>19124.44982256406</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8703.7303679963316</v>
      </c>
      <c r="D354" s="43">
        <f t="shared" si="28"/>
        <v>20714.385576740151</v>
      </c>
      <c r="E354" s="43">
        <f t="shared" si="30"/>
        <v>0</v>
      </c>
      <c r="F354" s="43">
        <f t="shared" si="31"/>
        <v>0</v>
      </c>
      <c r="G354" s="43">
        <f t="shared" si="32"/>
        <v>0</v>
      </c>
      <c r="H354" s="43">
        <f t="shared" si="29"/>
        <v>12907.459691056667</v>
      </c>
      <c r="I354" s="1"/>
    </row>
    <row r="355" spans="2:9" x14ac:dyDescent="0.2">
      <c r="B355" s="9" t="str">
        <f>$B$44</f>
        <v>Physical Training</v>
      </c>
      <c r="C355" s="43">
        <f t="shared" si="28"/>
        <v>6274.5939649202546</v>
      </c>
      <c r="D355" s="43">
        <f t="shared" si="28"/>
        <v>15522.177846540109</v>
      </c>
      <c r="E355" s="43">
        <f t="shared" si="30"/>
        <v>0</v>
      </c>
      <c r="F355" s="43">
        <f t="shared" si="31"/>
        <v>0</v>
      </c>
      <c r="G355" s="43">
        <f t="shared" si="32"/>
        <v>0</v>
      </c>
      <c r="H355" s="43">
        <f t="shared" si="29"/>
        <v>7170.9672006184637</v>
      </c>
      <c r="I355" s="1"/>
    </row>
    <row r="356" spans="2:9" x14ac:dyDescent="0.2">
      <c r="B356" s="9" t="str">
        <f>$B$45</f>
        <v>Health Services</v>
      </c>
      <c r="C356" s="43">
        <f t="shared" si="28"/>
        <v>9107.1503349201703</v>
      </c>
      <c r="D356" s="43">
        <f t="shared" si="28"/>
        <v>13639.017553060354</v>
      </c>
      <c r="E356" s="43">
        <f t="shared" si="30"/>
        <v>16070.293494985464</v>
      </c>
      <c r="F356" s="43">
        <f t="shared" si="31"/>
        <v>18604.452927461949</v>
      </c>
      <c r="G356" s="43">
        <f t="shared" si="32"/>
        <v>0</v>
      </c>
      <c r="H356" s="43">
        <f t="shared" si="29"/>
        <v>12734.086113582392</v>
      </c>
      <c r="I356" s="1"/>
    </row>
    <row r="357" spans="2:9" x14ac:dyDescent="0.2">
      <c r="B357" s="9" t="str">
        <f>$B$46</f>
        <v>Pharmacy</v>
      </c>
      <c r="C357" s="43">
        <f t="shared" si="28"/>
        <v>0</v>
      </c>
      <c r="D357" s="43">
        <f t="shared" si="28"/>
        <v>33232.332027858836</v>
      </c>
      <c r="E357" s="43">
        <f t="shared" si="30"/>
        <v>62556.251247095584</v>
      </c>
      <c r="F357" s="43">
        <f t="shared" si="31"/>
        <v>110971.1119969577</v>
      </c>
      <c r="G357" s="43">
        <f t="shared" si="32"/>
        <v>21288.934800270941</v>
      </c>
      <c r="H357" s="43">
        <f t="shared" si="29"/>
        <v>22835.189301260732</v>
      </c>
      <c r="I357" s="1"/>
    </row>
    <row r="358" spans="2:9" x14ac:dyDescent="0.2">
      <c r="B358" s="9" t="str">
        <f>$B$47</f>
        <v>Business Administration</v>
      </c>
      <c r="C358" s="43">
        <f t="shared" si="28"/>
        <v>10537.884476819401</v>
      </c>
      <c r="D358" s="43">
        <f t="shared" si="28"/>
        <v>17292.95180782189</v>
      </c>
      <c r="E358" s="43">
        <f t="shared" si="30"/>
        <v>16996.994646916111</v>
      </c>
      <c r="F358" s="43">
        <f t="shared" si="31"/>
        <v>0</v>
      </c>
      <c r="G358" s="43">
        <f t="shared" si="32"/>
        <v>0</v>
      </c>
      <c r="H358" s="43">
        <f t="shared" si="29"/>
        <v>14989.991336838537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52794.272621721284</v>
      </c>
      <c r="E360" s="43">
        <f t="shared" si="30"/>
        <v>0</v>
      </c>
      <c r="F360" s="43">
        <f t="shared" si="31"/>
        <v>0</v>
      </c>
      <c r="G360" s="43">
        <f t="shared" si="32"/>
        <v>0</v>
      </c>
      <c r="H360" s="43">
        <f t="shared" si="29"/>
        <v>52794.272621721284</v>
      </c>
      <c r="I360" s="1"/>
    </row>
    <row r="361" spans="2:9" x14ac:dyDescent="0.2">
      <c r="B361" s="9" t="str">
        <f>$B$50</f>
        <v>Technology</v>
      </c>
      <c r="C361" s="43">
        <f t="shared" si="33"/>
        <v>66846.653332736445</v>
      </c>
      <c r="D361" s="43">
        <f t="shared" si="33"/>
        <v>75362.968489355742</v>
      </c>
      <c r="E361" s="43">
        <f t="shared" si="30"/>
        <v>57256.064899999881</v>
      </c>
      <c r="F361" s="43">
        <f t="shared" si="31"/>
        <v>0</v>
      </c>
      <c r="G361" s="43">
        <f t="shared" si="32"/>
        <v>0</v>
      </c>
      <c r="H361" s="43">
        <f t="shared" si="29"/>
        <v>70991.477399220312</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10457.719920923428</v>
      </c>
      <c r="D363" s="42">
        <f t="shared" si="33"/>
        <v>19895.036163625431</v>
      </c>
      <c r="E363" s="42">
        <f t="shared" si="30"/>
        <v>21397.51605744868</v>
      </c>
      <c r="F363" s="42">
        <f t="shared" si="31"/>
        <v>33928.237641964995</v>
      </c>
      <c r="G363" s="42">
        <f t="shared" si="32"/>
        <v>22110.413177279144</v>
      </c>
      <c r="H363" s="42">
        <f t="shared" si="29"/>
        <v>15320.92902686273</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pageSetUpPr fitToPage="1"/>
  </sheetPr>
  <dimension ref="B1:I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116</v>
      </c>
      <c r="C3" s="6"/>
      <c r="D3" s="6"/>
      <c r="E3" s="6"/>
      <c r="F3" s="6"/>
      <c r="G3" s="6"/>
      <c r="H3" s="6"/>
    </row>
    <row r="4" spans="2:8" x14ac:dyDescent="0.2">
      <c r="B4" s="90" t="s">
        <v>162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ht="14.25" customHeight="1"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ht="15" customHeight="1" x14ac:dyDescent="0.2">
      <c r="B10" s="365" t="s">
        <v>22</v>
      </c>
      <c r="C10" s="365"/>
      <c r="D10" s="365"/>
      <c r="E10" s="365"/>
      <c r="F10" s="365"/>
      <c r="G10" s="365"/>
      <c r="H10" s="5"/>
    </row>
    <row r="11" spans="2:8" ht="30.75" customHeight="1" thickBot="1" x14ac:dyDescent="0.25">
      <c r="B11" s="366" t="s">
        <v>67</v>
      </c>
      <c r="C11" s="366"/>
      <c r="D11" s="366"/>
      <c r="E11" s="366"/>
      <c r="F11" s="366"/>
      <c r="G11" s="366"/>
      <c r="H11" s="366"/>
    </row>
    <row r="12" spans="2:8" ht="29.25" customHeight="1" thickBot="1" x14ac:dyDescent="0.25">
      <c r="B12" s="374" t="s">
        <v>18</v>
      </c>
      <c r="C12" s="375"/>
      <c r="D12" s="375"/>
      <c r="E12" s="376"/>
      <c r="F12" s="321" t="s">
        <v>19</v>
      </c>
      <c r="G12" s="321"/>
      <c r="H12" s="64" t="s">
        <v>21</v>
      </c>
    </row>
    <row r="13" spans="2:8" ht="14.25" customHeight="1" x14ac:dyDescent="0.2">
      <c r="B13" s="377" t="s">
        <v>14</v>
      </c>
      <c r="C13" s="378"/>
      <c r="D13" s="378"/>
      <c r="E13" s="379"/>
      <c r="F13" s="81">
        <f>Data!G31</f>
        <v>193567099</v>
      </c>
      <c r="G13" s="33"/>
      <c r="H13" s="60">
        <f>F13</f>
        <v>193567099</v>
      </c>
    </row>
    <row r="14" spans="2:8" ht="14.25" customHeight="1" x14ac:dyDescent="0.2">
      <c r="B14" s="380" t="s">
        <v>15</v>
      </c>
      <c r="C14" s="381"/>
      <c r="D14" s="381"/>
      <c r="E14" s="382"/>
      <c r="F14" s="82">
        <f>Data!H31</f>
        <v>171203014</v>
      </c>
      <c r="G14" s="33"/>
      <c r="H14" s="30">
        <f>F14</f>
        <v>171203014</v>
      </c>
    </row>
    <row r="15" spans="2:8" ht="14.25" customHeight="1" x14ac:dyDescent="0.2">
      <c r="B15" s="380" t="s">
        <v>16</v>
      </c>
      <c r="C15" s="381"/>
      <c r="D15" s="381"/>
      <c r="E15" s="382"/>
      <c r="F15" s="82">
        <f>Data!I31</f>
        <v>89658440</v>
      </c>
      <c r="G15" s="33"/>
      <c r="H15" s="30">
        <f>F15</f>
        <v>89658440</v>
      </c>
    </row>
    <row r="16" spans="2:8" ht="14.25" customHeight="1" x14ac:dyDescent="0.2">
      <c r="B16" s="380" t="s">
        <v>20</v>
      </c>
      <c r="C16" s="381"/>
      <c r="D16" s="381"/>
      <c r="E16" s="382"/>
      <c r="F16" s="82">
        <f>Data!J31</f>
        <v>44736884</v>
      </c>
      <c r="G16" s="33"/>
      <c r="H16" s="30">
        <f>F16-G16</f>
        <v>44736884</v>
      </c>
    </row>
    <row r="17" spans="2:9" x14ac:dyDescent="0.2">
      <c r="B17" s="380" t="s">
        <v>17</v>
      </c>
      <c r="C17" s="381"/>
      <c r="D17" s="381"/>
      <c r="E17" s="382"/>
      <c r="F17" s="82">
        <f>Data!K31</f>
        <v>45677930</v>
      </c>
      <c r="G17" s="33"/>
      <c r="H17" s="30">
        <f>F17</f>
        <v>45677930</v>
      </c>
    </row>
    <row r="18" spans="2:9" x14ac:dyDescent="0.2">
      <c r="B18" s="380" t="s">
        <v>1</v>
      </c>
      <c r="C18" s="381"/>
      <c r="D18" s="381"/>
      <c r="E18" s="382"/>
      <c r="F18" s="83">
        <f>SUM(F13:F17)</f>
        <v>544843367</v>
      </c>
      <c r="G18" s="34"/>
      <c r="H18" s="29">
        <f>SUM(H13:H17)</f>
        <v>544843367</v>
      </c>
    </row>
    <row r="19" spans="2:9" ht="13.5" customHeight="1" x14ac:dyDescent="0.2">
      <c r="B19" s="27"/>
      <c r="D19" s="27"/>
      <c r="E19" s="27"/>
      <c r="F19" s="27"/>
      <c r="G19" s="27"/>
      <c r="H19" s="5"/>
    </row>
    <row r="20" spans="2:9" ht="13.5" customHeight="1" x14ac:dyDescent="0.2">
      <c r="B20" s="27"/>
      <c r="D20" s="383" t="s">
        <v>24</v>
      </c>
      <c r="E20" s="384"/>
      <c r="F20" s="385"/>
      <c r="G20" s="322" t="s">
        <v>25</v>
      </c>
      <c r="H20" s="322" t="s">
        <v>26</v>
      </c>
    </row>
    <row r="21" spans="2:9" ht="14.25" customHeight="1" x14ac:dyDescent="0.2">
      <c r="B21" s="361" t="s">
        <v>23</v>
      </c>
      <c r="C21" s="386"/>
      <c r="D21" s="387" t="str">
        <f>Data!L31</f>
        <v>Vicki West</v>
      </c>
      <c r="E21" s="388"/>
      <c r="F21" s="389"/>
      <c r="G21" s="324" t="str">
        <f>Data!M31</f>
        <v>806-834-1428</v>
      </c>
      <c r="H21" s="84" t="str">
        <f>Data!N31</f>
        <v>vicki.west@ttu.edu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Data!O31</f>
        <v>13526</v>
      </c>
      <c r="D25" s="86">
        <f>Data!P31</f>
        <v>17399</v>
      </c>
      <c r="E25" s="86">
        <f>Data!Q31</f>
        <v>2938</v>
      </c>
      <c r="F25" s="86">
        <f>Data!R31</f>
        <v>2327</v>
      </c>
      <c r="G25" s="86">
        <f>Data!S31</f>
        <v>444</v>
      </c>
      <c r="H25" s="74">
        <f>SUM(C25:G25)</f>
        <v>36634</v>
      </c>
    </row>
    <row r="26" spans="2:9" x14ac:dyDescent="0.2">
      <c r="C26" s="2"/>
      <c r="D26" s="2"/>
      <c r="E26" s="2"/>
      <c r="F26" s="2"/>
      <c r="G26" s="2"/>
      <c r="H26" s="2"/>
      <c r="I26" s="2"/>
    </row>
    <row r="27" spans="2:9" ht="13.5" customHeight="1" x14ac:dyDescent="0.2">
      <c r="B27" s="27"/>
      <c r="D27" s="383" t="s">
        <v>24</v>
      </c>
      <c r="E27" s="384"/>
      <c r="F27" s="385"/>
      <c r="G27" s="322" t="s">
        <v>25</v>
      </c>
      <c r="H27" s="322" t="s">
        <v>26</v>
      </c>
    </row>
    <row r="28" spans="2:9" ht="14.25" customHeight="1" x14ac:dyDescent="0.2">
      <c r="B28" s="361" t="s">
        <v>40</v>
      </c>
      <c r="C28" s="386"/>
      <c r="D28" s="387" t="str">
        <f>Data!T31</f>
        <v>West, Vicki</v>
      </c>
      <c r="E28" s="388"/>
      <c r="F28" s="389"/>
      <c r="G28" s="324" t="str">
        <f>Data!U31</f>
        <v>(806) 742-2166</v>
      </c>
      <c r="H28" s="84" t="str">
        <f>Data!V31</f>
        <v>Vicki.West@ttu.edu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Data!W31</f>
        <v>259963</v>
      </c>
      <c r="D32" s="87">
        <f>Data!AQ31</f>
        <v>79133</v>
      </c>
      <c r="E32" s="87">
        <f>Data!BK31</f>
        <v>10396</v>
      </c>
      <c r="F32" s="87">
        <f>Data!CE31</f>
        <v>9834</v>
      </c>
      <c r="G32" s="87">
        <f>Data!CY31</f>
        <v>0</v>
      </c>
      <c r="H32" s="22">
        <f>SUM(C32:G32)</f>
        <v>359326</v>
      </c>
      <c r="I32" s="1"/>
    </row>
    <row r="33" spans="2:9" x14ac:dyDescent="0.2">
      <c r="B33" s="7" t="s">
        <v>47</v>
      </c>
      <c r="C33" s="87">
        <f>Data!X31</f>
        <v>113441</v>
      </c>
      <c r="D33" s="87">
        <f>Data!AR31</f>
        <v>55527</v>
      </c>
      <c r="E33" s="87">
        <f>Data!BL31</f>
        <v>9084</v>
      </c>
      <c r="F33" s="87">
        <f>Data!CF31</f>
        <v>11086</v>
      </c>
      <c r="G33" s="87">
        <f>Data!CZ31</f>
        <v>0</v>
      </c>
      <c r="H33" s="22">
        <f t="shared" ref="H33:H52" si="0">SUM(C33:G33)</f>
        <v>189138</v>
      </c>
      <c r="I33" s="1"/>
    </row>
    <row r="34" spans="2:9" x14ac:dyDescent="0.2">
      <c r="B34" s="7" t="s">
        <v>48</v>
      </c>
      <c r="C34" s="87">
        <f>Data!Y31</f>
        <v>34841</v>
      </c>
      <c r="D34" s="87">
        <f>Data!AS31</f>
        <v>10936</v>
      </c>
      <c r="E34" s="87">
        <f>Data!BM31</f>
        <v>2921</v>
      </c>
      <c r="F34" s="87">
        <f>Data!CG31</f>
        <v>2360</v>
      </c>
      <c r="G34" s="87">
        <f>Data!DA31</f>
        <v>0</v>
      </c>
      <c r="H34" s="22">
        <f t="shared" si="0"/>
        <v>51058</v>
      </c>
      <c r="I34" s="1"/>
    </row>
    <row r="35" spans="2:9" x14ac:dyDescent="0.2">
      <c r="B35" s="7" t="s">
        <v>49</v>
      </c>
      <c r="C35" s="87">
        <f>Data!Z31</f>
        <v>1722</v>
      </c>
      <c r="D35" s="87">
        <f>Data!AT31</f>
        <v>6443</v>
      </c>
      <c r="E35" s="87">
        <f>Data!BN31</f>
        <v>8473</v>
      </c>
      <c r="F35" s="87">
        <f>Data!CH31</f>
        <v>5343</v>
      </c>
      <c r="G35" s="87">
        <f>Data!DB31</f>
        <v>0</v>
      </c>
      <c r="H35" s="22">
        <f t="shared" si="0"/>
        <v>21981</v>
      </c>
      <c r="I35" s="1"/>
    </row>
    <row r="36" spans="2:9" x14ac:dyDescent="0.2">
      <c r="B36" s="7" t="s">
        <v>50</v>
      </c>
      <c r="C36" s="87">
        <f>Data!AA31</f>
        <v>16019</v>
      </c>
      <c r="D36" s="87">
        <f>Data!AU31</f>
        <v>12451</v>
      </c>
      <c r="E36" s="87">
        <f>Data!BO31</f>
        <v>2491</v>
      </c>
      <c r="F36" s="87">
        <f>Data!CI31</f>
        <v>1662</v>
      </c>
      <c r="G36" s="87">
        <f>Data!DC31</f>
        <v>0</v>
      </c>
      <c r="H36" s="22">
        <f t="shared" si="0"/>
        <v>32623</v>
      </c>
      <c r="I36" s="1"/>
    </row>
    <row r="37" spans="2:9" x14ac:dyDescent="0.2">
      <c r="B37" s="7" t="s">
        <v>51</v>
      </c>
      <c r="C37" s="87">
        <f>Data!AB31</f>
        <v>34892</v>
      </c>
      <c r="D37" s="87">
        <f>Data!AV31</f>
        <v>59769</v>
      </c>
      <c r="E37" s="87">
        <f>Data!BP31</f>
        <v>8089</v>
      </c>
      <c r="F37" s="87">
        <f>Data!CJ31</f>
        <v>9842</v>
      </c>
      <c r="G37" s="87">
        <f>Data!DD31</f>
        <v>0</v>
      </c>
      <c r="H37" s="22">
        <f t="shared" si="0"/>
        <v>112592</v>
      </c>
      <c r="I37" s="1"/>
    </row>
    <row r="38" spans="2:9" x14ac:dyDescent="0.2">
      <c r="B38" s="7" t="s">
        <v>52</v>
      </c>
      <c r="C38" s="87">
        <f>Data!AC31</f>
        <v>7104</v>
      </c>
      <c r="D38" s="87">
        <f>Data!AW31</f>
        <v>1211</v>
      </c>
      <c r="E38" s="87">
        <f>Data!BQ31</f>
        <v>155</v>
      </c>
      <c r="F38" s="87">
        <f>Data!CK31</f>
        <v>146</v>
      </c>
      <c r="G38" s="87">
        <f>Data!DE31</f>
        <v>0</v>
      </c>
      <c r="H38" s="22">
        <f t="shared" si="0"/>
        <v>8616</v>
      </c>
      <c r="I38" s="1"/>
    </row>
    <row r="39" spans="2:9" x14ac:dyDescent="0.2">
      <c r="B39" s="7" t="s">
        <v>53</v>
      </c>
      <c r="C39" s="87">
        <f>Data!AD31</f>
        <v>0</v>
      </c>
      <c r="D39" s="87">
        <f>Data!AX31</f>
        <v>0</v>
      </c>
      <c r="E39" s="87">
        <f>Data!BR31</f>
        <v>0</v>
      </c>
      <c r="F39" s="87">
        <f>Data!CL31</f>
        <v>0</v>
      </c>
      <c r="G39" s="87">
        <f>Data!DF31</f>
        <v>12871</v>
      </c>
      <c r="H39" s="22">
        <f t="shared" si="0"/>
        <v>12871</v>
      </c>
      <c r="I39" s="1"/>
    </row>
    <row r="40" spans="2:9" x14ac:dyDescent="0.2">
      <c r="B40" s="7" t="s">
        <v>54</v>
      </c>
      <c r="C40" s="87">
        <f>Data!AE31</f>
        <v>573</v>
      </c>
      <c r="D40" s="87">
        <f>Data!AY31</f>
        <v>717</v>
      </c>
      <c r="E40" s="87">
        <f>Data!BS31</f>
        <v>676</v>
      </c>
      <c r="F40" s="87">
        <f>Data!CM31</f>
        <v>3</v>
      </c>
      <c r="G40" s="87">
        <f>Data!DG31</f>
        <v>0</v>
      </c>
      <c r="H40" s="22">
        <f t="shared" si="0"/>
        <v>1969</v>
      </c>
      <c r="I40" s="1"/>
    </row>
    <row r="41" spans="2:9" x14ac:dyDescent="0.2">
      <c r="B41" s="7" t="s">
        <v>55</v>
      </c>
      <c r="C41" s="87">
        <f>Data!AF31</f>
        <v>152</v>
      </c>
      <c r="D41" s="87">
        <f>Data!AZ31</f>
        <v>0</v>
      </c>
      <c r="E41" s="87">
        <f>Data!BT31</f>
        <v>638</v>
      </c>
      <c r="F41" s="87">
        <f>Data!CN31</f>
        <v>3</v>
      </c>
      <c r="G41" s="87">
        <f>Data!DH31</f>
        <v>0</v>
      </c>
      <c r="H41" s="22">
        <f t="shared" si="0"/>
        <v>793</v>
      </c>
      <c r="I41" s="1"/>
    </row>
    <row r="42" spans="2:9" x14ac:dyDescent="0.2">
      <c r="B42" s="7" t="s">
        <v>56</v>
      </c>
      <c r="C42" s="87">
        <f>Data!AG31</f>
        <v>0</v>
      </c>
      <c r="D42" s="87">
        <f>Data!BA31</f>
        <v>0</v>
      </c>
      <c r="E42" s="87">
        <f>Data!BU31</f>
        <v>0</v>
      </c>
      <c r="F42" s="87">
        <f>Data!CO31</f>
        <v>0</v>
      </c>
      <c r="G42" s="87">
        <f>Data!DI31</f>
        <v>0</v>
      </c>
      <c r="H42" s="22">
        <f t="shared" si="0"/>
        <v>0</v>
      </c>
      <c r="I42" s="1"/>
    </row>
    <row r="43" spans="2:9" x14ac:dyDescent="0.2">
      <c r="B43" s="7" t="s">
        <v>57</v>
      </c>
      <c r="C43" s="87">
        <f>Data!AH31</f>
        <v>0</v>
      </c>
      <c r="D43" s="87">
        <f>Data!BB31</f>
        <v>0</v>
      </c>
      <c r="E43" s="87">
        <f>Data!BV31</f>
        <v>0</v>
      </c>
      <c r="F43" s="87">
        <f>Data!CP31</f>
        <v>0</v>
      </c>
      <c r="G43" s="87">
        <f>Data!DJ31</f>
        <v>0</v>
      </c>
      <c r="H43" s="22">
        <f t="shared" si="0"/>
        <v>0</v>
      </c>
      <c r="I43" s="1"/>
    </row>
    <row r="44" spans="2:9" x14ac:dyDescent="0.2">
      <c r="B44" s="7" t="s">
        <v>58</v>
      </c>
      <c r="C44" s="87">
        <f>Data!AI31</f>
        <v>0</v>
      </c>
      <c r="D44" s="87">
        <f>Data!BC31</f>
        <v>0</v>
      </c>
      <c r="E44" s="87">
        <f>Data!BW31</f>
        <v>0</v>
      </c>
      <c r="F44" s="87">
        <f>Data!CQ31</f>
        <v>0</v>
      </c>
      <c r="G44" s="87">
        <f>Data!DK31</f>
        <v>0</v>
      </c>
      <c r="H44" s="22">
        <f t="shared" si="0"/>
        <v>0</v>
      </c>
      <c r="I44" s="1"/>
    </row>
    <row r="45" spans="2:9" x14ac:dyDescent="0.2">
      <c r="B45" s="7" t="s">
        <v>59</v>
      </c>
      <c r="C45" s="87">
        <f>Data!AJ31</f>
        <v>9207</v>
      </c>
      <c r="D45" s="87">
        <f>Data!BD31</f>
        <v>6403</v>
      </c>
      <c r="E45" s="87">
        <f>Data!BX31</f>
        <v>1090</v>
      </c>
      <c r="F45" s="87">
        <f>Data!CR31</f>
        <v>1160</v>
      </c>
      <c r="G45" s="87">
        <f>Data!DL31</f>
        <v>0</v>
      </c>
      <c r="H45" s="22">
        <f t="shared" si="0"/>
        <v>17860</v>
      </c>
      <c r="I45" s="1"/>
    </row>
    <row r="46" spans="2:9" x14ac:dyDescent="0.2">
      <c r="B46" s="7" t="s">
        <v>60</v>
      </c>
      <c r="C46" s="87">
        <f>Data!AK31</f>
        <v>0</v>
      </c>
      <c r="D46" s="87">
        <f>Data!BE31</f>
        <v>0</v>
      </c>
      <c r="E46" s="87">
        <f>Data!BY31</f>
        <v>0</v>
      </c>
      <c r="F46" s="87">
        <f>Data!CS31</f>
        <v>0</v>
      </c>
      <c r="G46" s="87">
        <f>Data!DM31</f>
        <v>0</v>
      </c>
      <c r="H46" s="22">
        <f t="shared" si="0"/>
        <v>0</v>
      </c>
      <c r="I46" s="1"/>
    </row>
    <row r="47" spans="2:9" x14ac:dyDescent="0.2">
      <c r="B47" s="7" t="s">
        <v>61</v>
      </c>
      <c r="C47" s="87">
        <f>Data!AL31</f>
        <v>25141</v>
      </c>
      <c r="D47" s="87">
        <f>Data!BF31</f>
        <v>78819</v>
      </c>
      <c r="E47" s="87">
        <f>Data!BZ31</f>
        <v>16891</v>
      </c>
      <c r="F47" s="87">
        <f>Data!CT31</f>
        <v>2659</v>
      </c>
      <c r="G47" s="87">
        <f>Data!DN31</f>
        <v>0</v>
      </c>
      <c r="H47" s="22">
        <f t="shared" si="0"/>
        <v>123510</v>
      </c>
      <c r="I47" s="1"/>
    </row>
    <row r="48" spans="2:9" x14ac:dyDescent="0.2">
      <c r="B48" s="7" t="s">
        <v>62</v>
      </c>
      <c r="C48" s="87">
        <f>Data!AM31</f>
        <v>0</v>
      </c>
      <c r="D48" s="87">
        <f>Data!BG31</f>
        <v>0</v>
      </c>
      <c r="E48" s="87">
        <f>Data!CA31</f>
        <v>0</v>
      </c>
      <c r="F48" s="87">
        <f>Data!CU31</f>
        <v>0</v>
      </c>
      <c r="G48" s="87">
        <f>Data!DO31</f>
        <v>0</v>
      </c>
      <c r="H48" s="22">
        <f t="shared" si="0"/>
        <v>0</v>
      </c>
      <c r="I48" s="1"/>
    </row>
    <row r="49" spans="2:9" x14ac:dyDescent="0.2">
      <c r="B49" s="7" t="s">
        <v>63</v>
      </c>
      <c r="C49" s="87">
        <f>Data!AN31</f>
        <v>78</v>
      </c>
      <c r="D49" s="87">
        <f>Data!BH31</f>
        <v>5631</v>
      </c>
      <c r="E49" s="87">
        <f>Data!CB31</f>
        <v>0</v>
      </c>
      <c r="F49" s="87">
        <f>Data!CV31</f>
        <v>0</v>
      </c>
      <c r="G49" s="87">
        <f>Data!DP31</f>
        <v>0</v>
      </c>
      <c r="H49" s="22">
        <f t="shared" si="0"/>
        <v>5709</v>
      </c>
      <c r="I49" s="1"/>
    </row>
    <row r="50" spans="2:9" x14ac:dyDescent="0.2">
      <c r="B50" s="7" t="s">
        <v>64</v>
      </c>
      <c r="C50" s="87">
        <f>Data!AO31</f>
        <v>2004</v>
      </c>
      <c r="D50" s="87">
        <f>Data!BI31</f>
        <v>2542</v>
      </c>
      <c r="E50" s="87">
        <f>Data!CC31</f>
        <v>54</v>
      </c>
      <c r="F50" s="87">
        <f>Data!CW31</f>
        <v>21</v>
      </c>
      <c r="G50" s="87">
        <f>Data!DQ31</f>
        <v>0</v>
      </c>
      <c r="H50" s="22">
        <f t="shared" si="0"/>
        <v>4621</v>
      </c>
      <c r="I50" s="1"/>
    </row>
    <row r="51" spans="2:9" x14ac:dyDescent="0.2">
      <c r="B51" s="7" t="s">
        <v>0</v>
      </c>
      <c r="C51" s="87">
        <f>Data!AP31</f>
        <v>0</v>
      </c>
      <c r="D51" s="87">
        <f>Data!BJ31</f>
        <v>0</v>
      </c>
      <c r="E51" s="87">
        <f>Data!CD31</f>
        <v>0</v>
      </c>
      <c r="F51" s="87">
        <f>Data!CX31</f>
        <v>0</v>
      </c>
      <c r="G51" s="87">
        <f>Data!DR31</f>
        <v>0</v>
      </c>
      <c r="H51" s="22">
        <f t="shared" si="0"/>
        <v>0</v>
      </c>
      <c r="I51" s="1"/>
    </row>
    <row r="52" spans="2:9" x14ac:dyDescent="0.2">
      <c r="B52" s="8" t="s">
        <v>35</v>
      </c>
      <c r="C52" s="22">
        <f>SUM(C32:C51)</f>
        <v>505137</v>
      </c>
      <c r="D52" s="22">
        <f>SUM(D32:D51)</f>
        <v>319582</v>
      </c>
      <c r="E52" s="22">
        <f>SUM(E32:E51)</f>
        <v>60958</v>
      </c>
      <c r="F52" s="22">
        <f>SUM(F32:F51)</f>
        <v>44119</v>
      </c>
      <c r="G52" s="22">
        <f>SUM(G32:G51)</f>
        <v>12871</v>
      </c>
      <c r="H52" s="22">
        <f t="shared" si="0"/>
        <v>942667</v>
      </c>
      <c r="I52" s="1"/>
    </row>
    <row r="53" spans="2:9" x14ac:dyDescent="0.2">
      <c r="B53" s="14"/>
      <c r="C53" s="18"/>
      <c r="D53" s="18"/>
      <c r="E53" s="18"/>
      <c r="F53" s="18"/>
      <c r="G53" s="18"/>
      <c r="H53" s="18"/>
      <c r="I53" s="1"/>
    </row>
    <row r="54" spans="2:9" ht="13.5" customHeight="1" x14ac:dyDescent="0.2">
      <c r="B54" s="27"/>
      <c r="D54" s="383" t="s">
        <v>24</v>
      </c>
      <c r="E54" s="384"/>
      <c r="F54" s="385"/>
      <c r="G54" s="322" t="s">
        <v>25</v>
      </c>
      <c r="H54" s="322" t="s">
        <v>26</v>
      </c>
    </row>
    <row r="55" spans="2:9" ht="14.25" customHeight="1" x14ac:dyDescent="0.2">
      <c r="B55" s="361" t="s">
        <v>41</v>
      </c>
      <c r="C55" s="386"/>
      <c r="D55" s="387" t="str">
        <f>Data!T31</f>
        <v>West, Vicki</v>
      </c>
      <c r="E55" s="388"/>
      <c r="F55" s="389"/>
      <c r="G55" s="324" t="str">
        <f>Data!U31</f>
        <v>(806) 742-2166</v>
      </c>
      <c r="H55" s="84" t="str">
        <f>Data!V31</f>
        <v>Vicki.West@ttu.edu</v>
      </c>
    </row>
    <row r="56" spans="2:9" ht="13.5" customHeight="1" x14ac:dyDescent="0.2">
      <c r="B56" s="27"/>
      <c r="C56" s="27"/>
      <c r="D56" s="27"/>
      <c r="E56" s="27"/>
      <c r="F56" s="27"/>
      <c r="G56" s="27"/>
      <c r="H56" s="5"/>
    </row>
    <row r="57" spans="2:9" ht="14.25" customHeight="1" x14ac:dyDescent="0.2">
      <c r="B57" s="3" t="s">
        <v>11</v>
      </c>
      <c r="C57" s="1"/>
      <c r="D57" s="1"/>
      <c r="E57" s="1"/>
      <c r="F57" s="1"/>
      <c r="G57" s="1"/>
      <c r="H57" s="1"/>
      <c r="I57" s="1"/>
    </row>
    <row r="58" spans="2:9" ht="39" customHeight="1" x14ac:dyDescent="0.2">
      <c r="B58" s="364" t="s">
        <v>43</v>
      </c>
      <c r="C58" s="364"/>
      <c r="D58" s="364"/>
      <c r="E58" s="364"/>
      <c r="F58" s="364"/>
      <c r="G58" s="364"/>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Data!DS31</f>
        <v>9941904</v>
      </c>
      <c r="D61" s="88">
        <f>Data!EM31</f>
        <v>7926390</v>
      </c>
      <c r="E61" s="88">
        <f>Data!FG31</f>
        <v>6257270</v>
      </c>
      <c r="F61" s="88">
        <f>Data!GA31</f>
        <v>10466399</v>
      </c>
      <c r="G61" s="88">
        <f>Data!GU31</f>
        <v>0</v>
      </c>
      <c r="H61" s="21">
        <f>SUM(C61:G61)</f>
        <v>34591963</v>
      </c>
      <c r="I61" s="1"/>
    </row>
    <row r="62" spans="2:9" x14ac:dyDescent="0.2">
      <c r="B62" s="9" t="str">
        <f>$B$33</f>
        <v>Science</v>
      </c>
      <c r="C62" s="88">
        <f>Data!DT31</f>
        <v>4891173</v>
      </c>
      <c r="D62" s="88">
        <f>Data!EN31</f>
        <v>5678278</v>
      </c>
      <c r="E62" s="88">
        <f>Data!FH31</f>
        <v>5522237</v>
      </c>
      <c r="F62" s="88">
        <f>Data!GB31</f>
        <v>10907884</v>
      </c>
      <c r="G62" s="88">
        <f>Data!GV31</f>
        <v>0</v>
      </c>
      <c r="H62" s="22">
        <f t="shared" ref="H62:H81" si="1">SUM(C62:G62)</f>
        <v>26999572</v>
      </c>
      <c r="I62" s="1"/>
    </row>
    <row r="63" spans="2:9" x14ac:dyDescent="0.2">
      <c r="B63" s="9" t="str">
        <f>$B$34</f>
        <v>Fine Arts</v>
      </c>
      <c r="C63" s="88">
        <f>Data!DU31</f>
        <v>2934994</v>
      </c>
      <c r="D63" s="88">
        <f>Data!EO31</f>
        <v>3082158</v>
      </c>
      <c r="E63" s="88">
        <f>Data!FI31</f>
        <v>1820338</v>
      </c>
      <c r="F63" s="88">
        <f>Data!GC31</f>
        <v>1917644</v>
      </c>
      <c r="G63" s="88">
        <f>Data!GW31</f>
        <v>0</v>
      </c>
      <c r="H63" s="22">
        <f t="shared" si="1"/>
        <v>9755134</v>
      </c>
      <c r="I63" s="1"/>
    </row>
    <row r="64" spans="2:9" x14ac:dyDescent="0.2">
      <c r="B64" s="9" t="str">
        <f>$B$35</f>
        <v>Teacher Education</v>
      </c>
      <c r="C64" s="88">
        <f>Data!DV31</f>
        <v>185710</v>
      </c>
      <c r="D64" s="88">
        <f>Data!EP31</f>
        <v>813005</v>
      </c>
      <c r="E64" s="88">
        <f>Data!FJ31</f>
        <v>1376124</v>
      </c>
      <c r="F64" s="88">
        <f>Data!GD31</f>
        <v>3640077</v>
      </c>
      <c r="G64" s="88">
        <f>Data!GX31</f>
        <v>0</v>
      </c>
      <c r="H64" s="22">
        <f t="shared" si="1"/>
        <v>6014916</v>
      </c>
      <c r="I64" s="1"/>
    </row>
    <row r="65" spans="2:9" x14ac:dyDescent="0.2">
      <c r="B65" s="9" t="str">
        <f>$B$36</f>
        <v>Agriculture</v>
      </c>
      <c r="C65" s="88">
        <f>Data!DW31</f>
        <v>874379</v>
      </c>
      <c r="D65" s="88">
        <f>Data!EQ31</f>
        <v>1276525</v>
      </c>
      <c r="E65" s="88">
        <f>Data!FK31</f>
        <v>1823097</v>
      </c>
      <c r="F65" s="88">
        <f>Data!GE31</f>
        <v>2012647</v>
      </c>
      <c r="G65" s="88">
        <f>Data!GY31</f>
        <v>0</v>
      </c>
      <c r="H65" s="22">
        <f t="shared" si="1"/>
        <v>5986648</v>
      </c>
      <c r="I65" s="1"/>
    </row>
    <row r="66" spans="2:9" x14ac:dyDescent="0.2">
      <c r="B66" s="9" t="str">
        <f>$B$37</f>
        <v>Engineering</v>
      </c>
      <c r="C66" s="88">
        <f>Data!DX31</f>
        <v>3143247</v>
      </c>
      <c r="D66" s="88">
        <f>Data!ER31</f>
        <v>6692920</v>
      </c>
      <c r="E66" s="88">
        <f>Data!FL31</f>
        <v>4574163</v>
      </c>
      <c r="F66" s="88">
        <f>Data!GF31</f>
        <v>13440290</v>
      </c>
      <c r="G66" s="88">
        <f>Data!GZ31</f>
        <v>0</v>
      </c>
      <c r="H66" s="22">
        <f t="shared" si="1"/>
        <v>27850620</v>
      </c>
      <c r="I66" s="1"/>
    </row>
    <row r="67" spans="2:9" x14ac:dyDescent="0.2">
      <c r="B67" s="9" t="str">
        <f>$B$38</f>
        <v>Home Economics</v>
      </c>
      <c r="C67" s="88">
        <f>Data!DY31</f>
        <v>309931</v>
      </c>
      <c r="D67" s="88">
        <f>Data!ES31</f>
        <v>161901</v>
      </c>
      <c r="E67" s="88">
        <f>Data!FM31</f>
        <v>32043</v>
      </c>
      <c r="F67" s="88">
        <f>Data!GG31</f>
        <v>163296</v>
      </c>
      <c r="G67" s="88">
        <f>Data!HA31</f>
        <v>0</v>
      </c>
      <c r="H67" s="22">
        <f t="shared" si="1"/>
        <v>667171</v>
      </c>
      <c r="I67" s="1"/>
    </row>
    <row r="68" spans="2:9" x14ac:dyDescent="0.2">
      <c r="B68" s="9" t="str">
        <f>$B$39</f>
        <v>Law</v>
      </c>
      <c r="C68" s="88">
        <f>Data!DZ31</f>
        <v>0</v>
      </c>
      <c r="D68" s="88">
        <f>Data!ET31</f>
        <v>0</v>
      </c>
      <c r="E68" s="88">
        <f>Data!FN31</f>
        <v>0</v>
      </c>
      <c r="F68" s="88">
        <f>Data!GH31</f>
        <v>0</v>
      </c>
      <c r="G68" s="88">
        <f>Data!HB31</f>
        <v>4887624</v>
      </c>
      <c r="H68" s="22">
        <f t="shared" si="1"/>
        <v>4887624</v>
      </c>
      <c r="I68" s="1"/>
    </row>
    <row r="69" spans="2:9" x14ac:dyDescent="0.2">
      <c r="B69" s="9" t="str">
        <f>$B$40</f>
        <v>Social Service</v>
      </c>
      <c r="C69" s="88">
        <f>Data!EA31</f>
        <v>72357</v>
      </c>
      <c r="D69" s="88">
        <f>Data!EU31</f>
        <v>109319</v>
      </c>
      <c r="E69" s="88">
        <f>Data!FO31</f>
        <v>307134</v>
      </c>
      <c r="F69" s="88">
        <f>Data!GI31</f>
        <v>985</v>
      </c>
      <c r="G69" s="88">
        <f>Data!HC31</f>
        <v>0</v>
      </c>
      <c r="H69" s="22">
        <f t="shared" si="1"/>
        <v>489795</v>
      </c>
      <c r="I69" s="1"/>
    </row>
    <row r="70" spans="2:9" x14ac:dyDescent="0.2">
      <c r="B70" s="9" t="str">
        <f>$B$41</f>
        <v>Library Science</v>
      </c>
      <c r="C70" s="88">
        <f>Data!EB31</f>
        <v>141173</v>
      </c>
      <c r="D70" s="88">
        <f>Data!EV31</f>
        <v>0</v>
      </c>
      <c r="E70" s="88">
        <f>Data!FP31</f>
        <v>399603</v>
      </c>
      <c r="F70" s="88">
        <f>Data!GJ31</f>
        <v>375</v>
      </c>
      <c r="G70" s="88">
        <f>Data!HD31</f>
        <v>0</v>
      </c>
      <c r="H70" s="22">
        <f t="shared" si="1"/>
        <v>541151</v>
      </c>
      <c r="I70" s="1"/>
    </row>
    <row r="71" spans="2:9" x14ac:dyDescent="0.2">
      <c r="B71" s="9" t="str">
        <f>$B$42</f>
        <v>Veterinary Science</v>
      </c>
      <c r="C71" s="88">
        <f>Data!EC31</f>
        <v>0</v>
      </c>
      <c r="D71" s="88">
        <f>Data!EW31</f>
        <v>0</v>
      </c>
      <c r="E71" s="88">
        <f>Data!FQ31</f>
        <v>0</v>
      </c>
      <c r="F71" s="88">
        <f>Data!GK31</f>
        <v>0</v>
      </c>
      <c r="G71" s="88">
        <f>Data!HE31</f>
        <v>0</v>
      </c>
      <c r="H71" s="22">
        <f t="shared" si="1"/>
        <v>0</v>
      </c>
      <c r="I71" s="1"/>
    </row>
    <row r="72" spans="2:9" x14ac:dyDescent="0.2">
      <c r="B72" s="9" t="str">
        <f>$B$43</f>
        <v>Vocational Training</v>
      </c>
      <c r="C72" s="88">
        <f>Data!ED31</f>
        <v>0</v>
      </c>
      <c r="D72" s="88">
        <f>Data!EX31</f>
        <v>0</v>
      </c>
      <c r="E72" s="88">
        <f>Data!FR31</f>
        <v>0</v>
      </c>
      <c r="F72" s="88">
        <f>Data!GL31</f>
        <v>0</v>
      </c>
      <c r="G72" s="88">
        <f>Data!HF31</f>
        <v>0</v>
      </c>
      <c r="H72" s="22">
        <f t="shared" si="1"/>
        <v>0</v>
      </c>
      <c r="I72" s="1"/>
    </row>
    <row r="73" spans="2:9" x14ac:dyDescent="0.2">
      <c r="B73" s="9" t="str">
        <f>$B$44</f>
        <v>Physical Training</v>
      </c>
      <c r="C73" s="88">
        <f>Data!EE31</f>
        <v>0</v>
      </c>
      <c r="D73" s="88">
        <f>Data!EY31</f>
        <v>0</v>
      </c>
      <c r="E73" s="88">
        <f>Data!FS31</f>
        <v>0</v>
      </c>
      <c r="F73" s="88">
        <f>Data!GM31</f>
        <v>0</v>
      </c>
      <c r="G73" s="88">
        <f>Data!HG31</f>
        <v>0</v>
      </c>
      <c r="H73" s="22">
        <f t="shared" si="1"/>
        <v>0</v>
      </c>
      <c r="I73" s="1"/>
    </row>
    <row r="74" spans="2:9" x14ac:dyDescent="0.2">
      <c r="B74" s="9" t="str">
        <f>$B$45</f>
        <v>Health Services</v>
      </c>
      <c r="C74" s="88">
        <f>Data!EF31</f>
        <v>329696</v>
      </c>
      <c r="D74" s="88">
        <f>Data!EZ31</f>
        <v>686934</v>
      </c>
      <c r="E74" s="88">
        <f>Data!FT31</f>
        <v>236708</v>
      </c>
      <c r="F74" s="88">
        <f>Data!GN31</f>
        <v>890499</v>
      </c>
      <c r="G74" s="88">
        <f>Data!HH31</f>
        <v>0</v>
      </c>
      <c r="H74" s="22">
        <f t="shared" si="1"/>
        <v>2143837</v>
      </c>
      <c r="I74" s="1"/>
    </row>
    <row r="75" spans="2:9" x14ac:dyDescent="0.2">
      <c r="B75" s="9" t="str">
        <f>$B$46</f>
        <v>Pharmacy</v>
      </c>
      <c r="C75" s="88">
        <f>Data!EG31</f>
        <v>0</v>
      </c>
      <c r="D75" s="88">
        <f>Data!FA31</f>
        <v>0</v>
      </c>
      <c r="E75" s="88">
        <f>Data!FU31</f>
        <v>0</v>
      </c>
      <c r="F75" s="88">
        <f>Data!GO31</f>
        <v>0</v>
      </c>
      <c r="G75" s="88">
        <f>Data!HI31</f>
        <v>0</v>
      </c>
      <c r="H75" s="22">
        <f t="shared" si="1"/>
        <v>0</v>
      </c>
      <c r="I75" s="1"/>
    </row>
    <row r="76" spans="2:9" x14ac:dyDescent="0.2">
      <c r="B76" s="9" t="str">
        <f>$B$47</f>
        <v>Business Administration</v>
      </c>
      <c r="C76" s="88">
        <f>Data!EH31</f>
        <v>1138037</v>
      </c>
      <c r="D76" s="88">
        <f>Data!FB31</f>
        <v>10353134</v>
      </c>
      <c r="E76" s="88">
        <f>Data!FV31</f>
        <v>5119952</v>
      </c>
      <c r="F76" s="88">
        <f>Data!GP31</f>
        <v>6792750</v>
      </c>
      <c r="G76" s="88">
        <f>Data!HJ31</f>
        <v>0</v>
      </c>
      <c r="H76" s="22">
        <f t="shared" si="1"/>
        <v>23403873</v>
      </c>
      <c r="I76" s="1"/>
    </row>
    <row r="77" spans="2:9" x14ac:dyDescent="0.2">
      <c r="B77" s="9" t="str">
        <f>$B$48</f>
        <v>Optometry</v>
      </c>
      <c r="C77" s="88">
        <f>Data!EI31</f>
        <v>0</v>
      </c>
      <c r="D77" s="88">
        <f>Data!FC31</f>
        <v>0</v>
      </c>
      <c r="E77" s="88">
        <f>Data!FW31</f>
        <v>0</v>
      </c>
      <c r="F77" s="88">
        <f>Data!GQ31</f>
        <v>0</v>
      </c>
      <c r="G77" s="88">
        <f>Data!HK31</f>
        <v>0</v>
      </c>
      <c r="H77" s="22">
        <f t="shared" si="1"/>
        <v>0</v>
      </c>
      <c r="I77" s="1"/>
    </row>
    <row r="78" spans="2:9" x14ac:dyDescent="0.2">
      <c r="B78" s="9" t="str">
        <f>$B$49</f>
        <v>Teacher Ed-Practice Teaching</v>
      </c>
      <c r="C78" s="88">
        <f>Data!EJ31</f>
        <v>5163</v>
      </c>
      <c r="D78" s="88">
        <f>Data!FD31</f>
        <v>1091208</v>
      </c>
      <c r="E78" s="88">
        <f>Data!FX31</f>
        <v>0</v>
      </c>
      <c r="F78" s="88">
        <f>Data!GR31</f>
        <v>0</v>
      </c>
      <c r="G78" s="88">
        <f>Data!HL31</f>
        <v>0</v>
      </c>
      <c r="H78" s="22">
        <f t="shared" si="1"/>
        <v>1096371</v>
      </c>
      <c r="I78" s="1"/>
    </row>
    <row r="79" spans="2:9" x14ac:dyDescent="0.2">
      <c r="B79" s="9" t="str">
        <f>$B$50</f>
        <v>Technology</v>
      </c>
      <c r="C79" s="88">
        <f>Data!EK31</f>
        <v>121536</v>
      </c>
      <c r="D79" s="88">
        <f>Data!FE31</f>
        <v>232117</v>
      </c>
      <c r="E79" s="88">
        <f>Data!FY31</f>
        <v>51556</v>
      </c>
      <c r="F79" s="88">
        <f>Data!GS31</f>
        <v>24873</v>
      </c>
      <c r="G79" s="88">
        <f>Data!HM31</f>
        <v>0</v>
      </c>
      <c r="H79" s="22">
        <f t="shared" si="1"/>
        <v>430082</v>
      </c>
      <c r="I79" s="1"/>
    </row>
    <row r="80" spans="2:9" x14ac:dyDescent="0.2">
      <c r="B80" s="9" t="str">
        <f>$B$51</f>
        <v>Nursing</v>
      </c>
      <c r="C80" s="88">
        <f>Data!EL31</f>
        <v>0</v>
      </c>
      <c r="D80" s="88">
        <f>Data!FF31</f>
        <v>0</v>
      </c>
      <c r="E80" s="88">
        <f>Data!FZ31</f>
        <v>0</v>
      </c>
      <c r="F80" s="88">
        <f>Data!GT31</f>
        <v>0</v>
      </c>
      <c r="G80" s="88">
        <f>Data!HN31</f>
        <v>0</v>
      </c>
      <c r="H80" s="22">
        <f t="shared" si="1"/>
        <v>0</v>
      </c>
      <c r="I80" s="1"/>
    </row>
    <row r="81" spans="2:9" x14ac:dyDescent="0.2">
      <c r="B81" s="39" t="str">
        <f>$B$52</f>
        <v>Totals</v>
      </c>
      <c r="C81" s="21">
        <f>SUM(C61:C80)</f>
        <v>24089300</v>
      </c>
      <c r="D81" s="21">
        <f>SUM(D61:D80)</f>
        <v>38103889</v>
      </c>
      <c r="E81" s="21">
        <f>SUM(E61:E80)</f>
        <v>27520225</v>
      </c>
      <c r="F81" s="21">
        <f>SUM(F61:F80)</f>
        <v>50257719</v>
      </c>
      <c r="G81" s="21">
        <f>SUM(G61:G80)</f>
        <v>4887624</v>
      </c>
      <c r="H81" s="21">
        <f t="shared" si="1"/>
        <v>144858757</v>
      </c>
      <c r="I81" s="1"/>
    </row>
    <row r="82" spans="2:9" x14ac:dyDescent="0.2">
      <c r="B82" s="14"/>
      <c r="C82" s="15"/>
      <c r="D82" s="15"/>
      <c r="E82" s="15"/>
      <c r="F82" s="15"/>
      <c r="G82" s="15"/>
      <c r="H82" s="16"/>
      <c r="I82" s="1"/>
    </row>
    <row r="83" spans="2:9" ht="13.5" customHeight="1" x14ac:dyDescent="0.2">
      <c r="B83" s="27"/>
      <c r="D83" s="383" t="s">
        <v>24</v>
      </c>
      <c r="E83" s="384"/>
      <c r="F83" s="385"/>
      <c r="G83" s="322" t="s">
        <v>25</v>
      </c>
      <c r="H83" s="322" t="s">
        <v>26</v>
      </c>
    </row>
    <row r="84" spans="2:9" ht="14.25" customHeight="1" x14ac:dyDescent="0.2">
      <c r="B84" s="361" t="s">
        <v>42</v>
      </c>
      <c r="C84" s="386"/>
      <c r="D84" s="387" t="str">
        <f>Data!T31</f>
        <v>West, Vicki</v>
      </c>
      <c r="E84" s="388"/>
      <c r="F84" s="389"/>
      <c r="G84" s="324" t="str">
        <f>Data!U31</f>
        <v>(806) 742-2166</v>
      </c>
      <c r="H84" s="84" t="str">
        <f>Data!V31</f>
        <v>Vicki.West@ttu.edu</v>
      </c>
    </row>
    <row r="85" spans="2:9" ht="13.5" customHeight="1" x14ac:dyDescent="0.2">
      <c r="B85" s="27"/>
      <c r="C85" s="27"/>
      <c r="D85" s="27"/>
      <c r="E85" s="27"/>
      <c r="F85" s="27"/>
      <c r="G85" s="27"/>
      <c r="H85" s="5"/>
    </row>
    <row r="86" spans="2:9" ht="14.25" customHeight="1" x14ac:dyDescent="0.2">
      <c r="B86" s="323" t="s">
        <v>34</v>
      </c>
      <c r="C86" s="13"/>
      <c r="D86" s="13"/>
      <c r="E86" s="13"/>
      <c r="F86" s="13"/>
      <c r="G86" s="13"/>
      <c r="H86" s="17">
        <f>H13+H14</f>
        <v>364770113</v>
      </c>
    </row>
    <row r="87" spans="2:9" ht="42.75" customHeight="1" x14ac:dyDescent="0.2">
      <c r="B87" s="348" t="s">
        <v>9</v>
      </c>
      <c r="C87" s="348"/>
      <c r="D87" s="348"/>
      <c r="E87" s="348"/>
      <c r="F87" s="348"/>
      <c r="G87" s="348"/>
      <c r="H87" s="38"/>
    </row>
    <row r="88" spans="2:9" ht="15" customHeight="1" x14ac:dyDescent="0.2">
      <c r="B88" s="323"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Data!HR31</f>
        <v>7185051.0030971058</v>
      </c>
      <c r="D91" s="172">
        <f>Data!IL31</f>
        <v>1149096.4500049162</v>
      </c>
      <c r="E91" s="172">
        <f>Data!JF31</f>
        <v>187184.57871791744</v>
      </c>
      <c r="F91" s="172">
        <f>Data!JZ31</f>
        <v>183548.18511938682</v>
      </c>
      <c r="G91" s="172">
        <f>Data!KT31</f>
        <v>0</v>
      </c>
      <c r="H91" s="40">
        <f t="shared" ref="H91:H111" si="2">SUM(C91:G91)</f>
        <v>8704880.2169393264</v>
      </c>
    </row>
    <row r="92" spans="2:9" x14ac:dyDescent="0.2">
      <c r="B92" s="9" t="str">
        <f>$B$33</f>
        <v>Science</v>
      </c>
      <c r="C92" s="172">
        <f>Data!HS31</f>
        <v>2370583.511401121</v>
      </c>
      <c r="D92" s="172">
        <f>Data!IM31</f>
        <v>991608.84268772358</v>
      </c>
      <c r="E92" s="172">
        <f>Data!JG31</f>
        <v>366645.711157399</v>
      </c>
      <c r="F92" s="172">
        <f>Data!KA31</f>
        <v>231922.52604645526</v>
      </c>
      <c r="G92" s="172">
        <f>Data!KU31</f>
        <v>0</v>
      </c>
      <c r="H92" s="75">
        <f t="shared" si="2"/>
        <v>3960760.5912926993</v>
      </c>
    </row>
    <row r="93" spans="2:9" x14ac:dyDescent="0.2">
      <c r="B93" s="9" t="str">
        <f>$B$34</f>
        <v>Fine Arts</v>
      </c>
      <c r="C93" s="172">
        <f>Data!HT31</f>
        <v>1116208.3534170545</v>
      </c>
      <c r="D93" s="172">
        <f>Data!IN31</f>
        <v>290027.959416506</v>
      </c>
      <c r="E93" s="172">
        <f>Data!JH31</f>
        <v>95397.519174141416</v>
      </c>
      <c r="F93" s="172">
        <f>Data!KB31</f>
        <v>92285.820580981162</v>
      </c>
      <c r="G93" s="172">
        <f>Data!KV31</f>
        <v>0</v>
      </c>
      <c r="H93" s="75">
        <f t="shared" si="2"/>
        <v>1593919.6525886832</v>
      </c>
    </row>
    <row r="94" spans="2:9" x14ac:dyDescent="0.2">
      <c r="B94" s="9" t="str">
        <f>$B$35</f>
        <v>Teacher Education</v>
      </c>
      <c r="C94" s="172">
        <f>Data!HU31</f>
        <v>39227.521295912738</v>
      </c>
      <c r="D94" s="172">
        <f>Data!IO31</f>
        <v>146636.92032036954</v>
      </c>
      <c r="E94" s="172">
        <f>Data!JI31</f>
        <v>100615.77885482767</v>
      </c>
      <c r="F94" s="172">
        <f>Data!KC31</f>
        <v>135125.95651889505</v>
      </c>
      <c r="G94" s="172">
        <f>Data!KW31</f>
        <v>0</v>
      </c>
      <c r="H94" s="75">
        <f t="shared" si="2"/>
        <v>421606.17699000501</v>
      </c>
    </row>
    <row r="95" spans="2:9" x14ac:dyDescent="0.2">
      <c r="B95" s="9" t="str">
        <f>$B$36</f>
        <v>Agriculture</v>
      </c>
      <c r="C95" s="172">
        <f>Data!HV31</f>
        <v>736775.89007375739</v>
      </c>
      <c r="D95" s="172">
        <f>Data!IP31</f>
        <v>419361.17466101173</v>
      </c>
      <c r="E95" s="172">
        <f>Data!JJ31</f>
        <v>82120.09490172303</v>
      </c>
      <c r="F95" s="172">
        <f>Data!KD31</f>
        <v>56301.491769486427</v>
      </c>
      <c r="G95" s="172">
        <f>Data!KX31</f>
        <v>0</v>
      </c>
      <c r="H95" s="75">
        <f t="shared" si="2"/>
        <v>1294558.6514059785</v>
      </c>
    </row>
    <row r="96" spans="2:9" x14ac:dyDescent="0.2">
      <c r="B96" s="9" t="str">
        <f>$B$37</f>
        <v>Engineering</v>
      </c>
      <c r="C96" s="172">
        <f>Data!HW31</f>
        <v>1205806.833472902</v>
      </c>
      <c r="D96" s="172">
        <f>Data!IQ31</f>
        <v>2397885.9949310771</v>
      </c>
      <c r="E96" s="172">
        <f>Data!JK31</f>
        <v>304544.51921879611</v>
      </c>
      <c r="F96" s="172">
        <f>Data!KE31</f>
        <v>619766.49009108532</v>
      </c>
      <c r="G96" s="172">
        <f>Data!KY31</f>
        <v>0</v>
      </c>
      <c r="H96" s="75">
        <f t="shared" si="2"/>
        <v>4528003.83771386</v>
      </c>
    </row>
    <row r="97" spans="2:8" x14ac:dyDescent="0.2">
      <c r="B97" s="9" t="str">
        <f>$B$38</f>
        <v>Home Economics</v>
      </c>
      <c r="C97" s="172">
        <f>Data!HX31</f>
        <v>169823.01894674852</v>
      </c>
      <c r="D97" s="172">
        <f>Data!IR31</f>
        <v>34334.833733781663</v>
      </c>
      <c r="E97" s="172">
        <f>Data!JL31</f>
        <v>2350.1243312608258</v>
      </c>
      <c r="F97" s="172">
        <f>Data!KF31</f>
        <v>98.920009967605282</v>
      </c>
      <c r="G97" s="172">
        <f>Data!KZ31</f>
        <v>0</v>
      </c>
      <c r="H97" s="75">
        <f t="shared" si="2"/>
        <v>206606.8970217586</v>
      </c>
    </row>
    <row r="98" spans="2:8" x14ac:dyDescent="0.2">
      <c r="B98" s="9" t="str">
        <f>$B$39</f>
        <v>Law</v>
      </c>
      <c r="C98" s="172">
        <f>Data!HY31</f>
        <v>0</v>
      </c>
      <c r="D98" s="172">
        <f>Data!IS31</f>
        <v>0</v>
      </c>
      <c r="E98" s="172">
        <f>Data!JM31</f>
        <v>0</v>
      </c>
      <c r="F98" s="172">
        <f>Data!KG31</f>
        <v>0</v>
      </c>
      <c r="G98" s="172">
        <f>Data!LA31</f>
        <v>637857.3898442561</v>
      </c>
      <c r="H98" s="75">
        <f t="shared" si="2"/>
        <v>637857.3898442561</v>
      </c>
    </row>
    <row r="99" spans="2:8" x14ac:dyDescent="0.2">
      <c r="B99" s="9" t="str">
        <f>$B$40</f>
        <v>Social Service</v>
      </c>
      <c r="C99" s="172">
        <f>Data!HZ31</f>
        <v>7384.6067107966219</v>
      </c>
      <c r="D99" s="172">
        <f>Data!IT31</f>
        <v>9240.4241040858251</v>
      </c>
      <c r="E99" s="172">
        <f>Data!JN31</f>
        <v>8712.0316518298714</v>
      </c>
      <c r="F99" s="172">
        <f>Data!KH31</f>
        <v>38.662862360191738</v>
      </c>
      <c r="G99" s="172">
        <f>Data!LB31</f>
        <v>0</v>
      </c>
      <c r="H99" s="75">
        <f t="shared" si="2"/>
        <v>25375.725329072509</v>
      </c>
    </row>
    <row r="100" spans="2:8" x14ac:dyDescent="0.2">
      <c r="B100" s="9" t="str">
        <f>$B$41</f>
        <v>Library Science</v>
      </c>
      <c r="C100" s="172">
        <f>Data!IA31</f>
        <v>0</v>
      </c>
      <c r="D100" s="172">
        <f>Data!IU31</f>
        <v>0</v>
      </c>
      <c r="E100" s="172">
        <f>Data!JO31</f>
        <v>17554.843428571428</v>
      </c>
      <c r="F100" s="172">
        <f>Data!KI31</f>
        <v>82.546285714285716</v>
      </c>
      <c r="G100" s="172">
        <f>Data!LC31</f>
        <v>0</v>
      </c>
      <c r="H100" s="75">
        <f t="shared" si="2"/>
        <v>17637.389714285713</v>
      </c>
    </row>
    <row r="101" spans="2:8" x14ac:dyDescent="0.2">
      <c r="B101" s="9" t="str">
        <f>$B$42</f>
        <v>Veterinary Science</v>
      </c>
      <c r="C101" s="172">
        <f>Data!IB31</f>
        <v>0</v>
      </c>
      <c r="D101" s="172">
        <f>Data!IV31</f>
        <v>0</v>
      </c>
      <c r="E101" s="172">
        <f>Data!JP31</f>
        <v>0</v>
      </c>
      <c r="F101" s="172">
        <f>Data!KJ31</f>
        <v>0</v>
      </c>
      <c r="G101" s="172">
        <f>Data!LD31</f>
        <v>0</v>
      </c>
      <c r="H101" s="75">
        <f t="shared" si="2"/>
        <v>0</v>
      </c>
    </row>
    <row r="102" spans="2:8" x14ac:dyDescent="0.2">
      <c r="B102" s="9" t="str">
        <f>$B$43</f>
        <v>Vocational Training</v>
      </c>
      <c r="C102" s="172">
        <f>Data!IC31</f>
        <v>0</v>
      </c>
      <c r="D102" s="172">
        <f>Data!IW31</f>
        <v>0</v>
      </c>
      <c r="E102" s="172">
        <f>Data!JQ31</f>
        <v>0</v>
      </c>
      <c r="F102" s="172">
        <f>Data!KK31</f>
        <v>0</v>
      </c>
      <c r="G102" s="172">
        <f>Data!LE31</f>
        <v>0</v>
      </c>
      <c r="H102" s="75">
        <f t="shared" si="2"/>
        <v>0</v>
      </c>
    </row>
    <row r="103" spans="2:8" x14ac:dyDescent="0.2">
      <c r="B103" s="9" t="str">
        <f>$B$44</f>
        <v>Physical Training</v>
      </c>
      <c r="C103" s="172">
        <f>Data!ID31</f>
        <v>0</v>
      </c>
      <c r="D103" s="172">
        <f>Data!IX31</f>
        <v>0</v>
      </c>
      <c r="E103" s="172">
        <f>Data!JR31</f>
        <v>0</v>
      </c>
      <c r="F103" s="172">
        <f>Data!KL31</f>
        <v>0</v>
      </c>
      <c r="G103" s="172">
        <f>Data!LF31</f>
        <v>0</v>
      </c>
      <c r="H103" s="75">
        <f t="shared" si="2"/>
        <v>0</v>
      </c>
    </row>
    <row r="104" spans="2:8" x14ac:dyDescent="0.2">
      <c r="B104" s="9" t="str">
        <f>$B$45</f>
        <v>Health Services</v>
      </c>
      <c r="C104" s="172">
        <f>Data!IE31</f>
        <v>160361.06783121137</v>
      </c>
      <c r="D104" s="172">
        <f>Data!IY31</f>
        <v>132917.72391868304</v>
      </c>
      <c r="E104" s="172">
        <f>Data!JS31</f>
        <v>14319.061509891584</v>
      </c>
      <c r="F104" s="172">
        <f>Data!KM31</f>
        <v>18855.617226902745</v>
      </c>
      <c r="G104" s="172">
        <f>Data!LG31</f>
        <v>0</v>
      </c>
      <c r="H104" s="75">
        <f t="shared" si="2"/>
        <v>326453.47048668872</v>
      </c>
    </row>
    <row r="105" spans="2:8" x14ac:dyDescent="0.2">
      <c r="B105" s="9" t="str">
        <f>$B$46</f>
        <v>Pharmacy</v>
      </c>
      <c r="C105" s="172">
        <f>Data!IF31</f>
        <v>0</v>
      </c>
      <c r="D105" s="172">
        <f>Data!IZ31</f>
        <v>0</v>
      </c>
      <c r="E105" s="172">
        <f>Data!JT31</f>
        <v>0</v>
      </c>
      <c r="F105" s="172">
        <f>Data!KN31</f>
        <v>0</v>
      </c>
      <c r="G105" s="172">
        <f>Data!LH31</f>
        <v>0</v>
      </c>
      <c r="H105" s="75">
        <f t="shared" si="2"/>
        <v>0</v>
      </c>
    </row>
    <row r="106" spans="2:8" x14ac:dyDescent="0.2">
      <c r="B106" s="9" t="str">
        <f>$B$47</f>
        <v>Business Administration</v>
      </c>
      <c r="C106" s="172">
        <f>Data!IG31</f>
        <v>392197.57898082538</v>
      </c>
      <c r="D106" s="172">
        <f>Data!JA31</f>
        <v>1362864.1924294054</v>
      </c>
      <c r="E106" s="172">
        <f>Data!JU31</f>
        <v>296024.00986283045</v>
      </c>
      <c r="F106" s="172">
        <f>Data!KO31</f>
        <v>49491.032157101225</v>
      </c>
      <c r="G106" s="172">
        <f>Data!LI31</f>
        <v>0</v>
      </c>
      <c r="H106" s="75">
        <f t="shared" si="2"/>
        <v>2100576.8134301626</v>
      </c>
    </row>
    <row r="107" spans="2:8" x14ac:dyDescent="0.2">
      <c r="B107" s="9" t="str">
        <f>$B$48</f>
        <v>Optometry</v>
      </c>
      <c r="C107" s="172">
        <f>Data!IH31</f>
        <v>0</v>
      </c>
      <c r="D107" s="172">
        <f>Data!JB31</f>
        <v>0</v>
      </c>
      <c r="E107" s="172">
        <f>Data!JV31</f>
        <v>0</v>
      </c>
      <c r="F107" s="172">
        <f>Data!KP31</f>
        <v>0</v>
      </c>
      <c r="G107" s="172">
        <f>Data!LJ31</f>
        <v>0</v>
      </c>
      <c r="H107" s="75">
        <f t="shared" si="2"/>
        <v>0</v>
      </c>
    </row>
    <row r="108" spans="2:8" x14ac:dyDescent="0.2">
      <c r="B108" s="9" t="str">
        <f>$B$49</f>
        <v>Teacher Ed-Practice Teaching</v>
      </c>
      <c r="C108" s="172">
        <f>Data!II31</f>
        <v>1753.8677299801739</v>
      </c>
      <c r="D108" s="172">
        <f>Data!JC31</f>
        <v>129912.54377924389</v>
      </c>
      <c r="E108" s="172">
        <f>Data!JW31</f>
        <v>0</v>
      </c>
      <c r="F108" s="172">
        <f>Data!KQ31</f>
        <v>0</v>
      </c>
      <c r="G108" s="172">
        <f>Data!LK31</f>
        <v>0</v>
      </c>
      <c r="H108" s="75">
        <f t="shared" si="2"/>
        <v>131666.41150922407</v>
      </c>
    </row>
    <row r="109" spans="2:8" x14ac:dyDescent="0.2">
      <c r="B109" s="9" t="str">
        <f>$B$50</f>
        <v>Technology</v>
      </c>
      <c r="C109" s="172">
        <f>Data!IJ31</f>
        <v>5896.1482802899818</v>
      </c>
      <c r="D109" s="172">
        <f>Data!JD31</f>
        <v>2167.3690658499236</v>
      </c>
      <c r="E109" s="172">
        <f>Data!JX31</f>
        <v>49.258387860225533</v>
      </c>
      <c r="F109" s="172">
        <f>Data!KR31</f>
        <v>0</v>
      </c>
      <c r="G109" s="172">
        <f>Data!LL31</f>
        <v>0</v>
      </c>
      <c r="H109" s="75">
        <f t="shared" si="2"/>
        <v>8112.7757340001308</v>
      </c>
    </row>
    <row r="110" spans="2:8" x14ac:dyDescent="0.2">
      <c r="B110" s="9" t="str">
        <f>$B$51</f>
        <v>Nursing</v>
      </c>
      <c r="C110" s="172">
        <f>Data!IK31</f>
        <v>0</v>
      </c>
      <c r="D110" s="172">
        <f>Data!JE31</f>
        <v>0</v>
      </c>
      <c r="E110" s="172">
        <f>Data!JY31</f>
        <v>0</v>
      </c>
      <c r="F110" s="172">
        <f>Data!KS31</f>
        <v>0</v>
      </c>
      <c r="G110" s="172">
        <f>Data!HPM31</f>
        <v>0</v>
      </c>
      <c r="H110" s="75">
        <f t="shared" si="2"/>
        <v>0</v>
      </c>
    </row>
    <row r="111" spans="2:8" x14ac:dyDescent="0.2">
      <c r="B111" s="39" t="str">
        <f>$B$52</f>
        <v>Totals</v>
      </c>
      <c r="C111" s="40">
        <f>SUM(C91:C110)</f>
        <v>13391069.401237706</v>
      </c>
      <c r="D111" s="40">
        <f>SUM(D91:D110)</f>
        <v>7066054.4290526537</v>
      </c>
      <c r="E111" s="40">
        <f>SUM(E91:E110)</f>
        <v>1475517.531197049</v>
      </c>
      <c r="F111" s="40">
        <f>SUM(F91:F110)</f>
        <v>1387517.2486683363</v>
      </c>
      <c r="G111" s="40">
        <f>SUM(G91:G110)</f>
        <v>637857.3898442561</v>
      </c>
      <c r="H111" s="40">
        <f t="shared" si="2"/>
        <v>23958016</v>
      </c>
    </row>
    <row r="112" spans="2:8" ht="14.25" customHeight="1"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17126955.003097106</v>
      </c>
      <c r="D116" s="21">
        <f t="shared" si="3"/>
        <v>9075486.4500049166</v>
      </c>
      <c r="E116" s="21">
        <f t="shared" si="3"/>
        <v>6444454.5787179172</v>
      </c>
      <c r="F116" s="21">
        <f t="shared" si="3"/>
        <v>10649947.185119387</v>
      </c>
      <c r="G116" s="21">
        <f t="shared" si="3"/>
        <v>0</v>
      </c>
      <c r="H116" s="40">
        <f t="shared" ref="H116:H136" si="4">SUM(C116:G116)</f>
        <v>43296843.21693933</v>
      </c>
      <c r="I116" s="1"/>
    </row>
    <row r="117" spans="2:9" x14ac:dyDescent="0.2">
      <c r="B117" s="9" t="str">
        <f>$B$33</f>
        <v>Science</v>
      </c>
      <c r="C117" s="22">
        <f t="shared" si="3"/>
        <v>7261756.5114011206</v>
      </c>
      <c r="D117" s="22">
        <f t="shared" si="3"/>
        <v>6669886.8426877232</v>
      </c>
      <c r="E117" s="22">
        <f t="shared" si="3"/>
        <v>5888882.7111573992</v>
      </c>
      <c r="F117" s="22">
        <f t="shared" si="3"/>
        <v>11139806.526046455</v>
      </c>
      <c r="G117" s="22">
        <f t="shared" si="3"/>
        <v>0</v>
      </c>
      <c r="H117" s="75">
        <f t="shared" si="4"/>
        <v>30960332.591292698</v>
      </c>
      <c r="I117" s="1"/>
    </row>
    <row r="118" spans="2:9" x14ac:dyDescent="0.2">
      <c r="B118" s="9" t="str">
        <f>$B$34</f>
        <v>Fine Arts</v>
      </c>
      <c r="C118" s="22">
        <f t="shared" si="3"/>
        <v>4051202.3534170548</v>
      </c>
      <c r="D118" s="22">
        <f t="shared" si="3"/>
        <v>3372185.9594165059</v>
      </c>
      <c r="E118" s="22">
        <f t="shared" si="3"/>
        <v>1915735.5191741413</v>
      </c>
      <c r="F118" s="22">
        <f t="shared" si="3"/>
        <v>2009929.8205809812</v>
      </c>
      <c r="G118" s="22">
        <f t="shared" si="3"/>
        <v>0</v>
      </c>
      <c r="H118" s="75">
        <f t="shared" si="4"/>
        <v>11349053.652588684</v>
      </c>
      <c r="I118" s="1"/>
    </row>
    <row r="119" spans="2:9" x14ac:dyDescent="0.2">
      <c r="B119" s="9" t="str">
        <f>$B$35</f>
        <v>Teacher Education</v>
      </c>
      <c r="C119" s="22">
        <f t="shared" si="3"/>
        <v>224937.52129591274</v>
      </c>
      <c r="D119" s="22">
        <f t="shared" si="3"/>
        <v>959641.92032036954</v>
      </c>
      <c r="E119" s="22">
        <f t="shared" si="3"/>
        <v>1476739.7788548276</v>
      </c>
      <c r="F119" s="22">
        <f t="shared" si="3"/>
        <v>3775202.956518895</v>
      </c>
      <c r="G119" s="22">
        <f t="shared" si="3"/>
        <v>0</v>
      </c>
      <c r="H119" s="75">
        <f t="shared" si="4"/>
        <v>6436522.1769900052</v>
      </c>
      <c r="I119" s="1"/>
    </row>
    <row r="120" spans="2:9" x14ac:dyDescent="0.2">
      <c r="B120" s="9" t="str">
        <f>$B$36</f>
        <v>Agriculture</v>
      </c>
      <c r="C120" s="22">
        <f t="shared" si="3"/>
        <v>1611154.8900737574</v>
      </c>
      <c r="D120" s="22">
        <f t="shared" si="3"/>
        <v>1695886.1746610117</v>
      </c>
      <c r="E120" s="22">
        <f t="shared" si="3"/>
        <v>1905217.0949017231</v>
      </c>
      <c r="F120" s="22">
        <f t="shared" si="3"/>
        <v>2068948.4917694863</v>
      </c>
      <c r="G120" s="22">
        <f t="shared" si="3"/>
        <v>0</v>
      </c>
      <c r="H120" s="75">
        <f t="shared" si="4"/>
        <v>7281206.651405978</v>
      </c>
      <c r="I120" s="1"/>
    </row>
    <row r="121" spans="2:9" x14ac:dyDescent="0.2">
      <c r="B121" s="9" t="str">
        <f>$B$37</f>
        <v>Engineering</v>
      </c>
      <c r="C121" s="22">
        <f t="shared" si="3"/>
        <v>4349053.833472902</v>
      </c>
      <c r="D121" s="22">
        <f t="shared" si="3"/>
        <v>9090805.9949310776</v>
      </c>
      <c r="E121" s="22">
        <f t="shared" si="3"/>
        <v>4878707.5192187959</v>
      </c>
      <c r="F121" s="22">
        <f t="shared" si="3"/>
        <v>14060056.490091085</v>
      </c>
      <c r="G121" s="22">
        <f t="shared" si="3"/>
        <v>0</v>
      </c>
      <c r="H121" s="75">
        <f t="shared" si="4"/>
        <v>32378623.83771386</v>
      </c>
      <c r="I121" s="1"/>
    </row>
    <row r="122" spans="2:9" x14ac:dyDescent="0.2">
      <c r="B122" s="9" t="str">
        <f>$B$38</f>
        <v>Home Economics</v>
      </c>
      <c r="C122" s="22">
        <f t="shared" si="3"/>
        <v>479754.01894674852</v>
      </c>
      <c r="D122" s="22">
        <f t="shared" si="3"/>
        <v>196235.83373378165</v>
      </c>
      <c r="E122" s="22">
        <f t="shared" si="3"/>
        <v>34393.124331260828</v>
      </c>
      <c r="F122" s="22">
        <f t="shared" si="3"/>
        <v>163394.92000996761</v>
      </c>
      <c r="G122" s="22">
        <f t="shared" si="3"/>
        <v>0</v>
      </c>
      <c r="H122" s="75">
        <f t="shared" si="4"/>
        <v>873777.8970217586</v>
      </c>
      <c r="I122" s="1"/>
    </row>
    <row r="123" spans="2:9" x14ac:dyDescent="0.2">
      <c r="B123" s="9" t="str">
        <f>$B$39</f>
        <v>Law</v>
      </c>
      <c r="C123" s="22">
        <f t="shared" si="3"/>
        <v>0</v>
      </c>
      <c r="D123" s="22">
        <f t="shared" si="3"/>
        <v>0</v>
      </c>
      <c r="E123" s="22">
        <f t="shared" si="3"/>
        <v>0</v>
      </c>
      <c r="F123" s="22">
        <f t="shared" si="3"/>
        <v>0</v>
      </c>
      <c r="G123" s="22">
        <f t="shared" si="3"/>
        <v>5525481.3898442565</v>
      </c>
      <c r="H123" s="75">
        <f t="shared" si="4"/>
        <v>5525481.3898442565</v>
      </c>
      <c r="I123" s="1"/>
    </row>
    <row r="124" spans="2:9" x14ac:dyDescent="0.2">
      <c r="B124" s="9" t="str">
        <f>$B$40</f>
        <v>Social Service</v>
      </c>
      <c r="C124" s="22">
        <f t="shared" si="3"/>
        <v>79741.606710796623</v>
      </c>
      <c r="D124" s="22">
        <f t="shared" si="3"/>
        <v>118559.42410408583</v>
      </c>
      <c r="E124" s="22">
        <f t="shared" si="3"/>
        <v>315846.03165182989</v>
      </c>
      <c r="F124" s="22">
        <f t="shared" si="3"/>
        <v>1023.6628623601918</v>
      </c>
      <c r="G124" s="22">
        <f t="shared" si="3"/>
        <v>0</v>
      </c>
      <c r="H124" s="75">
        <f t="shared" si="4"/>
        <v>515170.72532907251</v>
      </c>
      <c r="I124" s="1"/>
    </row>
    <row r="125" spans="2:9" x14ac:dyDescent="0.2">
      <c r="B125" s="9" t="str">
        <f>$B$41</f>
        <v>Library Science</v>
      </c>
      <c r="C125" s="22">
        <f t="shared" si="3"/>
        <v>141173</v>
      </c>
      <c r="D125" s="22">
        <f t="shared" si="3"/>
        <v>0</v>
      </c>
      <c r="E125" s="22">
        <f t="shared" si="3"/>
        <v>417157.84342857142</v>
      </c>
      <c r="F125" s="22">
        <f t="shared" si="3"/>
        <v>457.54628571428572</v>
      </c>
      <c r="G125" s="22">
        <f t="shared" si="3"/>
        <v>0</v>
      </c>
      <c r="H125" s="75">
        <f t="shared" si="4"/>
        <v>558788.38971428573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9" x14ac:dyDescent="0.2">
      <c r="B129" s="9" t="str">
        <f>$B$45</f>
        <v>Health Services</v>
      </c>
      <c r="C129" s="22">
        <f t="shared" si="3"/>
        <v>490057.06783121137</v>
      </c>
      <c r="D129" s="22">
        <f t="shared" si="3"/>
        <v>819851.72391868301</v>
      </c>
      <c r="E129" s="22">
        <f t="shared" si="3"/>
        <v>251027.06150989159</v>
      </c>
      <c r="F129" s="22">
        <f t="shared" si="3"/>
        <v>909354.61722690274</v>
      </c>
      <c r="G129" s="22">
        <f t="shared" si="3"/>
        <v>0</v>
      </c>
      <c r="H129" s="75">
        <f t="shared" si="4"/>
        <v>2470290.4704866889</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1530234.5789808254</v>
      </c>
      <c r="D131" s="22">
        <f t="shared" si="3"/>
        <v>11715998.192429405</v>
      </c>
      <c r="E131" s="22">
        <f t="shared" si="3"/>
        <v>5415976.0098628309</v>
      </c>
      <c r="F131" s="22">
        <f t="shared" si="3"/>
        <v>6842241.0321571017</v>
      </c>
      <c r="G131" s="22">
        <f t="shared" si="3"/>
        <v>0</v>
      </c>
      <c r="H131" s="75">
        <f t="shared" si="4"/>
        <v>25504449.81343016</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6916.8677299801739</v>
      </c>
      <c r="D133" s="22">
        <f t="shared" si="5"/>
        <v>1221120.5437792439</v>
      </c>
      <c r="E133" s="22">
        <f t="shared" si="5"/>
        <v>0</v>
      </c>
      <c r="F133" s="22">
        <f t="shared" si="5"/>
        <v>0</v>
      </c>
      <c r="G133" s="22">
        <f t="shared" si="5"/>
        <v>0</v>
      </c>
      <c r="H133" s="75">
        <f t="shared" si="4"/>
        <v>1228037.4115092242</v>
      </c>
      <c r="I133" s="1"/>
    </row>
    <row r="134" spans="2:9" x14ac:dyDescent="0.2">
      <c r="B134" s="9" t="str">
        <f>$B$50</f>
        <v>Technology</v>
      </c>
      <c r="C134" s="22">
        <f t="shared" si="5"/>
        <v>127432.14828028998</v>
      </c>
      <c r="D134" s="22">
        <f t="shared" si="5"/>
        <v>234284.36906584993</v>
      </c>
      <c r="E134" s="22">
        <f t="shared" si="5"/>
        <v>51605.258387860224</v>
      </c>
      <c r="F134" s="22">
        <f t="shared" si="5"/>
        <v>24873</v>
      </c>
      <c r="G134" s="22">
        <f t="shared" si="5"/>
        <v>0</v>
      </c>
      <c r="H134" s="75">
        <f t="shared" si="4"/>
        <v>438194.77573400008</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37480369.401237711</v>
      </c>
      <c r="D136" s="40">
        <f>SUM(D116:D135)</f>
        <v>45169943.429052658</v>
      </c>
      <c r="E136" s="40">
        <f>SUM(E116:E135)</f>
        <v>28995742.531197052</v>
      </c>
      <c r="F136" s="40">
        <f>SUM(F116:F135)</f>
        <v>51645236.248668335</v>
      </c>
      <c r="G136" s="40">
        <f>SUM(G116:G135)</f>
        <v>5525481.3898442565</v>
      </c>
      <c r="H136" s="40">
        <f t="shared" si="4"/>
        <v>168816773.00000003</v>
      </c>
      <c r="I136" s="1"/>
    </row>
    <row r="137" spans="2:9" x14ac:dyDescent="0.2">
      <c r="B137" s="50"/>
      <c r="C137" s="51"/>
      <c r="D137" s="51"/>
      <c r="E137" s="51"/>
      <c r="F137" s="51"/>
      <c r="G137" s="51"/>
      <c r="H137" s="52"/>
      <c r="I137" s="1"/>
    </row>
    <row r="138" spans="2:9" ht="15" customHeight="1" x14ac:dyDescent="0.2">
      <c r="B138" s="323" t="s">
        <v>4</v>
      </c>
      <c r="C138" s="12"/>
      <c r="D138" s="12"/>
      <c r="E138" s="12"/>
      <c r="F138" s="12"/>
      <c r="G138" s="12"/>
      <c r="H138" s="17">
        <f>H86-H81-H111</f>
        <v>195953340</v>
      </c>
    </row>
    <row r="139" spans="2:9" ht="152.25" customHeight="1" thickBot="1" x14ac:dyDescent="0.25">
      <c r="B139" s="366" t="s">
        <v>235</v>
      </c>
      <c r="C139" s="366"/>
      <c r="D139" s="366"/>
      <c r="E139" s="366"/>
      <c r="F139" s="366"/>
      <c r="G139" s="366"/>
      <c r="H139" s="38"/>
    </row>
    <row r="140" spans="2:9" ht="25.5" customHeight="1" thickTop="1" x14ac:dyDescent="0.2">
      <c r="B140" s="353" t="s">
        <v>7</v>
      </c>
      <c r="C140" s="354"/>
      <c r="D140" s="354"/>
      <c r="E140" s="390"/>
      <c r="F140" s="357" t="s">
        <v>2</v>
      </c>
      <c r="G140" s="358"/>
      <c r="H140" s="80">
        <f>Data!QD31</f>
        <v>1</v>
      </c>
      <c r="I140" s="392" t="str">
        <f>IF(H140+H141=1,"","Error, the two cells on the left must equal 100%")</f>
        <v/>
      </c>
    </row>
    <row r="141" spans="2:9" ht="25.5" customHeight="1" thickBot="1" x14ac:dyDescent="0.25">
      <c r="B141" s="355"/>
      <c r="C141" s="356"/>
      <c r="D141" s="356"/>
      <c r="E141" s="391"/>
      <c r="F141" s="359" t="s">
        <v>3</v>
      </c>
      <c r="G141" s="360"/>
      <c r="H141" s="95">
        <f>1-H140</f>
        <v>0</v>
      </c>
      <c r="I141" s="393"/>
    </row>
    <row r="142" spans="2:9" ht="43.5" thickBot="1" x14ac:dyDescent="0.25">
      <c r="B142" s="71" t="s">
        <v>33</v>
      </c>
      <c r="C142" s="325" t="s">
        <v>27</v>
      </c>
      <c r="D142" s="325" t="s">
        <v>28</v>
      </c>
      <c r="E142" s="325" t="s">
        <v>29</v>
      </c>
      <c r="F142" s="325" t="s">
        <v>30</v>
      </c>
      <c r="G142" s="325" t="s">
        <v>31</v>
      </c>
      <c r="H142" s="79" t="s">
        <v>6</v>
      </c>
      <c r="I142" s="73" t="s">
        <v>8</v>
      </c>
    </row>
    <row r="143" spans="2:9" x14ac:dyDescent="0.2">
      <c r="B143" s="9" t="str">
        <f>$B$32</f>
        <v>Liberal Arts</v>
      </c>
      <c r="C143" s="172">
        <f>Data!LN31</f>
        <v>0</v>
      </c>
      <c r="D143" s="172">
        <f>Data!MH31</f>
        <v>0</v>
      </c>
      <c r="E143" s="172">
        <f>Data!NB31</f>
        <v>0</v>
      </c>
      <c r="F143" s="172">
        <f>Data!NV31</f>
        <v>0</v>
      </c>
      <c r="G143" s="172">
        <f>Data!OP31</f>
        <v>0</v>
      </c>
      <c r="H143" s="173">
        <f>Data!PJ31</f>
        <v>49357524.153761804</v>
      </c>
      <c r="I143" s="76">
        <f t="shared" ref="I143:I162" si="6">SUM(C143:H143)</f>
        <v>49357524.153761804</v>
      </c>
    </row>
    <row r="144" spans="2:9" x14ac:dyDescent="0.2">
      <c r="B144" s="9" t="str">
        <f>$B$33</f>
        <v>Science</v>
      </c>
      <c r="C144" s="172">
        <f>Data!LO31</f>
        <v>0</v>
      </c>
      <c r="D144" s="172">
        <f>Data!MI31</f>
        <v>0</v>
      </c>
      <c r="E144" s="172">
        <f>Data!NC31</f>
        <v>0</v>
      </c>
      <c r="F144" s="172">
        <f>Data!NW31</f>
        <v>0</v>
      </c>
      <c r="G144" s="172">
        <f>Data!OQ31</f>
        <v>0</v>
      </c>
      <c r="H144" s="173">
        <f>Data!PK31</f>
        <v>47280259.468787931</v>
      </c>
      <c r="I144" s="76">
        <f t="shared" si="6"/>
        <v>47280259.468787931</v>
      </c>
    </row>
    <row r="145" spans="2:9" x14ac:dyDescent="0.2">
      <c r="B145" s="9" t="str">
        <f>$B$34</f>
        <v>Fine Arts</v>
      </c>
      <c r="C145" s="172">
        <f>Data!LP31</f>
        <v>0</v>
      </c>
      <c r="D145" s="172">
        <f>Data!MJ31</f>
        <v>0</v>
      </c>
      <c r="E145" s="172">
        <f>Data!ND31</f>
        <v>0</v>
      </c>
      <c r="F145" s="172">
        <f>Data!NX31</f>
        <v>0</v>
      </c>
      <c r="G145" s="172">
        <f>Data!OR31</f>
        <v>0</v>
      </c>
      <c r="H145" s="173">
        <f>Data!PL31</f>
        <v>9190628.4945675749</v>
      </c>
      <c r="I145" s="76">
        <f t="shared" si="6"/>
        <v>9190628.4945675749</v>
      </c>
    </row>
    <row r="146" spans="2:9" x14ac:dyDescent="0.2">
      <c r="B146" s="9" t="str">
        <f>$B$35</f>
        <v>Teacher Education</v>
      </c>
      <c r="C146" s="172">
        <f>Data!LQ31</f>
        <v>0</v>
      </c>
      <c r="D146" s="172">
        <f>Data!MK31</f>
        <v>0</v>
      </c>
      <c r="E146" s="172">
        <f>Data!NE31</f>
        <v>0</v>
      </c>
      <c r="F146" s="172">
        <f>Data!NY31</f>
        <v>0</v>
      </c>
      <c r="G146" s="172">
        <f>Data!OS31</f>
        <v>0</v>
      </c>
      <c r="H146" s="173">
        <f>Data!PN31</f>
        <v>9227494.9654483423</v>
      </c>
      <c r="I146" s="76">
        <f t="shared" si="6"/>
        <v>9227494.9654483423</v>
      </c>
    </row>
    <row r="147" spans="2:9" x14ac:dyDescent="0.2">
      <c r="B147" s="9" t="str">
        <f>$B$36</f>
        <v>Agriculture</v>
      </c>
      <c r="C147" s="172">
        <f>Data!LR31</f>
        <v>0</v>
      </c>
      <c r="D147" s="172">
        <f>Data!ML31</f>
        <v>0</v>
      </c>
      <c r="E147" s="172">
        <f>Data!NF31</f>
        <v>0</v>
      </c>
      <c r="F147" s="172">
        <f>Data!NZ31</f>
        <v>0</v>
      </c>
      <c r="G147" s="172">
        <f>Data!OT31</f>
        <v>0</v>
      </c>
      <c r="H147" s="173">
        <f>Data!PM31</f>
        <v>15594388.507482525</v>
      </c>
      <c r="I147" s="76">
        <f t="shared" si="6"/>
        <v>15594388.507482525</v>
      </c>
    </row>
    <row r="148" spans="2:9" x14ac:dyDescent="0.2">
      <c r="B148" s="9" t="str">
        <f>$B$37</f>
        <v>Engineering</v>
      </c>
      <c r="C148" s="172">
        <f>Data!LS31</f>
        <v>0</v>
      </c>
      <c r="D148" s="172">
        <f>Data!MM31</f>
        <v>0</v>
      </c>
      <c r="E148" s="172">
        <f>Data!NG31</f>
        <v>0</v>
      </c>
      <c r="F148" s="172">
        <f>Data!OA31</f>
        <v>0</v>
      </c>
      <c r="G148" s="172">
        <f>Data!OU31</f>
        <v>0</v>
      </c>
      <c r="H148" s="173">
        <f>Data!PO31</f>
        <v>34270757.678321615</v>
      </c>
      <c r="I148" s="76">
        <f t="shared" si="6"/>
        <v>34270757.678321615</v>
      </c>
    </row>
    <row r="149" spans="2:9" x14ac:dyDescent="0.2">
      <c r="B149" s="9" t="str">
        <f>$B$38</f>
        <v>Home Economics</v>
      </c>
      <c r="C149" s="172">
        <f>Data!LT31</f>
        <v>0</v>
      </c>
      <c r="D149" s="172">
        <f>Data!MN31</f>
        <v>0</v>
      </c>
      <c r="E149" s="172">
        <f>Data!NH31</f>
        <v>0</v>
      </c>
      <c r="F149" s="172">
        <f>Data!OB31</f>
        <v>0</v>
      </c>
      <c r="G149" s="172">
        <f>Data!OV31</f>
        <v>0</v>
      </c>
      <c r="H149" s="173">
        <f>Data!PP31</f>
        <v>3432973.4098116416</v>
      </c>
      <c r="I149" s="76">
        <f t="shared" si="6"/>
        <v>3432973.4098116416</v>
      </c>
    </row>
    <row r="150" spans="2:9" x14ac:dyDescent="0.2">
      <c r="B150" s="9" t="str">
        <f>$B$39</f>
        <v>Law</v>
      </c>
      <c r="C150" s="172">
        <f>Data!LU31</f>
        <v>0</v>
      </c>
      <c r="D150" s="172">
        <f>Data!MO31</f>
        <v>0</v>
      </c>
      <c r="E150" s="172">
        <f>Data!NI31</f>
        <v>0</v>
      </c>
      <c r="F150" s="172">
        <f>Data!OC31</f>
        <v>0</v>
      </c>
      <c r="G150" s="172">
        <f>Data!OW31</f>
        <v>0</v>
      </c>
      <c r="H150" s="173">
        <f>Data!PQ31</f>
        <v>866340.90151068685</v>
      </c>
      <c r="I150" s="76">
        <f t="shared" si="6"/>
        <v>866340.90151068685</v>
      </c>
    </row>
    <row r="151" spans="2:9" x14ac:dyDescent="0.2">
      <c r="B151" s="9" t="str">
        <f>$B$40</f>
        <v>Social Service</v>
      </c>
      <c r="C151" s="172">
        <f>Data!LV31</f>
        <v>0</v>
      </c>
      <c r="D151" s="172">
        <f>Data!MP31</f>
        <v>0</v>
      </c>
      <c r="E151" s="172">
        <f>Data!NJ31</f>
        <v>0</v>
      </c>
      <c r="F151" s="172">
        <f>Data!OD31</f>
        <v>0</v>
      </c>
      <c r="G151" s="172">
        <f>Data!OX31</f>
        <v>0</v>
      </c>
      <c r="H151" s="173">
        <f>Data!PR31</f>
        <v>204322.75323347194</v>
      </c>
      <c r="I151" s="76">
        <f t="shared" si="6"/>
        <v>204322.75323347194</v>
      </c>
    </row>
    <row r="152" spans="2:9" x14ac:dyDescent="0.2">
      <c r="B152" s="9" t="str">
        <f>$B$41</f>
        <v>Library Science</v>
      </c>
      <c r="C152" s="172">
        <f>Data!LW31</f>
        <v>0</v>
      </c>
      <c r="D152" s="172">
        <f>Data!MQ31</f>
        <v>0</v>
      </c>
      <c r="E152" s="172">
        <f>Data!NK31</f>
        <v>0</v>
      </c>
      <c r="F152" s="172">
        <f>Data!OE31</f>
        <v>0</v>
      </c>
      <c r="G152" s="172">
        <f>Data!OY31</f>
        <v>0</v>
      </c>
      <c r="H152" s="173">
        <f>Data!PS31</f>
        <v>1835894.693270542</v>
      </c>
      <c r="I152" s="76">
        <f t="shared" si="6"/>
        <v>1835894.693270542</v>
      </c>
    </row>
    <row r="153" spans="2:9" x14ac:dyDescent="0.2">
      <c r="B153" s="9" t="str">
        <f>$B$42</f>
        <v>Veterinary Science</v>
      </c>
      <c r="C153" s="172">
        <f>Data!LX31</f>
        <v>0</v>
      </c>
      <c r="D153" s="172">
        <f>Data!MR31</f>
        <v>0</v>
      </c>
      <c r="E153" s="172">
        <f>Data!NL31</f>
        <v>0</v>
      </c>
      <c r="F153" s="172">
        <f>Data!OF31</f>
        <v>0</v>
      </c>
      <c r="G153" s="172">
        <f>Data!OZ31</f>
        <v>0</v>
      </c>
      <c r="H153" s="173">
        <f>Data!PT31</f>
        <v>0</v>
      </c>
      <c r="I153" s="76">
        <f t="shared" si="6"/>
        <v>0</v>
      </c>
    </row>
    <row r="154" spans="2:9" x14ac:dyDescent="0.2">
      <c r="B154" s="9" t="str">
        <f>$B$43</f>
        <v>Vocational Training</v>
      </c>
      <c r="C154" s="172">
        <f>Data!LY31</f>
        <v>0</v>
      </c>
      <c r="D154" s="172">
        <f>Data!MS31</f>
        <v>0</v>
      </c>
      <c r="E154" s="172">
        <f>Data!NM31</f>
        <v>0</v>
      </c>
      <c r="F154" s="172">
        <f>Data!OG31</f>
        <v>0</v>
      </c>
      <c r="G154" s="172">
        <f>Data!PA31</f>
        <v>0</v>
      </c>
      <c r="H154" s="173">
        <f>Data!PU31</f>
        <v>0</v>
      </c>
      <c r="I154" s="76">
        <f t="shared" si="6"/>
        <v>0</v>
      </c>
    </row>
    <row r="155" spans="2:9" x14ac:dyDescent="0.2">
      <c r="B155" s="9" t="str">
        <f>$B$44</f>
        <v>Physical Training</v>
      </c>
      <c r="C155" s="172">
        <f>Data!LZ31</f>
        <v>0</v>
      </c>
      <c r="D155" s="172">
        <f>Data!MT31</f>
        <v>0</v>
      </c>
      <c r="E155" s="172">
        <f>Data!NN31</f>
        <v>0</v>
      </c>
      <c r="F155" s="172">
        <f>Data!OH31</f>
        <v>0</v>
      </c>
      <c r="G155" s="172">
        <f>Data!PB31</f>
        <v>0</v>
      </c>
      <c r="H155" s="173">
        <f>Data!PV31</f>
        <v>0</v>
      </c>
      <c r="I155" s="76">
        <f t="shared" si="6"/>
        <v>0</v>
      </c>
    </row>
    <row r="156" spans="2:9" x14ac:dyDescent="0.2">
      <c r="B156" s="9" t="str">
        <f>$B$45</f>
        <v>Health Services</v>
      </c>
      <c r="C156" s="172">
        <f>Data!MA31</f>
        <v>0</v>
      </c>
      <c r="D156" s="172">
        <f>Data!MU31</f>
        <v>0</v>
      </c>
      <c r="E156" s="172">
        <f>Data!NO31</f>
        <v>0</v>
      </c>
      <c r="F156" s="172">
        <f>Data!OI31</f>
        <v>0</v>
      </c>
      <c r="G156" s="172">
        <f>Data!PC31</f>
        <v>0</v>
      </c>
      <c r="H156" s="173">
        <f>Data!PW31</f>
        <v>3330111.398642011</v>
      </c>
      <c r="I156" s="76">
        <f t="shared" si="6"/>
        <v>3330111.398642011</v>
      </c>
    </row>
    <row r="157" spans="2:9" x14ac:dyDescent="0.2">
      <c r="B157" s="9" t="str">
        <f>$B$46</f>
        <v>Pharmacy</v>
      </c>
      <c r="C157" s="172">
        <f>Data!MB31</f>
        <v>0</v>
      </c>
      <c r="D157" s="172">
        <f>Data!MV31</f>
        <v>0</v>
      </c>
      <c r="E157" s="172">
        <f>Data!NP31</f>
        <v>0</v>
      </c>
      <c r="F157" s="172">
        <f>Data!OJ31</f>
        <v>0</v>
      </c>
      <c r="G157" s="172">
        <f>Data!PD31</f>
        <v>0</v>
      </c>
      <c r="H157" s="173">
        <f>Data!PX31</f>
        <v>0</v>
      </c>
      <c r="I157" s="76">
        <f t="shared" si="6"/>
        <v>0</v>
      </c>
    </row>
    <row r="158" spans="2:9" x14ac:dyDescent="0.2">
      <c r="B158" s="9" t="str">
        <f>$B$47</f>
        <v>Business Administration</v>
      </c>
      <c r="C158" s="172">
        <f>Data!MC31</f>
        <v>0</v>
      </c>
      <c r="D158" s="172">
        <f>Data!MW31</f>
        <v>0</v>
      </c>
      <c r="E158" s="172">
        <f>Data!NQ31</f>
        <v>0</v>
      </c>
      <c r="F158" s="172">
        <f>Data!OK31</f>
        <v>0</v>
      </c>
      <c r="G158" s="172">
        <f>Data!PE31</f>
        <v>0</v>
      </c>
      <c r="H158" s="173">
        <f>Data!PY31</f>
        <v>18802376.2568666</v>
      </c>
      <c r="I158" s="76">
        <f t="shared" si="6"/>
        <v>18802376.2568666</v>
      </c>
    </row>
    <row r="159" spans="2:9" x14ac:dyDescent="0.2">
      <c r="B159" s="9" t="str">
        <f>$B$48</f>
        <v>Optometry</v>
      </c>
      <c r="C159" s="172">
        <f>Data!MD31</f>
        <v>0</v>
      </c>
      <c r="D159" s="172">
        <f>Data!MX31</f>
        <v>0</v>
      </c>
      <c r="E159" s="172">
        <f>Data!NR31</f>
        <v>0</v>
      </c>
      <c r="F159" s="172">
        <f>Data!OL31</f>
        <v>0</v>
      </c>
      <c r="G159" s="172">
        <f>Data!PF31</f>
        <v>0</v>
      </c>
      <c r="H159" s="173">
        <f>Data!PZ31</f>
        <v>0</v>
      </c>
      <c r="I159" s="76">
        <f t="shared" si="6"/>
        <v>0</v>
      </c>
    </row>
    <row r="160" spans="2:9" x14ac:dyDescent="0.2">
      <c r="B160" s="9" t="str">
        <f>$B$49</f>
        <v>Teacher Ed-Practice Teaching</v>
      </c>
      <c r="C160" s="172">
        <f>Data!ME31</f>
        <v>0</v>
      </c>
      <c r="D160" s="172">
        <f>Data!MY31</f>
        <v>0</v>
      </c>
      <c r="E160" s="172">
        <f>Data!NS31</f>
        <v>0</v>
      </c>
      <c r="F160" s="172">
        <f>Data!OM31</f>
        <v>0</v>
      </c>
      <c r="G160" s="172">
        <f>Data!PG31</f>
        <v>0</v>
      </c>
      <c r="H160" s="173">
        <f>Data!QA31</f>
        <v>2121913.9562919247</v>
      </c>
      <c r="I160" s="76">
        <f t="shared" si="6"/>
        <v>2121913.9562919247</v>
      </c>
    </row>
    <row r="161" spans="2:9" x14ac:dyDescent="0.2">
      <c r="B161" s="9" t="str">
        <f>$B$50</f>
        <v>Technology</v>
      </c>
      <c r="C161" s="172">
        <f>Data!MF31</f>
        <v>0</v>
      </c>
      <c r="D161" s="172">
        <f>Data!MZ31</f>
        <v>0</v>
      </c>
      <c r="E161" s="172">
        <f>Data!NT31</f>
        <v>0</v>
      </c>
      <c r="F161" s="172">
        <f>Data!ON31</f>
        <v>0</v>
      </c>
      <c r="G161" s="172">
        <f>Data!PH31</f>
        <v>0</v>
      </c>
      <c r="H161" s="173">
        <f>Data!QB31</f>
        <v>438353.36200332653</v>
      </c>
      <c r="I161" s="76">
        <f t="shared" si="6"/>
        <v>438353.36200332653</v>
      </c>
    </row>
    <row r="162" spans="2:9" x14ac:dyDescent="0.2">
      <c r="B162" s="9" t="str">
        <f>$B$51</f>
        <v>Nursing</v>
      </c>
      <c r="C162" s="172">
        <f>Data!MG31</f>
        <v>0</v>
      </c>
      <c r="D162" s="172">
        <f>Data!NA31</f>
        <v>0</v>
      </c>
      <c r="E162" s="172">
        <f>Data!NU31</f>
        <v>0</v>
      </c>
      <c r="F162" s="172">
        <f>Data!OO31</f>
        <v>0</v>
      </c>
      <c r="G162" s="172">
        <f>Data!PI31</f>
        <v>0</v>
      </c>
      <c r="H162" s="173">
        <f>Data!QC31</f>
        <v>0</v>
      </c>
      <c r="I162" s="76">
        <f t="shared" si="6"/>
        <v>0</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195953339.99999997</v>
      </c>
      <c r="I163" s="76">
        <f>SUM(I143:I162)</f>
        <v>195953339.99999997</v>
      </c>
    </row>
    <row r="164" spans="2:9" ht="15" customHeight="1" thickTop="1" x14ac:dyDescent="0.2">
      <c r="B164" s="14"/>
      <c r="C164" s="46"/>
      <c r="D164" s="46"/>
      <c r="E164" s="46"/>
      <c r="F164" s="46"/>
      <c r="G164" s="46"/>
      <c r="H164" s="47"/>
      <c r="I164" s="48"/>
    </row>
    <row r="165" spans="2:9" ht="14.25" customHeight="1"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C143+$H$140*IF($H116=0,0,$H143*C116/$H116)+IF($H32=0,0,$H$141*$H143*C32/$H32)</f>
        <v>19524381.743263606</v>
      </c>
      <c r="D168" s="21">
        <f t="shared" ref="C168:G183" si="8">D143+$H$140*IF($H116=0,0,$H143*D116/$H116)+IF($H32=0,0,$H$141*$H143*D32/$H32)</f>
        <v>10345870.700522654</v>
      </c>
      <c r="E168" s="21">
        <f t="shared" si="8"/>
        <v>7346547.6670697518</v>
      </c>
      <c r="F168" s="21">
        <f t="shared" si="8"/>
        <v>12140724.042905787</v>
      </c>
      <c r="G168" s="21">
        <f t="shared" si="8"/>
        <v>0</v>
      </c>
      <c r="H168" s="40">
        <f t="shared" ref="H168:H188" si="9">SUM(C168:G168)</f>
        <v>49357524.153761797</v>
      </c>
      <c r="I168" s="56"/>
    </row>
    <row r="169" spans="2:9" x14ac:dyDescent="0.2">
      <c r="B169" s="9" t="str">
        <f>$B$33</f>
        <v>Science</v>
      </c>
      <c r="C169" s="22">
        <f t="shared" si="8"/>
        <v>11089600.896431124</v>
      </c>
      <c r="D169" s="22">
        <f t="shared" si="8"/>
        <v>10185742.663449958</v>
      </c>
      <c r="E169" s="22">
        <f t="shared" si="8"/>
        <v>8993052.6987648178</v>
      </c>
      <c r="F169" s="22">
        <f t="shared" si="8"/>
        <v>17011863.210142031</v>
      </c>
      <c r="G169" s="22">
        <f t="shared" si="8"/>
        <v>0</v>
      </c>
      <c r="H169" s="75">
        <f t="shared" si="9"/>
        <v>47280259.468787931</v>
      </c>
      <c r="I169" s="56"/>
    </row>
    <row r="170" spans="2:9" x14ac:dyDescent="0.2">
      <c r="B170" s="9" t="str">
        <f>$B$34</f>
        <v>Fine Arts</v>
      </c>
      <c r="C170" s="22">
        <f t="shared" si="8"/>
        <v>3280722.5101170656</v>
      </c>
      <c r="D170" s="22">
        <f t="shared" si="8"/>
        <v>2730845.1714407695</v>
      </c>
      <c r="E170" s="22">
        <f t="shared" si="8"/>
        <v>1551390.4497720839</v>
      </c>
      <c r="F170" s="22">
        <f t="shared" si="8"/>
        <v>1627670.363237655</v>
      </c>
      <c r="G170" s="22">
        <f t="shared" si="8"/>
        <v>0</v>
      </c>
      <c r="H170" s="75">
        <f t="shared" si="9"/>
        <v>9190628.4945675749</v>
      </c>
      <c r="I170" s="56"/>
    </row>
    <row r="171" spans="2:9" x14ac:dyDescent="0.2">
      <c r="B171" s="9" t="str">
        <f>$B$35</f>
        <v>Teacher Education</v>
      </c>
      <c r="C171" s="22">
        <f t="shared" si="8"/>
        <v>322473.81244464358</v>
      </c>
      <c r="D171" s="22">
        <f t="shared" si="8"/>
        <v>1375757.0850987746</v>
      </c>
      <c r="E171" s="22">
        <f t="shared" si="8"/>
        <v>2117076.3496122388</v>
      </c>
      <c r="F171" s="22">
        <f t="shared" si="8"/>
        <v>5412187.7182926852</v>
      </c>
      <c r="G171" s="22">
        <f t="shared" si="8"/>
        <v>0</v>
      </c>
      <c r="H171" s="75">
        <f t="shared" si="9"/>
        <v>9227494.9654483423</v>
      </c>
      <c r="I171" s="56"/>
    </row>
    <row r="172" spans="2:9" x14ac:dyDescent="0.2">
      <c r="B172" s="9" t="str">
        <f>$B$36</f>
        <v>Agriculture</v>
      </c>
      <c r="C172" s="22">
        <f t="shared" si="8"/>
        <v>3450660.9281153861</v>
      </c>
      <c r="D172" s="22">
        <f t="shared" si="8"/>
        <v>3632132.5761335841</v>
      </c>
      <c r="E172" s="22">
        <f t="shared" si="8"/>
        <v>4080463.1692821998</v>
      </c>
      <c r="F172" s="22">
        <f t="shared" si="8"/>
        <v>4431131.8339513559</v>
      </c>
      <c r="G172" s="22">
        <f t="shared" si="8"/>
        <v>0</v>
      </c>
      <c r="H172" s="75">
        <f t="shared" si="9"/>
        <v>15594388.507482527</v>
      </c>
      <c r="I172" s="56"/>
    </row>
    <row r="173" spans="2:9" x14ac:dyDescent="0.2">
      <c r="B173" s="9" t="str">
        <f>$B$37</f>
        <v>Engineering</v>
      </c>
      <c r="C173" s="22">
        <f t="shared" si="8"/>
        <v>4603202.7427713266</v>
      </c>
      <c r="D173" s="22">
        <f t="shared" si="8"/>
        <v>9622052.2192185223</v>
      </c>
      <c r="E173" s="22">
        <f t="shared" si="8"/>
        <v>5163808.1968080988</v>
      </c>
      <c r="F173" s="22">
        <f t="shared" si="8"/>
        <v>14881694.519523669</v>
      </c>
      <c r="G173" s="22">
        <f t="shared" si="8"/>
        <v>0</v>
      </c>
      <c r="H173" s="75">
        <f t="shared" si="9"/>
        <v>34270757.678321615</v>
      </c>
      <c r="I173" s="56"/>
    </row>
    <row r="174" spans="2:9" x14ac:dyDescent="0.2">
      <c r="B174" s="9" t="str">
        <f>$B$38</f>
        <v>Home Economics</v>
      </c>
      <c r="C174" s="22">
        <f t="shared" si="8"/>
        <v>1884898.6635026378</v>
      </c>
      <c r="D174" s="22">
        <f t="shared" si="8"/>
        <v>770988.1441914239</v>
      </c>
      <c r="E174" s="22">
        <f t="shared" si="8"/>
        <v>135126.65142023392</v>
      </c>
      <c r="F174" s="22">
        <f t="shared" si="8"/>
        <v>641959.95069734612</v>
      </c>
      <c r="G174" s="22">
        <f t="shared" si="8"/>
        <v>0</v>
      </c>
      <c r="H174" s="75">
        <f t="shared" si="9"/>
        <v>3432973.4098116416</v>
      </c>
      <c r="I174" s="56"/>
    </row>
    <row r="175" spans="2:9" x14ac:dyDescent="0.2">
      <c r="B175" s="9" t="str">
        <f>$B$39</f>
        <v>Law</v>
      </c>
      <c r="C175" s="22">
        <f t="shared" si="8"/>
        <v>0</v>
      </c>
      <c r="D175" s="22">
        <f t="shared" si="8"/>
        <v>0</v>
      </c>
      <c r="E175" s="22">
        <f t="shared" si="8"/>
        <v>0</v>
      </c>
      <c r="F175" s="22">
        <f t="shared" si="8"/>
        <v>0</v>
      </c>
      <c r="G175" s="22">
        <f t="shared" si="8"/>
        <v>866340.90151068685</v>
      </c>
      <c r="H175" s="75">
        <f t="shared" si="9"/>
        <v>866340.90151068685</v>
      </c>
      <c r="I175" s="56"/>
    </row>
    <row r="176" spans="2:9" x14ac:dyDescent="0.2">
      <c r="B176" s="9" t="str">
        <f>$B$40</f>
        <v>Social Service</v>
      </c>
      <c r="C176" s="22">
        <f t="shared" si="8"/>
        <v>31626.45668579726</v>
      </c>
      <c r="D176" s="22">
        <f t="shared" si="8"/>
        <v>47022.058443340327</v>
      </c>
      <c r="E176" s="22">
        <f t="shared" si="8"/>
        <v>125268.24140433421</v>
      </c>
      <c r="F176" s="22">
        <f t="shared" si="8"/>
        <v>405.99670000015755</v>
      </c>
      <c r="G176" s="22">
        <f t="shared" si="8"/>
        <v>0</v>
      </c>
      <c r="H176" s="75">
        <f t="shared" si="9"/>
        <v>204322.75323347197</v>
      </c>
      <c r="I176" s="56"/>
    </row>
    <row r="177" spans="2:9" x14ac:dyDescent="0.2">
      <c r="B177" s="9" t="str">
        <f>$B$41</f>
        <v>Library Science</v>
      </c>
      <c r="C177" s="22">
        <f t="shared" si="8"/>
        <v>463822.73916894192</v>
      </c>
      <c r="D177" s="22">
        <f t="shared" si="8"/>
        <v>0</v>
      </c>
      <c r="E177" s="22">
        <f t="shared" si="8"/>
        <v>1370568.6895146281</v>
      </c>
      <c r="F177" s="22">
        <f t="shared" si="8"/>
        <v>1503.2645869718381</v>
      </c>
      <c r="G177" s="22">
        <f t="shared" si="8"/>
        <v>0</v>
      </c>
      <c r="H177" s="75">
        <f t="shared" si="9"/>
        <v>1835894.693270542</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0</v>
      </c>
      <c r="D180" s="22">
        <f t="shared" si="8"/>
        <v>0</v>
      </c>
      <c r="E180" s="22">
        <f t="shared" si="8"/>
        <v>0</v>
      </c>
      <c r="F180" s="22">
        <f t="shared" si="8"/>
        <v>0</v>
      </c>
      <c r="G180" s="22">
        <f t="shared" si="8"/>
        <v>0</v>
      </c>
      <c r="H180" s="75">
        <f t="shared" si="9"/>
        <v>0</v>
      </c>
      <c r="I180" s="56"/>
    </row>
    <row r="181" spans="2:9" x14ac:dyDescent="0.2">
      <c r="B181" s="9" t="str">
        <f>$B$45</f>
        <v>Health Services</v>
      </c>
      <c r="C181" s="22">
        <f t="shared" si="8"/>
        <v>660628.63742832537</v>
      </c>
      <c r="D181" s="22">
        <f t="shared" si="8"/>
        <v>1105213.1737689998</v>
      </c>
      <c r="E181" s="22">
        <f t="shared" si="8"/>
        <v>338400.72205638367</v>
      </c>
      <c r="F181" s="22">
        <f t="shared" si="8"/>
        <v>1225868.8653883019</v>
      </c>
      <c r="G181" s="22">
        <f t="shared" si="8"/>
        <v>0</v>
      </c>
      <c r="H181" s="75">
        <f t="shared" si="9"/>
        <v>3330111.398642011</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1128118.6822589098</v>
      </c>
      <c r="D183" s="22">
        <f t="shared" si="8"/>
        <v>8637261.6484683715</v>
      </c>
      <c r="E183" s="22">
        <f t="shared" si="8"/>
        <v>3992762.811216596</v>
      </c>
      <c r="F183" s="22">
        <f t="shared" si="8"/>
        <v>5044233.1149227237</v>
      </c>
      <c r="G183" s="22">
        <f t="shared" si="8"/>
        <v>0</v>
      </c>
      <c r="H183" s="75">
        <f t="shared" si="9"/>
        <v>18802376.2568666</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11951.588797309154</v>
      </c>
      <c r="D185" s="22">
        <f t="shared" si="10"/>
        <v>2109962.3674946153</v>
      </c>
      <c r="E185" s="22">
        <f t="shared" si="10"/>
        <v>0</v>
      </c>
      <c r="F185" s="22">
        <f t="shared" si="10"/>
        <v>0</v>
      </c>
      <c r="G185" s="22">
        <f t="shared" si="10"/>
        <v>0</v>
      </c>
      <c r="H185" s="75">
        <f t="shared" si="9"/>
        <v>2121913.9562919242</v>
      </c>
      <c r="I185" s="56"/>
    </row>
    <row r="186" spans="2:9" x14ac:dyDescent="0.2">
      <c r="B186" s="9" t="str">
        <f>$B$50</f>
        <v>Technology</v>
      </c>
      <c r="C186" s="22">
        <f t="shared" si="10"/>
        <v>127478.26701585496</v>
      </c>
      <c r="D186" s="22">
        <f t="shared" si="10"/>
        <v>234369.15849308448</v>
      </c>
      <c r="E186" s="22">
        <f t="shared" si="10"/>
        <v>51623.934752478337</v>
      </c>
      <c r="F186" s="22">
        <f t="shared" si="10"/>
        <v>24882.001741908836</v>
      </c>
      <c r="G186" s="22">
        <f t="shared" si="10"/>
        <v>0</v>
      </c>
      <c r="H186" s="75">
        <f t="shared" si="9"/>
        <v>438353.36200332659</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46579567.668000929</v>
      </c>
      <c r="D188" s="40">
        <f>SUM(D168:D187)</f>
        <v>50797216.966724083</v>
      </c>
      <c r="E188" s="40">
        <f>SUM(E168:E187)</f>
        <v>35266089.581673853</v>
      </c>
      <c r="F188" s="40">
        <f>SUM(F168:F187)</f>
        <v>62444124.882090434</v>
      </c>
      <c r="G188" s="40">
        <f>SUM(G168:G187)</f>
        <v>866340.90151068685</v>
      </c>
      <c r="H188" s="40">
        <f t="shared" si="9"/>
        <v>195953339.99999997</v>
      </c>
      <c r="I188" s="56"/>
    </row>
    <row r="189" spans="2:9" x14ac:dyDescent="0.2">
      <c r="B189" s="50"/>
      <c r="C189" s="46"/>
      <c r="D189" s="46"/>
      <c r="E189" s="46"/>
      <c r="F189" s="46"/>
      <c r="G189" s="46"/>
      <c r="H189" s="47"/>
      <c r="I189" s="1"/>
    </row>
    <row r="190" spans="2:9" ht="15" customHeight="1" x14ac:dyDescent="0.2">
      <c r="B190" s="365" t="s">
        <v>36</v>
      </c>
      <c r="C190" s="365"/>
      <c r="D190" s="365"/>
      <c r="E190" s="365"/>
      <c r="F190" s="365"/>
      <c r="G190" s="365"/>
      <c r="H190" s="17">
        <f>H15</f>
        <v>89658440</v>
      </c>
    </row>
    <row r="191" spans="2:9" ht="43.5" customHeight="1" thickBot="1" x14ac:dyDescent="0.25">
      <c r="B191" s="366" t="s">
        <v>236</v>
      </c>
      <c r="C191" s="366"/>
      <c r="D191" s="366"/>
      <c r="E191" s="366"/>
      <c r="F191" s="366"/>
      <c r="G191" s="366"/>
      <c r="H191" s="366"/>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9096110.7728784829</v>
      </c>
      <c r="D193" s="42">
        <f t="shared" si="11"/>
        <v>4819982.8896657014</v>
      </c>
      <c r="E193" s="42">
        <f t="shared" si="11"/>
        <v>3422644.1716114637</v>
      </c>
      <c r="F193" s="42">
        <f t="shared" si="11"/>
        <v>5656177.6044622958</v>
      </c>
      <c r="G193" s="42">
        <f t="shared" si="11"/>
        <v>0</v>
      </c>
      <c r="H193" s="42">
        <f>SUM(C193:G193)</f>
        <v>22994915.438617945</v>
      </c>
      <c r="I193" s="1"/>
    </row>
    <row r="194" spans="2:9" x14ac:dyDescent="0.2">
      <c r="B194" s="9" t="str">
        <f>$B$33</f>
        <v>Science</v>
      </c>
      <c r="C194" s="43">
        <f t="shared" si="11"/>
        <v>3856712.5108597274</v>
      </c>
      <c r="D194" s="43">
        <f t="shared" si="11"/>
        <v>3542371.0491842334</v>
      </c>
      <c r="E194" s="43">
        <f t="shared" si="11"/>
        <v>3127580.4402761743</v>
      </c>
      <c r="F194" s="43">
        <f t="shared" si="11"/>
        <v>5916341.4705666984</v>
      </c>
      <c r="G194" s="43">
        <f t="shared" si="11"/>
        <v>0</v>
      </c>
      <c r="H194" s="43">
        <f t="shared" ref="H194:H213" si="12">SUM(C194:G194)</f>
        <v>16443005.470886834</v>
      </c>
      <c r="I194" s="1"/>
    </row>
    <row r="195" spans="2:9" x14ac:dyDescent="0.2">
      <c r="B195" s="9" t="str">
        <f>$B$34</f>
        <v>Fine Arts</v>
      </c>
      <c r="C195" s="43">
        <f t="shared" si="11"/>
        <v>2151590.0148837804</v>
      </c>
      <c r="D195" s="43">
        <f t="shared" si="11"/>
        <v>1790965.0038813807</v>
      </c>
      <c r="E195" s="43">
        <f t="shared" si="11"/>
        <v>1017445.4531348231</v>
      </c>
      <c r="F195" s="43">
        <f t="shared" si="11"/>
        <v>1067471.9639544978</v>
      </c>
      <c r="G195" s="43">
        <f t="shared" si="11"/>
        <v>0</v>
      </c>
      <c r="H195" s="43">
        <f t="shared" si="12"/>
        <v>6027472.4358544825</v>
      </c>
      <c r="I195" s="1"/>
    </row>
    <row r="196" spans="2:9" x14ac:dyDescent="0.2">
      <c r="B196" s="9" t="str">
        <f>$B$35</f>
        <v>Teacher Education</v>
      </c>
      <c r="C196" s="43">
        <f t="shared" si="11"/>
        <v>119464.12017281193</v>
      </c>
      <c r="D196" s="43">
        <f t="shared" si="11"/>
        <v>509664.98177600291</v>
      </c>
      <c r="E196" s="43">
        <f t="shared" si="11"/>
        <v>784295.20067931176</v>
      </c>
      <c r="F196" s="43">
        <f t="shared" si="11"/>
        <v>2005006.9773864942</v>
      </c>
      <c r="G196" s="43">
        <f t="shared" si="11"/>
        <v>0</v>
      </c>
      <c r="H196" s="43">
        <f t="shared" si="12"/>
        <v>3418431.2800146206</v>
      </c>
      <c r="I196" s="1"/>
    </row>
    <row r="197" spans="2:9" x14ac:dyDescent="0.2">
      <c r="B197" s="9" t="str">
        <f>$B$36</f>
        <v>Agriculture</v>
      </c>
      <c r="C197" s="43">
        <f t="shared" si="11"/>
        <v>855682.94829557335</v>
      </c>
      <c r="D197" s="43">
        <f t="shared" si="11"/>
        <v>900683.65918636427</v>
      </c>
      <c r="E197" s="43">
        <f t="shared" si="11"/>
        <v>1011859.1272338822</v>
      </c>
      <c r="F197" s="43">
        <f t="shared" si="11"/>
        <v>1098816.7284325769</v>
      </c>
      <c r="G197" s="43">
        <f t="shared" si="11"/>
        <v>0</v>
      </c>
      <c r="H197" s="43">
        <f t="shared" si="12"/>
        <v>3867042.4631483965</v>
      </c>
      <c r="I197" s="1"/>
    </row>
    <row r="198" spans="2:9" x14ac:dyDescent="0.2">
      <c r="B198" s="9" t="str">
        <f>$B$37</f>
        <v>Engineering</v>
      </c>
      <c r="C198" s="43">
        <f t="shared" si="11"/>
        <v>2309778.6745704473</v>
      </c>
      <c r="D198" s="43">
        <f t="shared" si="11"/>
        <v>4828119.0865327595</v>
      </c>
      <c r="E198" s="43">
        <f t="shared" si="11"/>
        <v>2591077.2822877448</v>
      </c>
      <c r="F198" s="43">
        <f t="shared" si="11"/>
        <v>7467283.6638895003</v>
      </c>
      <c r="G198" s="43">
        <f t="shared" si="11"/>
        <v>0</v>
      </c>
      <c r="H198" s="43">
        <f t="shared" si="12"/>
        <v>17196258.707280453</v>
      </c>
      <c r="I198" s="1"/>
    </row>
    <row r="199" spans="2:9" x14ac:dyDescent="0.2">
      <c r="B199" s="9" t="str">
        <f>$B$38</f>
        <v>Home Economics</v>
      </c>
      <c r="C199" s="43">
        <f t="shared" si="11"/>
        <v>254796.93846828782</v>
      </c>
      <c r="D199" s="43">
        <f t="shared" si="11"/>
        <v>104220.67909490388</v>
      </c>
      <c r="E199" s="43">
        <f t="shared" si="11"/>
        <v>18266.158151636322</v>
      </c>
      <c r="F199" s="43">
        <f t="shared" si="11"/>
        <v>86778.898634784811</v>
      </c>
      <c r="G199" s="43">
        <f t="shared" si="11"/>
        <v>0</v>
      </c>
      <c r="H199" s="43">
        <f t="shared" si="12"/>
        <v>464062.67434961279</v>
      </c>
      <c r="I199" s="1"/>
    </row>
    <row r="200" spans="2:9" x14ac:dyDescent="0.2">
      <c r="B200" s="9" t="str">
        <f>$B$39</f>
        <v>Law</v>
      </c>
      <c r="C200" s="43">
        <f t="shared" si="11"/>
        <v>0</v>
      </c>
      <c r="D200" s="43">
        <f t="shared" si="11"/>
        <v>0</v>
      </c>
      <c r="E200" s="43">
        <f t="shared" si="11"/>
        <v>0</v>
      </c>
      <c r="F200" s="43">
        <f t="shared" si="11"/>
        <v>0</v>
      </c>
      <c r="G200" s="43">
        <f t="shared" si="11"/>
        <v>2934578.3174191331</v>
      </c>
      <c r="H200" s="43">
        <f t="shared" si="12"/>
        <v>2934578.3174191331</v>
      </c>
      <c r="I200" s="1"/>
    </row>
    <row r="201" spans="2:9" x14ac:dyDescent="0.2">
      <c r="B201" s="9" t="str">
        <f>$B$40</f>
        <v>Social Service</v>
      </c>
      <c r="C201" s="43">
        <f t="shared" si="11"/>
        <v>42350.697349152353</v>
      </c>
      <c r="D201" s="43">
        <f t="shared" si="11"/>
        <v>62966.806103269919</v>
      </c>
      <c r="E201" s="43">
        <f t="shared" si="11"/>
        <v>167745.55024869292</v>
      </c>
      <c r="F201" s="43">
        <f t="shared" si="11"/>
        <v>543.6664479136175</v>
      </c>
      <c r="G201" s="43">
        <f t="shared" si="11"/>
        <v>0</v>
      </c>
      <c r="H201" s="43">
        <f t="shared" si="12"/>
        <v>273606.72014902881</v>
      </c>
      <c r="I201" s="1"/>
    </row>
    <row r="202" spans="2:9" x14ac:dyDescent="0.2">
      <c r="B202" s="9" t="str">
        <f>$B$41</f>
        <v>Library Science</v>
      </c>
      <c r="C202" s="43">
        <f t="shared" si="11"/>
        <v>74976.856417697287</v>
      </c>
      <c r="D202" s="43">
        <f t="shared" si="11"/>
        <v>0</v>
      </c>
      <c r="E202" s="43">
        <f t="shared" si="11"/>
        <v>221552.16458005601</v>
      </c>
      <c r="F202" s="43">
        <f t="shared" si="11"/>
        <v>243.00243083628391</v>
      </c>
      <c r="G202" s="43">
        <f t="shared" si="11"/>
        <v>0</v>
      </c>
      <c r="H202" s="43">
        <f t="shared" si="12"/>
        <v>296772.02342858957</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260268.87868968202</v>
      </c>
      <c r="D206" s="43">
        <f t="shared" si="11"/>
        <v>435422.53113593039</v>
      </c>
      <c r="E206" s="43">
        <f t="shared" si="11"/>
        <v>133320.25208633102</v>
      </c>
      <c r="F206" s="43">
        <f t="shared" si="11"/>
        <v>482957.4392312381</v>
      </c>
      <c r="G206" s="43">
        <f t="shared" si="11"/>
        <v>0</v>
      </c>
      <c r="H206" s="43">
        <f t="shared" si="12"/>
        <v>1311969.1011431816</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812706.24208340712</v>
      </c>
      <c r="D208" s="43">
        <f t="shared" si="11"/>
        <v>6222356.3589622695</v>
      </c>
      <c r="E208" s="43">
        <f t="shared" si="11"/>
        <v>2876420.1062042923</v>
      </c>
      <c r="F208" s="43">
        <f t="shared" si="11"/>
        <v>3633908.2079669624</v>
      </c>
      <c r="G208" s="43">
        <f t="shared" si="11"/>
        <v>0</v>
      </c>
      <c r="H208" s="43">
        <f t="shared" si="12"/>
        <v>13545390.915216932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3673.5423816942857</v>
      </c>
      <c r="D210" s="43">
        <f t="shared" si="13"/>
        <v>648536.04924197134</v>
      </c>
      <c r="E210" s="43">
        <f t="shared" si="13"/>
        <v>0</v>
      </c>
      <c r="F210" s="43">
        <f t="shared" si="13"/>
        <v>0</v>
      </c>
      <c r="G210" s="43">
        <f t="shared" si="13"/>
        <v>0</v>
      </c>
      <c r="H210" s="43">
        <f t="shared" si="12"/>
        <v>652209.59162366565</v>
      </c>
      <c r="I210" s="1"/>
    </row>
    <row r="211" spans="2:9" x14ac:dyDescent="0.2">
      <c r="B211" s="9" t="str">
        <f>$B$50</f>
        <v>Technology</v>
      </c>
      <c r="C211" s="43">
        <f t="shared" si="13"/>
        <v>67679.102127248218</v>
      </c>
      <c r="D211" s="43">
        <f t="shared" si="13"/>
        <v>124428.22282136834</v>
      </c>
      <c r="E211" s="43">
        <f t="shared" si="13"/>
        <v>27407.507445083444</v>
      </c>
      <c r="F211" s="43">
        <f t="shared" si="13"/>
        <v>13210.028473414781</v>
      </c>
      <c r="G211" s="43">
        <f t="shared" si="13"/>
        <v>0</v>
      </c>
      <c r="H211" s="43">
        <f t="shared" si="12"/>
        <v>232724.86086711477</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19905791.299177989</v>
      </c>
      <c r="D213" s="42">
        <f>SUM(D193:D212)</f>
        <v>23989717.317586157</v>
      </c>
      <c r="E213" s="42">
        <f>SUM(E193:E212)</f>
        <v>15399613.413939491</v>
      </c>
      <c r="F213" s="42">
        <f>SUM(F193:F212)</f>
        <v>27428739.651877213</v>
      </c>
      <c r="G213" s="42">
        <f>SUM(G193:G212)</f>
        <v>2934578.3174191331</v>
      </c>
      <c r="H213" s="42">
        <f t="shared" si="12"/>
        <v>89658439.99999997</v>
      </c>
      <c r="I213" s="1"/>
    </row>
    <row r="214" spans="2:9" x14ac:dyDescent="0.2">
      <c r="B214" s="14"/>
      <c r="C214" s="18"/>
      <c r="D214" s="18"/>
      <c r="E214" s="18"/>
      <c r="F214" s="18"/>
      <c r="G214" s="18"/>
      <c r="H214" s="18"/>
      <c r="I214" s="1"/>
    </row>
    <row r="215" spans="2:9" ht="15" customHeight="1" x14ac:dyDescent="0.2">
      <c r="B215" s="365" t="s">
        <v>37</v>
      </c>
      <c r="C215" s="365"/>
      <c r="D215" s="365"/>
      <c r="E215" s="365"/>
      <c r="F215" s="365"/>
      <c r="G215" s="365"/>
      <c r="H215" s="17">
        <f>H17</f>
        <v>45677930</v>
      </c>
    </row>
    <row r="216" spans="2:9" ht="60.75" customHeight="1" thickBot="1" x14ac:dyDescent="0.25">
      <c r="B216" s="366" t="s">
        <v>237</v>
      </c>
      <c r="C216" s="366"/>
      <c r="D216" s="366"/>
      <c r="E216" s="366"/>
      <c r="F216" s="366"/>
      <c r="G216" s="366"/>
      <c r="H216" s="366"/>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8679482.1858389471</v>
      </c>
      <c r="D218" s="42">
        <f t="shared" si="14"/>
        <v>5371822.8455522126</v>
      </c>
      <c r="E218" s="42">
        <f t="shared" si="14"/>
        <v>624754.54788624437</v>
      </c>
      <c r="F218" s="42">
        <f t="shared" si="14"/>
        <v>646729.99031846109</v>
      </c>
      <c r="G218" s="42">
        <f t="shared" si="14"/>
        <v>0</v>
      </c>
      <c r="H218" s="42">
        <f>SUM(C218:G218)</f>
        <v>15322789.569595864</v>
      </c>
      <c r="I218" s="1"/>
    </row>
    <row r="219" spans="2:9" x14ac:dyDescent="0.2">
      <c r="B219" s="9" t="str">
        <f>$B$33</f>
        <v>Science</v>
      </c>
      <c r="C219" s="43">
        <f t="shared" si="14"/>
        <v>3787497.2155412724</v>
      </c>
      <c r="D219" s="43">
        <f t="shared" si="14"/>
        <v>3769365.5888817273</v>
      </c>
      <c r="E219" s="43">
        <f t="shared" si="14"/>
        <v>545909.03357047366</v>
      </c>
      <c r="F219" s="43">
        <f t="shared" si="14"/>
        <v>729067.38587253005</v>
      </c>
      <c r="G219" s="43">
        <f t="shared" si="14"/>
        <v>0</v>
      </c>
      <c r="H219" s="43">
        <f t="shared" ref="H219:H238" si="15">SUM(C219:G219)</f>
        <v>8831839.2238660045</v>
      </c>
      <c r="I219" s="1"/>
    </row>
    <row r="220" spans="2:9" x14ac:dyDescent="0.2">
      <c r="B220" s="9" t="str">
        <f>$B$34</f>
        <v>Fine Arts</v>
      </c>
      <c r="C220" s="43">
        <f t="shared" si="14"/>
        <v>1163249.5348830977</v>
      </c>
      <c r="D220" s="43">
        <f t="shared" si="14"/>
        <v>742373.65750014537</v>
      </c>
      <c r="E220" s="43">
        <f t="shared" si="14"/>
        <v>175539.44155210847</v>
      </c>
      <c r="F220" s="43">
        <f t="shared" si="14"/>
        <v>155204.67532556114</v>
      </c>
      <c r="G220" s="43">
        <f t="shared" si="14"/>
        <v>0</v>
      </c>
      <c r="H220" s="43">
        <f t="shared" si="15"/>
        <v>2236367.3092609127</v>
      </c>
      <c r="I220" s="1"/>
    </row>
    <row r="221" spans="2:9" x14ac:dyDescent="0.2">
      <c r="B221" s="9" t="str">
        <f>$B$35</f>
        <v>Teacher Education</v>
      </c>
      <c r="C221" s="43">
        <f t="shared" si="14"/>
        <v>57493.059873961545</v>
      </c>
      <c r="D221" s="43">
        <f t="shared" si="14"/>
        <v>437373.21463729301</v>
      </c>
      <c r="E221" s="43">
        <f t="shared" si="14"/>
        <v>509190.58140055294</v>
      </c>
      <c r="F221" s="43">
        <f t="shared" si="14"/>
        <v>351380.75434935302</v>
      </c>
      <c r="G221" s="43">
        <f t="shared" si="14"/>
        <v>0</v>
      </c>
      <c r="H221" s="43">
        <f t="shared" si="15"/>
        <v>1355437.6102611604</v>
      </c>
      <c r="I221" s="1"/>
    </row>
    <row r="222" spans="2:9" x14ac:dyDescent="0.2">
      <c r="B222" s="9" t="str">
        <f>$B$36</f>
        <v>Agriculture</v>
      </c>
      <c r="C222" s="43">
        <f t="shared" si="14"/>
        <v>534832.36127815919</v>
      </c>
      <c r="D222" s="43">
        <f t="shared" si="14"/>
        <v>845217.11864798004</v>
      </c>
      <c r="E222" s="43">
        <f t="shared" si="14"/>
        <v>149698.30500044583</v>
      </c>
      <c r="F222" s="43">
        <f t="shared" si="14"/>
        <v>109300.9196572384</v>
      </c>
      <c r="G222" s="43">
        <f t="shared" si="14"/>
        <v>0</v>
      </c>
      <c r="H222" s="43">
        <f t="shared" si="15"/>
        <v>1639048.7045838232</v>
      </c>
      <c r="I222" s="1"/>
    </row>
    <row r="223" spans="2:9" x14ac:dyDescent="0.2">
      <c r="B223" s="9" t="str">
        <f>$B$37</f>
        <v>Engineering</v>
      </c>
      <c r="C223" s="43">
        <f t="shared" si="14"/>
        <v>1164952.2910117691</v>
      </c>
      <c r="D223" s="43">
        <f t="shared" si="14"/>
        <v>4057327.2800956643</v>
      </c>
      <c r="E223" s="43">
        <f t="shared" si="14"/>
        <v>486113.84550325421</v>
      </c>
      <c r="F223" s="43">
        <f t="shared" si="14"/>
        <v>647256.10786193761</v>
      </c>
      <c r="G223" s="43">
        <f t="shared" si="14"/>
        <v>0</v>
      </c>
      <c r="H223" s="43">
        <f t="shared" si="15"/>
        <v>6355649.524472625</v>
      </c>
      <c r="I223" s="1"/>
    </row>
    <row r="224" spans="2:9" x14ac:dyDescent="0.2">
      <c r="B224" s="9" t="str">
        <f>$B$38</f>
        <v>Home Economics</v>
      </c>
      <c r="C224" s="43">
        <f t="shared" si="14"/>
        <v>237183.91251139535</v>
      </c>
      <c r="D224" s="43">
        <f t="shared" si="14"/>
        <v>82206.885445562904</v>
      </c>
      <c r="E224" s="43">
        <f t="shared" si="14"/>
        <v>9314.8282918784025</v>
      </c>
      <c r="F224" s="43">
        <f t="shared" si="14"/>
        <v>9601.6451684457315</v>
      </c>
      <c r="G224" s="43">
        <f t="shared" si="14"/>
        <v>0</v>
      </c>
      <c r="H224" s="43">
        <f t="shared" si="15"/>
        <v>338307.27141728235</v>
      </c>
      <c r="I224" s="1"/>
    </row>
    <row r="225" spans="2:9" x14ac:dyDescent="0.2">
      <c r="B225" s="9" t="str">
        <f>$B$39</f>
        <v>Law</v>
      </c>
      <c r="C225" s="43">
        <f t="shared" si="14"/>
        <v>0</v>
      </c>
      <c r="D225" s="43">
        <f t="shared" si="14"/>
        <v>0</v>
      </c>
      <c r="E225" s="43">
        <f t="shared" si="14"/>
        <v>0</v>
      </c>
      <c r="F225" s="43">
        <f t="shared" si="14"/>
        <v>0</v>
      </c>
      <c r="G225" s="43">
        <f t="shared" si="14"/>
        <v>553611.42435988423</v>
      </c>
      <c r="H225" s="43">
        <f t="shared" si="15"/>
        <v>553611.42435988423</v>
      </c>
      <c r="I225" s="1"/>
    </row>
    <row r="226" spans="2:9" x14ac:dyDescent="0.2">
      <c r="B226" s="9" t="str">
        <f>$B$40</f>
        <v>Social Service</v>
      </c>
      <c r="C226" s="43">
        <f t="shared" si="14"/>
        <v>19130.96591624853</v>
      </c>
      <c r="D226" s="43">
        <f t="shared" si="14"/>
        <v>48672.449929371265</v>
      </c>
      <c r="E226" s="43">
        <f t="shared" si="14"/>
        <v>40624.670485869683</v>
      </c>
      <c r="F226" s="43">
        <f t="shared" si="14"/>
        <v>197.29407880367938</v>
      </c>
      <c r="G226" s="43">
        <f t="shared" si="14"/>
        <v>0</v>
      </c>
      <c r="H226" s="43">
        <f t="shared" si="15"/>
        <v>108625.38041029315</v>
      </c>
      <c r="I226" s="1"/>
    </row>
    <row r="227" spans="2:9" x14ac:dyDescent="0.2">
      <c r="B227" s="9" t="str">
        <f>$B$41</f>
        <v>Library Science</v>
      </c>
      <c r="C227" s="43">
        <f t="shared" si="14"/>
        <v>5074.8810109420183</v>
      </c>
      <c r="D227" s="43">
        <f t="shared" si="14"/>
        <v>0</v>
      </c>
      <c r="E227" s="43">
        <f t="shared" si="14"/>
        <v>38341.035162699489</v>
      </c>
      <c r="F227" s="43">
        <f t="shared" si="14"/>
        <v>197.29407880367938</v>
      </c>
      <c r="G227" s="43">
        <f t="shared" si="14"/>
        <v>0</v>
      </c>
      <c r="H227" s="43">
        <f t="shared" si="15"/>
        <v>43613.210252445184</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9" x14ac:dyDescent="0.2">
      <c r="B231" s="9" t="str">
        <f>$B$45</f>
        <v>Health Services</v>
      </c>
      <c r="C231" s="43">
        <f t="shared" si="14"/>
        <v>307397.56228778395</v>
      </c>
      <c r="D231" s="43">
        <f t="shared" si="14"/>
        <v>434657.87572909932</v>
      </c>
      <c r="E231" s="43">
        <f t="shared" si="14"/>
        <v>65504.276375144902</v>
      </c>
      <c r="F231" s="43">
        <f t="shared" si="14"/>
        <v>76287.043804089379</v>
      </c>
      <c r="G231" s="43">
        <f t="shared" si="14"/>
        <v>0</v>
      </c>
      <c r="H231" s="43">
        <f t="shared" si="15"/>
        <v>883846.75819611771</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839391.99668482412</v>
      </c>
      <c r="D233" s="43">
        <f t="shared" si="14"/>
        <v>5350507.4351228932</v>
      </c>
      <c r="E233" s="43">
        <f t="shared" si="14"/>
        <v>1015075.9011491489</v>
      </c>
      <c r="F233" s="43">
        <f t="shared" si="14"/>
        <v>174868.3185129945</v>
      </c>
      <c r="G233" s="43">
        <f t="shared" si="14"/>
        <v>0</v>
      </c>
      <c r="H233" s="43">
        <f t="shared" si="15"/>
        <v>7379843.6514698612</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2604.2152556149827</v>
      </c>
      <c r="D235" s="43">
        <f t="shared" si="16"/>
        <v>382251.83480096183</v>
      </c>
      <c r="E235" s="43">
        <f t="shared" si="16"/>
        <v>0</v>
      </c>
      <c r="F235" s="43">
        <f t="shared" si="16"/>
        <v>0</v>
      </c>
      <c r="G235" s="43">
        <f t="shared" si="16"/>
        <v>0</v>
      </c>
      <c r="H235" s="43">
        <f t="shared" si="15"/>
        <v>384856.05005657685</v>
      </c>
      <c r="I235" s="1"/>
    </row>
    <row r="236" spans="2:9" x14ac:dyDescent="0.2">
      <c r="B236" s="9" t="str">
        <f>$B$50</f>
        <v>Technology</v>
      </c>
      <c r="C236" s="43">
        <f t="shared" si="16"/>
        <v>66908.299644261861</v>
      </c>
      <c r="D236" s="43">
        <f t="shared" si="16"/>
        <v>172559.78761570682</v>
      </c>
      <c r="E236" s="43">
        <f t="shared" si="16"/>
        <v>3245.1659855576372</v>
      </c>
      <c r="F236" s="43">
        <f t="shared" si="16"/>
        <v>1381.0585516257559</v>
      </c>
      <c r="G236" s="43">
        <f t="shared" si="16"/>
        <v>0</v>
      </c>
      <c r="H236" s="43">
        <f t="shared" si="15"/>
        <v>244094.31179715207</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16865198.481738273</v>
      </c>
      <c r="D238" s="42">
        <f>SUM(D218:D237)</f>
        <v>21694335.973958619</v>
      </c>
      <c r="E238" s="42">
        <f>SUM(E218:E237)</f>
        <v>3663311.6323633785</v>
      </c>
      <c r="F238" s="42">
        <f>SUM(F218:F237)</f>
        <v>2901472.4875798435</v>
      </c>
      <c r="G238" s="42">
        <f>SUM(G218:G237)</f>
        <v>553611.42435988423</v>
      </c>
      <c r="H238" s="42">
        <f t="shared" si="15"/>
        <v>45677930.000000007</v>
      </c>
      <c r="I238" s="1"/>
    </row>
    <row r="239" spans="2:9" x14ac:dyDescent="0.2">
      <c r="B239" s="44"/>
      <c r="C239" s="45"/>
      <c r="D239" s="45"/>
      <c r="E239" s="45"/>
      <c r="F239" s="45"/>
      <c r="G239" s="45"/>
      <c r="H239" s="45"/>
      <c r="I239" s="1"/>
    </row>
    <row r="240" spans="2:9" ht="15" customHeight="1" x14ac:dyDescent="0.2">
      <c r="B240" s="323" t="s">
        <v>13</v>
      </c>
      <c r="C240" s="11"/>
      <c r="D240" s="11"/>
      <c r="E240" s="11"/>
      <c r="F240" s="11"/>
      <c r="G240" s="11"/>
      <c r="H240" s="17">
        <f>H16</f>
        <v>44736884</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8500669.5296381284</v>
      </c>
      <c r="D243" s="42">
        <f t="shared" si="17"/>
        <v>5261153.8112611333</v>
      </c>
      <c r="E243" s="42">
        <f t="shared" si="17"/>
        <v>611883.50122825976</v>
      </c>
      <c r="F243" s="42">
        <f t="shared" si="17"/>
        <v>633406.2107498768</v>
      </c>
      <c r="G243" s="42">
        <f t="shared" si="17"/>
        <v>0</v>
      </c>
      <c r="H243" s="42">
        <f>SUM(C243:G243)</f>
        <v>15007113.0528774</v>
      </c>
      <c r="I243" s="1"/>
    </row>
    <row r="244" spans="2:9" x14ac:dyDescent="0.2">
      <c r="B244" s="9" t="str">
        <f>$B$33</f>
        <v>Science</v>
      </c>
      <c r="C244" s="43">
        <f t="shared" si="17"/>
        <v>3709468.086272581</v>
      </c>
      <c r="D244" s="43">
        <f t="shared" si="17"/>
        <v>3691710.0031326623</v>
      </c>
      <c r="E244" s="43">
        <f t="shared" si="17"/>
        <v>534662.3437050319</v>
      </c>
      <c r="F244" s="43">
        <f t="shared" si="17"/>
        <v>714047.31059315999</v>
      </c>
      <c r="G244" s="43">
        <f t="shared" si="17"/>
        <v>0</v>
      </c>
      <c r="H244" s="43">
        <f t="shared" ref="H244:H263" si="18">SUM(C244:G244)</f>
        <v>8649887.7437034361</v>
      </c>
      <c r="I244" s="1"/>
    </row>
    <row r="245" spans="2:9" x14ac:dyDescent="0.2">
      <c r="B245" s="9" t="str">
        <f>$B$34</f>
        <v>Fine Arts</v>
      </c>
      <c r="C245" s="43">
        <f t="shared" si="17"/>
        <v>1139284.5408081999</v>
      </c>
      <c r="D245" s="43">
        <f t="shared" si="17"/>
        <v>727079.44953371864</v>
      </c>
      <c r="E245" s="43">
        <f t="shared" si="17"/>
        <v>171923.01915041808</v>
      </c>
      <c r="F245" s="43">
        <f t="shared" si="17"/>
        <v>152007.18500810547</v>
      </c>
      <c r="G245" s="43">
        <f t="shared" si="17"/>
        <v>0</v>
      </c>
      <c r="H245" s="43">
        <f t="shared" si="18"/>
        <v>2190294.1945004421</v>
      </c>
      <c r="I245" s="1"/>
    </row>
    <row r="246" spans="2:9" x14ac:dyDescent="0.2">
      <c r="B246" s="9" t="str">
        <f>$B$35</f>
        <v>Teacher Education</v>
      </c>
      <c r="C246" s="43">
        <f t="shared" si="17"/>
        <v>56308.60133956316</v>
      </c>
      <c r="D246" s="43">
        <f t="shared" si="17"/>
        <v>428362.55425619503</v>
      </c>
      <c r="E246" s="43">
        <f t="shared" si="17"/>
        <v>498700.35647432134</v>
      </c>
      <c r="F246" s="43">
        <f t="shared" si="17"/>
        <v>344141.69046538457</v>
      </c>
      <c r="G246" s="43">
        <f t="shared" si="17"/>
        <v>0</v>
      </c>
      <c r="H246" s="43">
        <f t="shared" si="18"/>
        <v>1327513.2025354642</v>
      </c>
      <c r="I246" s="1"/>
    </row>
    <row r="247" spans="2:9" x14ac:dyDescent="0.2">
      <c r="B247" s="9" t="str">
        <f>$B$36</f>
        <v>Agriculture</v>
      </c>
      <c r="C247" s="43">
        <f t="shared" si="17"/>
        <v>523813.87041722552</v>
      </c>
      <c r="D247" s="43">
        <f t="shared" si="17"/>
        <v>827804.15381714795</v>
      </c>
      <c r="E247" s="43">
        <f t="shared" si="17"/>
        <v>146614.25563289679</v>
      </c>
      <c r="F247" s="43">
        <f t="shared" si="17"/>
        <v>107049.12774723361</v>
      </c>
      <c r="G247" s="43">
        <f t="shared" si="17"/>
        <v>0</v>
      </c>
      <c r="H247" s="43">
        <f t="shared" si="18"/>
        <v>1605281.407614504</v>
      </c>
      <c r="I247" s="1"/>
    </row>
    <row r="248" spans="2:9" x14ac:dyDescent="0.2">
      <c r="B248" s="9" t="str">
        <f>$B$37</f>
        <v>Engineering</v>
      </c>
      <c r="C248" s="43">
        <f t="shared" si="17"/>
        <v>1140952.2171544936</v>
      </c>
      <c r="D248" s="43">
        <f t="shared" si="17"/>
        <v>3973739.1751262643</v>
      </c>
      <c r="E248" s="43">
        <f t="shared" si="17"/>
        <v>476099.04207727901</v>
      </c>
      <c r="F248" s="43">
        <f t="shared" si="17"/>
        <v>633921.48934312467</v>
      </c>
      <c r="G248" s="43">
        <f t="shared" si="17"/>
        <v>0</v>
      </c>
      <c r="H248" s="43">
        <f t="shared" si="18"/>
        <v>6224711.9237011606</v>
      </c>
      <c r="I248" s="1"/>
    </row>
    <row r="249" spans="2:9" x14ac:dyDescent="0.2">
      <c r="B249" s="9" t="str">
        <f>$B$38</f>
        <v>Home Economics</v>
      </c>
      <c r="C249" s="43">
        <f t="shared" si="17"/>
        <v>232297.50517784941</v>
      </c>
      <c r="D249" s="43">
        <f t="shared" si="17"/>
        <v>80513.278473421102</v>
      </c>
      <c r="E249" s="43">
        <f t="shared" si="17"/>
        <v>9122.9263842228029</v>
      </c>
      <c r="F249" s="43">
        <f t="shared" si="17"/>
        <v>9403.8343267726268</v>
      </c>
      <c r="G249" s="43">
        <f t="shared" si="17"/>
        <v>0</v>
      </c>
      <c r="H249" s="43">
        <f t="shared" si="18"/>
        <v>331337.54436226591</v>
      </c>
      <c r="I249" s="1"/>
    </row>
    <row r="250" spans="2:9" x14ac:dyDescent="0.2">
      <c r="B250" s="9" t="str">
        <f>$B$39</f>
        <v>Law</v>
      </c>
      <c r="C250" s="43">
        <f t="shared" si="17"/>
        <v>0</v>
      </c>
      <c r="D250" s="43">
        <f t="shared" si="17"/>
        <v>0</v>
      </c>
      <c r="E250" s="43">
        <f t="shared" si="17"/>
        <v>0</v>
      </c>
      <c r="F250" s="43">
        <f t="shared" si="17"/>
        <v>0</v>
      </c>
      <c r="G250" s="43">
        <f t="shared" si="17"/>
        <v>542206.05164601188</v>
      </c>
      <c r="H250" s="43">
        <f t="shared" si="18"/>
        <v>542206.05164601188</v>
      </c>
      <c r="I250" s="1"/>
    </row>
    <row r="251" spans="2:9" x14ac:dyDescent="0.2">
      <c r="B251" s="9" t="str">
        <f>$B$40</f>
        <v>Social Service</v>
      </c>
      <c r="C251" s="43">
        <f t="shared" si="17"/>
        <v>18736.834243652549</v>
      </c>
      <c r="D251" s="43">
        <f t="shared" si="17"/>
        <v>47669.711532157664</v>
      </c>
      <c r="E251" s="43">
        <f t="shared" si="17"/>
        <v>39787.730553126545</v>
      </c>
      <c r="F251" s="43">
        <f t="shared" si="17"/>
        <v>193.22947246793066</v>
      </c>
      <c r="G251" s="43">
        <f t="shared" si="17"/>
        <v>0</v>
      </c>
      <c r="H251" s="43">
        <f t="shared" si="18"/>
        <v>106387.5058014047</v>
      </c>
      <c r="I251" s="1"/>
    </row>
    <row r="252" spans="2:9" x14ac:dyDescent="0.2">
      <c r="B252" s="9" t="str">
        <f>$B$41</f>
        <v>Library Science</v>
      </c>
      <c r="C252" s="43">
        <f t="shared" si="17"/>
        <v>4970.3295026792102</v>
      </c>
      <c r="D252" s="43">
        <f t="shared" si="17"/>
        <v>0</v>
      </c>
      <c r="E252" s="43">
        <f t="shared" si="17"/>
        <v>37551.142149252562</v>
      </c>
      <c r="F252" s="43">
        <f t="shared" si="17"/>
        <v>193.22947246793066</v>
      </c>
      <c r="G252" s="43">
        <f t="shared" si="17"/>
        <v>0</v>
      </c>
      <c r="H252" s="43">
        <f t="shared" si="18"/>
        <v>42714.701124399704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301064.62981031247</v>
      </c>
      <c r="D256" s="43">
        <f t="shared" si="17"/>
        <v>425703.15612329921</v>
      </c>
      <c r="E256" s="43">
        <f t="shared" si="17"/>
        <v>64154.772637437774</v>
      </c>
      <c r="F256" s="43">
        <f t="shared" si="17"/>
        <v>74715.3960209332</v>
      </c>
      <c r="G256" s="43">
        <f t="shared" si="17"/>
        <v>0</v>
      </c>
      <c r="H256" s="43">
        <f t="shared" si="18"/>
        <v>865637.95459198265</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822099.03965038166</v>
      </c>
      <c r="D258" s="43">
        <f t="shared" si="17"/>
        <v>5240277.5359179014</v>
      </c>
      <c r="E258" s="43">
        <f t="shared" si="17"/>
        <v>994163.54552198283</v>
      </c>
      <c r="F258" s="43">
        <f t="shared" si="17"/>
        <v>171265.72243074255</v>
      </c>
      <c r="G258" s="43">
        <f t="shared" si="17"/>
        <v>0</v>
      </c>
      <c r="H258" s="43">
        <f t="shared" si="18"/>
        <v>7227805.8435210083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2550.563823743279</v>
      </c>
      <c r="D260" s="43">
        <f t="shared" si="19"/>
        <v>374376.77215840982</v>
      </c>
      <c r="E260" s="43">
        <f t="shared" si="19"/>
        <v>0</v>
      </c>
      <c r="F260" s="43">
        <f t="shared" si="19"/>
        <v>0</v>
      </c>
      <c r="G260" s="43">
        <f t="shared" si="19"/>
        <v>0</v>
      </c>
      <c r="H260" s="43">
        <f t="shared" si="18"/>
        <v>376927.33598215308</v>
      </c>
      <c r="I260" s="1"/>
    </row>
    <row r="261" spans="2:9" x14ac:dyDescent="0.2">
      <c r="B261" s="9" t="str">
        <f>$B$50</f>
        <v>Technology</v>
      </c>
      <c r="C261" s="43">
        <f t="shared" si="19"/>
        <v>65529.870548481165</v>
      </c>
      <c r="D261" s="43">
        <f t="shared" si="19"/>
        <v>169004.75134552972</v>
      </c>
      <c r="E261" s="43">
        <f t="shared" si="19"/>
        <v>3178.309837084073</v>
      </c>
      <c r="F261" s="43">
        <f t="shared" si="19"/>
        <v>1352.6063072755148</v>
      </c>
      <c r="G261" s="43">
        <f t="shared" si="19"/>
        <v>0</v>
      </c>
      <c r="H261" s="43">
        <f t="shared" si="18"/>
        <v>239065.53803837043</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16517745.618387295</v>
      </c>
      <c r="D263" s="42">
        <f>SUM(D243:D262)</f>
        <v>21247394.352677844</v>
      </c>
      <c r="E263" s="42">
        <f>SUM(E243:E262)</f>
        <v>3587840.9453513133</v>
      </c>
      <c r="F263" s="42">
        <f>SUM(F243:F262)</f>
        <v>2841697.0319375447</v>
      </c>
      <c r="G263" s="42">
        <f>SUM(G243:G262)</f>
        <v>542206.05164601188</v>
      </c>
      <c r="H263" s="42">
        <f t="shared" si="18"/>
        <v>44736884.000000007</v>
      </c>
      <c r="I263" s="54"/>
    </row>
    <row r="264" spans="2:9" x14ac:dyDescent="0.2">
      <c r="B264" s="372"/>
      <c r="C264" s="372"/>
      <c r="D264" s="372"/>
      <c r="E264" s="372"/>
      <c r="F264" s="372"/>
      <c r="G264" s="372"/>
      <c r="H264" s="372"/>
      <c r="I264" s="53"/>
    </row>
    <row r="265" spans="2:9" ht="15" customHeight="1" x14ac:dyDescent="0.2">
      <c r="B265" s="323" t="s">
        <v>239</v>
      </c>
      <c r="C265" s="11"/>
      <c r="D265" s="11"/>
      <c r="E265" s="11"/>
      <c r="F265" s="11"/>
      <c r="G265" s="11"/>
      <c r="H265" s="17"/>
    </row>
    <row r="266" spans="2:9" ht="45" customHeight="1" thickBot="1" x14ac:dyDescent="0.25">
      <c r="B266" s="366" t="s">
        <v>240</v>
      </c>
      <c r="C266" s="366"/>
      <c r="D266" s="366"/>
      <c r="E266" s="366"/>
      <c r="F266" s="366"/>
      <c r="G266" s="366"/>
      <c r="H266" s="366"/>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62927599.234716266</v>
      </c>
      <c r="D268" s="42">
        <f t="shared" si="20"/>
        <v>34874316.697006613</v>
      </c>
      <c r="E268" s="42">
        <f t="shared" si="20"/>
        <v>18450284.466513637</v>
      </c>
      <c r="F268" s="42">
        <f t="shared" si="20"/>
        <v>29726985.033555809</v>
      </c>
      <c r="G268" s="42">
        <f t="shared" si="20"/>
        <v>0</v>
      </c>
      <c r="H268" s="42">
        <f>SUM(C268:G268)</f>
        <v>145979185.43179232</v>
      </c>
      <c r="I268" s="1"/>
    </row>
    <row r="269" spans="2:9" x14ac:dyDescent="0.2">
      <c r="B269" s="9" t="str">
        <f>$B$33</f>
        <v>Science</v>
      </c>
      <c r="C269" s="43">
        <f t="shared" si="20"/>
        <v>29705035.220505826</v>
      </c>
      <c r="D269" s="43">
        <f t="shared" si="20"/>
        <v>27859076.1473363</v>
      </c>
      <c r="E269" s="43">
        <f t="shared" si="20"/>
        <v>19090087.227473896</v>
      </c>
      <c r="F269" s="43">
        <f t="shared" si="20"/>
        <v>35511125.903220877</v>
      </c>
      <c r="G269" s="43">
        <f t="shared" si="20"/>
        <v>0</v>
      </c>
      <c r="H269" s="43">
        <f t="shared" ref="H269:H288" si="21">SUM(C269:G269)</f>
        <v>112165324.4985369</v>
      </c>
      <c r="I269" s="1"/>
    </row>
    <row r="270" spans="2:9" x14ac:dyDescent="0.2">
      <c r="B270" s="9" t="str">
        <f>$B$34</f>
        <v>Fine Arts</v>
      </c>
      <c r="C270" s="43">
        <f t="shared" si="20"/>
        <v>11786048.954109199</v>
      </c>
      <c r="D270" s="43">
        <f t="shared" si="20"/>
        <v>9363449.2417725213</v>
      </c>
      <c r="E270" s="43">
        <f t="shared" si="20"/>
        <v>4832033.882783575</v>
      </c>
      <c r="F270" s="43">
        <f t="shared" si="20"/>
        <v>5012284.0081068007</v>
      </c>
      <c r="G270" s="43">
        <f t="shared" si="20"/>
        <v>0</v>
      </c>
      <c r="H270" s="43">
        <f t="shared" si="21"/>
        <v>30993816.086772095</v>
      </c>
      <c r="I270" s="1"/>
    </row>
    <row r="271" spans="2:9" x14ac:dyDescent="0.2">
      <c r="B271" s="9" t="str">
        <f>$B$35</f>
        <v>Teacher Education</v>
      </c>
      <c r="C271" s="43">
        <f t="shared" si="20"/>
        <v>780677.11512689292</v>
      </c>
      <c r="D271" s="43">
        <f t="shared" si="20"/>
        <v>3710799.756088635</v>
      </c>
      <c r="E271" s="43">
        <f t="shared" si="20"/>
        <v>5386002.2670212528</v>
      </c>
      <c r="F271" s="43">
        <f t="shared" si="20"/>
        <v>11887920.097012812</v>
      </c>
      <c r="G271" s="43">
        <f t="shared" si="20"/>
        <v>0</v>
      </c>
      <c r="H271" s="43">
        <f t="shared" si="21"/>
        <v>21765399.235249594</v>
      </c>
      <c r="I271" s="1"/>
    </row>
    <row r="272" spans="2:9" x14ac:dyDescent="0.2">
      <c r="B272" s="9" t="str">
        <f>$B$36</f>
        <v>Agriculture</v>
      </c>
      <c r="C272" s="43">
        <f t="shared" si="20"/>
        <v>6976144.9981801016</v>
      </c>
      <c r="D272" s="43">
        <f t="shared" si="20"/>
        <v>7901723.6824460877</v>
      </c>
      <c r="E272" s="43">
        <f t="shared" si="20"/>
        <v>7293851.9520511469</v>
      </c>
      <c r="F272" s="43">
        <f t="shared" si="20"/>
        <v>7815247.1015578909</v>
      </c>
      <c r="G272" s="43">
        <f t="shared" si="20"/>
        <v>0</v>
      </c>
      <c r="H272" s="43">
        <f t="shared" si="21"/>
        <v>29986967.734235227</v>
      </c>
      <c r="I272" s="1"/>
    </row>
    <row r="273" spans="2:9" x14ac:dyDescent="0.2">
      <c r="B273" s="9" t="str">
        <f>$B$37</f>
        <v>Engineering</v>
      </c>
      <c r="C273" s="43">
        <f t="shared" si="20"/>
        <v>13567939.758980939</v>
      </c>
      <c r="D273" s="43">
        <f t="shared" si="20"/>
        <v>31572043.755904287</v>
      </c>
      <c r="E273" s="43">
        <f t="shared" si="20"/>
        <v>13595805.885895174</v>
      </c>
      <c r="F273" s="43">
        <f t="shared" si="20"/>
        <v>37690212.270709321</v>
      </c>
      <c r="G273" s="43">
        <f t="shared" si="20"/>
        <v>0</v>
      </c>
      <c r="H273" s="43">
        <f t="shared" si="21"/>
        <v>96426001.671489716</v>
      </c>
      <c r="I273" s="1"/>
    </row>
    <row r="274" spans="2:9" x14ac:dyDescent="0.2">
      <c r="B274" s="9" t="str">
        <f>$B$38</f>
        <v>Home Economics</v>
      </c>
      <c r="C274" s="43">
        <f t="shared" si="20"/>
        <v>3088931.0386069189</v>
      </c>
      <c r="D274" s="43">
        <f t="shared" si="20"/>
        <v>1234164.8209390934</v>
      </c>
      <c r="E274" s="43">
        <f t="shared" si="20"/>
        <v>206223.68857923229</v>
      </c>
      <c r="F274" s="43">
        <f t="shared" si="20"/>
        <v>911139.24883731687</v>
      </c>
      <c r="G274" s="43">
        <f t="shared" si="20"/>
        <v>0</v>
      </c>
      <c r="H274" s="43">
        <f t="shared" si="21"/>
        <v>5440458.7969625611</v>
      </c>
      <c r="I274" s="1"/>
    </row>
    <row r="275" spans="2:9" x14ac:dyDescent="0.2">
      <c r="B275" s="9" t="str">
        <f>$B$39</f>
        <v>Law</v>
      </c>
      <c r="C275" s="43">
        <f t="shared" si="20"/>
        <v>0</v>
      </c>
      <c r="D275" s="43">
        <f t="shared" si="20"/>
        <v>0</v>
      </c>
      <c r="E275" s="43">
        <f t="shared" si="20"/>
        <v>0</v>
      </c>
      <c r="F275" s="43">
        <f t="shared" si="20"/>
        <v>0</v>
      </c>
      <c r="G275" s="43">
        <f t="shared" si="20"/>
        <v>10422218.084779972</v>
      </c>
      <c r="H275" s="43">
        <f t="shared" si="21"/>
        <v>10422218.084779972</v>
      </c>
      <c r="I275" s="1"/>
    </row>
    <row r="276" spans="2:9" x14ac:dyDescent="0.2">
      <c r="B276" s="9" t="str">
        <f>$B$40</f>
        <v>Social Service</v>
      </c>
      <c r="C276" s="43">
        <f t="shared" si="20"/>
        <v>191586.56090564732</v>
      </c>
      <c r="D276" s="43">
        <f t="shared" si="20"/>
        <v>324890.45011222502</v>
      </c>
      <c r="E276" s="43">
        <f t="shared" si="20"/>
        <v>689272.2243438533</v>
      </c>
      <c r="F276" s="43">
        <f t="shared" si="20"/>
        <v>2363.8495615455768</v>
      </c>
      <c r="G276" s="43">
        <f t="shared" si="20"/>
        <v>0</v>
      </c>
      <c r="H276" s="43">
        <f t="shared" si="21"/>
        <v>1208113.0849232711</v>
      </c>
      <c r="I276" s="1"/>
    </row>
    <row r="277" spans="2:9" x14ac:dyDescent="0.2">
      <c r="B277" s="9" t="str">
        <f>$B$41</f>
        <v>Library Science</v>
      </c>
      <c r="C277" s="43">
        <f t="shared" si="20"/>
        <v>690017.80610026047</v>
      </c>
      <c r="D277" s="43">
        <f t="shared" si="20"/>
        <v>0</v>
      </c>
      <c r="E277" s="43">
        <f t="shared" si="20"/>
        <v>2085170.8748352078</v>
      </c>
      <c r="F277" s="43">
        <f t="shared" si="20"/>
        <v>2594.3368547940177</v>
      </c>
      <c r="G277" s="43">
        <f t="shared" si="20"/>
        <v>0</v>
      </c>
      <c r="H277" s="43">
        <f t="shared" si="21"/>
        <v>2777783.0177902626</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9" x14ac:dyDescent="0.2">
      <c r="B281" s="9" t="str">
        <f>$B$45</f>
        <v>Health Services</v>
      </c>
      <c r="C281" s="43">
        <f t="shared" si="20"/>
        <v>2019416.776047315</v>
      </c>
      <c r="D281" s="43">
        <f t="shared" si="20"/>
        <v>3220848.4606760116</v>
      </c>
      <c r="E281" s="43">
        <f t="shared" si="20"/>
        <v>852407.08466518903</v>
      </c>
      <c r="F281" s="43">
        <f t="shared" si="20"/>
        <v>2769183.3616714654</v>
      </c>
      <c r="G281" s="43">
        <f t="shared" si="20"/>
        <v>0</v>
      </c>
      <c r="H281" s="43">
        <f t="shared" si="21"/>
        <v>8861855.6830599792</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5132550.5396583471</v>
      </c>
      <c r="D283" s="43">
        <f t="shared" si="20"/>
        <v>37166401.170900837</v>
      </c>
      <c r="E283" s="43">
        <f t="shared" si="20"/>
        <v>14294398.373954851</v>
      </c>
      <c r="F283" s="43">
        <f t="shared" si="20"/>
        <v>15866516.395990524</v>
      </c>
      <c r="G283" s="43">
        <f t="shared" si="20"/>
        <v>0</v>
      </c>
      <c r="H283" s="43">
        <f t="shared" si="21"/>
        <v>72459866.480504557</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27696.777988341873</v>
      </c>
      <c r="D285" s="43">
        <f t="shared" si="22"/>
        <v>4736247.5674752025</v>
      </c>
      <c r="E285" s="43">
        <f t="shared" si="22"/>
        <v>0</v>
      </c>
      <c r="F285" s="43">
        <f t="shared" si="22"/>
        <v>0</v>
      </c>
      <c r="G285" s="43">
        <f t="shared" si="22"/>
        <v>0</v>
      </c>
      <c r="H285" s="43">
        <f t="shared" si="21"/>
        <v>4763944.3454635441</v>
      </c>
      <c r="I285" s="1"/>
    </row>
    <row r="286" spans="2:9" x14ac:dyDescent="0.2">
      <c r="B286" s="9" t="str">
        <f>$B$50</f>
        <v>Technology</v>
      </c>
      <c r="C286" s="43">
        <f t="shared" si="22"/>
        <v>455027.68761613616</v>
      </c>
      <c r="D286" s="43">
        <f t="shared" si="22"/>
        <v>934646.28934153926</v>
      </c>
      <c r="E286" s="43">
        <f t="shared" si="22"/>
        <v>137060.17640806371</v>
      </c>
      <c r="F286" s="43">
        <f t="shared" si="22"/>
        <v>65698.695074224888</v>
      </c>
      <c r="G286" s="43">
        <f t="shared" si="22"/>
        <v>0</v>
      </c>
      <c r="H286" s="43">
        <f t="shared" si="21"/>
        <v>1592432.848439964</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137348672.46854222</v>
      </c>
      <c r="D288" s="42">
        <f>SUM(D268:D287)</f>
        <v>162898608.03999934</v>
      </c>
      <c r="E288" s="42">
        <f>SUM(E268:E287)</f>
        <v>86912598.104525089</v>
      </c>
      <c r="F288" s="42">
        <f>SUM(F268:F287)</f>
        <v>147261270.30215341</v>
      </c>
      <c r="G288" s="42">
        <f>SUM(G268:G287)</f>
        <v>10422218.084779972</v>
      </c>
      <c r="H288" s="42">
        <f t="shared" si="21"/>
        <v>544843367</v>
      </c>
      <c r="I288" s="92"/>
    </row>
    <row r="289" spans="2:9" x14ac:dyDescent="0.2">
      <c r="H289" s="58"/>
    </row>
    <row r="290" spans="2:9" ht="15" customHeight="1" x14ac:dyDescent="0.2">
      <c r="B290" s="323" t="s">
        <v>228</v>
      </c>
      <c r="C290" s="11"/>
      <c r="D290" s="11"/>
      <c r="E290" s="11"/>
      <c r="F290" s="11"/>
      <c r="G290" s="11"/>
      <c r="H290" s="17"/>
    </row>
    <row r="291" spans="2:9" ht="30" customHeight="1" thickBot="1" x14ac:dyDescent="0.25">
      <c r="B291" s="366" t="s">
        <v>241</v>
      </c>
      <c r="C291" s="366"/>
      <c r="D291" s="366"/>
      <c r="E291" s="366"/>
      <c r="F291" s="366"/>
      <c r="G291" s="366"/>
      <c r="H291" s="366"/>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242.0636753488622</v>
      </c>
      <c r="D293" s="40">
        <f t="shared" si="23"/>
        <v>440.70510023639457</v>
      </c>
      <c r="E293" s="40">
        <f t="shared" si="23"/>
        <v>1774.7484096300152</v>
      </c>
      <c r="F293" s="40">
        <f t="shared" si="23"/>
        <v>3022.8782828509061</v>
      </c>
      <c r="G293" s="41">
        <f t="shared" si="23"/>
        <v>0</v>
      </c>
      <c r="H293" s="42">
        <f t="shared" si="23"/>
        <v>406.25834320865266</v>
      </c>
      <c r="I293" s="1"/>
    </row>
    <row r="294" spans="2:9" x14ac:dyDescent="0.2">
      <c r="B294" s="9" t="str">
        <f>$B$33</f>
        <v>Science</v>
      </c>
      <c r="C294" s="40">
        <f t="shared" si="23"/>
        <v>261.85449017996865</v>
      </c>
      <c r="D294" s="40">
        <f t="shared" si="23"/>
        <v>501.72125537731733</v>
      </c>
      <c r="E294" s="40">
        <f t="shared" si="23"/>
        <v>2101.5067401446386</v>
      </c>
      <c r="F294" s="40">
        <f t="shared" si="23"/>
        <v>3203.2406551705644</v>
      </c>
      <c r="G294" s="41">
        <f t="shared" si="23"/>
        <v>0</v>
      </c>
      <c r="H294" s="43">
        <f t="shared" si="23"/>
        <v>593.03431620582273</v>
      </c>
      <c r="I294" s="1"/>
    </row>
    <row r="295" spans="2:9" x14ac:dyDescent="0.2">
      <c r="B295" s="9" t="str">
        <f>$B$34</f>
        <v>Fine Arts</v>
      </c>
      <c r="C295" s="40">
        <f t="shared" si="23"/>
        <v>338.28101817138429</v>
      </c>
      <c r="D295" s="40">
        <f t="shared" si="23"/>
        <v>856.20421011087433</v>
      </c>
      <c r="E295" s="40">
        <f t="shared" si="23"/>
        <v>1654.2396038286802</v>
      </c>
      <c r="F295" s="40">
        <f t="shared" si="23"/>
        <v>2123.8491559774579</v>
      </c>
      <c r="G295" s="41">
        <f t="shared" si="23"/>
        <v>0</v>
      </c>
      <c r="H295" s="43">
        <f t="shared" si="23"/>
        <v>607.0315344661384</v>
      </c>
      <c r="I295" s="1"/>
    </row>
    <row r="296" spans="2:9" x14ac:dyDescent="0.2">
      <c r="B296" s="9" t="str">
        <f>$B$35</f>
        <v>Teacher Education</v>
      </c>
      <c r="C296" s="40">
        <f t="shared" si="23"/>
        <v>453.35488683327117</v>
      </c>
      <c r="D296" s="40">
        <f t="shared" si="23"/>
        <v>575.9428458930056</v>
      </c>
      <c r="E296" s="40">
        <f t="shared" si="23"/>
        <v>635.66650147778273</v>
      </c>
      <c r="F296" s="40">
        <f t="shared" si="23"/>
        <v>2224.9522921603616</v>
      </c>
      <c r="G296" s="41">
        <f t="shared" si="23"/>
        <v>0</v>
      </c>
      <c r="H296" s="43">
        <f t="shared" si="23"/>
        <v>990.19149425638477</v>
      </c>
      <c r="I296" s="1"/>
    </row>
    <row r="297" spans="2:9" x14ac:dyDescent="0.2">
      <c r="B297" s="9" t="str">
        <f>$B$36</f>
        <v>Agriculture</v>
      </c>
      <c r="C297" s="40">
        <f t="shared" si="23"/>
        <v>435.49191573631947</v>
      </c>
      <c r="D297" s="40">
        <f t="shared" si="23"/>
        <v>634.62562705373762</v>
      </c>
      <c r="E297" s="40">
        <f t="shared" si="23"/>
        <v>2928.0818755725199</v>
      </c>
      <c r="F297" s="40">
        <f t="shared" si="23"/>
        <v>4702.3147422129305</v>
      </c>
      <c r="G297" s="41">
        <f t="shared" si="23"/>
        <v>0</v>
      </c>
      <c r="H297" s="43">
        <f t="shared" si="23"/>
        <v>919.1971227120506</v>
      </c>
      <c r="I297" s="1"/>
    </row>
    <row r="298" spans="2:9" x14ac:dyDescent="0.2">
      <c r="B298" s="9" t="str">
        <f>$B$37</f>
        <v>Engineering</v>
      </c>
      <c r="C298" s="40">
        <f t="shared" si="23"/>
        <v>388.85531809529232</v>
      </c>
      <c r="D298" s="40">
        <f t="shared" si="23"/>
        <v>528.23443182760775</v>
      </c>
      <c r="E298" s="40">
        <f t="shared" si="23"/>
        <v>1680.7770906039279</v>
      </c>
      <c r="F298" s="40">
        <f t="shared" si="23"/>
        <v>3829.5277657700994</v>
      </c>
      <c r="G298" s="41">
        <f t="shared" si="23"/>
        <v>0</v>
      </c>
      <c r="H298" s="43">
        <f t="shared" si="23"/>
        <v>856.41965389627785</v>
      </c>
      <c r="I298" s="1"/>
    </row>
    <row r="299" spans="2:9" x14ac:dyDescent="0.2">
      <c r="B299" s="9" t="str">
        <f>$B$38</f>
        <v>Home Economics</v>
      </c>
      <c r="C299" s="40">
        <f t="shared" si="23"/>
        <v>434.81574304714513</v>
      </c>
      <c r="D299" s="40">
        <f t="shared" si="23"/>
        <v>1019.1286712957005</v>
      </c>
      <c r="E299" s="40">
        <f t="shared" si="23"/>
        <v>1330.4754101885953</v>
      </c>
      <c r="F299" s="40">
        <f t="shared" si="23"/>
        <v>6240.6797865569652</v>
      </c>
      <c r="G299" s="41">
        <f t="shared" si="23"/>
        <v>0</v>
      </c>
      <c r="H299" s="43">
        <f t="shared" si="23"/>
        <v>631.43672202443838</v>
      </c>
      <c r="I299" s="1"/>
    </row>
    <row r="300" spans="2:9" x14ac:dyDescent="0.2">
      <c r="B300" s="9" t="str">
        <f>$B$39</f>
        <v>Law</v>
      </c>
      <c r="C300" s="40">
        <f t="shared" si="23"/>
        <v>0</v>
      </c>
      <c r="D300" s="40">
        <f t="shared" si="23"/>
        <v>0</v>
      </c>
      <c r="E300" s="40">
        <f t="shared" si="23"/>
        <v>0</v>
      </c>
      <c r="F300" s="40">
        <f t="shared" si="23"/>
        <v>0</v>
      </c>
      <c r="G300" s="41">
        <f t="shared" si="23"/>
        <v>809.74423780436427</v>
      </c>
      <c r="H300" s="43">
        <f t="shared" si="23"/>
        <v>809.74423780436427</v>
      </c>
      <c r="I300" s="1"/>
    </row>
    <row r="301" spans="2:9" x14ac:dyDescent="0.2">
      <c r="B301" s="9" t="str">
        <f>$B$40</f>
        <v>Social Service</v>
      </c>
      <c r="C301" s="40">
        <f t="shared" si="23"/>
        <v>334.35699983533561</v>
      </c>
      <c r="D301" s="40">
        <f t="shared" si="23"/>
        <v>453.12475608399586</v>
      </c>
      <c r="E301" s="40">
        <f t="shared" si="23"/>
        <v>1019.63346796428</v>
      </c>
      <c r="F301" s="40">
        <f t="shared" si="23"/>
        <v>787.94985384852555</v>
      </c>
      <c r="G301" s="41">
        <f t="shared" si="23"/>
        <v>0</v>
      </c>
      <c r="H301" s="43">
        <f t="shared" si="23"/>
        <v>613.56682830029001</v>
      </c>
      <c r="I301" s="1"/>
    </row>
    <row r="302" spans="2:9" x14ac:dyDescent="0.2">
      <c r="B302" s="9" t="str">
        <f>$B$41</f>
        <v>Library Science</v>
      </c>
      <c r="C302" s="40">
        <f t="shared" si="23"/>
        <v>4539.5908296069765</v>
      </c>
      <c r="D302" s="40">
        <f t="shared" si="23"/>
        <v>0</v>
      </c>
      <c r="E302" s="40">
        <f t="shared" si="23"/>
        <v>3268.2929072652159</v>
      </c>
      <c r="F302" s="40">
        <f t="shared" si="23"/>
        <v>864.77895159800585</v>
      </c>
      <c r="G302" s="41">
        <f t="shared" si="23"/>
        <v>0</v>
      </c>
      <c r="H302" s="43">
        <f t="shared" si="23"/>
        <v>3502.8789631655268</v>
      </c>
      <c r="I302" s="1"/>
    </row>
    <row r="303" spans="2:9" x14ac:dyDescent="0.2">
      <c r="B303" s="9" t="str">
        <f>$B$42</f>
        <v>Veterinary Science</v>
      </c>
      <c r="C303" s="40">
        <f t="shared" si="23"/>
        <v>0</v>
      </c>
      <c r="D303" s="40">
        <f t="shared" si="23"/>
        <v>0</v>
      </c>
      <c r="E303" s="40">
        <f t="shared" si="23"/>
        <v>0</v>
      </c>
      <c r="F303" s="40">
        <f t="shared" si="23"/>
        <v>0</v>
      </c>
      <c r="G303" s="41">
        <f t="shared" si="23"/>
        <v>0</v>
      </c>
      <c r="H303" s="43">
        <f t="shared" si="23"/>
        <v>0</v>
      </c>
      <c r="I303" s="1"/>
    </row>
    <row r="304" spans="2:9" x14ac:dyDescent="0.2">
      <c r="B304" s="9" t="str">
        <f>$B$43</f>
        <v>Vocational Training</v>
      </c>
      <c r="C304" s="40">
        <f t="shared" si="23"/>
        <v>0</v>
      </c>
      <c r="D304" s="40">
        <f t="shared" si="23"/>
        <v>0</v>
      </c>
      <c r="E304" s="40">
        <f t="shared" si="23"/>
        <v>0</v>
      </c>
      <c r="F304" s="40">
        <f t="shared" si="23"/>
        <v>0</v>
      </c>
      <c r="G304" s="41">
        <f t="shared" si="23"/>
        <v>0</v>
      </c>
      <c r="H304" s="43">
        <f t="shared" si="23"/>
        <v>0</v>
      </c>
      <c r="I304" s="1"/>
    </row>
    <row r="305" spans="2:9" x14ac:dyDescent="0.2">
      <c r="B305" s="9" t="str">
        <f>$B$44</f>
        <v>Physical Training</v>
      </c>
      <c r="C305" s="40">
        <f t="shared" si="23"/>
        <v>0</v>
      </c>
      <c r="D305" s="40">
        <f t="shared" si="23"/>
        <v>0</v>
      </c>
      <c r="E305" s="40">
        <f t="shared" si="23"/>
        <v>0</v>
      </c>
      <c r="F305" s="40">
        <f t="shared" si="23"/>
        <v>0</v>
      </c>
      <c r="G305" s="41">
        <f t="shared" si="23"/>
        <v>0</v>
      </c>
      <c r="H305" s="43">
        <f t="shared" si="23"/>
        <v>0</v>
      </c>
      <c r="I305" s="1"/>
    </row>
    <row r="306" spans="2:9" x14ac:dyDescent="0.2">
      <c r="B306" s="9" t="str">
        <f>$B$45</f>
        <v>Health Services</v>
      </c>
      <c r="C306" s="40">
        <f t="shared" si="23"/>
        <v>219.33493820433529</v>
      </c>
      <c r="D306" s="40">
        <f t="shared" si="23"/>
        <v>503.0217805210076</v>
      </c>
      <c r="E306" s="40">
        <f t="shared" si="23"/>
        <v>782.02484831668721</v>
      </c>
      <c r="F306" s="40">
        <f t="shared" si="23"/>
        <v>2387.2270359236772</v>
      </c>
      <c r="G306" s="41">
        <f t="shared" si="23"/>
        <v>0</v>
      </c>
      <c r="H306" s="43">
        <f t="shared" si="23"/>
        <v>496.18452872676255</v>
      </c>
      <c r="I306" s="1"/>
    </row>
    <row r="307" spans="2:9" x14ac:dyDescent="0.2">
      <c r="B307" s="9" t="str">
        <f>$B$46</f>
        <v>Pharmacy</v>
      </c>
      <c r="C307" s="40">
        <f t="shared" si="23"/>
        <v>0</v>
      </c>
      <c r="D307" s="40">
        <f t="shared" si="23"/>
        <v>0</v>
      </c>
      <c r="E307" s="40">
        <f t="shared" si="23"/>
        <v>0</v>
      </c>
      <c r="F307" s="40">
        <f t="shared" si="23"/>
        <v>0</v>
      </c>
      <c r="G307" s="41">
        <f t="shared" si="23"/>
        <v>0</v>
      </c>
      <c r="H307" s="43">
        <f t="shared" si="23"/>
        <v>0</v>
      </c>
      <c r="I307" s="1"/>
    </row>
    <row r="308" spans="2:9" x14ac:dyDescent="0.2">
      <c r="B308" s="9" t="str">
        <f>$B$47</f>
        <v>Business Administration</v>
      </c>
      <c r="C308" s="40">
        <f t="shared" si="23"/>
        <v>204.1506121338987</v>
      </c>
      <c r="D308" s="40">
        <f t="shared" si="23"/>
        <v>471.54114072623145</v>
      </c>
      <c r="E308" s="40">
        <f t="shared" si="23"/>
        <v>846.27306695606251</v>
      </c>
      <c r="F308" s="40">
        <f t="shared" si="23"/>
        <v>5967.0990582890272</v>
      </c>
      <c r="G308" s="41">
        <f t="shared" si="23"/>
        <v>0</v>
      </c>
      <c r="H308" s="43">
        <f t="shared" si="23"/>
        <v>586.67206283300584</v>
      </c>
      <c r="I308" s="1"/>
    </row>
    <row r="309" spans="2:9" x14ac:dyDescent="0.2">
      <c r="B309" s="9" t="str">
        <f>$B$48</f>
        <v>Optometry</v>
      </c>
      <c r="C309" s="40">
        <f t="shared" ref="C309:H313" si="24">IF(C48=0,0,C284/C48)</f>
        <v>0</v>
      </c>
      <c r="D309" s="40">
        <f t="shared" si="24"/>
        <v>0</v>
      </c>
      <c r="E309" s="40">
        <f t="shared" si="24"/>
        <v>0</v>
      </c>
      <c r="F309" s="40">
        <f t="shared" si="24"/>
        <v>0</v>
      </c>
      <c r="G309" s="41">
        <f t="shared" si="24"/>
        <v>0</v>
      </c>
      <c r="H309" s="43">
        <f t="shared" si="24"/>
        <v>0</v>
      </c>
      <c r="I309" s="1"/>
    </row>
    <row r="310" spans="2:9" x14ac:dyDescent="0.2">
      <c r="B310" s="9" t="str">
        <f>$B$49</f>
        <v>Teacher Ed-Practice Teaching</v>
      </c>
      <c r="C310" s="40">
        <f t="shared" si="24"/>
        <v>355.08689728643429</v>
      </c>
      <c r="D310" s="40">
        <f t="shared" si="24"/>
        <v>841.1023916667026</v>
      </c>
      <c r="E310" s="40">
        <f t="shared" si="24"/>
        <v>0</v>
      </c>
      <c r="F310" s="40">
        <f t="shared" si="24"/>
        <v>0</v>
      </c>
      <c r="G310" s="41">
        <f t="shared" si="24"/>
        <v>0</v>
      </c>
      <c r="H310" s="43">
        <f t="shared" si="24"/>
        <v>834.46213793370896</v>
      </c>
      <c r="I310" s="1"/>
    </row>
    <row r="311" spans="2:9" x14ac:dyDescent="0.2">
      <c r="B311" s="9" t="str">
        <f>$B$50</f>
        <v>Technology</v>
      </c>
      <c r="C311" s="40">
        <f t="shared" si="24"/>
        <v>227.05972435934939</v>
      </c>
      <c r="D311" s="40">
        <f t="shared" si="24"/>
        <v>367.6814670895119</v>
      </c>
      <c r="E311" s="40">
        <f t="shared" si="24"/>
        <v>2538.1514149641425</v>
      </c>
      <c r="F311" s="40">
        <f t="shared" si="24"/>
        <v>3128.5092892488042</v>
      </c>
      <c r="G311" s="41">
        <f t="shared" si="24"/>
        <v>0</v>
      </c>
      <c r="H311" s="43">
        <f t="shared" si="24"/>
        <v>344.60784428477905</v>
      </c>
      <c r="I311" s="1"/>
    </row>
    <row r="312" spans="2:9" x14ac:dyDescent="0.2">
      <c r="B312" s="9" t="str">
        <f>$B$51</f>
        <v>Nursing</v>
      </c>
      <c r="C312" s="40">
        <f t="shared" si="24"/>
        <v>0</v>
      </c>
      <c r="D312" s="40">
        <f t="shared" si="24"/>
        <v>0</v>
      </c>
      <c r="E312" s="40">
        <f t="shared" si="24"/>
        <v>0</v>
      </c>
      <c r="F312" s="40">
        <f t="shared" si="24"/>
        <v>0</v>
      </c>
      <c r="G312" s="41">
        <f t="shared" si="24"/>
        <v>0</v>
      </c>
      <c r="H312" s="43">
        <f t="shared" si="24"/>
        <v>0</v>
      </c>
      <c r="I312" s="1"/>
    </row>
    <row r="313" spans="2:9" x14ac:dyDescent="0.2">
      <c r="B313" s="39" t="str">
        <f>$B$52</f>
        <v>Totals</v>
      </c>
      <c r="C313" s="42">
        <f t="shared" si="24"/>
        <v>271.90380524202783</v>
      </c>
      <c r="D313" s="42">
        <f t="shared" si="24"/>
        <v>509.72397707004569</v>
      </c>
      <c r="E313" s="42">
        <f t="shared" si="24"/>
        <v>1425.7783737085385</v>
      </c>
      <c r="F313" s="42">
        <f t="shared" si="24"/>
        <v>3337.8197670426212</v>
      </c>
      <c r="G313" s="42">
        <f t="shared" si="24"/>
        <v>809.74423780436427</v>
      </c>
      <c r="H313" s="42">
        <f t="shared" si="24"/>
        <v>577.98073656975373</v>
      </c>
      <c r="I313" s="54"/>
    </row>
    <row r="315" spans="2:9" ht="15" customHeight="1" x14ac:dyDescent="0.2">
      <c r="B315" s="323" t="s">
        <v>39</v>
      </c>
      <c r="C315" s="11"/>
      <c r="D315" s="11"/>
      <c r="E315" s="11"/>
      <c r="F315" s="11"/>
      <c r="G315" s="11"/>
      <c r="H315" s="17"/>
    </row>
    <row r="316" spans="2:9" ht="55.5" customHeight="1" thickBot="1" x14ac:dyDescent="0.25">
      <c r="B316" s="366" t="s">
        <v>242</v>
      </c>
      <c r="C316" s="366"/>
      <c r="D316" s="366"/>
      <c r="E316" s="366"/>
      <c r="F316" s="366"/>
      <c r="G316" s="366"/>
      <c r="H316" s="366"/>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1.8206164126081714</v>
      </c>
      <c r="E318" s="59">
        <f t="shared" si="25"/>
        <v>7.3317419768672334</v>
      </c>
      <c r="F318" s="59">
        <f t="shared" si="25"/>
        <v>12.487946729282424</v>
      </c>
      <c r="G318" s="59">
        <f t="shared" si="25"/>
        <v>0</v>
      </c>
      <c r="H318" s="59">
        <f t="shared" si="25"/>
        <v>1.6783118847681424</v>
      </c>
      <c r="I318" s="1"/>
    </row>
    <row r="319" spans="2:9" x14ac:dyDescent="0.2">
      <c r="B319" s="9" t="str">
        <f>$B$33</f>
        <v>Science</v>
      </c>
      <c r="C319" s="59">
        <f t="shared" ref="C319:H334" si="26">IF($C$293=0,"",C294/$C$293)</f>
        <v>1.0817587141176135</v>
      </c>
      <c r="D319" s="59">
        <f t="shared" si="26"/>
        <v>2.0726829610193955</v>
      </c>
      <c r="E319" s="59">
        <f t="shared" si="26"/>
        <v>8.6816278283635366</v>
      </c>
      <c r="F319" s="59">
        <f t="shared" si="26"/>
        <v>13.233049736000471</v>
      </c>
      <c r="G319" s="59">
        <f t="shared" si="26"/>
        <v>0</v>
      </c>
      <c r="H319" s="59">
        <f t="shared" si="26"/>
        <v>2.4499104020921005</v>
      </c>
      <c r="I319" s="1"/>
    </row>
    <row r="320" spans="2:9" x14ac:dyDescent="0.2">
      <c r="B320" s="9" t="str">
        <f>$B$34</f>
        <v>Fine Arts</v>
      </c>
      <c r="C320" s="59">
        <f t="shared" si="26"/>
        <v>1.397487738231908</v>
      </c>
      <c r="D320" s="59">
        <f t="shared" si="26"/>
        <v>3.5371032389593884</v>
      </c>
      <c r="E320" s="59">
        <f t="shared" si="26"/>
        <v>6.8339026970675789</v>
      </c>
      <c r="F320" s="59">
        <f t="shared" si="26"/>
        <v>8.7739275747034995</v>
      </c>
      <c r="G320" s="59">
        <f t="shared" si="26"/>
        <v>0</v>
      </c>
      <c r="H320" s="59">
        <f t="shared" si="26"/>
        <v>2.5077349321053002</v>
      </c>
      <c r="I320" s="1"/>
    </row>
    <row r="321" spans="2:9" x14ac:dyDescent="0.2">
      <c r="B321" s="9" t="str">
        <f>$B$35</f>
        <v>Teacher Education</v>
      </c>
      <c r="C321" s="59">
        <f t="shared" si="26"/>
        <v>1.8728745078330982</v>
      </c>
      <c r="D321" s="59">
        <f t="shared" si="26"/>
        <v>2.3793030699998945</v>
      </c>
      <c r="E321" s="59">
        <f t="shared" si="26"/>
        <v>2.6260301160909836</v>
      </c>
      <c r="F321" s="59">
        <f t="shared" si="26"/>
        <v>9.1915992308790653</v>
      </c>
      <c r="G321" s="59">
        <f t="shared" si="26"/>
        <v>0</v>
      </c>
      <c r="H321" s="59">
        <f t="shared" si="26"/>
        <v>4.0906240592658962</v>
      </c>
      <c r="I321" s="1"/>
    </row>
    <row r="322" spans="2:9" x14ac:dyDescent="0.2">
      <c r="B322" s="9" t="str">
        <f>$B$36</f>
        <v>Agriculture</v>
      </c>
      <c r="C322" s="59">
        <f t="shared" si="26"/>
        <v>1.7990799945869138</v>
      </c>
      <c r="D322" s="59">
        <f t="shared" si="26"/>
        <v>2.6217301135294879</v>
      </c>
      <c r="E322" s="59">
        <f t="shared" si="26"/>
        <v>12.09632908098486</v>
      </c>
      <c r="F322" s="59">
        <f t="shared" si="26"/>
        <v>19.425941275310944</v>
      </c>
      <c r="G322" s="59">
        <f t="shared" si="26"/>
        <v>0</v>
      </c>
      <c r="H322" s="59">
        <f t="shared" si="26"/>
        <v>3.7973360579083315</v>
      </c>
      <c r="I322" s="1"/>
    </row>
    <row r="323" spans="2:9" x14ac:dyDescent="0.2">
      <c r="B323" s="9" t="str">
        <f>$B$37</f>
        <v>Engineering</v>
      </c>
      <c r="C323" s="59">
        <f t="shared" si="26"/>
        <v>1.6064174748023385</v>
      </c>
      <c r="D323" s="59">
        <f t="shared" si="26"/>
        <v>2.1822127217820526</v>
      </c>
      <c r="E323" s="59">
        <f t="shared" si="26"/>
        <v>6.9435328872933608</v>
      </c>
      <c r="F323" s="59">
        <f t="shared" si="26"/>
        <v>15.820332233867735</v>
      </c>
      <c r="G323" s="59">
        <f t="shared" si="26"/>
        <v>0</v>
      </c>
      <c r="H323" s="59">
        <f t="shared" si="26"/>
        <v>3.5379932683497666</v>
      </c>
      <c r="I323" s="1"/>
    </row>
    <row r="324" spans="2:9" x14ac:dyDescent="0.2">
      <c r="B324" s="9" t="str">
        <f>$B$38</f>
        <v>Home Economics</v>
      </c>
      <c r="C324" s="59">
        <f t="shared" si="26"/>
        <v>1.7962866275598295</v>
      </c>
      <c r="D324" s="59">
        <f t="shared" si="26"/>
        <v>4.2101677165189368</v>
      </c>
      <c r="E324" s="59">
        <f t="shared" si="26"/>
        <v>5.4963860573921881</v>
      </c>
      <c r="F324" s="59">
        <f t="shared" si="26"/>
        <v>25.781149433358379</v>
      </c>
      <c r="G324" s="59">
        <f t="shared" si="26"/>
        <v>0</v>
      </c>
      <c r="H324" s="59">
        <f t="shared" si="26"/>
        <v>2.608556286334212</v>
      </c>
      <c r="I324" s="1"/>
    </row>
    <row r="325" spans="2:9" x14ac:dyDescent="0.2">
      <c r="B325" s="9" t="str">
        <f>$B$39</f>
        <v>Law</v>
      </c>
      <c r="C325" s="59">
        <f t="shared" si="26"/>
        <v>0</v>
      </c>
      <c r="D325" s="59">
        <f t="shared" si="26"/>
        <v>0</v>
      </c>
      <c r="E325" s="59">
        <f t="shared" si="26"/>
        <v>0</v>
      </c>
      <c r="F325" s="59">
        <f t="shared" si="26"/>
        <v>0</v>
      </c>
      <c r="G325" s="59">
        <f t="shared" si="26"/>
        <v>3.3451703839386919</v>
      </c>
      <c r="H325" s="59">
        <f t="shared" si="26"/>
        <v>3.3451703839386919</v>
      </c>
      <c r="I325" s="1"/>
    </row>
    <row r="326" spans="2:9" x14ac:dyDescent="0.2">
      <c r="B326" s="9" t="str">
        <f>$B$40</f>
        <v>Social Service</v>
      </c>
      <c r="C326" s="59">
        <f t="shared" si="26"/>
        <v>1.3812770518065556</v>
      </c>
      <c r="D326" s="59">
        <f t="shared" si="26"/>
        <v>1.8719238044739774</v>
      </c>
      <c r="E326" s="59">
        <f t="shared" si="26"/>
        <v>4.2122531044560247</v>
      </c>
      <c r="F326" s="59">
        <f t="shared" si="26"/>
        <v>3.2551346364254452</v>
      </c>
      <c r="G326" s="59">
        <f t="shared" si="26"/>
        <v>0</v>
      </c>
      <c r="H326" s="59">
        <f t="shared" si="26"/>
        <v>2.534733174715361</v>
      </c>
      <c r="I326" s="1"/>
    </row>
    <row r="327" spans="2:9" x14ac:dyDescent="0.2">
      <c r="B327" s="9" t="str">
        <f>$B$41</f>
        <v>Library Science</v>
      </c>
      <c r="C327" s="59">
        <f t="shared" si="26"/>
        <v>18.75370529289253</v>
      </c>
      <c r="D327" s="59">
        <f t="shared" si="26"/>
        <v>0</v>
      </c>
      <c r="E327" s="59">
        <f t="shared" si="26"/>
        <v>13.501789983792289</v>
      </c>
      <c r="F327" s="59">
        <f t="shared" si="26"/>
        <v>3.5725267343465981</v>
      </c>
      <c r="G327" s="59">
        <f t="shared" si="26"/>
        <v>0</v>
      </c>
      <c r="H327" s="59">
        <f t="shared" si="26"/>
        <v>14.470898857985103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0.90610430453156487</v>
      </c>
      <c r="D331" s="59">
        <f t="shared" si="26"/>
        <v>2.078055618200676</v>
      </c>
      <c r="E331" s="59">
        <f t="shared" si="26"/>
        <v>3.2306575829257853</v>
      </c>
      <c r="F331" s="59">
        <f t="shared" si="26"/>
        <v>9.8619796319427326</v>
      </c>
      <c r="G331" s="59">
        <f t="shared" si="26"/>
        <v>0</v>
      </c>
      <c r="H331" s="59">
        <f t="shared" si="26"/>
        <v>2.0498099436508239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0.84337566072099335</v>
      </c>
      <c r="D333" s="59">
        <f t="shared" si="26"/>
        <v>1.9480045489958222</v>
      </c>
      <c r="E333" s="59">
        <f t="shared" si="26"/>
        <v>3.4960762524010001</v>
      </c>
      <c r="F333" s="59">
        <f t="shared" si="26"/>
        <v>24.650947936278516</v>
      </c>
      <c r="G333" s="59">
        <f t="shared" si="26"/>
        <v>0</v>
      </c>
      <c r="H333" s="59">
        <f t="shared" si="26"/>
        <v>2.4236270146171002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1.4669152518430657</v>
      </c>
      <c r="D335" s="59">
        <f t="shared" si="27"/>
        <v>3.474715446068088</v>
      </c>
      <c r="E335" s="59">
        <f t="shared" si="27"/>
        <v>0</v>
      </c>
      <c r="F335" s="59">
        <f t="shared" si="27"/>
        <v>0</v>
      </c>
      <c r="G335" s="59">
        <f t="shared" si="27"/>
        <v>0</v>
      </c>
      <c r="H335" s="59">
        <f t="shared" si="27"/>
        <v>3.4472835989583404</v>
      </c>
      <c r="I335" s="1"/>
    </row>
    <row r="336" spans="2:9" x14ac:dyDescent="0.2">
      <c r="B336" s="9" t="str">
        <f>$B$50</f>
        <v>Technology</v>
      </c>
      <c r="C336" s="59">
        <f t="shared" si="27"/>
        <v>0.93801651169722544</v>
      </c>
      <c r="D336" s="59">
        <f t="shared" si="27"/>
        <v>1.5189452385187878</v>
      </c>
      <c r="E336" s="59">
        <f t="shared" si="27"/>
        <v>10.485470037196446</v>
      </c>
      <c r="F336" s="59">
        <f t="shared" si="27"/>
        <v>12.924323671199307</v>
      </c>
      <c r="G336" s="59">
        <f t="shared" si="27"/>
        <v>0</v>
      </c>
      <c r="H336" s="59">
        <f t="shared" si="27"/>
        <v>1.4236247705820799</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1.1232738858903966</v>
      </c>
      <c r="D338" s="59">
        <f t="shared" si="27"/>
        <v>2.1057433600288493</v>
      </c>
      <c r="E338" s="59">
        <f t="shared" si="27"/>
        <v>5.8900963626769132</v>
      </c>
      <c r="F338" s="59">
        <f t="shared" si="27"/>
        <v>13.789015482112939</v>
      </c>
      <c r="G338" s="59">
        <f t="shared" si="27"/>
        <v>3.3451703839386919</v>
      </c>
      <c r="H338" s="59">
        <f t="shared" si="27"/>
        <v>2.3877218906833826</v>
      </c>
      <c r="I338" s="54"/>
    </row>
    <row r="340" spans="2:9" ht="15" customHeight="1" x14ac:dyDescent="0.2">
      <c r="B340" s="323" t="s">
        <v>243</v>
      </c>
      <c r="C340" s="11"/>
      <c r="D340" s="11"/>
      <c r="E340" s="11"/>
      <c r="F340" s="11"/>
      <c r="G340" s="11"/>
      <c r="H340" s="17"/>
    </row>
    <row r="341" spans="2:9" ht="55.5" customHeight="1" thickBot="1" x14ac:dyDescent="0.25">
      <c r="B341" s="366" t="s">
        <v>244</v>
      </c>
      <c r="C341" s="366"/>
      <c r="D341" s="366"/>
      <c r="E341" s="366"/>
      <c r="F341" s="366"/>
      <c r="G341" s="366"/>
      <c r="H341" s="366"/>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7261.9102604658665</v>
      </c>
      <c r="D343" s="42">
        <f t="shared" si="28"/>
        <v>13221.153007091838</v>
      </c>
      <c r="E343" s="42">
        <f>E293*24</f>
        <v>42593.961831120367</v>
      </c>
      <c r="F343" s="42">
        <f>F293*18</f>
        <v>54411.809091316311</v>
      </c>
      <c r="G343" s="42">
        <f>G293*24</f>
        <v>0</v>
      </c>
      <c r="H343" s="42">
        <f>IF((C32/30+D32/30+E32/24+F32/18+G32/24)=0,0,H268/(C32/30+D32/30+E32/24+F32/18+G32/24))</f>
        <v>11884.94267805876</v>
      </c>
      <c r="I343" s="1"/>
    </row>
    <row r="344" spans="2:9" x14ac:dyDescent="0.2">
      <c r="B344" s="9" t="str">
        <f>$B$33</f>
        <v>Science</v>
      </c>
      <c r="C344" s="43">
        <f t="shared" si="28"/>
        <v>7855.6347053990594</v>
      </c>
      <c r="D344" s="43">
        <f t="shared" si="28"/>
        <v>15051.637661319521</v>
      </c>
      <c r="E344" s="43">
        <f>E294*24</f>
        <v>50436.161763471326</v>
      </c>
      <c r="F344" s="43">
        <f>F294*18</f>
        <v>57658.33179307016</v>
      </c>
      <c r="G344" s="43">
        <f>G294*24</f>
        <v>0</v>
      </c>
      <c r="H344" s="43">
        <f t="shared" ref="H344:H363" si="29">IF((C33/30+D33/30+E33/24+F33/18+G33/24)=0,0,H269/(C33/30+D33/30+E33/24+F33/18+G33/24))</f>
        <v>16926.385196602143</v>
      </c>
      <c r="I344" s="1"/>
    </row>
    <row r="345" spans="2:9" x14ac:dyDescent="0.2">
      <c r="B345" s="9" t="str">
        <f>$B$34</f>
        <v>Fine Arts</v>
      </c>
      <c r="C345" s="43">
        <f t="shared" si="28"/>
        <v>10148.430545141529</v>
      </c>
      <c r="D345" s="43">
        <f t="shared" si="28"/>
        <v>25686.126303326229</v>
      </c>
      <c r="E345" s="43">
        <f t="shared" ref="E345:E363" si="30">E295*24</f>
        <v>39701.750491888321</v>
      </c>
      <c r="F345" s="43">
        <f t="shared" ref="F345:F363" si="31">F295*18</f>
        <v>38229.284807594246</v>
      </c>
      <c r="G345" s="43">
        <f t="shared" ref="G345:G363" si="32">G295*24</f>
        <v>0</v>
      </c>
      <c r="H345" s="43">
        <f t="shared" si="29"/>
        <v>17424.791854373943</v>
      </c>
      <c r="I345" s="1"/>
    </row>
    <row r="346" spans="2:9" x14ac:dyDescent="0.2">
      <c r="B346" s="9" t="str">
        <f>$B$35</f>
        <v>Teacher Education</v>
      </c>
      <c r="C346" s="43">
        <f t="shared" si="28"/>
        <v>13600.646604998135</v>
      </c>
      <c r="D346" s="43">
        <f t="shared" si="28"/>
        <v>17278.285376790169</v>
      </c>
      <c r="E346" s="43">
        <f t="shared" si="30"/>
        <v>15255.996035466786</v>
      </c>
      <c r="F346" s="43">
        <f t="shared" si="31"/>
        <v>40049.141258886506</v>
      </c>
      <c r="G346" s="43">
        <f t="shared" si="32"/>
        <v>0</v>
      </c>
      <c r="H346" s="43">
        <f t="shared" si="29"/>
        <v>23605.656904785134</v>
      </c>
      <c r="I346" s="1"/>
    </row>
    <row r="347" spans="2:9" x14ac:dyDescent="0.2">
      <c r="B347" s="9" t="str">
        <f>$B$36</f>
        <v>Agriculture</v>
      </c>
      <c r="C347" s="43">
        <f t="shared" si="28"/>
        <v>13064.757472089585</v>
      </c>
      <c r="D347" s="43">
        <f t="shared" si="28"/>
        <v>19038.768811612128</v>
      </c>
      <c r="E347" s="43">
        <f t="shared" si="30"/>
        <v>70273.965013740482</v>
      </c>
      <c r="F347" s="43">
        <f t="shared" si="31"/>
        <v>84641.665359832754</v>
      </c>
      <c r="G347" s="43">
        <f t="shared" si="32"/>
        <v>0</v>
      </c>
      <c r="H347" s="43">
        <f t="shared" si="29"/>
        <v>26186.632668254755</v>
      </c>
      <c r="I347" s="1"/>
    </row>
    <row r="348" spans="2:9" x14ac:dyDescent="0.2">
      <c r="B348" s="9" t="str">
        <f>$B$37</f>
        <v>Engineering</v>
      </c>
      <c r="C348" s="43">
        <f t="shared" si="28"/>
        <v>11665.65954285877</v>
      </c>
      <c r="D348" s="43">
        <f t="shared" si="28"/>
        <v>15847.032954828232</v>
      </c>
      <c r="E348" s="43">
        <f t="shared" si="30"/>
        <v>40338.650174494273</v>
      </c>
      <c r="F348" s="43">
        <f t="shared" si="31"/>
        <v>68931.499783861786</v>
      </c>
      <c r="G348" s="43">
        <f t="shared" si="32"/>
        <v>0</v>
      </c>
      <c r="H348" s="43">
        <f t="shared" si="29"/>
        <v>23872.631520057534</v>
      </c>
      <c r="I348" s="1"/>
    </row>
    <row r="349" spans="2:9" x14ac:dyDescent="0.2">
      <c r="B349" s="9" t="str">
        <f>$B$38</f>
        <v>Home Economics</v>
      </c>
      <c r="C349" s="43">
        <f t="shared" si="28"/>
        <v>13044.472291414353</v>
      </c>
      <c r="D349" s="43">
        <f t="shared" si="28"/>
        <v>30573.860138871016</v>
      </c>
      <c r="E349" s="43">
        <f t="shared" si="30"/>
        <v>31931.409844526286</v>
      </c>
      <c r="F349" s="43">
        <f t="shared" si="31"/>
        <v>112332.23615802538</v>
      </c>
      <c r="G349" s="43">
        <f t="shared" si="32"/>
        <v>0</v>
      </c>
      <c r="H349" s="43">
        <f t="shared" si="29"/>
        <v>18648.561455905947</v>
      </c>
      <c r="I349" s="1"/>
    </row>
    <row r="350" spans="2:9" x14ac:dyDescent="0.2">
      <c r="B350" s="9" t="str">
        <f>$B$39</f>
        <v>Law</v>
      </c>
      <c r="C350" s="43">
        <f t="shared" si="28"/>
        <v>0</v>
      </c>
      <c r="D350" s="43">
        <f t="shared" si="28"/>
        <v>0</v>
      </c>
      <c r="E350" s="43">
        <f t="shared" si="30"/>
        <v>0</v>
      </c>
      <c r="F350" s="43">
        <f t="shared" si="31"/>
        <v>0</v>
      </c>
      <c r="G350" s="43">
        <f t="shared" si="32"/>
        <v>19433.861707304743</v>
      </c>
      <c r="H350" s="43">
        <f t="shared" si="29"/>
        <v>19433.861707304743</v>
      </c>
      <c r="I350" s="1"/>
    </row>
    <row r="351" spans="2:9" x14ac:dyDescent="0.2">
      <c r="B351" s="9" t="str">
        <f>$B$40</f>
        <v>Social Service</v>
      </c>
      <c r="C351" s="43">
        <f t="shared" si="28"/>
        <v>10030.709995060068</v>
      </c>
      <c r="D351" s="43">
        <f t="shared" si="28"/>
        <v>13593.742682519876</v>
      </c>
      <c r="E351" s="43">
        <f t="shared" si="30"/>
        <v>24471.203231142721</v>
      </c>
      <c r="F351" s="43">
        <f t="shared" si="31"/>
        <v>14183.097369273461</v>
      </c>
      <c r="G351" s="43">
        <f t="shared" si="32"/>
        <v>0</v>
      </c>
      <c r="H351" s="43">
        <f t="shared" si="29"/>
        <v>16936.164741915014</v>
      </c>
      <c r="I351" s="1"/>
    </row>
    <row r="352" spans="2:9" x14ac:dyDescent="0.2">
      <c r="B352" s="9" t="str">
        <f>$B$41</f>
        <v>Library Science</v>
      </c>
      <c r="C352" s="43">
        <f t="shared" si="28"/>
        <v>136187.72488820928</v>
      </c>
      <c r="D352" s="43">
        <f t="shared" si="28"/>
        <v>0</v>
      </c>
      <c r="E352" s="43">
        <f t="shared" si="30"/>
        <v>78439.02977436519</v>
      </c>
      <c r="F352" s="43">
        <f t="shared" si="31"/>
        <v>15566.021128764105</v>
      </c>
      <c r="G352" s="43">
        <f t="shared" si="32"/>
        <v>0</v>
      </c>
      <c r="H352" s="43">
        <f t="shared" si="29"/>
        <v>87305.909411951681</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6580.0481461300587</v>
      </c>
      <c r="D356" s="43">
        <f t="shared" si="28"/>
        <v>15090.653415630228</v>
      </c>
      <c r="E356" s="43">
        <f t="shared" si="30"/>
        <v>18768.596359600495</v>
      </c>
      <c r="F356" s="43">
        <f t="shared" si="31"/>
        <v>42970.086646626194</v>
      </c>
      <c r="G356" s="43">
        <f t="shared" si="32"/>
        <v>0</v>
      </c>
      <c r="H356" s="43">
        <f t="shared" si="29"/>
        <v>14062.097438628258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6124.5183640169607</v>
      </c>
      <c r="D358" s="43">
        <f t="shared" si="28"/>
        <v>14146.234221786943</v>
      </c>
      <c r="E358" s="43">
        <f t="shared" si="30"/>
        <v>20310.553606945501</v>
      </c>
      <c r="F358" s="43">
        <f t="shared" si="31"/>
        <v>107407.7830492025</v>
      </c>
      <c r="G358" s="43">
        <f t="shared" si="32"/>
        <v>0</v>
      </c>
      <c r="H358" s="43">
        <f t="shared" si="29"/>
        <v>16785.36736428762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10652.606918593028</v>
      </c>
      <c r="D360" s="43">
        <f t="shared" si="33"/>
        <v>25233.07175000108</v>
      </c>
      <c r="E360" s="43">
        <f t="shared" si="30"/>
        <v>0</v>
      </c>
      <c r="F360" s="43">
        <f t="shared" si="31"/>
        <v>0</v>
      </c>
      <c r="G360" s="43">
        <f t="shared" si="32"/>
        <v>0</v>
      </c>
      <c r="H360" s="43">
        <f t="shared" si="29"/>
        <v>25033.864138011268</v>
      </c>
      <c r="I360" s="1"/>
    </row>
    <row r="361" spans="2:9" x14ac:dyDescent="0.2">
      <c r="B361" s="9" t="str">
        <f>$B$50</f>
        <v>Technology</v>
      </c>
      <c r="C361" s="43">
        <f t="shared" si="33"/>
        <v>6811.7917307804819</v>
      </c>
      <c r="D361" s="43">
        <f t="shared" si="33"/>
        <v>11030.444012685357</v>
      </c>
      <c r="E361" s="43">
        <f t="shared" si="30"/>
        <v>60915.633959139421</v>
      </c>
      <c r="F361" s="43">
        <f t="shared" si="31"/>
        <v>56313.167206478473</v>
      </c>
      <c r="G361" s="43">
        <f t="shared" si="32"/>
        <v>0</v>
      </c>
      <c r="H361" s="43">
        <f t="shared" si="29"/>
        <v>10277.075498160466</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8157.1141572608349</v>
      </c>
      <c r="D363" s="42">
        <f t="shared" si="33"/>
        <v>15291.719312101372</v>
      </c>
      <c r="E363" s="42">
        <f t="shared" si="30"/>
        <v>34218.680969004927</v>
      </c>
      <c r="F363" s="42">
        <f t="shared" si="31"/>
        <v>60080.755806767178</v>
      </c>
      <c r="G363" s="42">
        <f t="shared" si="32"/>
        <v>19433.861707304743</v>
      </c>
      <c r="H363" s="42">
        <f t="shared" si="29"/>
        <v>16501.455660032188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4" priority="7" stopIfTrue="1">
      <formula>C32=0</formula>
    </cfRule>
  </conditionalFormatting>
  <conditionalFormatting sqref="C91:G110">
    <cfRule type="expression" dxfId="103" priority="6" stopIfTrue="1">
      <formula>C32=0</formula>
    </cfRule>
  </conditionalFormatting>
  <conditionalFormatting sqref="C143:H162">
    <cfRule type="expression" dxfId="102" priority="4" stopIfTrue="1">
      <formula>C32=0</formula>
    </cfRule>
  </conditionalFormatting>
  <conditionalFormatting sqref="H143:H162">
    <cfRule type="expression" dxfId="101" priority="5" stopIfTrue="1">
      <formula>OR(AND(#REF!&gt;0,H143&gt;0,H61=0),AND(#REF!&gt;0,H143&gt;0,H32=0))</formula>
    </cfRule>
  </conditionalFormatting>
  <conditionalFormatting sqref="H143:H162">
    <cfRule type="expression" dxfId="100" priority="3" stopIfTrue="1">
      <formula>OR(AND(#REF!&gt;0,H143&gt;0,H61=0),AND(#REF!&gt;0,H143&gt;0,H32=0))</formula>
    </cfRule>
  </conditionalFormatting>
  <conditionalFormatting sqref="H143:H162">
    <cfRule type="expression" dxfId="99" priority="2" stopIfTrue="1">
      <formula>OR(AND(#REF!&gt;0,H143&gt;0,H61=0),AND(#REF!&gt;0,H143&gt;0,H32=0))</formula>
    </cfRule>
  </conditionalFormatting>
  <conditionalFormatting sqref="C293:G312">
    <cfRule type="expression" dxfId="98" priority="1" stopIfTrue="1">
      <formula>C32=0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000"/>
    <pageSetUpPr fitToPage="1"/>
  </sheetPr>
  <dimension ref="B1:W363"/>
  <sheetViews>
    <sheetView showGridLines="0" showZeros="0" topLeftCell="A322" zoomScale="70" zoomScaleNormal="70" workbookViewId="0">
      <selection activeCell="M150" sqref="M150"/>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90</v>
      </c>
      <c r="C3" s="6"/>
      <c r="D3" s="6"/>
      <c r="E3" s="6"/>
      <c r="F3" s="6"/>
      <c r="G3" s="6"/>
      <c r="H3" s="6"/>
    </row>
    <row r="4" spans="2:8" x14ac:dyDescent="0.2">
      <c r="B4" s="90" t="s">
        <v>163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66" t="s">
        <v>67</v>
      </c>
      <c r="C11" s="366"/>
      <c r="D11" s="366"/>
      <c r="E11" s="366"/>
      <c r="F11" s="366"/>
      <c r="G11" s="366"/>
      <c r="H11" s="366"/>
    </row>
    <row r="12" spans="2:8" ht="15" thickBot="1" x14ac:dyDescent="0.25">
      <c r="B12" s="374" t="s">
        <v>18</v>
      </c>
      <c r="C12" s="375"/>
      <c r="D12" s="375"/>
      <c r="E12" s="376"/>
      <c r="F12" s="285" t="s">
        <v>19</v>
      </c>
      <c r="G12" s="289"/>
      <c r="H12" s="64" t="s">
        <v>21</v>
      </c>
    </row>
    <row r="13" spans="2:8" x14ac:dyDescent="0.2">
      <c r="B13" s="377" t="s">
        <v>14</v>
      </c>
      <c r="C13" s="378"/>
      <c r="D13" s="378"/>
      <c r="E13" s="379"/>
      <c r="F13" s="81">
        <f>Data!G32</f>
        <v>43282500</v>
      </c>
      <c r="G13" s="33"/>
      <c r="H13" s="60">
        <f>F13</f>
        <v>43282500</v>
      </c>
    </row>
    <row r="14" spans="2:8" x14ac:dyDescent="0.2">
      <c r="B14" s="380" t="s">
        <v>15</v>
      </c>
      <c r="C14" s="381"/>
      <c r="D14" s="381"/>
      <c r="E14" s="382"/>
      <c r="F14" s="82">
        <f>Data!H32</f>
        <v>802104</v>
      </c>
      <c r="G14" s="33"/>
      <c r="H14" s="30">
        <f>F14</f>
        <v>802104</v>
      </c>
    </row>
    <row r="15" spans="2:8" x14ac:dyDescent="0.2">
      <c r="B15" s="380" t="s">
        <v>16</v>
      </c>
      <c r="C15" s="381"/>
      <c r="D15" s="381"/>
      <c r="E15" s="382"/>
      <c r="F15" s="82">
        <f>Data!I32</f>
        <v>7166467</v>
      </c>
      <c r="G15" s="33"/>
      <c r="H15" s="30">
        <f>F15</f>
        <v>7166467</v>
      </c>
    </row>
    <row r="16" spans="2:8" x14ac:dyDescent="0.2">
      <c r="B16" s="380" t="s">
        <v>20</v>
      </c>
      <c r="C16" s="381"/>
      <c r="D16" s="381"/>
      <c r="E16" s="382"/>
      <c r="F16" s="82">
        <f>Data!J32</f>
        <v>6304588</v>
      </c>
      <c r="G16" s="33"/>
      <c r="H16" s="30">
        <f>F16-G16</f>
        <v>6304588</v>
      </c>
    </row>
    <row r="17" spans="2:23" x14ac:dyDescent="0.2">
      <c r="B17" s="380" t="s">
        <v>17</v>
      </c>
      <c r="C17" s="381"/>
      <c r="D17" s="381"/>
      <c r="E17" s="382"/>
      <c r="F17" s="82">
        <f>Data!K32</f>
        <v>19228563</v>
      </c>
      <c r="G17" s="33"/>
      <c r="H17" s="30">
        <f>F17</f>
        <v>19228563</v>
      </c>
    </row>
    <row r="18" spans="2:23" x14ac:dyDescent="0.2">
      <c r="B18" s="380" t="s">
        <v>1</v>
      </c>
      <c r="C18" s="381"/>
      <c r="D18" s="381"/>
      <c r="E18" s="382"/>
      <c r="F18" s="83">
        <f>SUM(F13:F17)</f>
        <v>76784222</v>
      </c>
      <c r="G18" s="34"/>
      <c r="H18" s="29">
        <f>SUM(H13:H17)</f>
        <v>76784222</v>
      </c>
    </row>
    <row r="19" spans="2:23" ht="13.5" customHeight="1" x14ac:dyDescent="0.2">
      <c r="B19" s="27"/>
      <c r="D19" s="27"/>
      <c r="E19" s="27"/>
      <c r="F19" s="27"/>
      <c r="G19" s="27"/>
      <c r="H19" s="5"/>
    </row>
    <row r="20" spans="2:23" ht="13.5" customHeight="1" x14ac:dyDescent="0.2">
      <c r="B20" s="27"/>
      <c r="D20" s="383" t="s">
        <v>24</v>
      </c>
      <c r="E20" s="384"/>
      <c r="F20" s="385"/>
      <c r="G20" s="286" t="s">
        <v>25</v>
      </c>
      <c r="H20" s="286" t="s">
        <v>26</v>
      </c>
    </row>
    <row r="21" spans="2:23" ht="14.25" customHeight="1" x14ac:dyDescent="0.2">
      <c r="B21" s="361" t="s">
        <v>23</v>
      </c>
      <c r="C21" s="386"/>
      <c r="D21" s="387" t="str">
        <f>Data!L32</f>
        <v>Janet Coleman</v>
      </c>
      <c r="E21" s="388"/>
      <c r="F21" s="389"/>
      <c r="G21" s="288" t="str">
        <f>Data!M32</f>
        <v>325-942-2014</v>
      </c>
      <c r="H21" s="84" t="str">
        <f>Data!N32</f>
        <v>janet.coleman@angelo.edu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Data!O32</f>
        <v>6323</v>
      </c>
      <c r="D25" s="86">
        <f>Data!P32</f>
        <v>2440</v>
      </c>
      <c r="E25" s="86">
        <f>Data!Q32</f>
        <v>1347</v>
      </c>
      <c r="F25" s="86">
        <f>Data!R32</f>
        <v>0</v>
      </c>
      <c r="G25" s="86">
        <f>Data!S32</f>
        <v>79</v>
      </c>
      <c r="H25" s="74">
        <f>SUM(C25:G25)</f>
        <v>10189</v>
      </c>
    </row>
    <row r="26" spans="2:23" x14ac:dyDescent="0.2">
      <c r="C26" s="2"/>
      <c r="D26" s="2"/>
      <c r="E26" s="2"/>
      <c r="F26" s="2"/>
      <c r="G26" s="2"/>
      <c r="H26" s="2"/>
      <c r="I26" s="2"/>
    </row>
    <row r="27" spans="2:23" ht="13.5" customHeight="1" x14ac:dyDescent="0.2">
      <c r="B27" s="27"/>
      <c r="D27" s="383" t="s">
        <v>24</v>
      </c>
      <c r="E27" s="384"/>
      <c r="F27" s="385"/>
      <c r="G27" s="286" t="s">
        <v>25</v>
      </c>
      <c r="H27" s="286" t="s">
        <v>26</v>
      </c>
    </row>
    <row r="28" spans="2:23" ht="28.5" x14ac:dyDescent="0.2">
      <c r="B28" s="361" t="s">
        <v>40</v>
      </c>
      <c r="C28" s="386"/>
      <c r="D28" s="387" t="str">
        <f>Data!T32</f>
        <v>Weeaks, Cynthia</v>
      </c>
      <c r="E28" s="388"/>
      <c r="F28" s="389"/>
      <c r="G28" s="288" t="str">
        <f>Data!U32</f>
        <v>(325) 942-2043 ext 222</v>
      </c>
      <c r="H28" s="84" t="str">
        <f>Data!V32</f>
        <v>Cynthia.Weeaks@angelo.edu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Data!W32</f>
        <v>86137</v>
      </c>
      <c r="D32" s="87">
        <f>Data!AQ32</f>
        <v>13703</v>
      </c>
      <c r="E32" s="87">
        <f>Data!BK32</f>
        <v>6462</v>
      </c>
      <c r="F32" s="87">
        <f>Data!CE32</f>
        <v>0</v>
      </c>
      <c r="G32" s="87">
        <f>Data!CY32</f>
        <v>0</v>
      </c>
      <c r="H32" s="22">
        <f>SUM(C32:G32)</f>
        <v>106302</v>
      </c>
      <c r="I32" s="1"/>
      <c r="W32" s="18"/>
    </row>
    <row r="33" spans="2:23" x14ac:dyDescent="0.2">
      <c r="B33" s="7" t="s">
        <v>47</v>
      </c>
      <c r="C33" s="87">
        <f>Data!X32</f>
        <v>25240</v>
      </c>
      <c r="D33" s="87">
        <f>Data!AR32</f>
        <v>7375</v>
      </c>
      <c r="E33" s="87">
        <f>Data!BL32</f>
        <v>376</v>
      </c>
      <c r="F33" s="87">
        <f>Data!CF32</f>
        <v>0</v>
      </c>
      <c r="G33" s="87">
        <f>Data!CZ32</f>
        <v>0</v>
      </c>
      <c r="H33" s="22">
        <f t="shared" ref="H33:H52" si="0">SUM(C33:G33)</f>
        <v>32991</v>
      </c>
      <c r="I33" s="1"/>
      <c r="W33" s="18"/>
    </row>
    <row r="34" spans="2:23" x14ac:dyDescent="0.2">
      <c r="B34" s="7" t="s">
        <v>48</v>
      </c>
      <c r="C34" s="87">
        <f>Data!Y32</f>
        <v>8479</v>
      </c>
      <c r="D34" s="87">
        <f>Data!AS32</f>
        <v>1622</v>
      </c>
      <c r="E34" s="87">
        <f>Data!BM32</f>
        <v>0</v>
      </c>
      <c r="F34" s="87">
        <f>Data!CG32</f>
        <v>0</v>
      </c>
      <c r="G34" s="87">
        <f>Data!DA32</f>
        <v>0</v>
      </c>
      <c r="H34" s="22">
        <f t="shared" si="0"/>
        <v>10101</v>
      </c>
      <c r="I34" s="1"/>
      <c r="W34" s="18"/>
    </row>
    <row r="35" spans="2:23" x14ac:dyDescent="0.2">
      <c r="B35" s="7" t="s">
        <v>49</v>
      </c>
      <c r="C35" s="87">
        <f>Data!Z32</f>
        <v>1746</v>
      </c>
      <c r="D35" s="87">
        <f>Data!AT32</f>
        <v>2370</v>
      </c>
      <c r="E35" s="87">
        <f>Data!BN32</f>
        <v>13389</v>
      </c>
      <c r="F35" s="87">
        <f>Data!CH32</f>
        <v>0</v>
      </c>
      <c r="G35" s="87">
        <f>Data!DB32</f>
        <v>0</v>
      </c>
      <c r="H35" s="22">
        <f t="shared" si="0"/>
        <v>17505</v>
      </c>
      <c r="I35" s="1"/>
      <c r="W35" s="18"/>
    </row>
    <row r="36" spans="2:23" x14ac:dyDescent="0.2">
      <c r="B36" s="7" t="s">
        <v>50</v>
      </c>
      <c r="C36" s="87">
        <f>Data!AA32</f>
        <v>2448</v>
      </c>
      <c r="D36" s="87">
        <f>Data!AU32</f>
        <v>2487</v>
      </c>
      <c r="E36" s="87">
        <f>Data!BO32</f>
        <v>318</v>
      </c>
      <c r="F36" s="87">
        <f>Data!CI32</f>
        <v>0</v>
      </c>
      <c r="G36" s="87">
        <f>Data!DC32</f>
        <v>0</v>
      </c>
      <c r="H36" s="22">
        <f t="shared" si="0"/>
        <v>5253</v>
      </c>
      <c r="I36" s="1"/>
      <c r="W36" s="18"/>
    </row>
    <row r="37" spans="2:23" x14ac:dyDescent="0.2">
      <c r="B37" s="7" t="s">
        <v>51</v>
      </c>
      <c r="C37" s="87">
        <f>Data!AB32</f>
        <v>2776</v>
      </c>
      <c r="D37" s="87">
        <f>Data!AV32</f>
        <v>1270</v>
      </c>
      <c r="E37" s="87">
        <f>Data!BP32</f>
        <v>0</v>
      </c>
      <c r="F37" s="87">
        <f>Data!CJ32</f>
        <v>0</v>
      </c>
      <c r="G37" s="87">
        <f>Data!DD32</f>
        <v>0</v>
      </c>
      <c r="H37" s="22">
        <f t="shared" si="0"/>
        <v>4046</v>
      </c>
      <c r="I37" s="1"/>
      <c r="W37" s="18"/>
    </row>
    <row r="38" spans="2:23" x14ac:dyDescent="0.2">
      <c r="B38" s="7" t="s">
        <v>52</v>
      </c>
      <c r="C38" s="87">
        <f>Data!AC32</f>
        <v>528</v>
      </c>
      <c r="D38" s="87">
        <f>Data!AW32</f>
        <v>297</v>
      </c>
      <c r="E38" s="87">
        <f>Data!BQ32</f>
        <v>231</v>
      </c>
      <c r="F38" s="87">
        <f>Data!CK32</f>
        <v>0</v>
      </c>
      <c r="G38" s="87">
        <f>Data!DE32</f>
        <v>0</v>
      </c>
      <c r="H38" s="22">
        <f t="shared" si="0"/>
        <v>1056</v>
      </c>
      <c r="I38" s="1"/>
      <c r="W38" s="18"/>
    </row>
    <row r="39" spans="2:23" x14ac:dyDescent="0.2">
      <c r="B39" s="7" t="s">
        <v>53</v>
      </c>
      <c r="C39" s="87">
        <f>Data!AD32</f>
        <v>0</v>
      </c>
      <c r="D39" s="87">
        <f>Data!AX32</f>
        <v>0</v>
      </c>
      <c r="E39" s="87">
        <f>Data!BR32</f>
        <v>0</v>
      </c>
      <c r="F39" s="87">
        <f>Data!CL32</f>
        <v>0</v>
      </c>
      <c r="G39" s="87">
        <f>Data!DF32</f>
        <v>0</v>
      </c>
      <c r="H39" s="22">
        <f t="shared" si="0"/>
        <v>0</v>
      </c>
      <c r="I39" s="1"/>
      <c r="W39" s="18"/>
    </row>
    <row r="40" spans="2:23" x14ac:dyDescent="0.2">
      <c r="B40" s="7" t="s">
        <v>54</v>
      </c>
      <c r="C40" s="87">
        <f>Data!AE32</f>
        <v>651</v>
      </c>
      <c r="D40" s="87">
        <f>Data!AY32</f>
        <v>1782</v>
      </c>
      <c r="E40" s="87">
        <f>Data!BS32</f>
        <v>0</v>
      </c>
      <c r="F40" s="87">
        <f>Data!CM32</f>
        <v>0</v>
      </c>
      <c r="G40" s="87">
        <f>Data!DG32</f>
        <v>0</v>
      </c>
      <c r="H40" s="22">
        <f t="shared" si="0"/>
        <v>2433</v>
      </c>
      <c r="I40" s="1"/>
      <c r="W40" s="18"/>
    </row>
    <row r="41" spans="2:23" x14ac:dyDescent="0.2">
      <c r="B41" s="7" t="s">
        <v>55</v>
      </c>
      <c r="C41" s="87">
        <f>Data!AF32</f>
        <v>0</v>
      </c>
      <c r="D41" s="87">
        <f>Data!AZ32</f>
        <v>0</v>
      </c>
      <c r="E41" s="87">
        <f>Data!BT32</f>
        <v>0</v>
      </c>
      <c r="F41" s="87">
        <f>Data!CN32</f>
        <v>0</v>
      </c>
      <c r="G41" s="87">
        <f>Data!DH32</f>
        <v>0</v>
      </c>
      <c r="H41" s="22">
        <f t="shared" si="0"/>
        <v>0</v>
      </c>
      <c r="I41" s="1"/>
      <c r="W41" s="18"/>
    </row>
    <row r="42" spans="2:23" x14ac:dyDescent="0.2">
      <c r="B42" s="7" t="s">
        <v>56</v>
      </c>
      <c r="C42" s="87">
        <f>Data!AG32</f>
        <v>0</v>
      </c>
      <c r="D42" s="87">
        <f>Data!BA32</f>
        <v>0</v>
      </c>
      <c r="E42" s="87">
        <f>Data!BU32</f>
        <v>0</v>
      </c>
      <c r="F42" s="87">
        <f>Data!CO32</f>
        <v>0</v>
      </c>
      <c r="G42" s="87">
        <f>Data!DI32</f>
        <v>0</v>
      </c>
      <c r="H42" s="22">
        <f t="shared" si="0"/>
        <v>0</v>
      </c>
      <c r="I42" s="1"/>
      <c r="W42" s="18"/>
    </row>
    <row r="43" spans="2:23" x14ac:dyDescent="0.2">
      <c r="B43" s="7" t="s">
        <v>57</v>
      </c>
      <c r="C43" s="87">
        <f>Data!AH32</f>
        <v>0</v>
      </c>
      <c r="D43" s="87">
        <f>Data!BB32</f>
        <v>0</v>
      </c>
      <c r="E43" s="87">
        <f>Data!BV32</f>
        <v>0</v>
      </c>
      <c r="F43" s="87">
        <f>Data!CP32</f>
        <v>0</v>
      </c>
      <c r="G43" s="87">
        <f>Data!DJ32</f>
        <v>0</v>
      </c>
      <c r="H43" s="22">
        <f t="shared" si="0"/>
        <v>0</v>
      </c>
      <c r="I43" s="1"/>
      <c r="W43" s="18"/>
    </row>
    <row r="44" spans="2:23" x14ac:dyDescent="0.2">
      <c r="B44" s="7" t="s">
        <v>58</v>
      </c>
      <c r="C44" s="87">
        <f>Data!AI32</f>
        <v>767</v>
      </c>
      <c r="D44" s="87">
        <f>Data!BC32</f>
        <v>0</v>
      </c>
      <c r="E44" s="87">
        <f>Data!BW32</f>
        <v>0</v>
      </c>
      <c r="F44" s="87">
        <f>Data!CQ32</f>
        <v>0</v>
      </c>
      <c r="G44" s="87">
        <f>Data!DK32</f>
        <v>0</v>
      </c>
      <c r="H44" s="22">
        <f t="shared" si="0"/>
        <v>767</v>
      </c>
      <c r="I44" s="1"/>
      <c r="W44" s="18"/>
    </row>
    <row r="45" spans="2:23" x14ac:dyDescent="0.2">
      <c r="B45" s="7" t="s">
        <v>59</v>
      </c>
      <c r="C45" s="87">
        <f>Data!AJ32</f>
        <v>3126</v>
      </c>
      <c r="D45" s="87">
        <f>Data!BD32</f>
        <v>3070</v>
      </c>
      <c r="E45" s="87">
        <f>Data!BX32</f>
        <v>202</v>
      </c>
      <c r="F45" s="87">
        <f>Data!CR32</f>
        <v>0</v>
      </c>
      <c r="G45" s="87">
        <f>Data!DL32</f>
        <v>2597</v>
      </c>
      <c r="H45" s="22">
        <f t="shared" si="0"/>
        <v>8995</v>
      </c>
      <c r="I45" s="1"/>
      <c r="W45" s="18"/>
    </row>
    <row r="46" spans="2:23" x14ac:dyDescent="0.2">
      <c r="B46" s="7" t="s">
        <v>60</v>
      </c>
      <c r="C46" s="87">
        <f>Data!AK32</f>
        <v>0</v>
      </c>
      <c r="D46" s="87">
        <f>Data!BE32</f>
        <v>0</v>
      </c>
      <c r="E46" s="87">
        <f>Data!BY32</f>
        <v>0</v>
      </c>
      <c r="F46" s="87">
        <f>Data!CS32</f>
        <v>0</v>
      </c>
      <c r="G46" s="87">
        <f>Data!DM32</f>
        <v>0</v>
      </c>
      <c r="H46" s="22">
        <f t="shared" si="0"/>
        <v>0</v>
      </c>
      <c r="I46" s="1"/>
      <c r="W46" s="18"/>
    </row>
    <row r="47" spans="2:23" x14ac:dyDescent="0.2">
      <c r="B47" s="7" t="s">
        <v>61</v>
      </c>
      <c r="C47" s="87">
        <f>Data!AL32</f>
        <v>6876</v>
      </c>
      <c r="D47" s="87">
        <f>Data!BF32</f>
        <v>10200</v>
      </c>
      <c r="E47" s="87">
        <f>Data!BZ32</f>
        <v>3537</v>
      </c>
      <c r="F47" s="87">
        <f>Data!CT32</f>
        <v>0</v>
      </c>
      <c r="G47" s="87">
        <f>Data!DN32</f>
        <v>0</v>
      </c>
      <c r="H47" s="22">
        <f t="shared" si="0"/>
        <v>20613</v>
      </c>
      <c r="I47" s="1"/>
      <c r="W47" s="18"/>
    </row>
    <row r="48" spans="2:23" x14ac:dyDescent="0.2">
      <c r="B48" s="7" t="s">
        <v>62</v>
      </c>
      <c r="C48" s="87">
        <f>Data!AM32</f>
        <v>0</v>
      </c>
      <c r="D48" s="87">
        <f>Data!BG32</f>
        <v>0</v>
      </c>
      <c r="E48" s="87">
        <f>Data!CA32</f>
        <v>0</v>
      </c>
      <c r="F48" s="87">
        <f>Data!CU32</f>
        <v>0</v>
      </c>
      <c r="G48" s="87">
        <f>Data!DO32</f>
        <v>0</v>
      </c>
      <c r="H48" s="22">
        <f t="shared" si="0"/>
        <v>0</v>
      </c>
      <c r="I48" s="1"/>
      <c r="W48" s="18"/>
    </row>
    <row r="49" spans="2:23" x14ac:dyDescent="0.2">
      <c r="B49" s="7" t="s">
        <v>63</v>
      </c>
      <c r="C49" s="87">
        <f>Data!AN32</f>
        <v>0</v>
      </c>
      <c r="D49" s="87">
        <f>Data!BH32</f>
        <v>792</v>
      </c>
      <c r="E49" s="87">
        <f>Data!CB32</f>
        <v>0</v>
      </c>
      <c r="F49" s="87">
        <f>Data!CV32</f>
        <v>0</v>
      </c>
      <c r="G49" s="87">
        <f>Data!DP32</f>
        <v>0</v>
      </c>
      <c r="H49" s="22">
        <f t="shared" si="0"/>
        <v>792</v>
      </c>
      <c r="I49" s="1"/>
      <c r="W49" s="18"/>
    </row>
    <row r="50" spans="2:23" x14ac:dyDescent="0.2">
      <c r="B50" s="7" t="s">
        <v>64</v>
      </c>
      <c r="C50" s="87">
        <f>Data!AO32</f>
        <v>1983</v>
      </c>
      <c r="D50" s="87">
        <f>Data!BI32</f>
        <v>1119</v>
      </c>
      <c r="E50" s="87">
        <f>Data!CC32</f>
        <v>630</v>
      </c>
      <c r="F50" s="87">
        <f>Data!CW32</f>
        <v>0</v>
      </c>
      <c r="G50" s="87">
        <f>Data!DQ32</f>
        <v>0</v>
      </c>
      <c r="H50" s="22">
        <f t="shared" si="0"/>
        <v>3732</v>
      </c>
      <c r="I50" s="1"/>
      <c r="W50" s="18"/>
    </row>
    <row r="51" spans="2:23" x14ac:dyDescent="0.2">
      <c r="B51" s="7" t="s">
        <v>0</v>
      </c>
      <c r="C51" s="87">
        <f>Data!AP32</f>
        <v>656</v>
      </c>
      <c r="D51" s="87">
        <f>Data!BJ32</f>
        <v>3597</v>
      </c>
      <c r="E51" s="87">
        <f>Data!CD32</f>
        <v>1627</v>
      </c>
      <c r="F51" s="87">
        <f>Data!CX32</f>
        <v>0</v>
      </c>
      <c r="G51" s="87">
        <f>Data!DR32</f>
        <v>0</v>
      </c>
      <c r="H51" s="22">
        <f t="shared" si="0"/>
        <v>5880</v>
      </c>
      <c r="I51" s="1"/>
      <c r="W51" s="18"/>
    </row>
    <row r="52" spans="2:23" x14ac:dyDescent="0.2">
      <c r="B52" s="8" t="s">
        <v>35</v>
      </c>
      <c r="C52" s="22">
        <f>SUM(C32:C51)</f>
        <v>141413</v>
      </c>
      <c r="D52" s="22">
        <f>SUM(D32:D51)</f>
        <v>49684</v>
      </c>
      <c r="E52" s="22">
        <f>SUM(E32:E51)</f>
        <v>26772</v>
      </c>
      <c r="F52" s="22">
        <f>SUM(F32:F51)</f>
        <v>0</v>
      </c>
      <c r="G52" s="22">
        <f>SUM(G32:G51)</f>
        <v>2597</v>
      </c>
      <c r="H52" s="22">
        <f t="shared" si="0"/>
        <v>220466</v>
      </c>
      <c r="I52" s="1"/>
    </row>
    <row r="53" spans="2:23" x14ac:dyDescent="0.2">
      <c r="B53" s="14"/>
      <c r="C53" s="18"/>
      <c r="D53" s="18"/>
      <c r="E53" s="18"/>
      <c r="F53" s="18"/>
      <c r="G53" s="18"/>
      <c r="H53" s="18"/>
      <c r="I53" s="1"/>
    </row>
    <row r="54" spans="2:23" ht="13.5" customHeight="1" x14ac:dyDescent="0.2">
      <c r="B54" s="27"/>
      <c r="D54" s="383" t="s">
        <v>24</v>
      </c>
      <c r="E54" s="384"/>
      <c r="F54" s="385"/>
      <c r="G54" s="286" t="s">
        <v>25</v>
      </c>
      <c r="H54" s="286" t="s">
        <v>26</v>
      </c>
    </row>
    <row r="55" spans="2:23" ht="28.5" x14ac:dyDescent="0.2">
      <c r="B55" s="361" t="s">
        <v>41</v>
      </c>
      <c r="C55" s="386"/>
      <c r="D55" s="387" t="str">
        <f>Data!T32</f>
        <v>Weeaks, Cynthia</v>
      </c>
      <c r="E55" s="388"/>
      <c r="F55" s="389"/>
      <c r="G55" s="288" t="str">
        <f>Data!U32</f>
        <v>(325) 942-2043 ext 222</v>
      </c>
      <c r="H55" s="84" t="str">
        <f>Data!V32</f>
        <v>Cynthia.Weeaks@angelo.edu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Data!DS32</f>
        <v>5050966</v>
      </c>
      <c r="D61" s="88">
        <f>Data!EM32</f>
        <v>1645678</v>
      </c>
      <c r="E61" s="88">
        <f>Data!FG32</f>
        <v>1233456</v>
      </c>
      <c r="F61" s="88">
        <f>Data!GA32</f>
        <v>0</v>
      </c>
      <c r="G61" s="88">
        <f>Data!GU32</f>
        <v>0</v>
      </c>
      <c r="H61" s="21">
        <f>SUM(C61:G61)</f>
        <v>7930100</v>
      </c>
      <c r="I61" s="1"/>
    </row>
    <row r="62" spans="2:23" x14ac:dyDescent="0.2">
      <c r="B62" s="9" t="str">
        <f>$B$33</f>
        <v>Science</v>
      </c>
      <c r="C62" s="87">
        <f>Data!DT32</f>
        <v>2036195</v>
      </c>
      <c r="D62" s="87">
        <f>Data!EN32</f>
        <v>1071684</v>
      </c>
      <c r="E62" s="87">
        <f>Data!FH32</f>
        <v>118757</v>
      </c>
      <c r="F62" s="87">
        <f>Data!GB32</f>
        <v>0</v>
      </c>
      <c r="G62" s="87">
        <f>Data!GV32</f>
        <v>0</v>
      </c>
      <c r="H62" s="22">
        <f t="shared" ref="H62:H81" si="1">SUM(C62:G62)</f>
        <v>3226636</v>
      </c>
      <c r="I62" s="1"/>
    </row>
    <row r="63" spans="2:23" x14ac:dyDescent="0.2">
      <c r="B63" s="9" t="str">
        <f>$B$34</f>
        <v>Fine Arts</v>
      </c>
      <c r="C63" s="87">
        <f>Data!DU32</f>
        <v>1105998</v>
      </c>
      <c r="D63" s="87">
        <f>Data!EO32</f>
        <v>537424</v>
      </c>
      <c r="E63" s="87">
        <f>Data!FI32</f>
        <v>0</v>
      </c>
      <c r="F63" s="87">
        <f>Data!GC32</f>
        <v>0</v>
      </c>
      <c r="G63" s="87">
        <f>Data!GW32</f>
        <v>0</v>
      </c>
      <c r="H63" s="22">
        <f t="shared" si="1"/>
        <v>1643422</v>
      </c>
      <c r="I63" s="1"/>
    </row>
    <row r="64" spans="2:23" x14ac:dyDescent="0.2">
      <c r="B64" s="9" t="str">
        <f>$B$35</f>
        <v>Teacher Education</v>
      </c>
      <c r="C64" s="87">
        <f>Data!DV32</f>
        <v>126768</v>
      </c>
      <c r="D64" s="87">
        <f>Data!EP32</f>
        <v>265295</v>
      </c>
      <c r="E64" s="87">
        <f>Data!FJ32</f>
        <v>344623</v>
      </c>
      <c r="F64" s="87">
        <f>Data!GD32</f>
        <v>0</v>
      </c>
      <c r="G64" s="87">
        <f>Data!GX32</f>
        <v>0</v>
      </c>
      <c r="H64" s="22">
        <f t="shared" si="1"/>
        <v>736686</v>
      </c>
      <c r="I64" s="1"/>
    </row>
    <row r="65" spans="2:9" x14ac:dyDescent="0.2">
      <c r="B65" s="9" t="str">
        <f>$B$36</f>
        <v>Agriculture</v>
      </c>
      <c r="C65" s="87">
        <f>Data!DW32</f>
        <v>181049</v>
      </c>
      <c r="D65" s="87">
        <f>Data!EQ32</f>
        <v>229736</v>
      </c>
      <c r="E65" s="87">
        <f>Data!FK32</f>
        <v>156661</v>
      </c>
      <c r="F65" s="87">
        <f>Data!GE32</f>
        <v>0</v>
      </c>
      <c r="G65" s="87">
        <f>Data!GY32</f>
        <v>0</v>
      </c>
      <c r="H65" s="22">
        <f t="shared" si="1"/>
        <v>567446</v>
      </c>
      <c r="I65" s="1"/>
    </row>
    <row r="66" spans="2:9" x14ac:dyDescent="0.2">
      <c r="B66" s="9" t="str">
        <f>$B$37</f>
        <v>Engineering</v>
      </c>
      <c r="C66" s="87">
        <f>Data!DX32</f>
        <v>574696</v>
      </c>
      <c r="D66" s="87">
        <f>Data!ER32</f>
        <v>469634</v>
      </c>
      <c r="E66" s="87">
        <f>Data!FL32</f>
        <v>0</v>
      </c>
      <c r="F66" s="87">
        <f>Data!GF32</f>
        <v>0</v>
      </c>
      <c r="G66" s="87">
        <f>Data!GZ32</f>
        <v>0</v>
      </c>
      <c r="H66" s="22">
        <f t="shared" si="1"/>
        <v>1044330</v>
      </c>
      <c r="I66" s="1"/>
    </row>
    <row r="67" spans="2:9" x14ac:dyDescent="0.2">
      <c r="B67" s="9" t="str">
        <f>$B$38</f>
        <v>Home Economics</v>
      </c>
      <c r="C67" s="87">
        <f>Data!DY32</f>
        <v>22250</v>
      </c>
      <c r="D67" s="87">
        <f>Data!ES32</f>
        <v>33233</v>
      </c>
      <c r="E67" s="87">
        <f>Data!FM32</f>
        <v>32373</v>
      </c>
      <c r="F67" s="87">
        <f>Data!GG32</f>
        <v>0</v>
      </c>
      <c r="G67" s="87">
        <f>Data!HA32</f>
        <v>0</v>
      </c>
      <c r="H67" s="22">
        <f t="shared" si="1"/>
        <v>87856</v>
      </c>
      <c r="I67" s="1"/>
    </row>
    <row r="68" spans="2:9" x14ac:dyDescent="0.2">
      <c r="B68" s="9" t="str">
        <f>$B$39</f>
        <v>Law</v>
      </c>
      <c r="C68" s="87">
        <f>Data!DZ32</f>
        <v>0</v>
      </c>
      <c r="D68" s="87">
        <f>Data!ET32</f>
        <v>0</v>
      </c>
      <c r="E68" s="87">
        <f>Data!FN32</f>
        <v>0</v>
      </c>
      <c r="F68" s="87">
        <f>Data!GH32</f>
        <v>0</v>
      </c>
      <c r="G68" s="87">
        <f>Data!HB32</f>
        <v>0</v>
      </c>
      <c r="H68" s="22">
        <f t="shared" si="1"/>
        <v>0</v>
      </c>
      <c r="I68" s="1"/>
    </row>
    <row r="69" spans="2:9" x14ac:dyDescent="0.2">
      <c r="B69" s="9" t="str">
        <f>$B$40</f>
        <v>Social Service</v>
      </c>
      <c r="C69" s="87">
        <f>Data!EA32</f>
        <v>75975</v>
      </c>
      <c r="D69" s="87">
        <f>Data!EU32</f>
        <v>195074</v>
      </c>
      <c r="E69" s="87">
        <f>Data!FO32</f>
        <v>0</v>
      </c>
      <c r="F69" s="87">
        <f>Data!GI32</f>
        <v>0</v>
      </c>
      <c r="G69" s="87">
        <f>Data!HC32</f>
        <v>0</v>
      </c>
      <c r="H69" s="22">
        <f t="shared" si="1"/>
        <v>271049</v>
      </c>
      <c r="I69" s="1"/>
    </row>
    <row r="70" spans="2:9" x14ac:dyDescent="0.2">
      <c r="B70" s="9" t="str">
        <f>$B$41</f>
        <v>Library Science</v>
      </c>
      <c r="C70" s="87">
        <f>Data!EB32</f>
        <v>0</v>
      </c>
      <c r="D70" s="87">
        <f>Data!EV32</f>
        <v>0</v>
      </c>
      <c r="E70" s="87">
        <f>Data!FP32</f>
        <v>0</v>
      </c>
      <c r="F70" s="87">
        <f>Data!GJ32</f>
        <v>0</v>
      </c>
      <c r="G70" s="87">
        <f>Data!HD32</f>
        <v>0</v>
      </c>
      <c r="H70" s="22">
        <f t="shared" si="1"/>
        <v>0</v>
      </c>
      <c r="I70" s="1"/>
    </row>
    <row r="71" spans="2:9" x14ac:dyDescent="0.2">
      <c r="B71" s="9" t="str">
        <f>$B$42</f>
        <v>Veterinary Science</v>
      </c>
      <c r="C71" s="87">
        <f>Data!EC32</f>
        <v>0</v>
      </c>
      <c r="D71" s="87">
        <f>Data!EW32</f>
        <v>0</v>
      </c>
      <c r="E71" s="87">
        <f>Data!FQ32</f>
        <v>0</v>
      </c>
      <c r="F71" s="87">
        <f>Data!GK32</f>
        <v>0</v>
      </c>
      <c r="G71" s="87">
        <f>Data!HE32</f>
        <v>0</v>
      </c>
      <c r="H71" s="22">
        <f t="shared" si="1"/>
        <v>0</v>
      </c>
      <c r="I71" s="1"/>
    </row>
    <row r="72" spans="2:9" x14ac:dyDescent="0.2">
      <c r="B72" s="9" t="str">
        <f>$B$43</f>
        <v>Vocational Training</v>
      </c>
      <c r="C72" s="87">
        <f>Data!ED32</f>
        <v>0</v>
      </c>
      <c r="D72" s="87">
        <f>Data!EX32</f>
        <v>0</v>
      </c>
      <c r="E72" s="87">
        <f>Data!FR32</f>
        <v>0</v>
      </c>
      <c r="F72" s="87">
        <f>Data!GL32</f>
        <v>0</v>
      </c>
      <c r="G72" s="87">
        <f>Data!HF32</f>
        <v>0</v>
      </c>
      <c r="H72" s="22">
        <f t="shared" si="1"/>
        <v>0</v>
      </c>
      <c r="I72" s="1"/>
    </row>
    <row r="73" spans="2:9" x14ac:dyDescent="0.2">
      <c r="B73" s="9" t="str">
        <f>$B$44</f>
        <v>Physical Training</v>
      </c>
      <c r="C73" s="87">
        <f>Data!EE32</f>
        <v>72395</v>
      </c>
      <c r="D73" s="87">
        <f>Data!EY32</f>
        <v>0</v>
      </c>
      <c r="E73" s="87">
        <f>Data!FS32</f>
        <v>0</v>
      </c>
      <c r="F73" s="87">
        <f>Data!GM32</f>
        <v>0</v>
      </c>
      <c r="G73" s="87">
        <f>Data!HG32</f>
        <v>0</v>
      </c>
      <c r="H73" s="22">
        <f t="shared" si="1"/>
        <v>72395</v>
      </c>
      <c r="I73" s="1"/>
    </row>
    <row r="74" spans="2:9" x14ac:dyDescent="0.2">
      <c r="B74" s="9" t="str">
        <f>$B$45</f>
        <v>Health Services</v>
      </c>
      <c r="C74" s="87">
        <f>Data!EF32</f>
        <v>221552</v>
      </c>
      <c r="D74" s="87">
        <f>Data!EZ32</f>
        <v>324498</v>
      </c>
      <c r="E74" s="87">
        <f>Data!FT32</f>
        <v>64433</v>
      </c>
      <c r="F74" s="87">
        <f>Data!GN32</f>
        <v>0</v>
      </c>
      <c r="G74" s="87">
        <f>Data!HH32</f>
        <v>864497</v>
      </c>
      <c r="H74" s="22">
        <f t="shared" si="1"/>
        <v>1474980</v>
      </c>
      <c r="I74" s="1"/>
    </row>
    <row r="75" spans="2:9" x14ac:dyDescent="0.2">
      <c r="B75" s="9" t="str">
        <f>$B$46</f>
        <v>Pharmacy</v>
      </c>
      <c r="C75" s="87">
        <f>Data!EG32</f>
        <v>0</v>
      </c>
      <c r="D75" s="87">
        <f>Data!FA32</f>
        <v>0</v>
      </c>
      <c r="E75" s="87">
        <f>Data!FU32</f>
        <v>0</v>
      </c>
      <c r="F75" s="87">
        <f>Data!GO32</f>
        <v>0</v>
      </c>
      <c r="G75" s="87">
        <f>Data!HI32</f>
        <v>0</v>
      </c>
      <c r="H75" s="22">
        <f t="shared" si="1"/>
        <v>0</v>
      </c>
      <c r="I75" s="1"/>
    </row>
    <row r="76" spans="2:9" x14ac:dyDescent="0.2">
      <c r="B76" s="9" t="str">
        <f>$B$47</f>
        <v>Business Administration</v>
      </c>
      <c r="C76" s="87">
        <f>Data!EH32</f>
        <v>442976</v>
      </c>
      <c r="D76" s="87">
        <f>Data!FB32</f>
        <v>1212679</v>
      </c>
      <c r="E76" s="87">
        <f>Data!FV32</f>
        <v>662031</v>
      </c>
      <c r="F76" s="87">
        <f>Data!GP32</f>
        <v>0</v>
      </c>
      <c r="G76" s="87">
        <f>Data!HJ32</f>
        <v>0</v>
      </c>
      <c r="H76" s="22">
        <f t="shared" si="1"/>
        <v>2317686</v>
      </c>
      <c r="I76" s="1"/>
    </row>
    <row r="77" spans="2:9" x14ac:dyDescent="0.2">
      <c r="B77" s="9" t="str">
        <f>$B$48</f>
        <v>Optometry</v>
      </c>
      <c r="C77" s="87">
        <f>Data!EI32</f>
        <v>0</v>
      </c>
      <c r="D77" s="87">
        <f>Data!FC32</f>
        <v>0</v>
      </c>
      <c r="E77" s="87">
        <f>Data!FW32</f>
        <v>0</v>
      </c>
      <c r="F77" s="87">
        <f>Data!GQ32</f>
        <v>0</v>
      </c>
      <c r="G77" s="87">
        <f>Data!HK32</f>
        <v>0</v>
      </c>
      <c r="H77" s="22">
        <f t="shared" si="1"/>
        <v>0</v>
      </c>
      <c r="I77" s="1"/>
    </row>
    <row r="78" spans="2:9" x14ac:dyDescent="0.2">
      <c r="B78" s="9" t="str">
        <f>$B$49</f>
        <v>Teacher Ed-Practice Teaching</v>
      </c>
      <c r="C78" s="87">
        <f>Data!EJ32</f>
        <v>0</v>
      </c>
      <c r="D78" s="87">
        <f>Data!FD32</f>
        <v>0</v>
      </c>
      <c r="E78" s="87">
        <f>Data!FX32</f>
        <v>0</v>
      </c>
      <c r="F78" s="87">
        <f>Data!GR32</f>
        <v>0</v>
      </c>
      <c r="G78" s="87">
        <f>Data!HL32</f>
        <v>0</v>
      </c>
      <c r="H78" s="22">
        <f t="shared" si="1"/>
        <v>0</v>
      </c>
      <c r="I78" s="1"/>
    </row>
    <row r="79" spans="2:9" x14ac:dyDescent="0.2">
      <c r="B79" s="9" t="str">
        <f>$B$50</f>
        <v>Technology</v>
      </c>
      <c r="C79" s="87">
        <f>Data!EK32</f>
        <v>109424</v>
      </c>
      <c r="D79" s="87">
        <f>Data!FE32</f>
        <v>107811</v>
      </c>
      <c r="E79" s="87">
        <f>Data!FY32</f>
        <v>147502</v>
      </c>
      <c r="F79" s="87">
        <f>Data!GS32</f>
        <v>0</v>
      </c>
      <c r="G79" s="87">
        <f>Data!HM32</f>
        <v>0</v>
      </c>
      <c r="H79" s="22">
        <f t="shared" si="1"/>
        <v>364737</v>
      </c>
      <c r="I79" s="1"/>
    </row>
    <row r="80" spans="2:9" x14ac:dyDescent="0.2">
      <c r="B80" s="9" t="str">
        <f>$B$51</f>
        <v>Nursing</v>
      </c>
      <c r="C80" s="87">
        <f>Data!EL32</f>
        <v>65219</v>
      </c>
      <c r="D80" s="87">
        <f>Data!FF32</f>
        <v>982687</v>
      </c>
      <c r="E80" s="87">
        <f>Data!FZ32</f>
        <v>772914</v>
      </c>
      <c r="F80" s="87">
        <f>Data!GT32</f>
        <v>0</v>
      </c>
      <c r="G80" s="87">
        <f>Data!HN32</f>
        <v>0</v>
      </c>
      <c r="H80" s="22">
        <f t="shared" si="1"/>
        <v>1820820</v>
      </c>
      <c r="I80" s="1"/>
    </row>
    <row r="81" spans="2:9" x14ac:dyDescent="0.2">
      <c r="B81" s="39" t="str">
        <f>$B$52</f>
        <v>Totals</v>
      </c>
      <c r="C81" s="21">
        <f>SUM(C61:C80)</f>
        <v>10085463</v>
      </c>
      <c r="D81" s="21">
        <f>SUM(D61:D80)</f>
        <v>7075433</v>
      </c>
      <c r="E81" s="21">
        <f>SUM(E61:E80)</f>
        <v>3532750</v>
      </c>
      <c r="F81" s="21">
        <f>SUM(F61:F80)</f>
        <v>0</v>
      </c>
      <c r="G81" s="21">
        <f>SUM(G61:G80)</f>
        <v>864497</v>
      </c>
      <c r="H81" s="21">
        <f t="shared" si="1"/>
        <v>21558143</v>
      </c>
      <c r="I81" s="1"/>
    </row>
    <row r="82" spans="2:9" x14ac:dyDescent="0.2">
      <c r="B82" s="14"/>
      <c r="C82" s="15"/>
      <c r="D82" s="15"/>
      <c r="E82" s="15"/>
      <c r="F82" s="15"/>
      <c r="G82" s="15"/>
      <c r="H82" s="16"/>
      <c r="I82" s="1"/>
    </row>
    <row r="83" spans="2:9" ht="13.5" customHeight="1" x14ac:dyDescent="0.2">
      <c r="B83" s="27"/>
      <c r="D83" s="383" t="s">
        <v>24</v>
      </c>
      <c r="E83" s="384"/>
      <c r="F83" s="385"/>
      <c r="G83" s="286" t="s">
        <v>25</v>
      </c>
      <c r="H83" s="286" t="s">
        <v>26</v>
      </c>
    </row>
    <row r="84" spans="2:9" ht="28.5" x14ac:dyDescent="0.2">
      <c r="B84" s="361" t="s">
        <v>42</v>
      </c>
      <c r="C84" s="386"/>
      <c r="D84" s="387" t="str">
        <f>Data!T32</f>
        <v>Weeaks, Cynthia</v>
      </c>
      <c r="E84" s="388"/>
      <c r="F84" s="389"/>
      <c r="G84" s="288" t="str">
        <f>Data!U32</f>
        <v>(325) 942-2043 ext 222</v>
      </c>
      <c r="H84" s="84" t="str">
        <f>Data!V32</f>
        <v>Cynthia.Weeaks@angelo.edu</v>
      </c>
    </row>
    <row r="85" spans="2:9" ht="13.5" customHeight="1" x14ac:dyDescent="0.2">
      <c r="B85" s="27"/>
      <c r="C85" s="27"/>
      <c r="D85" s="27"/>
      <c r="E85" s="27"/>
      <c r="F85" s="27"/>
      <c r="G85" s="27"/>
      <c r="H85" s="5"/>
    </row>
    <row r="86" spans="2:9" x14ac:dyDescent="0.2">
      <c r="B86" s="287" t="s">
        <v>34</v>
      </c>
      <c r="C86" s="13"/>
      <c r="D86" s="13"/>
      <c r="E86" s="13"/>
      <c r="F86" s="13"/>
      <c r="G86" s="13"/>
      <c r="H86" s="17">
        <f>H13+H14</f>
        <v>44084604</v>
      </c>
    </row>
    <row r="87" spans="2:9" ht="42.75" customHeight="1" x14ac:dyDescent="0.2">
      <c r="B87" s="348" t="s">
        <v>9</v>
      </c>
      <c r="C87" s="348"/>
      <c r="D87" s="348"/>
      <c r="E87" s="348"/>
      <c r="F87" s="348"/>
      <c r="G87" s="348"/>
      <c r="H87" s="38"/>
    </row>
    <row r="88" spans="2:9" x14ac:dyDescent="0.2">
      <c r="B88" s="287"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Data!HR32</f>
        <v>33286</v>
      </c>
      <c r="D91" s="172">
        <f>Data!IL32</f>
        <v>0</v>
      </c>
      <c r="E91" s="172">
        <f>Data!JF32</f>
        <v>0</v>
      </c>
      <c r="F91" s="172">
        <f>Data!JZ32</f>
        <v>0</v>
      </c>
      <c r="G91" s="172">
        <f>Data!KT32</f>
        <v>0</v>
      </c>
      <c r="H91" s="40">
        <f t="shared" ref="H91:H111" si="2">SUM(C91:G91)</f>
        <v>33286</v>
      </c>
    </row>
    <row r="92" spans="2:9" x14ac:dyDescent="0.2">
      <c r="B92" s="9" t="str">
        <f>$B$33</f>
        <v>Science</v>
      </c>
      <c r="C92" s="172">
        <f>Data!HS32</f>
        <v>44381</v>
      </c>
      <c r="D92" s="172">
        <f>Data!IM32</f>
        <v>0</v>
      </c>
      <c r="E92" s="172">
        <f>Data!JG32</f>
        <v>0</v>
      </c>
      <c r="F92" s="172">
        <f>Data!KA32</f>
        <v>0</v>
      </c>
      <c r="G92" s="172">
        <f>Data!KU32</f>
        <v>0</v>
      </c>
      <c r="H92" s="75">
        <f t="shared" si="2"/>
        <v>44381</v>
      </c>
    </row>
    <row r="93" spans="2:9" x14ac:dyDescent="0.2">
      <c r="B93" s="9" t="str">
        <f>$B$34</f>
        <v>Fine Arts</v>
      </c>
      <c r="C93" s="172">
        <f>Data!HT32</f>
        <v>38833</v>
      </c>
      <c r="D93" s="172">
        <f>Data!IN32</f>
        <v>0</v>
      </c>
      <c r="E93" s="172">
        <f>Data!JH32</f>
        <v>0</v>
      </c>
      <c r="F93" s="172">
        <f>Data!KB32</f>
        <v>0</v>
      </c>
      <c r="G93" s="172">
        <f>Data!KV32</f>
        <v>0</v>
      </c>
      <c r="H93" s="75">
        <f t="shared" si="2"/>
        <v>38833</v>
      </c>
    </row>
    <row r="94" spans="2:9" x14ac:dyDescent="0.2">
      <c r="B94" s="9" t="str">
        <f>$B$35</f>
        <v>Teacher Education</v>
      </c>
      <c r="C94" s="172">
        <f>Data!HU32</f>
        <v>0</v>
      </c>
      <c r="D94" s="172">
        <f>Data!IO32</f>
        <v>0</v>
      </c>
      <c r="E94" s="172">
        <f>Data!JI32</f>
        <v>0</v>
      </c>
      <c r="F94" s="172">
        <f>Data!KC32</f>
        <v>0</v>
      </c>
      <c r="G94" s="172">
        <f>Data!KW32</f>
        <v>0</v>
      </c>
      <c r="H94" s="75">
        <f t="shared" si="2"/>
        <v>0</v>
      </c>
    </row>
    <row r="95" spans="2:9" x14ac:dyDescent="0.2">
      <c r="B95" s="9" t="str">
        <f>$B$36</f>
        <v>Agriculture</v>
      </c>
      <c r="C95" s="172">
        <f>Data!HV32</f>
        <v>0</v>
      </c>
      <c r="D95" s="172">
        <f>Data!IP32</f>
        <v>0</v>
      </c>
      <c r="E95" s="172">
        <f>Data!JJ32</f>
        <v>0</v>
      </c>
      <c r="F95" s="172">
        <f>Data!KD32</f>
        <v>0</v>
      </c>
      <c r="G95" s="172">
        <f>Data!KX32</f>
        <v>0</v>
      </c>
      <c r="H95" s="75">
        <f t="shared" si="2"/>
        <v>0</v>
      </c>
    </row>
    <row r="96" spans="2:9" x14ac:dyDescent="0.2">
      <c r="B96" s="9" t="str">
        <f>$B$37</f>
        <v>Engineering</v>
      </c>
      <c r="C96" s="172">
        <f>Data!HW32</f>
        <v>0</v>
      </c>
      <c r="D96" s="172">
        <f>Data!IQ32</f>
        <v>0</v>
      </c>
      <c r="E96" s="172">
        <f>Data!JK32</f>
        <v>0</v>
      </c>
      <c r="F96" s="172">
        <f>Data!KE32</f>
        <v>0</v>
      </c>
      <c r="G96" s="172">
        <f>Data!KY32</f>
        <v>0</v>
      </c>
      <c r="H96" s="75">
        <f t="shared" si="2"/>
        <v>0</v>
      </c>
    </row>
    <row r="97" spans="2:8" x14ac:dyDescent="0.2">
      <c r="B97" s="9" t="str">
        <f>$B$38</f>
        <v>Home Economics</v>
      </c>
      <c r="C97" s="172">
        <f>Data!HX32</f>
        <v>0</v>
      </c>
      <c r="D97" s="172">
        <f>Data!IR32</f>
        <v>0</v>
      </c>
      <c r="E97" s="172">
        <f>Data!JL32</f>
        <v>0</v>
      </c>
      <c r="F97" s="172">
        <f>Data!KF32</f>
        <v>0</v>
      </c>
      <c r="G97" s="172">
        <f>Data!KZ32</f>
        <v>0</v>
      </c>
      <c r="H97" s="75">
        <f t="shared" si="2"/>
        <v>0</v>
      </c>
    </row>
    <row r="98" spans="2:8" x14ac:dyDescent="0.2">
      <c r="B98" s="9" t="str">
        <f>$B$39</f>
        <v>Law</v>
      </c>
      <c r="C98" s="172">
        <f>Data!HY32</f>
        <v>0</v>
      </c>
      <c r="D98" s="172">
        <f>Data!IS32</f>
        <v>0</v>
      </c>
      <c r="E98" s="172">
        <f>Data!JM32</f>
        <v>0</v>
      </c>
      <c r="F98" s="172">
        <f>Data!KG32</f>
        <v>0</v>
      </c>
      <c r="G98" s="172">
        <f>Data!LA32</f>
        <v>0</v>
      </c>
      <c r="H98" s="75">
        <f t="shared" si="2"/>
        <v>0</v>
      </c>
    </row>
    <row r="99" spans="2:8" x14ac:dyDescent="0.2">
      <c r="B99" s="9" t="str">
        <f>$B$40</f>
        <v>Social Service</v>
      </c>
      <c r="C99" s="172">
        <f>Data!HZ32</f>
        <v>44380</v>
      </c>
      <c r="D99" s="172">
        <f>Data!IT32</f>
        <v>0</v>
      </c>
      <c r="E99" s="172">
        <f>Data!JN32</f>
        <v>0</v>
      </c>
      <c r="F99" s="172">
        <f>Data!KH32</f>
        <v>0</v>
      </c>
      <c r="G99" s="172">
        <f>Data!LB32</f>
        <v>0</v>
      </c>
      <c r="H99" s="75">
        <f t="shared" si="2"/>
        <v>44380</v>
      </c>
    </row>
    <row r="100" spans="2:8" x14ac:dyDescent="0.2">
      <c r="B100" s="9" t="str">
        <f>$B$41</f>
        <v>Library Science</v>
      </c>
      <c r="C100" s="172">
        <f>Data!IA32</f>
        <v>0</v>
      </c>
      <c r="D100" s="172">
        <f>Data!IU32</f>
        <v>0</v>
      </c>
      <c r="E100" s="172">
        <f>Data!JO32</f>
        <v>0</v>
      </c>
      <c r="F100" s="172">
        <f>Data!KI32</f>
        <v>0</v>
      </c>
      <c r="G100" s="172">
        <f>Data!LC32</f>
        <v>0</v>
      </c>
      <c r="H100" s="75">
        <f t="shared" si="2"/>
        <v>0</v>
      </c>
    </row>
    <row r="101" spans="2:8" x14ac:dyDescent="0.2">
      <c r="B101" s="9" t="str">
        <f>$B$42</f>
        <v>Veterinary Science</v>
      </c>
      <c r="C101" s="172">
        <f>Data!IB32</f>
        <v>0</v>
      </c>
      <c r="D101" s="172">
        <f>Data!IV32</f>
        <v>0</v>
      </c>
      <c r="E101" s="172">
        <f>Data!JP32</f>
        <v>0</v>
      </c>
      <c r="F101" s="172">
        <f>Data!KJ32</f>
        <v>0</v>
      </c>
      <c r="G101" s="172">
        <f>Data!LD32</f>
        <v>0</v>
      </c>
      <c r="H101" s="75">
        <f t="shared" si="2"/>
        <v>0</v>
      </c>
    </row>
    <row r="102" spans="2:8" x14ac:dyDescent="0.2">
      <c r="B102" s="9" t="str">
        <f>$B$43</f>
        <v>Vocational Training</v>
      </c>
      <c r="C102" s="172">
        <f>Data!IC32</f>
        <v>0</v>
      </c>
      <c r="D102" s="172">
        <f>Data!IW32</f>
        <v>0</v>
      </c>
      <c r="E102" s="172">
        <f>Data!JQ32</f>
        <v>0</v>
      </c>
      <c r="F102" s="172">
        <f>Data!KK32</f>
        <v>0</v>
      </c>
      <c r="G102" s="172">
        <f>Data!LE32</f>
        <v>0</v>
      </c>
      <c r="H102" s="75">
        <f t="shared" si="2"/>
        <v>0</v>
      </c>
    </row>
    <row r="103" spans="2:8" x14ac:dyDescent="0.2">
      <c r="B103" s="9" t="str">
        <f>$B$44</f>
        <v>Physical Training</v>
      </c>
      <c r="C103" s="172">
        <f>Data!ID32</f>
        <v>0</v>
      </c>
      <c r="D103" s="172">
        <f>Data!IX32</f>
        <v>0</v>
      </c>
      <c r="E103" s="172">
        <f>Data!JR32</f>
        <v>0</v>
      </c>
      <c r="F103" s="172">
        <f>Data!KL32</f>
        <v>0</v>
      </c>
      <c r="G103" s="172">
        <f>Data!LF32</f>
        <v>0</v>
      </c>
      <c r="H103" s="75">
        <f t="shared" si="2"/>
        <v>0</v>
      </c>
    </row>
    <row r="104" spans="2:8" x14ac:dyDescent="0.2">
      <c r="B104" s="9" t="str">
        <f>$B$45</f>
        <v>Health Services</v>
      </c>
      <c r="C104" s="172">
        <f>Data!IE32</f>
        <v>0</v>
      </c>
      <c r="D104" s="172">
        <f>Data!IY32</f>
        <v>0</v>
      </c>
      <c r="E104" s="172">
        <f>Data!JS32</f>
        <v>0</v>
      </c>
      <c r="F104" s="172">
        <f>Data!KM32</f>
        <v>0</v>
      </c>
      <c r="G104" s="172">
        <f>Data!LG32</f>
        <v>0</v>
      </c>
      <c r="H104" s="75">
        <f t="shared" si="2"/>
        <v>0</v>
      </c>
    </row>
    <row r="105" spans="2:8" x14ac:dyDescent="0.2">
      <c r="B105" s="9" t="str">
        <f>$B$46</f>
        <v>Pharmacy</v>
      </c>
      <c r="C105" s="172">
        <f>Data!IF32</f>
        <v>0</v>
      </c>
      <c r="D105" s="172">
        <f>Data!IZ32</f>
        <v>0</v>
      </c>
      <c r="E105" s="172">
        <f>Data!JT32</f>
        <v>0</v>
      </c>
      <c r="F105" s="172">
        <f>Data!KN32</f>
        <v>0</v>
      </c>
      <c r="G105" s="172">
        <f>Data!LH32</f>
        <v>0</v>
      </c>
      <c r="H105" s="75">
        <f t="shared" si="2"/>
        <v>0</v>
      </c>
    </row>
    <row r="106" spans="2:8" x14ac:dyDescent="0.2">
      <c r="B106" s="9" t="str">
        <f>$B$47</f>
        <v>Business Administration</v>
      </c>
      <c r="C106" s="172">
        <f>Data!IG32</f>
        <v>0</v>
      </c>
      <c r="D106" s="172">
        <f>Data!JA32</f>
        <v>0</v>
      </c>
      <c r="E106" s="172">
        <f>Data!JU32</f>
        <v>0</v>
      </c>
      <c r="F106" s="172">
        <f>Data!KO32</f>
        <v>0</v>
      </c>
      <c r="G106" s="172">
        <f>Data!LI32</f>
        <v>0</v>
      </c>
      <c r="H106" s="75">
        <f t="shared" si="2"/>
        <v>0</v>
      </c>
    </row>
    <row r="107" spans="2:8" x14ac:dyDescent="0.2">
      <c r="B107" s="9" t="str">
        <f>$B$48</f>
        <v>Optometry</v>
      </c>
      <c r="C107" s="172">
        <f>Data!IH32</f>
        <v>0</v>
      </c>
      <c r="D107" s="172">
        <f>Data!JB32</f>
        <v>0</v>
      </c>
      <c r="E107" s="172">
        <f>Data!JV32</f>
        <v>0</v>
      </c>
      <c r="F107" s="172">
        <f>Data!KP32</f>
        <v>0</v>
      </c>
      <c r="G107" s="172">
        <f>Data!LJ32</f>
        <v>0</v>
      </c>
      <c r="H107" s="75">
        <f t="shared" si="2"/>
        <v>0</v>
      </c>
    </row>
    <row r="108" spans="2:8" x14ac:dyDescent="0.2">
      <c r="B108" s="9" t="str">
        <f>$B$49</f>
        <v>Teacher Ed-Practice Teaching</v>
      </c>
      <c r="C108" s="172">
        <f>Data!II32</f>
        <v>0</v>
      </c>
      <c r="D108" s="172">
        <f>Data!JC32</f>
        <v>0</v>
      </c>
      <c r="E108" s="172">
        <f>Data!JW32</f>
        <v>0</v>
      </c>
      <c r="F108" s="172">
        <f>Data!KQ32</f>
        <v>0</v>
      </c>
      <c r="G108" s="172">
        <f>Data!LK32</f>
        <v>0</v>
      </c>
      <c r="H108" s="75">
        <f t="shared" si="2"/>
        <v>0</v>
      </c>
    </row>
    <row r="109" spans="2:8" x14ac:dyDescent="0.2">
      <c r="B109" s="9" t="str">
        <f>$B$50</f>
        <v>Technology</v>
      </c>
      <c r="C109" s="172">
        <f>Data!IJ32</f>
        <v>0</v>
      </c>
      <c r="D109" s="172">
        <f>Data!JD32</f>
        <v>0</v>
      </c>
      <c r="E109" s="172">
        <f>Data!JX32</f>
        <v>0</v>
      </c>
      <c r="F109" s="172">
        <f>Data!KR32</f>
        <v>0</v>
      </c>
      <c r="G109" s="172">
        <f>Data!LL32</f>
        <v>0</v>
      </c>
      <c r="H109" s="75">
        <f t="shared" si="2"/>
        <v>0</v>
      </c>
    </row>
    <row r="110" spans="2:8" x14ac:dyDescent="0.2">
      <c r="B110" s="9" t="str">
        <f>$B$51</f>
        <v>Nursing</v>
      </c>
      <c r="C110" s="172">
        <f>Data!IK32</f>
        <v>0</v>
      </c>
      <c r="D110" s="172">
        <f>Data!JE32</f>
        <v>0</v>
      </c>
      <c r="E110" s="172">
        <f>Data!JY32</f>
        <v>0</v>
      </c>
      <c r="F110" s="172">
        <f>Data!KS32</f>
        <v>0</v>
      </c>
      <c r="G110" s="172">
        <f>Data!HPM32</f>
        <v>0</v>
      </c>
      <c r="H110" s="75">
        <f t="shared" si="2"/>
        <v>0</v>
      </c>
    </row>
    <row r="111" spans="2:8" x14ac:dyDescent="0.2">
      <c r="B111" s="39" t="str">
        <f>$B$52</f>
        <v>Totals</v>
      </c>
      <c r="C111" s="40">
        <f>SUM(C91:C110)</f>
        <v>160880</v>
      </c>
      <c r="D111" s="40">
        <f>SUM(D91:D110)</f>
        <v>0</v>
      </c>
      <c r="E111" s="40">
        <f>SUM(E91:E110)</f>
        <v>0</v>
      </c>
      <c r="F111" s="40">
        <f>SUM(F91:F110)</f>
        <v>0</v>
      </c>
      <c r="G111" s="40">
        <f>SUM(G91:G110)</f>
        <v>0</v>
      </c>
      <c r="H111" s="40">
        <f t="shared" si="2"/>
        <v>160880</v>
      </c>
    </row>
    <row r="112" spans="2:8"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5084252</v>
      </c>
      <c r="D116" s="21">
        <f t="shared" si="3"/>
        <v>1645678</v>
      </c>
      <c r="E116" s="21">
        <f t="shared" si="3"/>
        <v>1233456</v>
      </c>
      <c r="F116" s="21">
        <f t="shared" si="3"/>
        <v>0</v>
      </c>
      <c r="G116" s="21">
        <f t="shared" si="3"/>
        <v>0</v>
      </c>
      <c r="H116" s="40">
        <f t="shared" ref="H116:H136" si="4">SUM(C116:G116)</f>
        <v>7963386</v>
      </c>
      <c r="I116" s="1"/>
    </row>
    <row r="117" spans="2:9" x14ac:dyDescent="0.2">
      <c r="B117" s="9" t="str">
        <f>$B$33</f>
        <v>Science</v>
      </c>
      <c r="C117" s="22">
        <f t="shared" si="3"/>
        <v>2080576</v>
      </c>
      <c r="D117" s="22">
        <f t="shared" si="3"/>
        <v>1071684</v>
      </c>
      <c r="E117" s="22">
        <f t="shared" si="3"/>
        <v>118757</v>
      </c>
      <c r="F117" s="22">
        <f t="shared" si="3"/>
        <v>0</v>
      </c>
      <c r="G117" s="22">
        <f t="shared" si="3"/>
        <v>0</v>
      </c>
      <c r="H117" s="75">
        <f t="shared" si="4"/>
        <v>3271017</v>
      </c>
      <c r="I117" s="1"/>
    </row>
    <row r="118" spans="2:9" x14ac:dyDescent="0.2">
      <c r="B118" s="9" t="str">
        <f>$B$34</f>
        <v>Fine Arts</v>
      </c>
      <c r="C118" s="22">
        <f t="shared" si="3"/>
        <v>1144831</v>
      </c>
      <c r="D118" s="22">
        <f t="shared" si="3"/>
        <v>537424</v>
      </c>
      <c r="E118" s="22">
        <f t="shared" si="3"/>
        <v>0</v>
      </c>
      <c r="F118" s="22">
        <f t="shared" si="3"/>
        <v>0</v>
      </c>
      <c r="G118" s="22">
        <f t="shared" si="3"/>
        <v>0</v>
      </c>
      <c r="H118" s="75">
        <f t="shared" si="4"/>
        <v>1682255</v>
      </c>
      <c r="I118" s="1"/>
    </row>
    <row r="119" spans="2:9" x14ac:dyDescent="0.2">
      <c r="B119" s="9" t="str">
        <f>$B$35</f>
        <v>Teacher Education</v>
      </c>
      <c r="C119" s="22">
        <f t="shared" si="3"/>
        <v>126768</v>
      </c>
      <c r="D119" s="22">
        <f t="shared" si="3"/>
        <v>265295</v>
      </c>
      <c r="E119" s="22">
        <f t="shared" si="3"/>
        <v>344623</v>
      </c>
      <c r="F119" s="22">
        <f t="shared" si="3"/>
        <v>0</v>
      </c>
      <c r="G119" s="22">
        <f t="shared" si="3"/>
        <v>0</v>
      </c>
      <c r="H119" s="75">
        <f t="shared" si="4"/>
        <v>736686</v>
      </c>
      <c r="I119" s="1"/>
    </row>
    <row r="120" spans="2:9" x14ac:dyDescent="0.2">
      <c r="B120" s="9" t="str">
        <f>$B$36</f>
        <v>Agriculture</v>
      </c>
      <c r="C120" s="22">
        <f t="shared" si="3"/>
        <v>181049</v>
      </c>
      <c r="D120" s="22">
        <f t="shared" si="3"/>
        <v>229736</v>
      </c>
      <c r="E120" s="22">
        <f t="shared" si="3"/>
        <v>156661</v>
      </c>
      <c r="F120" s="22">
        <f t="shared" si="3"/>
        <v>0</v>
      </c>
      <c r="G120" s="22">
        <f t="shared" si="3"/>
        <v>0</v>
      </c>
      <c r="H120" s="75">
        <f t="shared" si="4"/>
        <v>567446</v>
      </c>
      <c r="I120" s="1"/>
    </row>
    <row r="121" spans="2:9" x14ac:dyDescent="0.2">
      <c r="B121" s="9" t="str">
        <f>$B$37</f>
        <v>Engineering</v>
      </c>
      <c r="C121" s="22">
        <f t="shared" si="3"/>
        <v>574696</v>
      </c>
      <c r="D121" s="22">
        <f t="shared" si="3"/>
        <v>469634</v>
      </c>
      <c r="E121" s="22">
        <f t="shared" si="3"/>
        <v>0</v>
      </c>
      <c r="F121" s="22">
        <f t="shared" si="3"/>
        <v>0</v>
      </c>
      <c r="G121" s="22">
        <f t="shared" si="3"/>
        <v>0</v>
      </c>
      <c r="H121" s="75">
        <f t="shared" si="4"/>
        <v>1044330</v>
      </c>
      <c r="I121" s="1"/>
    </row>
    <row r="122" spans="2:9" x14ac:dyDescent="0.2">
      <c r="B122" s="9" t="str">
        <f>$B$38</f>
        <v>Home Economics</v>
      </c>
      <c r="C122" s="22">
        <f t="shared" si="3"/>
        <v>22250</v>
      </c>
      <c r="D122" s="22">
        <f t="shared" si="3"/>
        <v>33233</v>
      </c>
      <c r="E122" s="22">
        <f t="shared" si="3"/>
        <v>32373</v>
      </c>
      <c r="F122" s="22">
        <f t="shared" si="3"/>
        <v>0</v>
      </c>
      <c r="G122" s="22">
        <f t="shared" si="3"/>
        <v>0</v>
      </c>
      <c r="H122" s="75">
        <f t="shared" si="4"/>
        <v>87856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120355</v>
      </c>
      <c r="D124" s="22">
        <f t="shared" si="3"/>
        <v>195074</v>
      </c>
      <c r="E124" s="22">
        <f t="shared" si="3"/>
        <v>0</v>
      </c>
      <c r="F124" s="22">
        <f t="shared" si="3"/>
        <v>0</v>
      </c>
      <c r="G124" s="22">
        <f t="shared" si="3"/>
        <v>0</v>
      </c>
      <c r="H124" s="75">
        <f t="shared" si="4"/>
        <v>315429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72395</v>
      </c>
      <c r="D128" s="22">
        <f t="shared" si="3"/>
        <v>0</v>
      </c>
      <c r="E128" s="22">
        <f t="shared" si="3"/>
        <v>0</v>
      </c>
      <c r="F128" s="22">
        <f t="shared" si="3"/>
        <v>0</v>
      </c>
      <c r="G128" s="22">
        <f t="shared" si="3"/>
        <v>0</v>
      </c>
      <c r="H128" s="75">
        <f t="shared" si="4"/>
        <v>72395</v>
      </c>
      <c r="I128" s="1"/>
    </row>
    <row r="129" spans="2:12" x14ac:dyDescent="0.2">
      <c r="B129" s="9" t="str">
        <f>$B$45</f>
        <v>Health Services</v>
      </c>
      <c r="C129" s="22">
        <f t="shared" si="3"/>
        <v>221552</v>
      </c>
      <c r="D129" s="22">
        <f t="shared" si="3"/>
        <v>324498</v>
      </c>
      <c r="E129" s="22">
        <f t="shared" si="3"/>
        <v>64433</v>
      </c>
      <c r="F129" s="22">
        <f t="shared" si="3"/>
        <v>0</v>
      </c>
      <c r="G129" s="22">
        <f t="shared" si="3"/>
        <v>864497</v>
      </c>
      <c r="H129" s="75">
        <f t="shared" si="4"/>
        <v>1474980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442976</v>
      </c>
      <c r="D131" s="22">
        <f t="shared" si="3"/>
        <v>1212679</v>
      </c>
      <c r="E131" s="22">
        <f t="shared" si="3"/>
        <v>662031</v>
      </c>
      <c r="F131" s="22">
        <f t="shared" si="3"/>
        <v>0</v>
      </c>
      <c r="G131" s="22">
        <f t="shared" si="3"/>
        <v>0</v>
      </c>
      <c r="H131" s="75">
        <f t="shared" si="4"/>
        <v>2317686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109424</v>
      </c>
      <c r="D134" s="22">
        <f t="shared" si="5"/>
        <v>107811</v>
      </c>
      <c r="E134" s="22">
        <f t="shared" si="5"/>
        <v>147502</v>
      </c>
      <c r="F134" s="22">
        <f t="shared" si="5"/>
        <v>0</v>
      </c>
      <c r="G134" s="22">
        <f t="shared" si="5"/>
        <v>0</v>
      </c>
      <c r="H134" s="75">
        <f t="shared" si="4"/>
        <v>364737</v>
      </c>
      <c r="I134" s="1"/>
    </row>
    <row r="135" spans="2:12" x14ac:dyDescent="0.2">
      <c r="B135" s="9" t="str">
        <f>$B$51</f>
        <v>Nursing</v>
      </c>
      <c r="C135" s="22">
        <f t="shared" si="5"/>
        <v>65219</v>
      </c>
      <c r="D135" s="22">
        <f t="shared" si="5"/>
        <v>982687</v>
      </c>
      <c r="E135" s="22">
        <f t="shared" si="5"/>
        <v>772914</v>
      </c>
      <c r="F135" s="22">
        <f t="shared" si="5"/>
        <v>0</v>
      </c>
      <c r="G135" s="22">
        <f t="shared" si="5"/>
        <v>0</v>
      </c>
      <c r="H135" s="75">
        <f t="shared" si="4"/>
        <v>1820820</v>
      </c>
      <c r="I135" s="1"/>
    </row>
    <row r="136" spans="2:12" x14ac:dyDescent="0.2">
      <c r="B136" s="39" t="str">
        <f>$B$52</f>
        <v>Totals</v>
      </c>
      <c r="C136" s="40">
        <f>SUM(C116:C135)</f>
        <v>10246343</v>
      </c>
      <c r="D136" s="40">
        <f>SUM(D116:D135)</f>
        <v>7075433</v>
      </c>
      <c r="E136" s="40">
        <f>SUM(E116:E135)</f>
        <v>3532750</v>
      </c>
      <c r="F136" s="40">
        <f>SUM(F116:F135)</f>
        <v>0</v>
      </c>
      <c r="G136" s="40">
        <f>SUM(G116:G135)</f>
        <v>864497</v>
      </c>
      <c r="H136" s="40">
        <f t="shared" si="4"/>
        <v>21719023</v>
      </c>
      <c r="I136" s="1"/>
    </row>
    <row r="137" spans="2:12" x14ac:dyDescent="0.2">
      <c r="B137" s="50"/>
      <c r="C137" s="51"/>
      <c r="D137" s="51"/>
      <c r="E137" s="51"/>
      <c r="F137" s="51"/>
      <c r="G137" s="51"/>
      <c r="H137" s="52"/>
      <c r="I137" s="1"/>
    </row>
    <row r="138" spans="2:12" x14ac:dyDescent="0.2">
      <c r="B138" s="287" t="s">
        <v>4</v>
      </c>
      <c r="C138" s="12"/>
      <c r="D138" s="12"/>
      <c r="E138" s="12"/>
      <c r="F138" s="12"/>
      <c r="G138" s="12"/>
      <c r="H138" s="17">
        <f>H86-H81-H111</f>
        <v>22365581</v>
      </c>
    </row>
    <row r="139" spans="2:12" ht="152.25" customHeight="1" thickBot="1" x14ac:dyDescent="0.25">
      <c r="B139" s="366" t="s">
        <v>235</v>
      </c>
      <c r="C139" s="366"/>
      <c r="D139" s="366"/>
      <c r="E139" s="366"/>
      <c r="F139" s="366"/>
      <c r="G139" s="366"/>
      <c r="H139" s="38"/>
    </row>
    <row r="140" spans="2:12" ht="25.5" customHeight="1" thickTop="1" x14ac:dyDescent="0.2">
      <c r="B140" s="353" t="s">
        <v>7</v>
      </c>
      <c r="C140" s="354"/>
      <c r="D140" s="354"/>
      <c r="E140" s="390"/>
      <c r="F140" s="357" t="s">
        <v>2</v>
      </c>
      <c r="G140" s="358"/>
      <c r="H140" s="80">
        <f>Data!QD32</f>
        <v>1</v>
      </c>
      <c r="I140" s="392" t="str">
        <f>IF(H140+H141=1,"","Error, the two cells on the left must equal 100%")</f>
        <v/>
      </c>
      <c r="L140" s="57"/>
    </row>
    <row r="141" spans="2:12" ht="25.5" customHeight="1" thickBot="1" x14ac:dyDescent="0.25">
      <c r="B141" s="355"/>
      <c r="C141" s="356"/>
      <c r="D141" s="356"/>
      <c r="E141" s="391"/>
      <c r="F141" s="359" t="s">
        <v>3</v>
      </c>
      <c r="G141" s="360"/>
      <c r="H141" s="95">
        <f>1-H140</f>
        <v>0</v>
      </c>
      <c r="I141" s="39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Data!LN32</f>
        <v>0</v>
      </c>
      <c r="D143" s="172">
        <f>Data!MH32</f>
        <v>0</v>
      </c>
      <c r="E143" s="172">
        <f>Data!NB32</f>
        <v>0</v>
      </c>
      <c r="F143" s="172">
        <f>Data!NV32</f>
        <v>0</v>
      </c>
      <c r="G143" s="172">
        <f>Data!OP32</f>
        <v>0</v>
      </c>
      <c r="H143" s="173">
        <f>Data!PJ32</f>
        <v>8253006</v>
      </c>
      <c r="I143" s="76">
        <f t="shared" ref="I143:I162" si="6">SUM(C143:H143)</f>
        <v>8253006</v>
      </c>
    </row>
    <row r="144" spans="2:12" x14ac:dyDescent="0.2">
      <c r="B144" s="9" t="str">
        <f>$B$33</f>
        <v>Science</v>
      </c>
      <c r="C144" s="172">
        <f>Data!LO32</f>
        <v>0</v>
      </c>
      <c r="D144" s="172">
        <f>Data!MI32</f>
        <v>0</v>
      </c>
      <c r="E144" s="172">
        <f>Data!NC32</f>
        <v>0</v>
      </c>
      <c r="F144" s="172">
        <f>Data!NW32</f>
        <v>0</v>
      </c>
      <c r="G144" s="172">
        <f>Data!OQ32</f>
        <v>0</v>
      </c>
      <c r="H144" s="174">
        <f>Data!PK32</f>
        <v>3327184</v>
      </c>
      <c r="I144" s="76">
        <f t="shared" si="6"/>
        <v>3327184</v>
      </c>
    </row>
    <row r="145" spans="2:9" x14ac:dyDescent="0.2">
      <c r="B145" s="9" t="str">
        <f>$B$34</f>
        <v>Fine Arts</v>
      </c>
      <c r="C145" s="172">
        <f>Data!LP32</f>
        <v>0</v>
      </c>
      <c r="D145" s="172">
        <f>Data!MJ32</f>
        <v>0</v>
      </c>
      <c r="E145" s="172">
        <f>Data!ND32</f>
        <v>0</v>
      </c>
      <c r="F145" s="172">
        <f>Data!NX32</f>
        <v>0</v>
      </c>
      <c r="G145" s="172">
        <f>Data!OR32</f>
        <v>0</v>
      </c>
      <c r="H145" s="174">
        <f>Data!PL32</f>
        <v>1678406</v>
      </c>
      <c r="I145" s="76">
        <f t="shared" si="6"/>
        <v>1678406</v>
      </c>
    </row>
    <row r="146" spans="2:9" x14ac:dyDescent="0.2">
      <c r="B146" s="9" t="str">
        <f>$B$35</f>
        <v>Teacher Education</v>
      </c>
      <c r="C146" s="172">
        <f>Data!LQ32</f>
        <v>0</v>
      </c>
      <c r="D146" s="172">
        <f>Data!MK32</f>
        <v>0</v>
      </c>
      <c r="E146" s="172">
        <f>Data!NE32</f>
        <v>0</v>
      </c>
      <c r="F146" s="172">
        <f>Data!NY32</f>
        <v>0</v>
      </c>
      <c r="G146" s="172">
        <f>Data!OS32</f>
        <v>0</v>
      </c>
      <c r="H146" s="174">
        <f>Data!PN32</f>
        <v>769775</v>
      </c>
      <c r="I146" s="76">
        <f t="shared" si="6"/>
        <v>769775</v>
      </c>
    </row>
    <row r="147" spans="2:9" x14ac:dyDescent="0.2">
      <c r="B147" s="9" t="str">
        <f>$B$36</f>
        <v>Agriculture</v>
      </c>
      <c r="C147" s="172">
        <f>Data!LR32</f>
        <v>0</v>
      </c>
      <c r="D147" s="172">
        <f>Data!ML32</f>
        <v>0</v>
      </c>
      <c r="E147" s="172">
        <f>Data!NF32</f>
        <v>0</v>
      </c>
      <c r="F147" s="172">
        <f>Data!NZ32</f>
        <v>0</v>
      </c>
      <c r="G147" s="172">
        <f>Data!OT32</f>
        <v>0</v>
      </c>
      <c r="H147" s="174">
        <f>Data!PM32</f>
        <v>592934</v>
      </c>
      <c r="I147" s="76">
        <f t="shared" si="6"/>
        <v>592934</v>
      </c>
    </row>
    <row r="148" spans="2:9" x14ac:dyDescent="0.2">
      <c r="B148" s="9" t="str">
        <f>$B$37</f>
        <v>Engineering</v>
      </c>
      <c r="C148" s="172">
        <f>Data!LS32</f>
        <v>0</v>
      </c>
      <c r="D148" s="172">
        <f>Data!MM32</f>
        <v>0</v>
      </c>
      <c r="E148" s="172">
        <f>Data!NG32</f>
        <v>0</v>
      </c>
      <c r="F148" s="172">
        <f>Data!OA32</f>
        <v>0</v>
      </c>
      <c r="G148" s="172">
        <f>Data!OU32</f>
        <v>0</v>
      </c>
      <c r="H148" s="174">
        <f>Data!PO32</f>
        <v>1091238</v>
      </c>
      <c r="I148" s="76">
        <f t="shared" si="6"/>
        <v>1091238</v>
      </c>
    </row>
    <row r="149" spans="2:9" x14ac:dyDescent="0.2">
      <c r="B149" s="9" t="str">
        <f>$B$38</f>
        <v>Home Economics</v>
      </c>
      <c r="C149" s="172">
        <f>Data!LT32</f>
        <v>0</v>
      </c>
      <c r="D149" s="172">
        <f>Data!MN32</f>
        <v>0</v>
      </c>
      <c r="E149" s="172">
        <f>Data!NH32</f>
        <v>0</v>
      </c>
      <c r="F149" s="172">
        <f>Data!OB32</f>
        <v>0</v>
      </c>
      <c r="G149" s="172">
        <f>Data!OV32</f>
        <v>0</v>
      </c>
      <c r="H149" s="174">
        <f>Data!PP32</f>
        <v>91802</v>
      </c>
      <c r="I149" s="76">
        <f t="shared" si="6"/>
        <v>91802</v>
      </c>
    </row>
    <row r="150" spans="2:9" x14ac:dyDescent="0.2">
      <c r="B150" s="9" t="str">
        <f>$B$39</f>
        <v>Law</v>
      </c>
      <c r="C150" s="172">
        <f>Data!LU32</f>
        <v>0</v>
      </c>
      <c r="D150" s="172">
        <f>Data!MO32</f>
        <v>0</v>
      </c>
      <c r="E150" s="172">
        <f>Data!NI32</f>
        <v>0</v>
      </c>
      <c r="F150" s="172">
        <f>Data!OC32</f>
        <v>0</v>
      </c>
      <c r="G150" s="172">
        <f>Data!OW32</f>
        <v>0</v>
      </c>
      <c r="H150" s="174">
        <f>Data!PQ32</f>
        <v>0</v>
      </c>
      <c r="I150" s="76">
        <f t="shared" si="6"/>
        <v>0</v>
      </c>
    </row>
    <row r="151" spans="2:9" x14ac:dyDescent="0.2">
      <c r="B151" s="9" t="str">
        <f>$B$40</f>
        <v>Social Service</v>
      </c>
      <c r="C151" s="172">
        <f>Data!LV32</f>
        <v>0</v>
      </c>
      <c r="D151" s="172">
        <f>Data!MP32</f>
        <v>0</v>
      </c>
      <c r="E151" s="172">
        <f>Data!NJ32</f>
        <v>0</v>
      </c>
      <c r="F151" s="172">
        <f>Data!OD32</f>
        <v>0</v>
      </c>
      <c r="G151" s="172">
        <f>Data!OX32</f>
        <v>0</v>
      </c>
      <c r="H151" s="174">
        <f>Data!PR32</f>
        <v>238844</v>
      </c>
      <c r="I151" s="76">
        <f t="shared" si="6"/>
        <v>238844</v>
      </c>
    </row>
    <row r="152" spans="2:9" x14ac:dyDescent="0.2">
      <c r="B152" s="9" t="str">
        <f>$B$41</f>
        <v>Library Science</v>
      </c>
      <c r="C152" s="172">
        <f>Data!LW32</f>
        <v>0</v>
      </c>
      <c r="D152" s="172">
        <f>Data!MQ32</f>
        <v>0</v>
      </c>
      <c r="E152" s="172">
        <f>Data!NK32</f>
        <v>0</v>
      </c>
      <c r="F152" s="172">
        <f>Data!OE32</f>
        <v>0</v>
      </c>
      <c r="G152" s="172">
        <f>Data!OY32</f>
        <v>0</v>
      </c>
      <c r="H152" s="174">
        <f>Data!PS32</f>
        <v>0</v>
      </c>
      <c r="I152" s="76">
        <f t="shared" si="6"/>
        <v>0</v>
      </c>
    </row>
    <row r="153" spans="2:9" x14ac:dyDescent="0.2">
      <c r="B153" s="9" t="str">
        <f>$B$42</f>
        <v>Veterinary Science</v>
      </c>
      <c r="C153" s="172">
        <f>Data!LX32</f>
        <v>0</v>
      </c>
      <c r="D153" s="172">
        <f>Data!MR32</f>
        <v>0</v>
      </c>
      <c r="E153" s="172">
        <f>Data!NL32</f>
        <v>0</v>
      </c>
      <c r="F153" s="172">
        <f>Data!OF32</f>
        <v>0</v>
      </c>
      <c r="G153" s="172">
        <f>Data!OZ32</f>
        <v>0</v>
      </c>
      <c r="H153" s="174">
        <f>Data!PT32</f>
        <v>0</v>
      </c>
      <c r="I153" s="76">
        <f t="shared" si="6"/>
        <v>0</v>
      </c>
    </row>
    <row r="154" spans="2:9" x14ac:dyDescent="0.2">
      <c r="B154" s="9" t="str">
        <f>$B$43</f>
        <v>Vocational Training</v>
      </c>
      <c r="C154" s="172">
        <f>Data!LY32</f>
        <v>0</v>
      </c>
      <c r="D154" s="172">
        <f>Data!MS32</f>
        <v>0</v>
      </c>
      <c r="E154" s="172">
        <f>Data!NM32</f>
        <v>0</v>
      </c>
      <c r="F154" s="172">
        <f>Data!OG32</f>
        <v>0</v>
      </c>
      <c r="G154" s="172">
        <f>Data!PA32</f>
        <v>0</v>
      </c>
      <c r="H154" s="174">
        <f>Data!PU32</f>
        <v>0</v>
      </c>
      <c r="I154" s="76">
        <f t="shared" si="6"/>
        <v>0</v>
      </c>
    </row>
    <row r="155" spans="2:9" x14ac:dyDescent="0.2">
      <c r="B155" s="9" t="str">
        <f>$B$44</f>
        <v>Physical Training</v>
      </c>
      <c r="C155" s="172">
        <f>Data!LZ32</f>
        <v>0</v>
      </c>
      <c r="D155" s="172">
        <f>Data!MT32</f>
        <v>0</v>
      </c>
      <c r="E155" s="172">
        <f>Data!NN32</f>
        <v>0</v>
      </c>
      <c r="F155" s="172">
        <f>Data!OH32</f>
        <v>0</v>
      </c>
      <c r="G155" s="172">
        <f>Data!PB32</f>
        <v>0</v>
      </c>
      <c r="H155" s="174">
        <f>Data!PV32</f>
        <v>75647</v>
      </c>
      <c r="I155" s="76">
        <f t="shared" si="6"/>
        <v>75647</v>
      </c>
    </row>
    <row r="156" spans="2:9" x14ac:dyDescent="0.2">
      <c r="B156" s="9" t="str">
        <f>$B$45</f>
        <v>Health Services</v>
      </c>
      <c r="C156" s="172">
        <f>Data!MA32</f>
        <v>0</v>
      </c>
      <c r="D156" s="172">
        <f>Data!MU32</f>
        <v>0</v>
      </c>
      <c r="E156" s="172">
        <f>Data!NO32</f>
        <v>0</v>
      </c>
      <c r="F156" s="172">
        <f>Data!OI32</f>
        <v>0</v>
      </c>
      <c r="G156" s="172">
        <f>Data!PC32</f>
        <v>0</v>
      </c>
      <c r="H156" s="174">
        <f>Data!PW32</f>
        <v>1541231</v>
      </c>
      <c r="I156" s="76">
        <f t="shared" si="6"/>
        <v>1541231</v>
      </c>
    </row>
    <row r="157" spans="2:9" x14ac:dyDescent="0.2">
      <c r="B157" s="9" t="str">
        <f>$B$46</f>
        <v>Pharmacy</v>
      </c>
      <c r="C157" s="172">
        <f>Data!MB32</f>
        <v>0</v>
      </c>
      <c r="D157" s="172">
        <f>Data!MV32</f>
        <v>0</v>
      </c>
      <c r="E157" s="172">
        <f>Data!NP32</f>
        <v>0</v>
      </c>
      <c r="F157" s="172">
        <f>Data!OJ32</f>
        <v>0</v>
      </c>
      <c r="G157" s="172">
        <f>Data!PD32</f>
        <v>0</v>
      </c>
      <c r="H157" s="174">
        <f>Data!PX32</f>
        <v>0</v>
      </c>
      <c r="I157" s="76">
        <f t="shared" si="6"/>
        <v>0</v>
      </c>
    </row>
    <row r="158" spans="2:9" x14ac:dyDescent="0.2">
      <c r="B158" s="9" t="str">
        <f>$B$47</f>
        <v>Business Administration</v>
      </c>
      <c r="C158" s="172">
        <f>Data!MC32</f>
        <v>0</v>
      </c>
      <c r="D158" s="172">
        <f>Data!MW32</f>
        <v>0</v>
      </c>
      <c r="E158" s="172">
        <f>Data!NQ32</f>
        <v>0</v>
      </c>
      <c r="F158" s="172">
        <f>Data!OK32</f>
        <v>0</v>
      </c>
      <c r="G158" s="172">
        <f>Data!PE32</f>
        <v>0</v>
      </c>
      <c r="H158" s="174">
        <f>Data!PY32</f>
        <v>2421789</v>
      </c>
      <c r="I158" s="76">
        <f t="shared" si="6"/>
        <v>2421789</v>
      </c>
    </row>
    <row r="159" spans="2:9" x14ac:dyDescent="0.2">
      <c r="B159" s="9" t="str">
        <f>$B$48</f>
        <v>Optometry</v>
      </c>
      <c r="C159" s="172">
        <f>Data!MD32</f>
        <v>0</v>
      </c>
      <c r="D159" s="172">
        <f>Data!MX32</f>
        <v>0</v>
      </c>
      <c r="E159" s="172">
        <f>Data!NR32</f>
        <v>0</v>
      </c>
      <c r="F159" s="172">
        <f>Data!OL32</f>
        <v>0</v>
      </c>
      <c r="G159" s="172">
        <f>Data!PF32</f>
        <v>0</v>
      </c>
      <c r="H159" s="174">
        <f>Data!PZ32</f>
        <v>0</v>
      </c>
      <c r="I159" s="76">
        <f t="shared" si="6"/>
        <v>0</v>
      </c>
    </row>
    <row r="160" spans="2:9" x14ac:dyDescent="0.2">
      <c r="B160" s="9" t="str">
        <f>$B$49</f>
        <v>Teacher Ed-Practice Teaching</v>
      </c>
      <c r="C160" s="172">
        <f>Data!ME32</f>
        <v>0</v>
      </c>
      <c r="D160" s="172">
        <f>Data!MY32</f>
        <v>0</v>
      </c>
      <c r="E160" s="172">
        <f>Data!NS32</f>
        <v>0</v>
      </c>
      <c r="F160" s="172">
        <f>Data!OM32</f>
        <v>0</v>
      </c>
      <c r="G160" s="172">
        <f>Data!PG32</f>
        <v>0</v>
      </c>
      <c r="H160" s="174">
        <f>Data!QA32</f>
        <v>0</v>
      </c>
      <c r="I160" s="76">
        <f t="shared" si="6"/>
        <v>0</v>
      </c>
    </row>
    <row r="161" spans="2:10" x14ac:dyDescent="0.2">
      <c r="B161" s="9" t="str">
        <f>$B$50</f>
        <v>Technology</v>
      </c>
      <c r="C161" s="172">
        <f>Data!MF32</f>
        <v>0</v>
      </c>
      <c r="D161" s="172">
        <f>Data!MZ32</f>
        <v>0</v>
      </c>
      <c r="E161" s="172">
        <f>Data!NT32</f>
        <v>0</v>
      </c>
      <c r="F161" s="172">
        <f>Data!ON32</f>
        <v>0</v>
      </c>
      <c r="G161" s="172">
        <f>Data!PH32</f>
        <v>0</v>
      </c>
      <c r="H161" s="174">
        <f>Data!QB32</f>
        <v>381120</v>
      </c>
      <c r="I161" s="76">
        <f t="shared" si="6"/>
        <v>381120</v>
      </c>
    </row>
    <row r="162" spans="2:10" x14ac:dyDescent="0.2">
      <c r="B162" s="9" t="str">
        <f>$B$51</f>
        <v>Nursing</v>
      </c>
      <c r="C162" s="172">
        <f>Data!MG32</f>
        <v>0</v>
      </c>
      <c r="D162" s="172">
        <f>Data!NA32</f>
        <v>0</v>
      </c>
      <c r="E162" s="172">
        <f>Data!NU32</f>
        <v>0</v>
      </c>
      <c r="F162" s="172">
        <f>Data!OO32</f>
        <v>0</v>
      </c>
      <c r="G162" s="172">
        <f>Data!PI32</f>
        <v>0</v>
      </c>
      <c r="H162" s="174">
        <f>Data!QC32</f>
        <v>1902605</v>
      </c>
      <c r="I162" s="76">
        <f t="shared" si="6"/>
        <v>1902605</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22365581</v>
      </c>
      <c r="I163" s="76">
        <f>SUM(I143:I162)</f>
        <v>22365581</v>
      </c>
    </row>
    <row r="164" spans="2:10" ht="15" thickTop="1" x14ac:dyDescent="0.2">
      <c r="B164" s="14"/>
      <c r="C164" s="46"/>
      <c r="D164" s="46"/>
      <c r="E164" s="46"/>
      <c r="F164" s="46"/>
      <c r="G164" s="46"/>
      <c r="H164" s="47"/>
      <c r="I164" s="48"/>
    </row>
    <row r="165" spans="2:10" ht="14.25" customHeight="1"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5269160.9149062978</v>
      </c>
      <c r="D168" s="21">
        <f t="shared" si="8"/>
        <v>1705529.5835299206</v>
      </c>
      <c r="E168" s="21">
        <f t="shared" si="8"/>
        <v>1278315.5015637821</v>
      </c>
      <c r="F168" s="21">
        <f t="shared" si="8"/>
        <v>0</v>
      </c>
      <c r="G168" s="21">
        <f t="shared" si="8"/>
        <v>0</v>
      </c>
      <c r="H168" s="40">
        <f t="shared" ref="H168:H188" si="9">SUM(C168:G168)</f>
        <v>8253006</v>
      </c>
      <c r="I168" s="56"/>
      <c r="J168" s="57"/>
    </row>
    <row r="169" spans="2:10" x14ac:dyDescent="0.2">
      <c r="B169" s="9" t="str">
        <f>$B$33</f>
        <v>Science</v>
      </c>
      <c r="C169" s="22">
        <f t="shared" si="8"/>
        <v>2116301.8039906244</v>
      </c>
      <c r="D169" s="22">
        <f t="shared" si="8"/>
        <v>1090086.0062347581</v>
      </c>
      <c r="E169" s="22">
        <f t="shared" si="8"/>
        <v>120796.18977461749</v>
      </c>
      <c r="F169" s="22">
        <f t="shared" si="8"/>
        <v>0</v>
      </c>
      <c r="G169" s="22">
        <f t="shared" si="8"/>
        <v>0</v>
      </c>
      <c r="H169" s="75">
        <f t="shared" si="9"/>
        <v>3327184</v>
      </c>
      <c r="I169" s="56"/>
      <c r="J169" s="57"/>
    </row>
    <row r="170" spans="2:10" x14ac:dyDescent="0.2">
      <c r="B170" s="9" t="str">
        <f>$B$34</f>
        <v>Fine Arts</v>
      </c>
      <c r="C170" s="22">
        <f t="shared" si="8"/>
        <v>1142211.6262909011</v>
      </c>
      <c r="D170" s="22">
        <f t="shared" si="8"/>
        <v>536194.37370909879</v>
      </c>
      <c r="E170" s="22">
        <f t="shared" si="8"/>
        <v>0</v>
      </c>
      <c r="F170" s="22">
        <f t="shared" si="8"/>
        <v>0</v>
      </c>
      <c r="G170" s="22">
        <f t="shared" si="8"/>
        <v>0</v>
      </c>
      <c r="H170" s="75">
        <f t="shared" si="9"/>
        <v>1678406</v>
      </c>
      <c r="I170" s="56"/>
      <c r="J170" s="57"/>
    </row>
    <row r="171" spans="2:10" x14ac:dyDescent="0.2">
      <c r="B171" s="9" t="str">
        <f>$B$35</f>
        <v>Teacher Education</v>
      </c>
      <c r="C171" s="22">
        <f t="shared" si="8"/>
        <v>132461.9134882433</v>
      </c>
      <c r="D171" s="22">
        <f t="shared" si="8"/>
        <v>277210.99440602917</v>
      </c>
      <c r="E171" s="22">
        <f t="shared" si="8"/>
        <v>360102.09210572753</v>
      </c>
      <c r="F171" s="22">
        <f t="shared" si="8"/>
        <v>0</v>
      </c>
      <c r="G171" s="22">
        <f t="shared" si="8"/>
        <v>0</v>
      </c>
      <c r="H171" s="75">
        <f t="shared" si="9"/>
        <v>769775</v>
      </c>
      <c r="I171" s="56"/>
      <c r="J171" s="57"/>
    </row>
    <row r="172" spans="2:10" x14ac:dyDescent="0.2">
      <c r="B172" s="9" t="str">
        <f>$B$36</f>
        <v>Agriculture</v>
      </c>
      <c r="C172" s="22">
        <f t="shared" si="8"/>
        <v>189181.18687240724</v>
      </c>
      <c r="D172" s="22">
        <f t="shared" si="8"/>
        <v>240055.06325535823</v>
      </c>
      <c r="E172" s="22">
        <f t="shared" si="8"/>
        <v>163697.74987223453</v>
      </c>
      <c r="F172" s="22">
        <f t="shared" si="8"/>
        <v>0</v>
      </c>
      <c r="G172" s="22">
        <f t="shared" si="8"/>
        <v>0</v>
      </c>
      <c r="H172" s="75">
        <f t="shared" si="9"/>
        <v>592934</v>
      </c>
      <c r="I172" s="56"/>
      <c r="J172" s="57"/>
    </row>
    <row r="173" spans="2:10" x14ac:dyDescent="0.2">
      <c r="B173" s="9" t="str">
        <f>$B$37</f>
        <v>Engineering</v>
      </c>
      <c r="C173" s="22">
        <f t="shared" si="8"/>
        <v>600509.52634512074</v>
      </c>
      <c r="D173" s="22">
        <f t="shared" si="8"/>
        <v>490728.4736548792</v>
      </c>
      <c r="E173" s="22">
        <f t="shared" si="8"/>
        <v>0</v>
      </c>
      <c r="F173" s="22">
        <f t="shared" si="8"/>
        <v>0</v>
      </c>
      <c r="G173" s="22">
        <f t="shared" si="8"/>
        <v>0</v>
      </c>
      <c r="H173" s="75">
        <f t="shared" si="9"/>
        <v>1091238</v>
      </c>
      <c r="I173" s="56"/>
      <c r="J173" s="57"/>
    </row>
    <row r="174" spans="2:10" x14ac:dyDescent="0.2">
      <c r="B174" s="9" t="str">
        <f>$B$38</f>
        <v>Home Economics</v>
      </c>
      <c r="C174" s="22">
        <f t="shared" si="8"/>
        <v>23249.345519941722</v>
      </c>
      <c r="D174" s="22">
        <f t="shared" si="8"/>
        <v>34725.640434347115</v>
      </c>
      <c r="E174" s="22">
        <f t="shared" si="8"/>
        <v>33827.014045711163</v>
      </c>
      <c r="F174" s="22">
        <f t="shared" si="8"/>
        <v>0</v>
      </c>
      <c r="G174" s="22">
        <f t="shared" si="8"/>
        <v>0</v>
      </c>
      <c r="H174" s="75">
        <f t="shared" si="9"/>
        <v>91802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91133.249067143479</v>
      </c>
      <c r="D176" s="22">
        <f t="shared" si="8"/>
        <v>147710.75093285652</v>
      </c>
      <c r="E176" s="22">
        <f t="shared" si="8"/>
        <v>0</v>
      </c>
      <c r="F176" s="22">
        <f t="shared" si="8"/>
        <v>0</v>
      </c>
      <c r="G176" s="22">
        <f t="shared" si="8"/>
        <v>0</v>
      </c>
      <c r="H176" s="75">
        <f t="shared" si="9"/>
        <v>238844</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75647</v>
      </c>
      <c r="D180" s="22">
        <f t="shared" si="8"/>
        <v>0</v>
      </c>
      <c r="E180" s="22">
        <f t="shared" si="8"/>
        <v>0</v>
      </c>
      <c r="F180" s="22">
        <f t="shared" si="8"/>
        <v>0</v>
      </c>
      <c r="G180" s="22">
        <f t="shared" si="8"/>
        <v>0</v>
      </c>
      <c r="H180" s="75">
        <f t="shared" si="9"/>
        <v>75647</v>
      </c>
      <c r="I180" s="56"/>
      <c r="J180" s="57"/>
    </row>
    <row r="181" spans="2:10" x14ac:dyDescent="0.2">
      <c r="B181" s="9" t="str">
        <f>$B$45</f>
        <v>Health Services</v>
      </c>
      <c r="C181" s="22">
        <f t="shared" si="8"/>
        <v>231503.34954507858</v>
      </c>
      <c r="D181" s="22">
        <f t="shared" si="8"/>
        <v>339073.32779969898</v>
      </c>
      <c r="E181" s="22">
        <f t="shared" si="8"/>
        <v>67327.107501796636</v>
      </c>
      <c r="F181" s="22">
        <f t="shared" si="8"/>
        <v>0</v>
      </c>
      <c r="G181" s="22">
        <f t="shared" si="8"/>
        <v>903327.21515342582</v>
      </c>
      <c r="H181" s="75">
        <f t="shared" si="9"/>
        <v>1541231</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462873.05703361024</v>
      </c>
      <c r="D183" s="22">
        <f t="shared" si="8"/>
        <v>1267148.6399499329</v>
      </c>
      <c r="E183" s="22">
        <f t="shared" si="8"/>
        <v>691767.30301645689</v>
      </c>
      <c r="F183" s="22">
        <f t="shared" si="8"/>
        <v>0</v>
      </c>
      <c r="G183" s="22">
        <f t="shared" si="8"/>
        <v>0</v>
      </c>
      <c r="H183" s="75">
        <f t="shared" si="9"/>
        <v>2421789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114339.03026016006</v>
      </c>
      <c r="D186" s="22">
        <f t="shared" si="10"/>
        <v>112653.57866078847</v>
      </c>
      <c r="E186" s="22">
        <f t="shared" si="10"/>
        <v>154127.39107905148</v>
      </c>
      <c r="F186" s="22">
        <f t="shared" si="10"/>
        <v>0</v>
      </c>
      <c r="G186" s="22">
        <f t="shared" si="10"/>
        <v>0</v>
      </c>
      <c r="H186" s="75">
        <f t="shared" si="9"/>
        <v>381120</v>
      </c>
      <c r="I186" s="56"/>
      <c r="J186" s="57"/>
    </row>
    <row r="187" spans="2:10" x14ac:dyDescent="0.2">
      <c r="B187" s="9" t="str">
        <f>$B$51</f>
        <v>Nursing</v>
      </c>
      <c r="C187" s="22">
        <f t="shared" si="10"/>
        <v>68148.41417328456</v>
      </c>
      <c r="D187" s="22">
        <f t="shared" si="10"/>
        <v>1026825.9353670324</v>
      </c>
      <c r="E187" s="22">
        <f t="shared" si="10"/>
        <v>807630.65045968303</v>
      </c>
      <c r="F187" s="22">
        <f t="shared" si="10"/>
        <v>0</v>
      </c>
      <c r="G187" s="22">
        <f t="shared" si="10"/>
        <v>0</v>
      </c>
      <c r="H187" s="75">
        <f t="shared" si="9"/>
        <v>1902605</v>
      </c>
      <c r="I187" s="56"/>
      <c r="J187" s="57"/>
    </row>
    <row r="188" spans="2:10" x14ac:dyDescent="0.2">
      <c r="B188" s="39" t="str">
        <f>$B$52</f>
        <v>Totals</v>
      </c>
      <c r="C188" s="40">
        <f>SUM(C168:C187)</f>
        <v>10516720.417492811</v>
      </c>
      <c r="D188" s="40">
        <f>SUM(D168:D187)</f>
        <v>7267942.3679347001</v>
      </c>
      <c r="E188" s="40">
        <f>SUM(E168:E187)</f>
        <v>3677590.999419061</v>
      </c>
      <c r="F188" s="40">
        <f>SUM(F168:F187)</f>
        <v>0</v>
      </c>
      <c r="G188" s="40">
        <f>SUM(G168:G187)</f>
        <v>903327.21515342582</v>
      </c>
      <c r="H188" s="40">
        <f t="shared" si="9"/>
        <v>22365580.999999996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7166467</v>
      </c>
    </row>
    <row r="191" spans="2:10" ht="43.5" customHeight="1" thickBot="1" x14ac:dyDescent="0.25">
      <c r="B191" s="366" t="s">
        <v>236</v>
      </c>
      <c r="C191" s="366"/>
      <c r="D191" s="366"/>
      <c r="E191" s="366"/>
      <c r="F191" s="366"/>
      <c r="G191" s="366"/>
      <c r="H191" s="366"/>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1677613.4072736143</v>
      </c>
      <c r="D193" s="42">
        <f t="shared" si="11"/>
        <v>543012.32056460367</v>
      </c>
      <c r="E193" s="42">
        <f t="shared" si="11"/>
        <v>406994.44537408522</v>
      </c>
      <c r="F193" s="42">
        <f t="shared" si="11"/>
        <v>0</v>
      </c>
      <c r="G193" s="42">
        <f t="shared" si="11"/>
        <v>0</v>
      </c>
      <c r="H193" s="42">
        <f>SUM(C193:G193)</f>
        <v>2627620.1732123033</v>
      </c>
      <c r="I193" s="1"/>
    </row>
    <row r="194" spans="2:9" x14ac:dyDescent="0.2">
      <c r="B194" s="9" t="str">
        <f>$B$33</f>
        <v>Science</v>
      </c>
      <c r="C194" s="43">
        <f t="shared" si="11"/>
        <v>686512.4294491515</v>
      </c>
      <c r="D194" s="43">
        <f t="shared" si="11"/>
        <v>353615.72297372675</v>
      </c>
      <c r="E194" s="43">
        <f t="shared" si="11"/>
        <v>39185.377791579303</v>
      </c>
      <c r="F194" s="43">
        <f t="shared" si="11"/>
        <v>0</v>
      </c>
      <c r="G194" s="43">
        <f t="shared" si="11"/>
        <v>0</v>
      </c>
      <c r="H194" s="43">
        <f t="shared" ref="H194:H213" si="12">SUM(C194:G194)</f>
        <v>1079313.5302144575</v>
      </c>
      <c r="I194" s="1"/>
    </row>
    <row r="195" spans="2:9" x14ac:dyDescent="0.2">
      <c r="B195" s="9" t="str">
        <f>$B$34</f>
        <v>Fine Arts</v>
      </c>
      <c r="C195" s="43">
        <f t="shared" si="11"/>
        <v>377751.50300623558</v>
      </c>
      <c r="D195" s="43">
        <f t="shared" si="11"/>
        <v>177329.86244399668</v>
      </c>
      <c r="E195" s="43">
        <f t="shared" si="11"/>
        <v>0</v>
      </c>
      <c r="F195" s="43">
        <f t="shared" si="11"/>
        <v>0</v>
      </c>
      <c r="G195" s="43">
        <f t="shared" si="11"/>
        <v>0</v>
      </c>
      <c r="H195" s="43">
        <f t="shared" si="12"/>
        <v>555081.36545023229</v>
      </c>
      <c r="I195" s="1"/>
    </row>
    <row r="196" spans="2:9" x14ac:dyDescent="0.2">
      <c r="B196" s="9" t="str">
        <f>$B$35</f>
        <v>Teacher Education</v>
      </c>
      <c r="C196" s="43">
        <f t="shared" si="11"/>
        <v>41828.708807758063</v>
      </c>
      <c r="D196" s="43">
        <f t="shared" si="11"/>
        <v>87537.448750111827</v>
      </c>
      <c r="E196" s="43">
        <f t="shared" si="11"/>
        <v>113712.7280974379</v>
      </c>
      <c r="F196" s="43">
        <f t="shared" si="11"/>
        <v>0</v>
      </c>
      <c r="G196" s="43">
        <f t="shared" si="11"/>
        <v>0</v>
      </c>
      <c r="H196" s="43">
        <f t="shared" si="12"/>
        <v>243078.88565530779</v>
      </c>
      <c r="I196" s="1"/>
    </row>
    <row r="197" spans="2:9" x14ac:dyDescent="0.2">
      <c r="B197" s="9" t="str">
        <f>$B$36</f>
        <v>Agriculture</v>
      </c>
      <c r="C197" s="43">
        <f t="shared" si="11"/>
        <v>59739.412950711456</v>
      </c>
      <c r="D197" s="43">
        <f t="shared" si="11"/>
        <v>75804.305871032964</v>
      </c>
      <c r="E197" s="43">
        <f t="shared" si="11"/>
        <v>51692.283151364594</v>
      </c>
      <c r="F197" s="43">
        <f t="shared" si="11"/>
        <v>0</v>
      </c>
      <c r="G197" s="43">
        <f t="shared" si="11"/>
        <v>0</v>
      </c>
      <c r="H197" s="43">
        <f t="shared" si="12"/>
        <v>187236.00197310903</v>
      </c>
      <c r="I197" s="1"/>
    </row>
    <row r="198" spans="2:9" x14ac:dyDescent="0.2">
      <c r="B198" s="9" t="str">
        <f>$B$37</f>
        <v>Engineering</v>
      </c>
      <c r="C198" s="43">
        <f t="shared" si="11"/>
        <v>189628.23139107131</v>
      </c>
      <c r="D198" s="43">
        <f t="shared" si="11"/>
        <v>154961.69247935325</v>
      </c>
      <c r="E198" s="43">
        <f t="shared" si="11"/>
        <v>0</v>
      </c>
      <c r="F198" s="43">
        <f t="shared" si="11"/>
        <v>0</v>
      </c>
      <c r="G198" s="43">
        <f t="shared" si="11"/>
        <v>0</v>
      </c>
      <c r="H198" s="43">
        <f t="shared" si="12"/>
        <v>344589.92387042457</v>
      </c>
      <c r="I198" s="1"/>
    </row>
    <row r="199" spans="2:9" x14ac:dyDescent="0.2">
      <c r="B199" s="9" t="str">
        <f>$B$38</f>
        <v>Home Economics</v>
      </c>
      <c r="C199" s="43">
        <f t="shared" si="11"/>
        <v>7341.6695930567421</v>
      </c>
      <c r="D199" s="43">
        <f t="shared" si="11"/>
        <v>10965.649689260885</v>
      </c>
      <c r="E199" s="43">
        <f t="shared" si="11"/>
        <v>10681.881785888803</v>
      </c>
      <c r="F199" s="43">
        <f t="shared" si="11"/>
        <v>0</v>
      </c>
      <c r="G199" s="43">
        <f t="shared" si="11"/>
        <v>0</v>
      </c>
      <c r="H199" s="43">
        <f t="shared" si="12"/>
        <v>28989.201068206432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39712.658151566029</v>
      </c>
      <c r="D201" s="43">
        <f t="shared" si="11"/>
        <v>64367.139514424751</v>
      </c>
      <c r="E201" s="43">
        <f t="shared" si="11"/>
        <v>0</v>
      </c>
      <c r="F201" s="43">
        <f t="shared" si="11"/>
        <v>0</v>
      </c>
      <c r="G201" s="43">
        <f t="shared" si="11"/>
        <v>0</v>
      </c>
      <c r="H201" s="43">
        <f t="shared" si="12"/>
        <v>104079.79766599077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23887.648098397429</v>
      </c>
      <c r="D205" s="43">
        <f t="shared" si="11"/>
        <v>0</v>
      </c>
      <c r="E205" s="43">
        <f t="shared" si="11"/>
        <v>0</v>
      </c>
      <c r="F205" s="43">
        <f t="shared" si="11"/>
        <v>0</v>
      </c>
      <c r="G205" s="43">
        <f t="shared" si="11"/>
        <v>0</v>
      </c>
      <c r="H205" s="43">
        <f t="shared" si="12"/>
        <v>23887.648098397429</v>
      </c>
      <c r="I205" s="1"/>
    </row>
    <row r="206" spans="2:9" x14ac:dyDescent="0.2">
      <c r="B206" s="9" t="str">
        <f>$B$45</f>
        <v>Health Services</v>
      </c>
      <c r="C206" s="43">
        <f t="shared" si="11"/>
        <v>73103.891311501444</v>
      </c>
      <c r="D206" s="43">
        <f t="shared" si="11"/>
        <v>107072.22919585287</v>
      </c>
      <c r="E206" s="43">
        <f t="shared" si="11"/>
        <v>21260.485253457304</v>
      </c>
      <c r="F206" s="43">
        <f t="shared" si="11"/>
        <v>0</v>
      </c>
      <c r="G206" s="43">
        <f t="shared" si="11"/>
        <v>285251.7455365741</v>
      </c>
      <c r="H206" s="43">
        <f t="shared" si="12"/>
        <v>486688.35129738576</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146165.54740017539</v>
      </c>
      <c r="D208" s="43">
        <f t="shared" si="11"/>
        <v>400138.81080622273</v>
      </c>
      <c r="E208" s="43">
        <f t="shared" si="11"/>
        <v>218445.5219038628</v>
      </c>
      <c r="F208" s="43">
        <f t="shared" si="11"/>
        <v>0</v>
      </c>
      <c r="G208" s="43">
        <f t="shared" si="11"/>
        <v>0</v>
      </c>
      <c r="H208" s="43">
        <f t="shared" si="12"/>
        <v>764749.88011026091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36105.836114635538</v>
      </c>
      <c r="D211" s="43">
        <f t="shared" si="13"/>
        <v>35573.60631447372</v>
      </c>
      <c r="E211" s="43">
        <f t="shared" si="13"/>
        <v>48670.154980451924</v>
      </c>
      <c r="F211" s="43">
        <f t="shared" si="13"/>
        <v>0</v>
      </c>
      <c r="G211" s="43">
        <f t="shared" si="13"/>
        <v>0</v>
      </c>
      <c r="H211" s="43">
        <f t="shared" si="12"/>
        <v>120349.59740956119</v>
      </c>
      <c r="I211" s="1"/>
    </row>
    <row r="212" spans="2:9" x14ac:dyDescent="0.2">
      <c r="B212" s="9" t="str">
        <f>$B$51</f>
        <v>Nursing</v>
      </c>
      <c r="C212" s="43">
        <f t="shared" si="13"/>
        <v>21519.835918632252</v>
      </c>
      <c r="D212" s="43">
        <f t="shared" si="13"/>
        <v>324250.0344895348</v>
      </c>
      <c r="E212" s="43">
        <f t="shared" si="13"/>
        <v>255032.77356619586</v>
      </c>
      <c r="F212" s="43">
        <f t="shared" si="13"/>
        <v>0</v>
      </c>
      <c r="G212" s="43">
        <f t="shared" si="13"/>
        <v>0</v>
      </c>
      <c r="H212" s="43">
        <f t="shared" si="12"/>
        <v>600802.64397436287</v>
      </c>
      <c r="I212" s="1"/>
    </row>
    <row r="213" spans="2:9" x14ac:dyDescent="0.2">
      <c r="B213" s="39" t="str">
        <f>$B$52</f>
        <v>Totals</v>
      </c>
      <c r="C213" s="42">
        <f>SUM(C193:C212)</f>
        <v>3380910.779466508</v>
      </c>
      <c r="D213" s="42">
        <f>SUM(D193:D212)</f>
        <v>2334628.8230925947</v>
      </c>
      <c r="E213" s="42">
        <f>SUM(E193:E212)</f>
        <v>1165675.6519043236</v>
      </c>
      <c r="F213" s="42">
        <f>SUM(F193:F212)</f>
        <v>0</v>
      </c>
      <c r="G213" s="42">
        <f>SUM(G193:G212)</f>
        <v>285251.7455365741</v>
      </c>
      <c r="H213" s="42">
        <f t="shared" si="12"/>
        <v>7166467.0000000009</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19228563</v>
      </c>
    </row>
    <row r="216" spans="2:9" ht="60.75" customHeight="1" thickBot="1" x14ac:dyDescent="0.25">
      <c r="B216" s="366" t="s">
        <v>237</v>
      </c>
      <c r="C216" s="366"/>
      <c r="D216" s="366"/>
      <c r="E216" s="366"/>
      <c r="F216" s="366"/>
      <c r="G216" s="366"/>
      <c r="H216" s="366"/>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7268400.5967576792</v>
      </c>
      <c r="D218" s="42">
        <f t="shared" si="14"/>
        <v>1270001.3956596304</v>
      </c>
      <c r="E218" s="42">
        <f t="shared" si="14"/>
        <v>613576.89922229166</v>
      </c>
      <c r="F218" s="42">
        <f t="shared" si="14"/>
        <v>0</v>
      </c>
      <c r="G218" s="42">
        <f t="shared" si="14"/>
        <v>0</v>
      </c>
      <c r="H218" s="42">
        <f>SUM(C218:G218)</f>
        <v>9151978.8916396014</v>
      </c>
      <c r="I218" s="1"/>
    </row>
    <row r="219" spans="2:9" x14ac:dyDescent="0.2">
      <c r="B219" s="9" t="str">
        <f>$B$33</f>
        <v>Science</v>
      </c>
      <c r="C219" s="43">
        <f t="shared" si="14"/>
        <v>2129798.240734688</v>
      </c>
      <c r="D219" s="43">
        <f t="shared" si="14"/>
        <v>683518.95884038345</v>
      </c>
      <c r="E219" s="43">
        <f t="shared" si="14"/>
        <v>35701.781817948264</v>
      </c>
      <c r="F219" s="43">
        <f t="shared" si="14"/>
        <v>0</v>
      </c>
      <c r="G219" s="43">
        <f t="shared" si="14"/>
        <v>0</v>
      </c>
      <c r="H219" s="43">
        <f t="shared" ref="H219:H238" si="15">SUM(C219:G219)</f>
        <v>2849018.9813930197</v>
      </c>
      <c r="I219" s="1"/>
    </row>
    <row r="220" spans="2:9" x14ac:dyDescent="0.2">
      <c r="B220" s="9" t="str">
        <f>$B$34</f>
        <v>Fine Arts</v>
      </c>
      <c r="C220" s="43">
        <f t="shared" si="14"/>
        <v>715473.82263032557</v>
      </c>
      <c r="D220" s="43">
        <f t="shared" si="14"/>
        <v>150327.8306764884</v>
      </c>
      <c r="E220" s="43">
        <f t="shared" si="14"/>
        <v>0</v>
      </c>
      <c r="F220" s="43">
        <f t="shared" si="14"/>
        <v>0</v>
      </c>
      <c r="G220" s="43">
        <f t="shared" si="14"/>
        <v>0</v>
      </c>
      <c r="H220" s="43">
        <f t="shared" si="15"/>
        <v>865801.65330681391</v>
      </c>
      <c r="I220" s="1"/>
    </row>
    <row r="221" spans="2:9" x14ac:dyDescent="0.2">
      <c r="B221" s="9" t="str">
        <f>$B$35</f>
        <v>Teacher Education</v>
      </c>
      <c r="C221" s="43">
        <f t="shared" si="14"/>
        <v>147330.73408568802</v>
      </c>
      <c r="D221" s="43">
        <f t="shared" si="14"/>
        <v>219652.87219684187</v>
      </c>
      <c r="E221" s="43">
        <f t="shared" si="14"/>
        <v>1271306.2679800778</v>
      </c>
      <c r="F221" s="43">
        <f t="shared" si="14"/>
        <v>0</v>
      </c>
      <c r="G221" s="43">
        <f t="shared" si="14"/>
        <v>0</v>
      </c>
      <c r="H221" s="43">
        <f t="shared" si="15"/>
        <v>1638289.8742626077</v>
      </c>
      <c r="I221" s="1"/>
    </row>
    <row r="222" spans="2:9" x14ac:dyDescent="0.2">
      <c r="B222" s="9" t="str">
        <f>$B$36</f>
        <v>Agriculture</v>
      </c>
      <c r="C222" s="43">
        <f t="shared" si="14"/>
        <v>206566.80242941823</v>
      </c>
      <c r="D222" s="43">
        <f t="shared" si="14"/>
        <v>230496.49500149611</v>
      </c>
      <c r="E222" s="43">
        <f t="shared" si="14"/>
        <v>30194.592069434962</v>
      </c>
      <c r="F222" s="43">
        <f t="shared" si="14"/>
        <v>0</v>
      </c>
      <c r="G222" s="43">
        <f t="shared" si="14"/>
        <v>0</v>
      </c>
      <c r="H222" s="43">
        <f t="shared" si="15"/>
        <v>467257.88950034929</v>
      </c>
      <c r="I222" s="1"/>
    </row>
    <row r="223" spans="2:9" x14ac:dyDescent="0.2">
      <c r="B223" s="9" t="str">
        <f>$B$37</f>
        <v>Engineering</v>
      </c>
      <c r="C223" s="43">
        <f t="shared" si="14"/>
        <v>234244.05373532066</v>
      </c>
      <c r="D223" s="43">
        <f t="shared" si="14"/>
        <v>117704.28172573383</v>
      </c>
      <c r="E223" s="43">
        <f t="shared" si="14"/>
        <v>0</v>
      </c>
      <c r="F223" s="43">
        <f t="shared" si="14"/>
        <v>0</v>
      </c>
      <c r="G223" s="43">
        <f t="shared" si="14"/>
        <v>0</v>
      </c>
      <c r="H223" s="43">
        <f t="shared" si="15"/>
        <v>351948.33546105446</v>
      </c>
      <c r="I223" s="1"/>
    </row>
    <row r="224" spans="2:9" x14ac:dyDescent="0.2">
      <c r="B224" s="9" t="str">
        <f>$B$38</f>
        <v>Home Economics</v>
      </c>
      <c r="C224" s="43">
        <f t="shared" si="14"/>
        <v>44553.624053403932</v>
      </c>
      <c r="D224" s="43">
        <f t="shared" si="14"/>
        <v>27526.119427199174</v>
      </c>
      <c r="E224" s="43">
        <f t="shared" si="14"/>
        <v>21933.807446665021</v>
      </c>
      <c r="F224" s="43">
        <f t="shared" si="14"/>
        <v>0</v>
      </c>
      <c r="G224" s="43">
        <f t="shared" si="14"/>
        <v>0</v>
      </c>
      <c r="H224" s="43">
        <f t="shared" si="15"/>
        <v>94013.550927268137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54932.593293117352</v>
      </c>
      <c r="D226" s="43">
        <f t="shared" si="14"/>
        <v>165156.71656319502</v>
      </c>
      <c r="E226" s="43">
        <f t="shared" si="14"/>
        <v>0</v>
      </c>
      <c r="F226" s="43">
        <f t="shared" si="14"/>
        <v>0</v>
      </c>
      <c r="G226" s="43">
        <f t="shared" si="14"/>
        <v>0</v>
      </c>
      <c r="H226" s="43">
        <f t="shared" si="15"/>
        <v>220089.30985631238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64720.889486668209</v>
      </c>
      <c r="D230" s="43">
        <f t="shared" si="14"/>
        <v>0</v>
      </c>
      <c r="E230" s="43">
        <f t="shared" si="14"/>
        <v>0</v>
      </c>
      <c r="F230" s="43">
        <f t="shared" si="14"/>
        <v>0</v>
      </c>
      <c r="G230" s="43">
        <f t="shared" si="14"/>
        <v>0</v>
      </c>
      <c r="H230" s="43">
        <f t="shared" si="15"/>
        <v>64720.889486668209</v>
      </c>
      <c r="I230" s="1"/>
    </row>
    <row r="231" spans="2:10" x14ac:dyDescent="0.2">
      <c r="B231" s="9" t="str">
        <f>$B$45</f>
        <v>Health Services</v>
      </c>
      <c r="C231" s="43">
        <f t="shared" si="14"/>
        <v>263777.7060434483</v>
      </c>
      <c r="D231" s="43">
        <f t="shared" si="14"/>
        <v>284529.24795118335</v>
      </c>
      <c r="E231" s="43">
        <f t="shared" si="14"/>
        <v>19180.212572408374</v>
      </c>
      <c r="F231" s="43">
        <f t="shared" si="14"/>
        <v>0</v>
      </c>
      <c r="G231" s="43">
        <f t="shared" si="14"/>
        <v>149087.88664245754</v>
      </c>
      <c r="H231" s="43">
        <f t="shared" si="15"/>
        <v>716575.05320949759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580209.69505910121</v>
      </c>
      <c r="D233" s="43">
        <f t="shared" si="14"/>
        <v>945341.47527754738</v>
      </c>
      <c r="E233" s="43">
        <f t="shared" si="14"/>
        <v>335843.62311192288</v>
      </c>
      <c r="F233" s="43">
        <f t="shared" si="14"/>
        <v>0</v>
      </c>
      <c r="G233" s="43">
        <f t="shared" si="14"/>
        <v>0</v>
      </c>
      <c r="H233" s="43">
        <f t="shared" si="15"/>
        <v>1861394.7934485716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73402.985139197786</v>
      </c>
      <c r="E235" s="43">
        <f t="shared" si="16"/>
        <v>0</v>
      </c>
      <c r="F235" s="43">
        <f t="shared" si="16"/>
        <v>0</v>
      </c>
      <c r="G235" s="43">
        <f t="shared" si="16"/>
        <v>0</v>
      </c>
      <c r="H235" s="43">
        <f t="shared" si="15"/>
        <v>73402.985139197786</v>
      </c>
      <c r="I235" s="1"/>
    </row>
    <row r="236" spans="2:10" x14ac:dyDescent="0.2">
      <c r="B236" s="9" t="str">
        <f>$B$50</f>
        <v>Technology</v>
      </c>
      <c r="C236" s="43">
        <f t="shared" si="16"/>
        <v>167329.23579147726</v>
      </c>
      <c r="D236" s="43">
        <f t="shared" si="16"/>
        <v>103709.52067015445</v>
      </c>
      <c r="E236" s="43">
        <f t="shared" si="16"/>
        <v>59819.474854540967</v>
      </c>
      <c r="F236" s="43">
        <f t="shared" si="16"/>
        <v>0</v>
      </c>
      <c r="G236" s="43">
        <f t="shared" si="16"/>
        <v>0</v>
      </c>
      <c r="H236" s="43">
        <f t="shared" si="15"/>
        <v>330858.23131617269</v>
      </c>
      <c r="I236" s="1"/>
    </row>
    <row r="237" spans="2:10" x14ac:dyDescent="0.2">
      <c r="B237" s="9" t="str">
        <f>$B$51</f>
        <v>Nursing</v>
      </c>
      <c r="C237" s="43">
        <f t="shared" si="16"/>
        <v>55354.502611804892</v>
      </c>
      <c r="D237" s="43">
        <f t="shared" si="16"/>
        <v>333371.89084052329</v>
      </c>
      <c r="E237" s="43">
        <f t="shared" si="16"/>
        <v>154486.16760053675</v>
      </c>
      <c r="F237" s="43">
        <f t="shared" si="16"/>
        <v>0</v>
      </c>
      <c r="G237" s="43">
        <f t="shared" si="16"/>
        <v>0</v>
      </c>
      <c r="H237" s="43">
        <f t="shared" si="15"/>
        <v>543212.56105286488</v>
      </c>
      <c r="I237" s="1"/>
    </row>
    <row r="238" spans="2:10" x14ac:dyDescent="0.2">
      <c r="B238" s="39" t="str">
        <f>$B$52</f>
        <v>Totals</v>
      </c>
      <c r="C238" s="42">
        <f>SUM(C218:C237)</f>
        <v>11932692.496712143</v>
      </c>
      <c r="D238" s="42">
        <f>SUM(D218:D237)</f>
        <v>4604739.7899695747</v>
      </c>
      <c r="E238" s="42">
        <f>SUM(E218:E237)</f>
        <v>2542042.8266758267</v>
      </c>
      <c r="F238" s="42">
        <f>SUM(F218:F237)</f>
        <v>0</v>
      </c>
      <c r="G238" s="42">
        <f>SUM(G218:G237)</f>
        <v>149087.88664245754</v>
      </c>
      <c r="H238" s="42">
        <f t="shared" si="15"/>
        <v>19228563</v>
      </c>
      <c r="I238" s="1"/>
    </row>
    <row r="239" spans="2:10" x14ac:dyDescent="0.2">
      <c r="B239" s="44"/>
      <c r="C239" s="45"/>
      <c r="D239" s="45"/>
      <c r="E239" s="45"/>
      <c r="F239" s="45"/>
      <c r="G239" s="45"/>
      <c r="H239" s="45"/>
      <c r="I239" s="1"/>
    </row>
    <row r="240" spans="2:10" x14ac:dyDescent="0.2">
      <c r="B240" s="287" t="s">
        <v>13</v>
      </c>
      <c r="C240" s="11"/>
      <c r="D240" s="11"/>
      <c r="E240" s="11"/>
      <c r="F240" s="11"/>
      <c r="G240" s="11"/>
      <c r="H240" s="17">
        <f>H16</f>
        <v>6304588</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2383135.5042761806</v>
      </c>
      <c r="D243" s="42">
        <f t="shared" si="17"/>
        <v>416403.22051413608</v>
      </c>
      <c r="E243" s="42">
        <f t="shared" si="17"/>
        <v>201177.25676713698</v>
      </c>
      <c r="F243" s="42">
        <f t="shared" si="17"/>
        <v>0</v>
      </c>
      <c r="G243" s="42">
        <f t="shared" si="17"/>
        <v>0</v>
      </c>
      <c r="H243" s="42">
        <f>SUM(C243:G243)</f>
        <v>3000715.9815574535</v>
      </c>
      <c r="I243" s="1"/>
    </row>
    <row r="244" spans="2:9" x14ac:dyDescent="0.2">
      <c r="B244" s="9" t="str">
        <f>$B$33</f>
        <v>Science</v>
      </c>
      <c r="C244" s="43">
        <f t="shared" si="17"/>
        <v>698310.1353417323</v>
      </c>
      <c r="D244" s="43">
        <f t="shared" si="17"/>
        <v>224109.59288416797</v>
      </c>
      <c r="E244" s="43">
        <f t="shared" si="17"/>
        <v>11705.764243955973</v>
      </c>
      <c r="F244" s="43">
        <f t="shared" si="17"/>
        <v>0</v>
      </c>
      <c r="G244" s="43">
        <f t="shared" si="17"/>
        <v>0</v>
      </c>
      <c r="H244" s="43">
        <f t="shared" ref="H244:H263" si="18">SUM(C244:G244)</f>
        <v>934125.49246985628</v>
      </c>
      <c r="I244" s="1"/>
    </row>
    <row r="245" spans="2:9" x14ac:dyDescent="0.2">
      <c r="B245" s="9" t="str">
        <f>$B$34</f>
        <v>Fine Arts</v>
      </c>
      <c r="C245" s="43">
        <f t="shared" si="17"/>
        <v>234586.83191610727</v>
      </c>
      <c r="D245" s="43">
        <f t="shared" si="17"/>
        <v>49288.916563812942</v>
      </c>
      <c r="E245" s="43">
        <f t="shared" si="17"/>
        <v>0</v>
      </c>
      <c r="F245" s="43">
        <f t="shared" si="17"/>
        <v>0</v>
      </c>
      <c r="G245" s="43">
        <f t="shared" si="17"/>
        <v>0</v>
      </c>
      <c r="H245" s="43">
        <f t="shared" si="18"/>
        <v>283875.74847992021</v>
      </c>
      <c r="I245" s="1"/>
    </row>
    <row r="246" spans="2:9" x14ac:dyDescent="0.2">
      <c r="B246" s="9" t="str">
        <f>$B$35</f>
        <v>Teacher Education</v>
      </c>
      <c r="C246" s="43">
        <f t="shared" si="17"/>
        <v>48306.239948758499</v>
      </c>
      <c r="D246" s="43">
        <f t="shared" si="17"/>
        <v>72018.94713701398</v>
      </c>
      <c r="E246" s="43">
        <f t="shared" si="17"/>
        <v>416831.05708065565</v>
      </c>
      <c r="F246" s="43">
        <f t="shared" si="17"/>
        <v>0</v>
      </c>
      <c r="G246" s="43">
        <f t="shared" si="17"/>
        <v>0</v>
      </c>
      <c r="H246" s="43">
        <f t="shared" si="18"/>
        <v>537156.24416642811</v>
      </c>
      <c r="I246" s="1"/>
    </row>
    <row r="247" spans="2:9" x14ac:dyDescent="0.2">
      <c r="B247" s="9" t="str">
        <f>$B$36</f>
        <v>Agriculture</v>
      </c>
      <c r="C247" s="43">
        <f t="shared" si="17"/>
        <v>67728.336423001601</v>
      </c>
      <c r="D247" s="43">
        <f t="shared" si="17"/>
        <v>75574.312881752645</v>
      </c>
      <c r="E247" s="43">
        <f t="shared" si="17"/>
        <v>9900.0878446223378</v>
      </c>
      <c r="F247" s="43">
        <f t="shared" si="17"/>
        <v>0</v>
      </c>
      <c r="G247" s="43">
        <f t="shared" si="17"/>
        <v>0</v>
      </c>
      <c r="H247" s="43">
        <f t="shared" si="18"/>
        <v>153202.7371493766</v>
      </c>
      <c r="I247" s="1"/>
    </row>
    <row r="248" spans="2:9" x14ac:dyDescent="0.2">
      <c r="B248" s="9" t="str">
        <f>$B$37</f>
        <v>Engineering</v>
      </c>
      <c r="C248" s="43">
        <f t="shared" si="17"/>
        <v>76803.048165952801</v>
      </c>
      <c r="D248" s="43">
        <f t="shared" si="17"/>
        <v>38592.431588188927</v>
      </c>
      <c r="E248" s="43">
        <f t="shared" si="17"/>
        <v>0</v>
      </c>
      <c r="F248" s="43">
        <f t="shared" si="17"/>
        <v>0</v>
      </c>
      <c r="G248" s="43">
        <f t="shared" si="17"/>
        <v>0</v>
      </c>
      <c r="H248" s="43">
        <f t="shared" si="18"/>
        <v>115395.47975414174</v>
      </c>
      <c r="I248" s="1"/>
    </row>
    <row r="249" spans="2:9" x14ac:dyDescent="0.2">
      <c r="B249" s="9" t="str">
        <f>$B$38</f>
        <v>Home Economics</v>
      </c>
      <c r="C249" s="43">
        <f t="shared" si="17"/>
        <v>14608.072561823876</v>
      </c>
      <c r="D249" s="43">
        <f t="shared" si="17"/>
        <v>9025.1591981827642</v>
      </c>
      <c r="E249" s="43">
        <f t="shared" si="17"/>
        <v>7191.5732456218875</v>
      </c>
      <c r="F249" s="43">
        <f t="shared" si="17"/>
        <v>0</v>
      </c>
      <c r="G249" s="43">
        <f t="shared" si="17"/>
        <v>0</v>
      </c>
      <c r="H249" s="43">
        <f t="shared" si="18"/>
        <v>30824.805005628525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18011.089465430574</v>
      </c>
      <c r="D251" s="43">
        <f t="shared" si="17"/>
        <v>54150.955189096589</v>
      </c>
      <c r="E251" s="43">
        <f t="shared" si="17"/>
        <v>0</v>
      </c>
      <c r="F251" s="43">
        <f t="shared" si="17"/>
        <v>0</v>
      </c>
      <c r="G251" s="43">
        <f t="shared" si="17"/>
        <v>0</v>
      </c>
      <c r="H251" s="43">
        <f t="shared" si="18"/>
        <v>72162.044654527155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21220.438740376729</v>
      </c>
      <c r="D255" s="43">
        <f t="shared" si="17"/>
        <v>0</v>
      </c>
      <c r="E255" s="43">
        <f t="shared" si="17"/>
        <v>0</v>
      </c>
      <c r="F255" s="43">
        <f t="shared" si="17"/>
        <v>0</v>
      </c>
      <c r="G255" s="43">
        <f t="shared" si="17"/>
        <v>0</v>
      </c>
      <c r="H255" s="43">
        <f t="shared" si="18"/>
        <v>21220.438740376729</v>
      </c>
      <c r="I255" s="1"/>
    </row>
    <row r="256" spans="2:9" x14ac:dyDescent="0.2">
      <c r="B256" s="9" t="str">
        <f>$B$45</f>
        <v>Health Services</v>
      </c>
      <c r="C256" s="43">
        <f t="shared" si="17"/>
        <v>86486.429598980001</v>
      </c>
      <c r="D256" s="43">
        <f t="shared" si="17"/>
        <v>93290.366122629915</v>
      </c>
      <c r="E256" s="43">
        <f t="shared" si="17"/>
        <v>6288.7350459550698</v>
      </c>
      <c r="F256" s="43">
        <f t="shared" si="17"/>
        <v>0</v>
      </c>
      <c r="G256" s="43">
        <f t="shared" si="17"/>
        <v>48882.368436549223</v>
      </c>
      <c r="H256" s="43">
        <f t="shared" si="18"/>
        <v>234947.89920411422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190236.94495284275</v>
      </c>
      <c r="D258" s="43">
        <f t="shared" si="17"/>
        <v>309954.96236183232</v>
      </c>
      <c r="E258" s="43">
        <f t="shared" si="17"/>
        <v>110115.12800763902</v>
      </c>
      <c r="F258" s="43">
        <f t="shared" si="17"/>
        <v>0</v>
      </c>
      <c r="G258" s="43">
        <f t="shared" si="17"/>
        <v>0</v>
      </c>
      <c r="H258" s="43">
        <f t="shared" si="18"/>
        <v>610307.03532231413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24067.091195154037</v>
      </c>
      <c r="E260" s="43">
        <f t="shared" si="19"/>
        <v>0</v>
      </c>
      <c r="F260" s="43">
        <f t="shared" si="19"/>
        <v>0</v>
      </c>
      <c r="G260" s="43">
        <f t="shared" si="19"/>
        <v>0</v>
      </c>
      <c r="H260" s="43">
        <f t="shared" si="18"/>
        <v>24067.091195154037</v>
      </c>
      <c r="I260" s="1"/>
    </row>
    <row r="261" spans="2:10" x14ac:dyDescent="0.2">
      <c r="B261" s="9" t="str">
        <f>$B$50</f>
        <v>Technology</v>
      </c>
      <c r="C261" s="43">
        <f t="shared" si="19"/>
        <v>54863.27251912262</v>
      </c>
      <c r="D261" s="43">
        <f t="shared" si="19"/>
        <v>34003.882635577487</v>
      </c>
      <c r="E261" s="43">
        <f t="shared" si="19"/>
        <v>19613.381578968783</v>
      </c>
      <c r="F261" s="43">
        <f t="shared" si="19"/>
        <v>0</v>
      </c>
      <c r="G261" s="43">
        <f t="shared" si="19"/>
        <v>0</v>
      </c>
      <c r="H261" s="43">
        <f t="shared" si="18"/>
        <v>108480.53673366888</v>
      </c>
      <c r="I261" s="1"/>
    </row>
    <row r="262" spans="2:10" x14ac:dyDescent="0.2">
      <c r="B262" s="9" t="str">
        <f>$B$51</f>
        <v>Nursing</v>
      </c>
      <c r="C262" s="43">
        <f t="shared" si="19"/>
        <v>18149.423485902393</v>
      </c>
      <c r="D262" s="43">
        <f t="shared" si="19"/>
        <v>109304.70584465793</v>
      </c>
      <c r="E262" s="43">
        <f t="shared" si="19"/>
        <v>50652.336236479699</v>
      </c>
      <c r="F262" s="43">
        <f t="shared" si="19"/>
        <v>0</v>
      </c>
      <c r="G262" s="43">
        <f t="shared" si="19"/>
        <v>0</v>
      </c>
      <c r="H262" s="43">
        <f t="shared" si="18"/>
        <v>178106.46556704002</v>
      </c>
      <c r="I262" s="1"/>
    </row>
    <row r="263" spans="2:10" x14ac:dyDescent="0.2">
      <c r="B263" s="39" t="str">
        <f>$B$52</f>
        <v>Totals</v>
      </c>
      <c r="C263" s="42">
        <f>SUM(C243:C262)</f>
        <v>3912445.7673962126</v>
      </c>
      <c r="D263" s="42">
        <f>SUM(D243:D262)</f>
        <v>1509784.5441162039</v>
      </c>
      <c r="E263" s="42">
        <f>SUM(E243:E262)</f>
        <v>833475.32005103538</v>
      </c>
      <c r="F263" s="42">
        <f>SUM(F243:F262)</f>
        <v>0</v>
      </c>
      <c r="G263" s="42">
        <f>SUM(G243:G262)</f>
        <v>48882.368436549223</v>
      </c>
      <c r="H263" s="42">
        <f t="shared" si="18"/>
        <v>6304588</v>
      </c>
      <c r="I263" s="54"/>
    </row>
    <row r="264" spans="2:10" x14ac:dyDescent="0.2">
      <c r="B264" s="372"/>
      <c r="C264" s="372"/>
      <c r="D264" s="372"/>
      <c r="E264" s="372"/>
      <c r="F264" s="372"/>
      <c r="G264" s="372"/>
      <c r="H264" s="372"/>
      <c r="I264" s="53"/>
    </row>
    <row r="265" spans="2:10" x14ac:dyDescent="0.2">
      <c r="B265" s="287" t="s">
        <v>239</v>
      </c>
      <c r="C265" s="11"/>
      <c r="D265" s="11"/>
      <c r="E265" s="11"/>
      <c r="F265" s="11"/>
      <c r="G265" s="11"/>
      <c r="H265" s="17"/>
      <c r="J265" s="26"/>
    </row>
    <row r="266" spans="2:10" ht="45" customHeight="1" thickBot="1" x14ac:dyDescent="0.25">
      <c r="B266" s="366" t="s">
        <v>240</v>
      </c>
      <c r="C266" s="366"/>
      <c r="D266" s="366"/>
      <c r="E266" s="366"/>
      <c r="F266" s="366"/>
      <c r="G266" s="366"/>
      <c r="H266" s="366"/>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21682562.423213772</v>
      </c>
      <c r="D268" s="42">
        <f t="shared" si="20"/>
        <v>5580624.5202682903</v>
      </c>
      <c r="E268" s="42">
        <f t="shared" si="20"/>
        <v>3733520.102927296</v>
      </c>
      <c r="F268" s="42">
        <f t="shared" si="20"/>
        <v>0</v>
      </c>
      <c r="G268" s="42">
        <f t="shared" si="20"/>
        <v>0</v>
      </c>
      <c r="H268" s="42">
        <f>SUM(C268:G268)</f>
        <v>30996707.046409361</v>
      </c>
      <c r="I268" s="1"/>
    </row>
    <row r="269" spans="2:10" x14ac:dyDescent="0.2">
      <c r="B269" s="9" t="str">
        <f>$B$33</f>
        <v>Science</v>
      </c>
      <c r="C269" s="43">
        <f t="shared" si="20"/>
        <v>7711498.609516196</v>
      </c>
      <c r="D269" s="43">
        <f t="shared" si="20"/>
        <v>3423014.2809330365</v>
      </c>
      <c r="E269" s="43">
        <f t="shared" si="20"/>
        <v>326146.11362810107</v>
      </c>
      <c r="F269" s="43">
        <f t="shared" si="20"/>
        <v>0</v>
      </c>
      <c r="G269" s="43">
        <f t="shared" si="20"/>
        <v>0</v>
      </c>
      <c r="H269" s="43">
        <f t="shared" ref="H269:H288" si="21">SUM(C269:G269)</f>
        <v>11460659.004077334</v>
      </c>
      <c r="I269" s="1"/>
    </row>
    <row r="270" spans="2:10" x14ac:dyDescent="0.2">
      <c r="B270" s="9" t="str">
        <f>$B$34</f>
        <v>Fine Arts</v>
      </c>
      <c r="C270" s="43">
        <f t="shared" si="20"/>
        <v>3614854.7838435695</v>
      </c>
      <c r="D270" s="43">
        <f t="shared" si="20"/>
        <v>1450564.9833933967</v>
      </c>
      <c r="E270" s="43">
        <f t="shared" si="20"/>
        <v>0</v>
      </c>
      <c r="F270" s="43">
        <f t="shared" si="20"/>
        <v>0</v>
      </c>
      <c r="G270" s="43">
        <f t="shared" si="20"/>
        <v>0</v>
      </c>
      <c r="H270" s="43">
        <f t="shared" si="21"/>
        <v>5065419.7672369666</v>
      </c>
      <c r="I270" s="1"/>
    </row>
    <row r="271" spans="2:10" x14ac:dyDescent="0.2">
      <c r="B271" s="9" t="str">
        <f>$B$35</f>
        <v>Teacher Education</v>
      </c>
      <c r="C271" s="43">
        <f t="shared" si="20"/>
        <v>496695.59633044788</v>
      </c>
      <c r="D271" s="43">
        <f t="shared" si="20"/>
        <v>921715.26248999685</v>
      </c>
      <c r="E271" s="43">
        <f t="shared" si="20"/>
        <v>2506575.1452638987</v>
      </c>
      <c r="F271" s="43">
        <f t="shared" si="20"/>
        <v>0</v>
      </c>
      <c r="G271" s="43">
        <f t="shared" si="20"/>
        <v>0</v>
      </c>
      <c r="H271" s="43">
        <f t="shared" si="21"/>
        <v>3924986.0040843431</v>
      </c>
      <c r="I271" s="1"/>
    </row>
    <row r="272" spans="2:10" x14ac:dyDescent="0.2">
      <c r="B272" s="9" t="str">
        <f>$B$36</f>
        <v>Agriculture</v>
      </c>
      <c r="C272" s="43">
        <f t="shared" si="20"/>
        <v>704264.73867553845</v>
      </c>
      <c r="D272" s="43">
        <f t="shared" si="20"/>
        <v>851666.17700964003</v>
      </c>
      <c r="E272" s="43">
        <f t="shared" si="20"/>
        <v>412145.71293765644</v>
      </c>
      <c r="F272" s="43">
        <f t="shared" si="20"/>
        <v>0</v>
      </c>
      <c r="G272" s="43">
        <f t="shared" si="20"/>
        <v>0</v>
      </c>
      <c r="H272" s="43">
        <f t="shared" si="21"/>
        <v>1968076.628622835</v>
      </c>
      <c r="I272" s="1"/>
    </row>
    <row r="273" spans="2:10" x14ac:dyDescent="0.2">
      <c r="B273" s="9" t="str">
        <f>$B$37</f>
        <v>Engineering</v>
      </c>
      <c r="C273" s="43">
        <f t="shared" si="20"/>
        <v>1675880.8596374656</v>
      </c>
      <c r="D273" s="43">
        <f t="shared" si="20"/>
        <v>1271620.8794481552</v>
      </c>
      <c r="E273" s="43">
        <f t="shared" si="20"/>
        <v>0</v>
      </c>
      <c r="F273" s="43">
        <f t="shared" si="20"/>
        <v>0</v>
      </c>
      <c r="G273" s="43">
        <f t="shared" si="20"/>
        <v>0</v>
      </c>
      <c r="H273" s="43">
        <f t="shared" si="21"/>
        <v>2947501.7390856207</v>
      </c>
      <c r="I273" s="1"/>
    </row>
    <row r="274" spans="2:10" x14ac:dyDescent="0.2">
      <c r="B274" s="9" t="str">
        <f>$B$38</f>
        <v>Home Economics</v>
      </c>
      <c r="C274" s="43">
        <f t="shared" si="20"/>
        <v>112002.71172822626</v>
      </c>
      <c r="D274" s="43">
        <f t="shared" si="20"/>
        <v>115475.56874898993</v>
      </c>
      <c r="E274" s="43">
        <f t="shared" si="20"/>
        <v>106007.27652388687</v>
      </c>
      <c r="F274" s="43">
        <f t="shared" si="20"/>
        <v>0</v>
      </c>
      <c r="G274" s="43">
        <f t="shared" si="20"/>
        <v>0</v>
      </c>
      <c r="H274" s="43">
        <f t="shared" si="21"/>
        <v>333485.55700110306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324144.58997725742</v>
      </c>
      <c r="D276" s="43">
        <f t="shared" si="20"/>
        <v>626459.5621995728</v>
      </c>
      <c r="E276" s="43">
        <f t="shared" si="20"/>
        <v>0</v>
      </c>
      <c r="F276" s="43">
        <f t="shared" si="20"/>
        <v>0</v>
      </c>
      <c r="G276" s="43">
        <f t="shared" si="20"/>
        <v>0</v>
      </c>
      <c r="H276" s="43">
        <f t="shared" si="21"/>
        <v>950604.15217683022</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257870.97632544237</v>
      </c>
      <c r="D280" s="43">
        <f t="shared" si="20"/>
        <v>0</v>
      </c>
      <c r="E280" s="43">
        <f t="shared" si="20"/>
        <v>0</v>
      </c>
      <c r="F280" s="43">
        <f t="shared" si="20"/>
        <v>0</v>
      </c>
      <c r="G280" s="43">
        <f t="shared" si="20"/>
        <v>0</v>
      </c>
      <c r="H280" s="43">
        <f t="shared" si="21"/>
        <v>257870.97632544237</v>
      </c>
      <c r="I280" s="1"/>
    </row>
    <row r="281" spans="2:10" x14ac:dyDescent="0.2">
      <c r="B281" s="9" t="str">
        <f>$B$45</f>
        <v>Health Services</v>
      </c>
      <c r="C281" s="43">
        <f t="shared" si="20"/>
        <v>876423.37649900839</v>
      </c>
      <c r="D281" s="43">
        <f t="shared" si="20"/>
        <v>1148463.171069365</v>
      </c>
      <c r="E281" s="43">
        <f t="shared" si="20"/>
        <v>178489.54037361738</v>
      </c>
      <c r="F281" s="43">
        <f t="shared" si="20"/>
        <v>0</v>
      </c>
      <c r="G281" s="43">
        <f t="shared" si="20"/>
        <v>2251046.2157690069</v>
      </c>
      <c r="H281" s="43">
        <f t="shared" si="21"/>
        <v>4454422.3037109971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1822461.2444457295</v>
      </c>
      <c r="D283" s="43">
        <f t="shared" si="20"/>
        <v>4135262.8883955353</v>
      </c>
      <c r="E283" s="43">
        <f t="shared" si="20"/>
        <v>2018202.5760398814</v>
      </c>
      <c r="F283" s="43">
        <f t="shared" si="20"/>
        <v>0</v>
      </c>
      <c r="G283" s="43">
        <f t="shared" si="20"/>
        <v>0</v>
      </c>
      <c r="H283" s="43">
        <f t="shared" si="21"/>
        <v>7975926.7088811463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97470.076334351819</v>
      </c>
      <c r="E285" s="43">
        <f t="shared" si="22"/>
        <v>0</v>
      </c>
      <c r="F285" s="43">
        <f t="shared" si="22"/>
        <v>0</v>
      </c>
      <c r="G285" s="43">
        <f t="shared" si="22"/>
        <v>0</v>
      </c>
      <c r="H285" s="43">
        <f t="shared" si="21"/>
        <v>97470.076334351819</v>
      </c>
      <c r="I285" s="1"/>
    </row>
    <row r="286" spans="2:10" x14ac:dyDescent="0.2">
      <c r="B286" s="9" t="str">
        <f>$B$50</f>
        <v>Technology</v>
      </c>
      <c r="C286" s="43">
        <f t="shared" si="22"/>
        <v>482061.37468539551</v>
      </c>
      <c r="D286" s="43">
        <f t="shared" si="22"/>
        <v>393751.58828099415</v>
      </c>
      <c r="E286" s="43">
        <f t="shared" si="22"/>
        <v>429732.40249301319</v>
      </c>
      <c r="F286" s="43">
        <f t="shared" si="22"/>
        <v>0</v>
      </c>
      <c r="G286" s="43">
        <f t="shared" si="22"/>
        <v>0</v>
      </c>
      <c r="H286" s="43">
        <f t="shared" si="21"/>
        <v>1305545.365459403</v>
      </c>
      <c r="I286" s="1"/>
    </row>
    <row r="287" spans="2:10" x14ac:dyDescent="0.2">
      <c r="B287" s="9" t="str">
        <f>$B$51</f>
        <v>Nursing</v>
      </c>
      <c r="C287" s="43">
        <f t="shared" si="22"/>
        <v>228391.17618962409</v>
      </c>
      <c r="D287" s="43">
        <f t="shared" si="22"/>
        <v>2776439.5665417486</v>
      </c>
      <c r="E287" s="43">
        <f t="shared" si="22"/>
        <v>2040715.9278628952</v>
      </c>
      <c r="F287" s="43">
        <f t="shared" si="22"/>
        <v>0</v>
      </c>
      <c r="G287" s="43">
        <f t="shared" si="22"/>
        <v>0</v>
      </c>
      <c r="H287" s="43">
        <f t="shared" si="21"/>
        <v>5045546.6705942675</v>
      </c>
      <c r="I287" s="1"/>
    </row>
    <row r="288" spans="2:10" x14ac:dyDescent="0.2">
      <c r="B288" s="39" t="str">
        <f>$B$52</f>
        <v>Totals</v>
      </c>
      <c r="C288" s="42">
        <f>SUM(C268:C287)</f>
        <v>39989112.461067669</v>
      </c>
      <c r="D288" s="42">
        <f>SUM(D268:D287)</f>
        <v>22792528.525113076</v>
      </c>
      <c r="E288" s="42">
        <f>SUM(E268:E287)</f>
        <v>11751534.798050247</v>
      </c>
      <c r="F288" s="42">
        <f>SUM(F268:F287)</f>
        <v>0</v>
      </c>
      <c r="G288" s="42">
        <f>SUM(G268:G287)</f>
        <v>2251046.2157690069</v>
      </c>
      <c r="H288" s="42">
        <f t="shared" si="21"/>
        <v>76784222</v>
      </c>
      <c r="I288" s="92"/>
      <c r="J288" s="58"/>
    </row>
    <row r="289" spans="2:10" x14ac:dyDescent="0.2">
      <c r="H289" s="58"/>
    </row>
    <row r="290" spans="2:10" x14ac:dyDescent="0.2">
      <c r="B290" s="287" t="s">
        <v>228</v>
      </c>
      <c r="C290" s="11"/>
      <c r="D290" s="11"/>
      <c r="E290" s="11"/>
      <c r="F290" s="11"/>
      <c r="G290" s="11"/>
      <c r="H290" s="17"/>
      <c r="J290" s="26"/>
    </row>
    <row r="291" spans="2:10" ht="30" customHeight="1" thickBot="1" x14ac:dyDescent="0.25">
      <c r="B291" s="366" t="s">
        <v>241</v>
      </c>
      <c r="C291" s="366"/>
      <c r="D291" s="366"/>
      <c r="E291" s="366"/>
      <c r="F291" s="366"/>
      <c r="G291" s="366"/>
      <c r="H291" s="366"/>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251.72182016106635</v>
      </c>
      <c r="D293" s="40">
        <f t="shared" si="23"/>
        <v>407.25567541912648</v>
      </c>
      <c r="E293" s="40">
        <f t="shared" si="23"/>
        <v>577.76541363777403</v>
      </c>
      <c r="F293" s="40">
        <f t="shared" si="23"/>
        <v>0</v>
      </c>
      <c r="G293" s="41">
        <f t="shared" si="23"/>
        <v>0</v>
      </c>
      <c r="H293" s="42">
        <f t="shared" si="23"/>
        <v>291.59100530948956</v>
      </c>
      <c r="I293" s="1"/>
    </row>
    <row r="294" spans="2:10" x14ac:dyDescent="0.2">
      <c r="B294" s="9" t="str">
        <f>$B$33</f>
        <v>Science</v>
      </c>
      <c r="C294" s="75">
        <f t="shared" si="23"/>
        <v>305.52688627243248</v>
      </c>
      <c r="D294" s="75">
        <f t="shared" si="23"/>
        <v>464.13752961803885</v>
      </c>
      <c r="E294" s="75">
        <f t="shared" si="23"/>
        <v>867.40987667048159</v>
      </c>
      <c r="F294" s="75">
        <f t="shared" si="23"/>
        <v>0</v>
      </c>
      <c r="G294" s="96">
        <f t="shared" si="23"/>
        <v>0</v>
      </c>
      <c r="H294" s="43">
        <f t="shared" si="23"/>
        <v>347.38743912210401</v>
      </c>
      <c r="I294" s="1"/>
    </row>
    <row r="295" spans="2:10" x14ac:dyDescent="0.2">
      <c r="B295" s="9" t="str">
        <f>$B$34</f>
        <v>Fine Arts</v>
      </c>
      <c r="C295" s="75">
        <f t="shared" si="23"/>
        <v>426.33032006646653</v>
      </c>
      <c r="D295" s="75">
        <f t="shared" si="23"/>
        <v>894.30640159888821</v>
      </c>
      <c r="E295" s="75">
        <f t="shared" si="23"/>
        <v>0</v>
      </c>
      <c r="F295" s="75">
        <f t="shared" si="23"/>
        <v>0</v>
      </c>
      <c r="G295" s="96">
        <f t="shared" si="23"/>
        <v>0</v>
      </c>
      <c r="H295" s="43">
        <f t="shared" si="23"/>
        <v>501.47705843351815</v>
      </c>
      <c r="I295" s="1"/>
    </row>
    <row r="296" spans="2:10" x14ac:dyDescent="0.2">
      <c r="B296" s="9" t="str">
        <f>$B$35</f>
        <v>Teacher Education</v>
      </c>
      <c r="C296" s="75">
        <f t="shared" si="23"/>
        <v>284.47628655810303</v>
      </c>
      <c r="D296" s="75">
        <f t="shared" si="23"/>
        <v>388.9093934556949</v>
      </c>
      <c r="E296" s="75">
        <f t="shared" si="23"/>
        <v>187.21152776636782</v>
      </c>
      <c r="F296" s="75">
        <f t="shared" si="23"/>
        <v>0</v>
      </c>
      <c r="G296" s="96">
        <f t="shared" si="23"/>
        <v>0</v>
      </c>
      <c r="H296" s="43">
        <f t="shared" si="23"/>
        <v>224.22085141869997</v>
      </c>
      <c r="I296" s="1"/>
    </row>
    <row r="297" spans="2:10" x14ac:dyDescent="0.2">
      <c r="B297" s="9" t="str">
        <f>$B$36</f>
        <v>Agriculture</v>
      </c>
      <c r="C297" s="75">
        <f t="shared" si="23"/>
        <v>287.68984423020362</v>
      </c>
      <c r="D297" s="75">
        <f t="shared" si="23"/>
        <v>342.44719622422195</v>
      </c>
      <c r="E297" s="75">
        <f t="shared" si="23"/>
        <v>1296.0557010618127</v>
      </c>
      <c r="F297" s="75">
        <f t="shared" si="23"/>
        <v>0</v>
      </c>
      <c r="G297" s="96">
        <f t="shared" si="23"/>
        <v>0</v>
      </c>
      <c r="H297" s="43">
        <f t="shared" si="23"/>
        <v>374.6576487003303</v>
      </c>
      <c r="I297" s="1"/>
    </row>
    <row r="298" spans="2:10" x14ac:dyDescent="0.2">
      <c r="B298" s="9" t="str">
        <f>$B$37</f>
        <v>Engineering</v>
      </c>
      <c r="C298" s="75">
        <f t="shared" si="23"/>
        <v>603.70347969649333</v>
      </c>
      <c r="D298" s="75">
        <f t="shared" si="23"/>
        <v>1001.2762830300435</v>
      </c>
      <c r="E298" s="75">
        <f t="shared" si="23"/>
        <v>0</v>
      </c>
      <c r="F298" s="75">
        <f t="shared" si="23"/>
        <v>0</v>
      </c>
      <c r="G298" s="96">
        <f t="shared" si="23"/>
        <v>0</v>
      </c>
      <c r="H298" s="43">
        <f t="shared" si="23"/>
        <v>728.49771109382618</v>
      </c>
      <c r="I298" s="1"/>
    </row>
    <row r="299" spans="2:10" x14ac:dyDescent="0.2">
      <c r="B299" s="9" t="str">
        <f>$B$38</f>
        <v>Home Economics</v>
      </c>
      <c r="C299" s="75">
        <f t="shared" si="23"/>
        <v>212.12634797012549</v>
      </c>
      <c r="D299" s="75">
        <f t="shared" si="23"/>
        <v>388.80662878447788</v>
      </c>
      <c r="E299" s="75">
        <f t="shared" si="23"/>
        <v>458.90595897786528</v>
      </c>
      <c r="F299" s="75">
        <f t="shared" si="23"/>
        <v>0</v>
      </c>
      <c r="G299" s="96">
        <f t="shared" si="23"/>
        <v>0</v>
      </c>
      <c r="H299" s="43">
        <f t="shared" si="23"/>
        <v>315.80071685710516</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497.91795695431244</v>
      </c>
      <c r="D301" s="75">
        <f t="shared" si="23"/>
        <v>351.54857586956945</v>
      </c>
      <c r="E301" s="75">
        <f t="shared" si="23"/>
        <v>0</v>
      </c>
      <c r="F301" s="75">
        <f t="shared" si="23"/>
        <v>0</v>
      </c>
      <c r="G301" s="96">
        <f t="shared" si="23"/>
        <v>0</v>
      </c>
      <c r="H301" s="43">
        <f t="shared" si="23"/>
        <v>390.71276291690515</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336.20727030696531</v>
      </c>
      <c r="D305" s="75">
        <f t="shared" si="23"/>
        <v>0</v>
      </c>
      <c r="E305" s="75">
        <f t="shared" si="23"/>
        <v>0</v>
      </c>
      <c r="F305" s="75">
        <f t="shared" si="23"/>
        <v>0</v>
      </c>
      <c r="G305" s="96">
        <f t="shared" si="23"/>
        <v>0</v>
      </c>
      <c r="H305" s="43">
        <f t="shared" si="23"/>
        <v>336.20727030696531</v>
      </c>
      <c r="I305" s="1"/>
    </row>
    <row r="306" spans="2:10" x14ac:dyDescent="0.2">
      <c r="B306" s="9" t="str">
        <f>$B$45</f>
        <v>Health Services</v>
      </c>
      <c r="C306" s="75">
        <f t="shared" si="23"/>
        <v>280.36576343538337</v>
      </c>
      <c r="D306" s="75">
        <f t="shared" si="23"/>
        <v>374.09223813334364</v>
      </c>
      <c r="E306" s="75">
        <f t="shared" si="23"/>
        <v>883.61158600800684</v>
      </c>
      <c r="F306" s="75">
        <f t="shared" si="23"/>
        <v>0</v>
      </c>
      <c r="G306" s="96">
        <f t="shared" si="23"/>
        <v>866.78714507855477</v>
      </c>
      <c r="H306" s="43">
        <f t="shared" si="23"/>
        <v>495.21092870605861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265.04671966924514</v>
      </c>
      <c r="D308" s="75">
        <f t="shared" si="23"/>
        <v>405.41793023485639</v>
      </c>
      <c r="E308" s="75">
        <f t="shared" si="23"/>
        <v>570.59727906131786</v>
      </c>
      <c r="F308" s="75">
        <f t="shared" si="23"/>
        <v>0</v>
      </c>
      <c r="G308" s="96">
        <f t="shared" si="23"/>
        <v>0</v>
      </c>
      <c r="H308" s="43">
        <f t="shared" si="23"/>
        <v>386.93672482807676</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123.06827819993917</v>
      </c>
      <c r="E310" s="75">
        <f t="shared" si="24"/>
        <v>0</v>
      </c>
      <c r="F310" s="75">
        <f t="shared" si="24"/>
        <v>0</v>
      </c>
      <c r="G310" s="96">
        <f t="shared" si="24"/>
        <v>0</v>
      </c>
      <c r="H310" s="43">
        <f t="shared" si="24"/>
        <v>123.06827819993917</v>
      </c>
      <c r="I310" s="1"/>
    </row>
    <row r="311" spans="2:10" x14ac:dyDescent="0.2">
      <c r="B311" s="9" t="str">
        <f>$B$50</f>
        <v>Technology</v>
      </c>
      <c r="C311" s="75">
        <f t="shared" si="24"/>
        <v>243.09701194422365</v>
      </c>
      <c r="D311" s="75">
        <f t="shared" si="24"/>
        <v>351.87809497854704</v>
      </c>
      <c r="E311" s="75">
        <f t="shared" si="24"/>
        <v>682.11492459208444</v>
      </c>
      <c r="F311" s="75">
        <f t="shared" si="24"/>
        <v>0</v>
      </c>
      <c r="G311" s="96">
        <f t="shared" si="24"/>
        <v>0</v>
      </c>
      <c r="H311" s="43">
        <f t="shared" si="24"/>
        <v>349.82458881548848</v>
      </c>
      <c r="I311" s="1"/>
    </row>
    <row r="312" spans="2:10" x14ac:dyDescent="0.2">
      <c r="B312" s="9" t="str">
        <f>$B$51</f>
        <v>Nursing</v>
      </c>
      <c r="C312" s="75">
        <f t="shared" si="24"/>
        <v>348.157280776866</v>
      </c>
      <c r="D312" s="75">
        <f t="shared" si="24"/>
        <v>771.87644329767818</v>
      </c>
      <c r="E312" s="75">
        <f t="shared" si="24"/>
        <v>1254.2814553551907</v>
      </c>
      <c r="F312" s="75">
        <f t="shared" si="24"/>
        <v>0</v>
      </c>
      <c r="G312" s="96">
        <f t="shared" si="24"/>
        <v>0</v>
      </c>
      <c r="H312" s="43">
        <f t="shared" si="24"/>
        <v>858.08616846841289</v>
      </c>
      <c r="I312" s="1"/>
    </row>
    <row r="313" spans="2:10" x14ac:dyDescent="0.2">
      <c r="B313" s="39" t="str">
        <f>$B$52</f>
        <v>Totals</v>
      </c>
      <c r="C313" s="42">
        <f t="shared" si="24"/>
        <v>282.78243486148847</v>
      </c>
      <c r="D313" s="42">
        <f t="shared" si="24"/>
        <v>458.74986967863049</v>
      </c>
      <c r="E313" s="42">
        <f t="shared" si="24"/>
        <v>438.94870753213235</v>
      </c>
      <c r="F313" s="42">
        <f t="shared" si="24"/>
        <v>0</v>
      </c>
      <c r="G313" s="42">
        <f t="shared" si="24"/>
        <v>866.78714507855477</v>
      </c>
      <c r="H313" s="42">
        <f t="shared" si="24"/>
        <v>348.28146743715587</v>
      </c>
      <c r="I313" s="54"/>
    </row>
    <row r="315" spans="2:10" x14ac:dyDescent="0.2">
      <c r="B315" s="287" t="s">
        <v>39</v>
      </c>
      <c r="C315" s="11"/>
      <c r="D315" s="11"/>
      <c r="E315" s="11"/>
      <c r="F315" s="11"/>
      <c r="G315" s="11"/>
      <c r="H315" s="17"/>
      <c r="J315" s="26"/>
    </row>
    <row r="316" spans="2:10" ht="55.5" customHeight="1" thickBot="1" x14ac:dyDescent="0.25">
      <c r="B316" s="366" t="s">
        <v>242</v>
      </c>
      <c r="C316" s="366"/>
      <c r="D316" s="366"/>
      <c r="E316" s="366"/>
      <c r="F316" s="366"/>
      <c r="G316" s="366"/>
      <c r="H316" s="366"/>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1.617879908696594</v>
      </c>
      <c r="E318" s="59">
        <f t="shared" si="25"/>
        <v>2.2952535988659464</v>
      </c>
      <c r="F318" s="59">
        <f t="shared" si="25"/>
        <v>0</v>
      </c>
      <c r="G318" s="59">
        <f t="shared" si="25"/>
        <v>0</v>
      </c>
      <c r="H318" s="59">
        <f t="shared" si="25"/>
        <v>1.1583858925019395</v>
      </c>
      <c r="I318" s="1"/>
    </row>
    <row r="319" spans="2:10" x14ac:dyDescent="0.2">
      <c r="B319" s="9" t="str">
        <f>$B$33</f>
        <v>Science</v>
      </c>
      <c r="C319" s="59">
        <f t="shared" ref="C319:H334" si="26">IF($C$293=0,"",C294/$C$293)</f>
        <v>1.2137481211479342</v>
      </c>
      <c r="D319" s="59">
        <f t="shared" si="26"/>
        <v>1.8438509991746306</v>
      </c>
      <c r="E319" s="59">
        <f t="shared" si="26"/>
        <v>3.4459065809847633</v>
      </c>
      <c r="F319" s="59">
        <f t="shared" si="26"/>
        <v>0</v>
      </c>
      <c r="G319" s="59">
        <f t="shared" si="26"/>
        <v>0</v>
      </c>
      <c r="H319" s="59">
        <f t="shared" si="26"/>
        <v>1.3800449992766826</v>
      </c>
      <c r="I319" s="1"/>
    </row>
    <row r="320" spans="2:10" x14ac:dyDescent="0.2">
      <c r="B320" s="9" t="str">
        <f>$B$34</f>
        <v>Fine Arts</v>
      </c>
      <c r="C320" s="59">
        <f t="shared" si="26"/>
        <v>1.6936565920017401</v>
      </c>
      <c r="D320" s="59">
        <f t="shared" si="26"/>
        <v>3.5527567734360836</v>
      </c>
      <c r="E320" s="59">
        <f t="shared" si="26"/>
        <v>0</v>
      </c>
      <c r="F320" s="59">
        <f t="shared" si="26"/>
        <v>0</v>
      </c>
      <c r="G320" s="59">
        <f t="shared" si="26"/>
        <v>0</v>
      </c>
      <c r="H320" s="59">
        <f t="shared" si="26"/>
        <v>1.9921874794669918</v>
      </c>
      <c r="I320" s="1"/>
    </row>
    <row r="321" spans="2:9" x14ac:dyDescent="0.2">
      <c r="B321" s="9" t="str">
        <f>$B$35</f>
        <v>Teacher Education</v>
      </c>
      <c r="C321" s="59">
        <f t="shared" si="26"/>
        <v>1.1301216810528323</v>
      </c>
      <c r="D321" s="59">
        <f t="shared" si="26"/>
        <v>1.5449967476273925</v>
      </c>
      <c r="E321" s="59">
        <f t="shared" si="26"/>
        <v>0.7437238760095527</v>
      </c>
      <c r="F321" s="59">
        <f t="shared" si="26"/>
        <v>0</v>
      </c>
      <c r="G321" s="59">
        <f t="shared" si="26"/>
        <v>0</v>
      </c>
      <c r="H321" s="59">
        <f t="shared" si="26"/>
        <v>0.89074857028775001</v>
      </c>
      <c r="I321" s="1"/>
    </row>
    <row r="322" spans="2:9" x14ac:dyDescent="0.2">
      <c r="B322" s="9" t="str">
        <f>$B$36</f>
        <v>Agriculture</v>
      </c>
      <c r="C322" s="59">
        <f t="shared" si="26"/>
        <v>1.1428879866120578</v>
      </c>
      <c r="D322" s="59">
        <f t="shared" si="26"/>
        <v>1.3604191960995047</v>
      </c>
      <c r="E322" s="59">
        <f t="shared" si="26"/>
        <v>5.148761836508732</v>
      </c>
      <c r="F322" s="59">
        <f t="shared" si="26"/>
        <v>0</v>
      </c>
      <c r="G322" s="59">
        <f t="shared" si="26"/>
        <v>0</v>
      </c>
      <c r="H322" s="59">
        <f t="shared" si="26"/>
        <v>1.4883797060604536</v>
      </c>
      <c r="I322" s="1"/>
    </row>
    <row r="323" spans="2:9" x14ac:dyDescent="0.2">
      <c r="B323" s="9" t="str">
        <f>$B$37</f>
        <v>Engineering</v>
      </c>
      <c r="C323" s="59">
        <f t="shared" si="26"/>
        <v>2.3982961799267484</v>
      </c>
      <c r="D323" s="59">
        <f t="shared" si="26"/>
        <v>3.9777095302638776</v>
      </c>
      <c r="E323" s="59">
        <f t="shared" si="26"/>
        <v>0</v>
      </c>
      <c r="F323" s="59">
        <f t="shared" si="26"/>
        <v>0</v>
      </c>
      <c r="G323" s="59">
        <f t="shared" si="26"/>
        <v>0</v>
      </c>
      <c r="H323" s="59">
        <f t="shared" si="26"/>
        <v>2.8940586502500687</v>
      </c>
      <c r="I323" s="1"/>
    </row>
    <row r="324" spans="2:9" x14ac:dyDescent="0.2">
      <c r="B324" s="9" t="str">
        <f>$B$38</f>
        <v>Home Economics</v>
      </c>
      <c r="C324" s="59">
        <f t="shared" si="26"/>
        <v>0.84270147035483312</v>
      </c>
      <c r="D324" s="59">
        <f t="shared" si="26"/>
        <v>1.5445885006540023</v>
      </c>
      <c r="E324" s="59">
        <f t="shared" si="26"/>
        <v>1.823067855953967</v>
      </c>
      <c r="F324" s="59">
        <f t="shared" si="26"/>
        <v>0</v>
      </c>
      <c r="G324" s="59">
        <f t="shared" si="26"/>
        <v>0</v>
      </c>
      <c r="H324" s="59">
        <f t="shared" si="26"/>
        <v>1.254562344476285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1.9780484529935283</v>
      </c>
      <c r="D326" s="59">
        <f t="shared" si="26"/>
        <v>1.3965756947277279</v>
      </c>
      <c r="E326" s="59">
        <f t="shared" si="26"/>
        <v>0</v>
      </c>
      <c r="F326" s="59">
        <f t="shared" si="26"/>
        <v>0</v>
      </c>
      <c r="G326" s="59">
        <f t="shared" si="26"/>
        <v>0</v>
      </c>
      <c r="H326" s="59">
        <f t="shared" si="26"/>
        <v>1.552160884054089</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1.3356302210584694</v>
      </c>
      <c r="D330" s="59">
        <f t="shared" si="26"/>
        <v>0</v>
      </c>
      <c r="E330" s="59">
        <f t="shared" si="26"/>
        <v>0</v>
      </c>
      <c r="F330" s="59">
        <f t="shared" si="26"/>
        <v>0</v>
      </c>
      <c r="G330" s="59">
        <f t="shared" si="26"/>
        <v>0</v>
      </c>
      <c r="H330" s="59">
        <f t="shared" si="26"/>
        <v>1.3356302210584694</v>
      </c>
      <c r="I330" s="1"/>
    </row>
    <row r="331" spans="2:9" x14ac:dyDescent="0.2">
      <c r="B331" s="9" t="str">
        <f>$B$45</f>
        <v>Health Services</v>
      </c>
      <c r="C331" s="59">
        <f t="shared" si="26"/>
        <v>1.1137920552774843</v>
      </c>
      <c r="D331" s="59">
        <f t="shared" si="26"/>
        <v>1.4861335338111632</v>
      </c>
      <c r="E331" s="59">
        <f t="shared" si="26"/>
        <v>3.5102701285197306</v>
      </c>
      <c r="F331" s="59">
        <f t="shared" si="26"/>
        <v>0</v>
      </c>
      <c r="G331" s="59">
        <f t="shared" si="26"/>
        <v>3.4434326929780408</v>
      </c>
      <c r="H331" s="59">
        <f t="shared" si="26"/>
        <v>1.9672944061392599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1.052935019696158</v>
      </c>
      <c r="D333" s="59">
        <f t="shared" si="26"/>
        <v>1.6105792099208811</v>
      </c>
      <c r="E333" s="59">
        <f t="shared" si="26"/>
        <v>2.2667771856099574</v>
      </c>
      <c r="F333" s="59">
        <f t="shared" si="26"/>
        <v>0</v>
      </c>
      <c r="G333" s="59">
        <f t="shared" si="26"/>
        <v>0</v>
      </c>
      <c r="H333" s="59">
        <f t="shared" si="26"/>
        <v>1.5371600466756994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0.48890588079012337</v>
      </c>
      <c r="E335" s="59">
        <f t="shared" si="27"/>
        <v>0</v>
      </c>
      <c r="F335" s="59">
        <f t="shared" si="27"/>
        <v>0</v>
      </c>
      <c r="G335" s="59">
        <f t="shared" si="27"/>
        <v>0</v>
      </c>
      <c r="H335" s="59">
        <f t="shared" si="27"/>
        <v>0.48890588079012337</v>
      </c>
      <c r="I335" s="1"/>
    </row>
    <row r="336" spans="2:9" x14ac:dyDescent="0.2">
      <c r="B336" s="9" t="str">
        <f>$B$50</f>
        <v>Technology</v>
      </c>
      <c r="C336" s="59">
        <f t="shared" si="27"/>
        <v>0.96573674776654628</v>
      </c>
      <c r="D336" s="59">
        <f t="shared" si="27"/>
        <v>1.3978847552961235</v>
      </c>
      <c r="E336" s="59">
        <f t="shared" si="27"/>
        <v>2.7097965689093915</v>
      </c>
      <c r="F336" s="59">
        <f t="shared" si="27"/>
        <v>0</v>
      </c>
      <c r="G336" s="59">
        <f t="shared" si="27"/>
        <v>0</v>
      </c>
      <c r="H336" s="59">
        <f t="shared" si="27"/>
        <v>1.3897269159727601</v>
      </c>
      <c r="I336" s="1"/>
    </row>
    <row r="337" spans="2:10" x14ac:dyDescent="0.2">
      <c r="B337" s="9" t="str">
        <f>$B$51</f>
        <v>Nursing</v>
      </c>
      <c r="C337" s="59">
        <f t="shared" si="27"/>
        <v>1.3831033025031148</v>
      </c>
      <c r="D337" s="59">
        <f t="shared" si="27"/>
        <v>3.0663867073731885</v>
      </c>
      <c r="E337" s="59">
        <f t="shared" si="27"/>
        <v>4.9828078255298962</v>
      </c>
      <c r="F337" s="59">
        <f t="shared" si="27"/>
        <v>0</v>
      </c>
      <c r="G337" s="59">
        <f t="shared" si="27"/>
        <v>0</v>
      </c>
      <c r="H337" s="59">
        <f t="shared" si="27"/>
        <v>3.4088668511905689</v>
      </c>
      <c r="I337" s="1"/>
    </row>
    <row r="338" spans="2:10" x14ac:dyDescent="0.2">
      <c r="B338" s="39" t="str">
        <f>$B$52</f>
        <v>Totals</v>
      </c>
      <c r="C338" s="59">
        <f t="shared" si="27"/>
        <v>1.1233926192038008</v>
      </c>
      <c r="D338" s="59">
        <f t="shared" si="27"/>
        <v>1.8224477694666894</v>
      </c>
      <c r="E338" s="59">
        <f t="shared" si="27"/>
        <v>1.7437848941790874</v>
      </c>
      <c r="F338" s="59">
        <f t="shared" si="27"/>
        <v>0</v>
      </c>
      <c r="G338" s="59">
        <f t="shared" si="27"/>
        <v>3.4434326929780408</v>
      </c>
      <c r="H338" s="59">
        <f t="shared" si="27"/>
        <v>1.3835966513125679</v>
      </c>
      <c r="I338" s="54"/>
    </row>
    <row r="340" spans="2:10" x14ac:dyDescent="0.2">
      <c r="B340" s="287" t="s">
        <v>243</v>
      </c>
      <c r="C340" s="11"/>
      <c r="D340" s="11"/>
      <c r="E340" s="11"/>
      <c r="F340" s="11"/>
      <c r="G340" s="11"/>
      <c r="H340" s="17"/>
      <c r="J340" s="26"/>
    </row>
    <row r="341" spans="2:10" ht="55.5" customHeight="1" thickBot="1" x14ac:dyDescent="0.25">
      <c r="B341" s="366" t="s">
        <v>244</v>
      </c>
      <c r="C341" s="366"/>
      <c r="D341" s="366"/>
      <c r="E341" s="366"/>
      <c r="F341" s="366"/>
      <c r="G341" s="366"/>
      <c r="H341" s="366"/>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7551.6546048319906</v>
      </c>
      <c r="D343" s="42">
        <f t="shared" si="28"/>
        <v>12217.670262573794</v>
      </c>
      <c r="E343" s="42">
        <f>E293*24</f>
        <v>13866.369927306576</v>
      </c>
      <c r="F343" s="42">
        <f>F293*18</f>
        <v>0</v>
      </c>
      <c r="G343" s="42">
        <f>G293*24</f>
        <v>0</v>
      </c>
      <c r="H343" s="42">
        <f>IF((C32/30+D32/30+E32/24+F32/18+G32/24)=0,0,H268/(C32/30+D32/30+E32/24+F32/18+G32/24))</f>
        <v>8616.7786632592561</v>
      </c>
      <c r="I343" s="1"/>
    </row>
    <row r="344" spans="2:10" x14ac:dyDescent="0.2">
      <c r="B344" s="9" t="str">
        <f>$B$33</f>
        <v>Science</v>
      </c>
      <c r="C344" s="43">
        <f t="shared" si="28"/>
        <v>9165.8065881729744</v>
      </c>
      <c r="D344" s="43">
        <f t="shared" si="28"/>
        <v>13924.125888541166</v>
      </c>
      <c r="E344" s="43">
        <f>E294*24</f>
        <v>20817.837040091559</v>
      </c>
      <c r="F344" s="43">
        <f>F294*18</f>
        <v>0</v>
      </c>
      <c r="G344" s="43">
        <f>G294*24</f>
        <v>0</v>
      </c>
      <c r="H344" s="43">
        <f t="shared" ref="H344:H363" si="29">IF((C33/30+D33/30+E33/24+F33/18+G33/24)=0,0,H269/(C33/30+D33/30+E33/24+F33/18+G33/24))</f>
        <v>10392.01360502705</v>
      </c>
      <c r="I344" s="1"/>
    </row>
    <row r="345" spans="2:10" x14ac:dyDescent="0.2">
      <c r="B345" s="9" t="str">
        <f>$B$34</f>
        <v>Fine Arts</v>
      </c>
      <c r="C345" s="43">
        <f t="shared" si="28"/>
        <v>12789.909601993995</v>
      </c>
      <c r="D345" s="43">
        <f t="shared" si="28"/>
        <v>26829.192047966648</v>
      </c>
      <c r="E345" s="43">
        <f t="shared" ref="E345:E363" si="30">E295*24</f>
        <v>0</v>
      </c>
      <c r="F345" s="43">
        <f t="shared" ref="F345:F363" si="31">F295*18</f>
        <v>0</v>
      </c>
      <c r="G345" s="43">
        <f t="shared" ref="G345:G363" si="32">G295*24</f>
        <v>0</v>
      </c>
      <c r="H345" s="43">
        <f t="shared" si="29"/>
        <v>15044.311753005544</v>
      </c>
      <c r="I345" s="1"/>
    </row>
    <row r="346" spans="2:10" x14ac:dyDescent="0.2">
      <c r="B346" s="9" t="str">
        <f>$B$35</f>
        <v>Teacher Education</v>
      </c>
      <c r="C346" s="43">
        <f t="shared" si="28"/>
        <v>8534.2885967430902</v>
      </c>
      <c r="D346" s="43">
        <f t="shared" si="28"/>
        <v>11667.281803670847</v>
      </c>
      <c r="E346" s="43">
        <f t="shared" si="30"/>
        <v>4493.076666392828</v>
      </c>
      <c r="F346" s="43">
        <f t="shared" si="31"/>
        <v>0</v>
      </c>
      <c r="G346" s="43">
        <f t="shared" si="32"/>
        <v>0</v>
      </c>
      <c r="H346" s="43">
        <f t="shared" si="29"/>
        <v>5646.8525038079961</v>
      </c>
      <c r="I346" s="1"/>
    </row>
    <row r="347" spans="2:10" x14ac:dyDescent="0.2">
      <c r="B347" s="9" t="str">
        <f>$B$36</f>
        <v>Agriculture</v>
      </c>
      <c r="C347" s="43">
        <f t="shared" si="28"/>
        <v>8630.6953269061087</v>
      </c>
      <c r="D347" s="43">
        <f t="shared" si="28"/>
        <v>10273.415886726658</v>
      </c>
      <c r="E347" s="43">
        <f t="shared" si="30"/>
        <v>31105.336825483504</v>
      </c>
      <c r="F347" s="43">
        <f t="shared" si="31"/>
        <v>0</v>
      </c>
      <c r="G347" s="43">
        <f t="shared" si="32"/>
        <v>0</v>
      </c>
      <c r="H347" s="43">
        <f t="shared" si="29"/>
        <v>11072.161061169254</v>
      </c>
      <c r="I347" s="1"/>
    </row>
    <row r="348" spans="2:10" x14ac:dyDescent="0.2">
      <c r="B348" s="9" t="str">
        <f>$B$37</f>
        <v>Engineering</v>
      </c>
      <c r="C348" s="43">
        <f t="shared" si="28"/>
        <v>18111.104390894801</v>
      </c>
      <c r="D348" s="43">
        <f t="shared" si="28"/>
        <v>30038.288490901305</v>
      </c>
      <c r="E348" s="43">
        <f t="shared" si="30"/>
        <v>0</v>
      </c>
      <c r="F348" s="43">
        <f t="shared" si="31"/>
        <v>0</v>
      </c>
      <c r="G348" s="43">
        <f t="shared" si="32"/>
        <v>0</v>
      </c>
      <c r="H348" s="43">
        <f t="shared" si="29"/>
        <v>21854.931332814784</v>
      </c>
      <c r="I348" s="1"/>
    </row>
    <row r="349" spans="2:10" x14ac:dyDescent="0.2">
      <c r="B349" s="9" t="str">
        <f>$B$38</f>
        <v>Home Economics</v>
      </c>
      <c r="C349" s="43">
        <f t="shared" si="28"/>
        <v>6363.7904391037646</v>
      </c>
      <c r="D349" s="43">
        <f t="shared" si="28"/>
        <v>11664.198863534337</v>
      </c>
      <c r="E349" s="43">
        <f t="shared" si="30"/>
        <v>11013.743015468766</v>
      </c>
      <c r="F349" s="43">
        <f t="shared" si="31"/>
        <v>0</v>
      </c>
      <c r="G349" s="43">
        <f t="shared" si="32"/>
        <v>0</v>
      </c>
      <c r="H349" s="43">
        <f t="shared" si="29"/>
        <v>8982.7759461576588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14937.538708629374</v>
      </c>
      <c r="D351" s="43">
        <f t="shared" si="28"/>
        <v>10546.457276087083</v>
      </c>
      <c r="E351" s="43">
        <f t="shared" si="30"/>
        <v>0</v>
      </c>
      <c r="F351" s="43">
        <f t="shared" si="31"/>
        <v>0</v>
      </c>
      <c r="G351" s="43">
        <f t="shared" si="32"/>
        <v>0</v>
      </c>
      <c r="H351" s="43">
        <f t="shared" si="29"/>
        <v>11721.382887507156</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10086.21810920896</v>
      </c>
      <c r="D355" s="43">
        <f t="shared" si="28"/>
        <v>0</v>
      </c>
      <c r="E355" s="43">
        <f t="shared" si="30"/>
        <v>0</v>
      </c>
      <c r="F355" s="43">
        <f t="shared" si="31"/>
        <v>0</v>
      </c>
      <c r="G355" s="43">
        <f t="shared" si="32"/>
        <v>0</v>
      </c>
      <c r="H355" s="43">
        <f t="shared" si="29"/>
        <v>10086.21810920896</v>
      </c>
      <c r="I355" s="1"/>
    </row>
    <row r="356" spans="2:9" x14ac:dyDescent="0.2">
      <c r="B356" s="9" t="str">
        <f>$B$45</f>
        <v>Health Services</v>
      </c>
      <c r="C356" s="43">
        <f t="shared" si="28"/>
        <v>8410.9729030615017</v>
      </c>
      <c r="D356" s="43">
        <f t="shared" si="28"/>
        <v>11222.767144000309</v>
      </c>
      <c r="E356" s="43">
        <f t="shared" si="30"/>
        <v>21206.678064192165</v>
      </c>
      <c r="F356" s="43">
        <f t="shared" si="31"/>
        <v>0</v>
      </c>
      <c r="G356" s="43">
        <f t="shared" si="32"/>
        <v>20802.891481885315</v>
      </c>
      <c r="H356" s="43">
        <f t="shared" si="29"/>
        <v>13784.024251407198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7951.4015900773538</v>
      </c>
      <c r="D358" s="43">
        <f t="shared" si="28"/>
        <v>12162.537907045691</v>
      </c>
      <c r="E358" s="43">
        <f t="shared" si="30"/>
        <v>13694.33469747163</v>
      </c>
      <c r="F358" s="43">
        <f t="shared" si="31"/>
        <v>0</v>
      </c>
      <c r="G358" s="43">
        <f t="shared" si="32"/>
        <v>0</v>
      </c>
      <c r="H358" s="43">
        <f t="shared" si="29"/>
        <v>11130.623743336211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3692.0483459981751</v>
      </c>
      <c r="E360" s="43">
        <f t="shared" si="30"/>
        <v>0</v>
      </c>
      <c r="F360" s="43">
        <f t="shared" si="31"/>
        <v>0</v>
      </c>
      <c r="G360" s="43">
        <f t="shared" si="32"/>
        <v>0</v>
      </c>
      <c r="H360" s="43">
        <f t="shared" si="29"/>
        <v>3692.0483459981751</v>
      </c>
      <c r="I360" s="1"/>
    </row>
    <row r="361" spans="2:9" x14ac:dyDescent="0.2">
      <c r="B361" s="9" t="str">
        <f>$B$50</f>
        <v>Technology</v>
      </c>
      <c r="C361" s="43">
        <f t="shared" si="33"/>
        <v>7292.9103583267097</v>
      </c>
      <c r="D361" s="43">
        <f t="shared" si="33"/>
        <v>10556.342849356412</v>
      </c>
      <c r="E361" s="43">
        <f t="shared" si="30"/>
        <v>16370.758190210026</v>
      </c>
      <c r="F361" s="43">
        <f t="shared" si="31"/>
        <v>0</v>
      </c>
      <c r="G361" s="43">
        <f t="shared" si="32"/>
        <v>0</v>
      </c>
      <c r="H361" s="43">
        <f t="shared" si="29"/>
        <v>10069.767570068672</v>
      </c>
      <c r="I361" s="1"/>
    </row>
    <row r="362" spans="2:9" x14ac:dyDescent="0.2">
      <c r="B362" s="9" t="str">
        <f>$B$51</f>
        <v>Nursing</v>
      </c>
      <c r="C362" s="43">
        <f t="shared" si="33"/>
        <v>10444.71842330598</v>
      </c>
      <c r="D362" s="43">
        <f t="shared" si="33"/>
        <v>23156.293298930344</v>
      </c>
      <c r="E362" s="43">
        <f t="shared" si="30"/>
        <v>30102.754928524577</v>
      </c>
      <c r="F362" s="43">
        <f t="shared" si="31"/>
        <v>0</v>
      </c>
      <c r="G362" s="43">
        <f t="shared" si="32"/>
        <v>0</v>
      </c>
      <c r="H362" s="43">
        <f t="shared" si="29"/>
        <v>24077.050959212316</v>
      </c>
      <c r="I362" s="1"/>
    </row>
    <row r="363" spans="2:9" x14ac:dyDescent="0.2">
      <c r="B363" s="39" t="str">
        <f>$B$52</f>
        <v>Totals</v>
      </c>
      <c r="C363" s="42">
        <f t="shared" si="33"/>
        <v>8483.4730458446538</v>
      </c>
      <c r="D363" s="42">
        <f t="shared" si="33"/>
        <v>13762.496090358914</v>
      </c>
      <c r="E363" s="42">
        <f t="shared" si="30"/>
        <v>10534.768980771176</v>
      </c>
      <c r="F363" s="42">
        <f t="shared" si="31"/>
        <v>0</v>
      </c>
      <c r="G363" s="42">
        <f t="shared" si="32"/>
        <v>20802.891481885315</v>
      </c>
      <c r="H363" s="42">
        <f t="shared" si="29"/>
        <v>10111.691126199337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pageSetUpPr fitToPage="1"/>
  </sheetPr>
  <dimension ref="B1:W363"/>
  <sheetViews>
    <sheetView showGridLines="0" showZeros="0" zoomScale="70" zoomScaleNormal="70" workbookViewId="0">
      <selection activeCell="S20" sqref="S20"/>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118</v>
      </c>
      <c r="C3" s="6"/>
      <c r="D3" s="6"/>
      <c r="E3" s="6"/>
      <c r="F3" s="6"/>
      <c r="G3" s="6"/>
      <c r="H3" s="6"/>
    </row>
    <row r="4" spans="2:8" x14ac:dyDescent="0.2">
      <c r="B4" s="90" t="s">
        <v>164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66" t="s">
        <v>67</v>
      </c>
      <c r="C11" s="366"/>
      <c r="D11" s="366"/>
      <c r="E11" s="366"/>
      <c r="F11" s="366"/>
      <c r="G11" s="366"/>
      <c r="H11" s="366"/>
    </row>
    <row r="12" spans="2:8" ht="15" thickBot="1" x14ac:dyDescent="0.25">
      <c r="B12" s="374" t="s">
        <v>18</v>
      </c>
      <c r="C12" s="375"/>
      <c r="D12" s="375"/>
      <c r="E12" s="376"/>
      <c r="F12" s="330" t="s">
        <v>19</v>
      </c>
      <c r="G12" s="330"/>
      <c r="H12" s="64" t="s">
        <v>21</v>
      </c>
    </row>
    <row r="13" spans="2:8" x14ac:dyDescent="0.2">
      <c r="B13" s="377" t="s">
        <v>14</v>
      </c>
      <c r="C13" s="378"/>
      <c r="D13" s="378"/>
      <c r="E13" s="379"/>
      <c r="F13" s="81">
        <f>Data!G33</f>
        <v>69649184</v>
      </c>
      <c r="G13" s="33"/>
      <c r="H13" s="60">
        <f>F13</f>
        <v>69649184</v>
      </c>
    </row>
    <row r="14" spans="2:8" x14ac:dyDescent="0.2">
      <c r="B14" s="380" t="s">
        <v>15</v>
      </c>
      <c r="C14" s="381"/>
      <c r="D14" s="381"/>
      <c r="E14" s="382"/>
      <c r="F14" s="82">
        <f>Data!H33</f>
        <v>4059485</v>
      </c>
      <c r="G14" s="33"/>
      <c r="H14" s="30">
        <f>F14</f>
        <v>4059485</v>
      </c>
    </row>
    <row r="15" spans="2:8" x14ac:dyDescent="0.2">
      <c r="B15" s="380" t="s">
        <v>16</v>
      </c>
      <c r="C15" s="381"/>
      <c r="D15" s="381"/>
      <c r="E15" s="382"/>
      <c r="F15" s="82">
        <f>Data!I33</f>
        <v>24019631</v>
      </c>
      <c r="G15" s="33"/>
      <c r="H15" s="30">
        <f>F15</f>
        <v>24019631</v>
      </c>
    </row>
    <row r="16" spans="2:8" x14ac:dyDescent="0.2">
      <c r="B16" s="380" t="s">
        <v>20</v>
      </c>
      <c r="C16" s="381"/>
      <c r="D16" s="381"/>
      <c r="E16" s="382"/>
      <c r="F16" s="82">
        <f>Data!J33</f>
        <v>13805686</v>
      </c>
      <c r="G16" s="33"/>
      <c r="H16" s="30">
        <f>F16-G16</f>
        <v>13805686</v>
      </c>
    </row>
    <row r="17" spans="2:23" x14ac:dyDescent="0.2">
      <c r="B17" s="380" t="s">
        <v>17</v>
      </c>
      <c r="C17" s="381"/>
      <c r="D17" s="381"/>
      <c r="E17" s="382"/>
      <c r="F17" s="82">
        <f>Data!K33</f>
        <v>18435261</v>
      </c>
      <c r="G17" s="33"/>
      <c r="H17" s="30">
        <f>F17</f>
        <v>18435261</v>
      </c>
    </row>
    <row r="18" spans="2:23" x14ac:dyDescent="0.2">
      <c r="B18" s="380" t="s">
        <v>1</v>
      </c>
      <c r="C18" s="381"/>
      <c r="D18" s="381"/>
      <c r="E18" s="382"/>
      <c r="F18" s="83">
        <f>SUM(F13:F17)</f>
        <v>129969247</v>
      </c>
      <c r="G18" s="34"/>
      <c r="H18" s="29">
        <f>SUM(H13:H17)</f>
        <v>129969247</v>
      </c>
    </row>
    <row r="19" spans="2:23" ht="13.5" customHeight="1" x14ac:dyDescent="0.2">
      <c r="B19" s="27"/>
      <c r="D19" s="27"/>
      <c r="E19" s="27"/>
      <c r="F19" s="27"/>
      <c r="G19" s="27"/>
      <c r="H19" s="5"/>
    </row>
    <row r="20" spans="2:23" ht="13.5" customHeight="1" x14ac:dyDescent="0.2">
      <c r="B20" s="27"/>
      <c r="D20" s="383" t="s">
        <v>24</v>
      </c>
      <c r="E20" s="384"/>
      <c r="F20" s="385"/>
      <c r="G20" s="328" t="s">
        <v>25</v>
      </c>
      <c r="H20" s="328" t="s">
        <v>26</v>
      </c>
    </row>
    <row r="21" spans="2:23" ht="14.25" customHeight="1" x14ac:dyDescent="0.2">
      <c r="B21" s="361" t="s">
        <v>23</v>
      </c>
      <c r="C21" s="386"/>
      <c r="D21" s="387" t="str">
        <f>Data!L33</f>
        <v>June Orth</v>
      </c>
      <c r="E21" s="388"/>
      <c r="F21" s="389"/>
      <c r="G21" s="327" t="str">
        <f>Data!M33</f>
        <v>940-898-3522</v>
      </c>
      <c r="H21" s="84" t="str">
        <f>Data!N33</f>
        <v>borth@twu.edu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Data!O33</f>
        <v>4288</v>
      </c>
      <c r="D25" s="86">
        <f>Data!P33</f>
        <v>6020</v>
      </c>
      <c r="E25" s="86">
        <f>Data!Q33</f>
        <v>4035</v>
      </c>
      <c r="F25" s="86">
        <f>Data!R33</f>
        <v>672</v>
      </c>
      <c r="G25" s="86">
        <f>Data!S33</f>
        <v>306</v>
      </c>
      <c r="H25" s="74">
        <f>SUM(C25:G25)</f>
        <v>15321</v>
      </c>
    </row>
    <row r="26" spans="2:23" x14ac:dyDescent="0.2">
      <c r="C26" s="2"/>
      <c r="D26" s="2"/>
      <c r="E26" s="2"/>
      <c r="F26" s="2"/>
      <c r="G26" s="2"/>
      <c r="H26" s="2"/>
      <c r="I26" s="2"/>
    </row>
    <row r="27" spans="2:23" ht="13.5" customHeight="1" x14ac:dyDescent="0.2">
      <c r="B27" s="27"/>
      <c r="D27" s="383" t="s">
        <v>24</v>
      </c>
      <c r="E27" s="384"/>
      <c r="F27" s="385"/>
      <c r="G27" s="328" t="s">
        <v>25</v>
      </c>
      <c r="H27" s="328" t="s">
        <v>26</v>
      </c>
    </row>
    <row r="28" spans="2:23" ht="28.5" customHeight="1" x14ac:dyDescent="0.2">
      <c r="B28" s="361" t="s">
        <v>40</v>
      </c>
      <c r="C28" s="386"/>
      <c r="D28" s="387" t="str">
        <f>Data!T33</f>
        <v>Chalon, Grace</v>
      </c>
      <c r="E28" s="388"/>
      <c r="F28" s="389"/>
      <c r="G28" s="327" t="str">
        <f>Data!U33</f>
        <v>(940) 898-3298</v>
      </c>
      <c r="H28" s="84" t="str">
        <f>Data!V33</f>
        <v>gchalon@twu.edu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Data!W33</f>
        <v>69343</v>
      </c>
      <c r="D32" s="87">
        <f>Data!AQ33</f>
        <v>16974</v>
      </c>
      <c r="E32" s="87">
        <f>Data!BK33</f>
        <v>3067</v>
      </c>
      <c r="F32" s="87">
        <f>Data!CE33</f>
        <v>2252</v>
      </c>
      <c r="G32" s="87">
        <f>Data!CY33</f>
        <v>0</v>
      </c>
      <c r="H32" s="22">
        <f>SUM(C32:G32)</f>
        <v>91636</v>
      </c>
      <c r="I32" s="1"/>
      <c r="W32" s="18"/>
    </row>
    <row r="33" spans="2:23" x14ac:dyDescent="0.2">
      <c r="B33" s="7" t="s">
        <v>47</v>
      </c>
      <c r="C33" s="87">
        <f>Data!X33</f>
        <v>27432</v>
      </c>
      <c r="D33" s="87">
        <f>Data!AR33</f>
        <v>14126</v>
      </c>
      <c r="E33" s="87">
        <f>Data!BL33</f>
        <v>3345</v>
      </c>
      <c r="F33" s="87">
        <f>Data!CF33</f>
        <v>699</v>
      </c>
      <c r="G33" s="87">
        <f>Data!CZ33</f>
        <v>0</v>
      </c>
      <c r="H33" s="22">
        <f t="shared" ref="H33:H52" si="0">SUM(C33:G33)</f>
        <v>45602</v>
      </c>
      <c r="I33" s="1"/>
      <c r="W33" s="18"/>
    </row>
    <row r="34" spans="2:23" x14ac:dyDescent="0.2">
      <c r="B34" s="7" t="s">
        <v>48</v>
      </c>
      <c r="C34" s="87">
        <f>Data!Y33</f>
        <v>10481</v>
      </c>
      <c r="D34" s="87">
        <f>Data!AS33</f>
        <v>5132</v>
      </c>
      <c r="E34" s="87">
        <f>Data!BM33</f>
        <v>1469</v>
      </c>
      <c r="F34" s="87">
        <f>Data!CG33</f>
        <v>225</v>
      </c>
      <c r="G34" s="87">
        <f>Data!DA33</f>
        <v>0</v>
      </c>
      <c r="H34" s="22">
        <f t="shared" si="0"/>
        <v>17307</v>
      </c>
      <c r="I34" s="1"/>
      <c r="W34" s="18"/>
    </row>
    <row r="35" spans="2:23" x14ac:dyDescent="0.2">
      <c r="B35" s="7" t="s">
        <v>49</v>
      </c>
      <c r="C35" s="87">
        <f>Data!Z33</f>
        <v>1807</v>
      </c>
      <c r="D35" s="87">
        <f>Data!AT33</f>
        <v>6961</v>
      </c>
      <c r="E35" s="87">
        <f>Data!BN33</f>
        <v>4415</v>
      </c>
      <c r="F35" s="87">
        <f>Data!CH33</f>
        <v>541</v>
      </c>
      <c r="G35" s="87">
        <f>Data!DB33</f>
        <v>0</v>
      </c>
      <c r="H35" s="22">
        <f t="shared" si="0"/>
        <v>13724</v>
      </c>
      <c r="I35" s="1"/>
      <c r="W35" s="18"/>
    </row>
    <row r="36" spans="2:23" x14ac:dyDescent="0.2">
      <c r="B36" s="7" t="s">
        <v>50</v>
      </c>
      <c r="C36" s="87">
        <f>Data!AA33</f>
        <v>600</v>
      </c>
      <c r="D36" s="87">
        <f>Data!AU33</f>
        <v>497</v>
      </c>
      <c r="E36" s="87">
        <f>Data!BO33</f>
        <v>69</v>
      </c>
      <c r="F36" s="87">
        <f>Data!CI33</f>
        <v>3</v>
      </c>
      <c r="G36" s="87">
        <f>Data!DC33</f>
        <v>0</v>
      </c>
      <c r="H36" s="22">
        <f t="shared" si="0"/>
        <v>1169</v>
      </c>
      <c r="I36" s="1"/>
      <c r="W36" s="18"/>
    </row>
    <row r="37" spans="2:23" x14ac:dyDescent="0.2">
      <c r="B37" s="7" t="s">
        <v>51</v>
      </c>
      <c r="C37" s="87">
        <f>Data!AB33</f>
        <v>1184</v>
      </c>
      <c r="D37" s="87">
        <f>Data!AV33</f>
        <v>1390</v>
      </c>
      <c r="E37" s="87">
        <f>Data!BP33</f>
        <v>729</v>
      </c>
      <c r="F37" s="87">
        <f>Data!CJ33</f>
        <v>30</v>
      </c>
      <c r="G37" s="87">
        <f>Data!DD33</f>
        <v>0</v>
      </c>
      <c r="H37" s="22">
        <f t="shared" si="0"/>
        <v>3333</v>
      </c>
      <c r="I37" s="1"/>
      <c r="W37" s="18"/>
    </row>
    <row r="38" spans="2:23" x14ac:dyDescent="0.2">
      <c r="B38" s="7" t="s">
        <v>52</v>
      </c>
      <c r="C38" s="87">
        <f>Data!AC33</f>
        <v>3614</v>
      </c>
      <c r="D38" s="87">
        <f>Data!AW33</f>
        <v>6412</v>
      </c>
      <c r="E38" s="87">
        <f>Data!BQ33</f>
        <v>5238</v>
      </c>
      <c r="F38" s="87">
        <f>Data!CK33</f>
        <v>1120</v>
      </c>
      <c r="G38" s="87">
        <f>Data!DE33</f>
        <v>0</v>
      </c>
      <c r="H38" s="22">
        <f t="shared" si="0"/>
        <v>16384</v>
      </c>
      <c r="I38" s="1"/>
      <c r="W38" s="18"/>
    </row>
    <row r="39" spans="2:23" x14ac:dyDescent="0.2">
      <c r="B39" s="7" t="s">
        <v>53</v>
      </c>
      <c r="C39" s="87">
        <f>Data!AD33</f>
        <v>0</v>
      </c>
      <c r="D39" s="87">
        <f>Data!AX33</f>
        <v>0</v>
      </c>
      <c r="E39" s="87">
        <f>Data!BR33</f>
        <v>0</v>
      </c>
      <c r="F39" s="87">
        <f>Data!CL33</f>
        <v>0</v>
      </c>
      <c r="G39" s="87">
        <f>Data!DF33</f>
        <v>0</v>
      </c>
      <c r="H39" s="22">
        <f t="shared" si="0"/>
        <v>0</v>
      </c>
      <c r="I39" s="1"/>
      <c r="W39" s="18"/>
    </row>
    <row r="40" spans="2:23" x14ac:dyDescent="0.2">
      <c r="B40" s="7" t="s">
        <v>54</v>
      </c>
      <c r="C40" s="87">
        <f>Data!AE33</f>
        <v>603</v>
      </c>
      <c r="D40" s="87">
        <f>Data!AY33</f>
        <v>3075</v>
      </c>
      <c r="E40" s="87">
        <f>Data!BS33</f>
        <v>51</v>
      </c>
      <c r="F40" s="87">
        <f>Data!CM33</f>
        <v>0</v>
      </c>
      <c r="G40" s="87">
        <f>Data!DG33</f>
        <v>0</v>
      </c>
      <c r="H40" s="22">
        <f t="shared" si="0"/>
        <v>3729</v>
      </c>
      <c r="I40" s="1"/>
      <c r="W40" s="18"/>
    </row>
    <row r="41" spans="2:23" x14ac:dyDescent="0.2">
      <c r="B41" s="7" t="s">
        <v>55</v>
      </c>
      <c r="C41" s="87">
        <f>Data!AF33</f>
        <v>192</v>
      </c>
      <c r="D41" s="87">
        <f>Data!AZ33</f>
        <v>525</v>
      </c>
      <c r="E41" s="87">
        <f>Data!BT33</f>
        <v>7284</v>
      </c>
      <c r="F41" s="87">
        <f>Data!CN33</f>
        <v>66</v>
      </c>
      <c r="G41" s="87">
        <f>Data!DH33</f>
        <v>0</v>
      </c>
      <c r="H41" s="22">
        <f t="shared" si="0"/>
        <v>8067</v>
      </c>
      <c r="I41" s="1"/>
      <c r="W41" s="18"/>
    </row>
    <row r="42" spans="2:23" x14ac:dyDescent="0.2">
      <c r="B42" s="7" t="s">
        <v>56</v>
      </c>
      <c r="C42" s="87">
        <f>Data!AG33</f>
        <v>0</v>
      </c>
      <c r="D42" s="87">
        <f>Data!BA33</f>
        <v>0</v>
      </c>
      <c r="E42" s="87">
        <f>Data!BU33</f>
        <v>0</v>
      </c>
      <c r="F42" s="87">
        <f>Data!CO33</f>
        <v>0</v>
      </c>
      <c r="G42" s="87">
        <f>Data!DI33</f>
        <v>0</v>
      </c>
      <c r="H42" s="22">
        <f t="shared" si="0"/>
        <v>0</v>
      </c>
      <c r="I42" s="1"/>
      <c r="W42" s="18"/>
    </row>
    <row r="43" spans="2:23" x14ac:dyDescent="0.2">
      <c r="B43" s="7" t="s">
        <v>57</v>
      </c>
      <c r="C43" s="87">
        <f>Data!AH33</f>
        <v>0</v>
      </c>
      <c r="D43" s="87">
        <f>Data!BB33</f>
        <v>0</v>
      </c>
      <c r="E43" s="87">
        <f>Data!BV33</f>
        <v>0</v>
      </c>
      <c r="F43" s="87">
        <f>Data!CP33</f>
        <v>0</v>
      </c>
      <c r="G43" s="87">
        <f>Data!DJ33</f>
        <v>0</v>
      </c>
      <c r="H43" s="22">
        <f t="shared" si="0"/>
        <v>0</v>
      </c>
      <c r="I43" s="1"/>
      <c r="W43" s="18"/>
    </row>
    <row r="44" spans="2:23" x14ac:dyDescent="0.2">
      <c r="B44" s="7" t="s">
        <v>58</v>
      </c>
      <c r="C44" s="87">
        <f>Data!AI33</f>
        <v>0</v>
      </c>
      <c r="D44" s="87">
        <f>Data!BC33</f>
        <v>0</v>
      </c>
      <c r="E44" s="87">
        <f>Data!BW33</f>
        <v>0</v>
      </c>
      <c r="F44" s="87">
        <f>Data!CQ33</f>
        <v>0</v>
      </c>
      <c r="G44" s="87">
        <f>Data!DK33</f>
        <v>0</v>
      </c>
      <c r="H44" s="22">
        <f t="shared" si="0"/>
        <v>0</v>
      </c>
      <c r="I44" s="1"/>
      <c r="W44" s="18"/>
    </row>
    <row r="45" spans="2:23" x14ac:dyDescent="0.2">
      <c r="B45" s="7" t="s">
        <v>59</v>
      </c>
      <c r="C45" s="87">
        <f>Data!AJ33</f>
        <v>9228</v>
      </c>
      <c r="D45" s="87">
        <f>Data!BD33</f>
        <v>15122</v>
      </c>
      <c r="E45" s="87">
        <f>Data!BX33</f>
        <v>24690</v>
      </c>
      <c r="F45" s="87">
        <f>Data!CR33</f>
        <v>2014</v>
      </c>
      <c r="G45" s="87">
        <f>Data!DL33</f>
        <v>9416</v>
      </c>
      <c r="H45" s="22">
        <f t="shared" si="0"/>
        <v>60470</v>
      </c>
      <c r="I45" s="1"/>
      <c r="W45" s="18"/>
    </row>
    <row r="46" spans="2:23" x14ac:dyDescent="0.2">
      <c r="B46" s="7" t="s">
        <v>60</v>
      </c>
      <c r="C46" s="87">
        <f>Data!AK33</f>
        <v>0</v>
      </c>
      <c r="D46" s="87">
        <f>Data!BE33</f>
        <v>0</v>
      </c>
      <c r="E46" s="87">
        <f>Data!BY33</f>
        <v>0</v>
      </c>
      <c r="F46" s="87">
        <f>Data!CS33</f>
        <v>0</v>
      </c>
      <c r="G46" s="87">
        <f>Data!DM33</f>
        <v>0</v>
      </c>
      <c r="H46" s="22">
        <f t="shared" si="0"/>
        <v>0</v>
      </c>
      <c r="I46" s="1"/>
      <c r="W46" s="18"/>
    </row>
    <row r="47" spans="2:23" x14ac:dyDescent="0.2">
      <c r="B47" s="7" t="s">
        <v>61</v>
      </c>
      <c r="C47" s="87">
        <f>Data!AL33</f>
        <v>3813</v>
      </c>
      <c r="D47" s="87">
        <f>Data!BF33</f>
        <v>18181</v>
      </c>
      <c r="E47" s="87">
        <f>Data!BZ33</f>
        <v>13284</v>
      </c>
      <c r="F47" s="87">
        <f>Data!CT33</f>
        <v>51</v>
      </c>
      <c r="G47" s="87">
        <f>Data!DN33</f>
        <v>0</v>
      </c>
      <c r="H47" s="22">
        <f t="shared" si="0"/>
        <v>35329</v>
      </c>
      <c r="I47" s="1"/>
      <c r="W47" s="18"/>
    </row>
    <row r="48" spans="2:23" x14ac:dyDescent="0.2">
      <c r="B48" s="7" t="s">
        <v>62</v>
      </c>
      <c r="C48" s="87">
        <f>Data!AM33</f>
        <v>0</v>
      </c>
      <c r="D48" s="87">
        <f>Data!BG33</f>
        <v>0</v>
      </c>
      <c r="E48" s="87">
        <f>Data!CA33</f>
        <v>0</v>
      </c>
      <c r="F48" s="87">
        <f>Data!CU33</f>
        <v>0</v>
      </c>
      <c r="G48" s="87">
        <f>Data!DO33</f>
        <v>0</v>
      </c>
      <c r="H48" s="22">
        <f t="shared" si="0"/>
        <v>0</v>
      </c>
      <c r="I48" s="1"/>
      <c r="W48" s="18"/>
    </row>
    <row r="49" spans="2:23" x14ac:dyDescent="0.2">
      <c r="B49" s="7" t="s">
        <v>63</v>
      </c>
      <c r="C49" s="87">
        <f>Data!AN33</f>
        <v>0</v>
      </c>
      <c r="D49" s="87">
        <f>Data!BH33</f>
        <v>1056</v>
      </c>
      <c r="E49" s="87">
        <f>Data!CB33</f>
        <v>0</v>
      </c>
      <c r="F49" s="87">
        <f>Data!CV33</f>
        <v>0</v>
      </c>
      <c r="G49" s="87">
        <f>Data!DP33</f>
        <v>0</v>
      </c>
      <c r="H49" s="22">
        <f t="shared" si="0"/>
        <v>1056</v>
      </c>
      <c r="I49" s="1"/>
      <c r="W49" s="18"/>
    </row>
    <row r="50" spans="2:23" x14ac:dyDescent="0.2">
      <c r="B50" s="7" t="s">
        <v>64</v>
      </c>
      <c r="C50" s="87">
        <f>Data!AO33</f>
        <v>18</v>
      </c>
      <c r="D50" s="87">
        <f>Data!BI33</f>
        <v>279</v>
      </c>
      <c r="E50" s="87">
        <f>Data!CC33</f>
        <v>93</v>
      </c>
      <c r="F50" s="87">
        <f>Data!CW33</f>
        <v>0</v>
      </c>
      <c r="G50" s="87">
        <f>Data!DQ33</f>
        <v>0</v>
      </c>
      <c r="H50" s="22">
        <f t="shared" si="0"/>
        <v>390</v>
      </c>
      <c r="I50" s="1"/>
      <c r="W50" s="18"/>
    </row>
    <row r="51" spans="2:23" x14ac:dyDescent="0.2">
      <c r="B51" s="7" t="s">
        <v>0</v>
      </c>
      <c r="C51" s="87">
        <f>Data!AP33</f>
        <v>99</v>
      </c>
      <c r="D51" s="87">
        <f>Data!BJ33</f>
        <v>27802</v>
      </c>
      <c r="E51" s="87">
        <f>Data!CD33</f>
        <v>9712</v>
      </c>
      <c r="F51" s="87">
        <f>Data!CX33</f>
        <v>1928</v>
      </c>
      <c r="G51" s="87">
        <f>Data!DR33</f>
        <v>0</v>
      </c>
      <c r="H51" s="22">
        <f t="shared" si="0"/>
        <v>39541</v>
      </c>
      <c r="I51" s="1"/>
      <c r="W51" s="18"/>
    </row>
    <row r="52" spans="2:23" x14ac:dyDescent="0.2">
      <c r="B52" s="8" t="s">
        <v>35</v>
      </c>
      <c r="C52" s="22">
        <f>SUM(C32:C51)</f>
        <v>128414</v>
      </c>
      <c r="D52" s="22">
        <f>SUM(D32:D51)</f>
        <v>117532</v>
      </c>
      <c r="E52" s="22">
        <f>SUM(E32:E51)</f>
        <v>73446</v>
      </c>
      <c r="F52" s="22">
        <f>SUM(F32:F51)</f>
        <v>8929</v>
      </c>
      <c r="G52" s="22">
        <f>SUM(G32:G51)</f>
        <v>9416</v>
      </c>
      <c r="H52" s="22">
        <f t="shared" si="0"/>
        <v>337737</v>
      </c>
      <c r="I52" s="1"/>
    </row>
    <row r="53" spans="2:23" x14ac:dyDescent="0.2">
      <c r="B53" s="14"/>
      <c r="C53" s="18"/>
      <c r="D53" s="18"/>
      <c r="E53" s="18"/>
      <c r="F53" s="18"/>
      <c r="G53" s="18"/>
      <c r="H53" s="18"/>
      <c r="I53" s="1"/>
    </row>
    <row r="54" spans="2:23" ht="13.5" customHeight="1" x14ac:dyDescent="0.2">
      <c r="B54" s="27"/>
      <c r="D54" s="383" t="s">
        <v>24</v>
      </c>
      <c r="E54" s="384"/>
      <c r="F54" s="385"/>
      <c r="G54" s="328" t="s">
        <v>25</v>
      </c>
      <c r="H54" s="328" t="s">
        <v>26</v>
      </c>
    </row>
    <row r="55" spans="2:23" ht="28.5" customHeight="1" x14ac:dyDescent="0.2">
      <c r="B55" s="361" t="s">
        <v>41</v>
      </c>
      <c r="C55" s="386"/>
      <c r="D55" s="387" t="str">
        <f>Data!T33</f>
        <v>Chalon, Grace</v>
      </c>
      <c r="E55" s="388"/>
      <c r="F55" s="389"/>
      <c r="G55" s="327" t="str">
        <f>Data!U33</f>
        <v>(940) 898-3298</v>
      </c>
      <c r="H55" s="84" t="str">
        <f>Data!V33</f>
        <v>gchalon@twu.edu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Data!DS33</f>
        <v>3190749</v>
      </c>
      <c r="D61" s="88">
        <f>Data!EM33</f>
        <v>1447475</v>
      </c>
      <c r="E61" s="88">
        <f>Data!FG33</f>
        <v>1265346</v>
      </c>
      <c r="F61" s="88">
        <f>Data!GA33</f>
        <v>1661689</v>
      </c>
      <c r="G61" s="88">
        <f>Data!GU33</f>
        <v>0</v>
      </c>
      <c r="H61" s="21">
        <f>SUM(C61:G61)</f>
        <v>7565259</v>
      </c>
      <c r="I61" s="1"/>
    </row>
    <row r="62" spans="2:23" x14ac:dyDescent="0.2">
      <c r="B62" s="9" t="str">
        <f>$B$33</f>
        <v>Science</v>
      </c>
      <c r="C62" s="87">
        <f>Data!DT33</f>
        <v>1588671</v>
      </c>
      <c r="D62" s="87">
        <f>Data!EN33</f>
        <v>1459701</v>
      </c>
      <c r="E62" s="87">
        <f>Data!FH33</f>
        <v>899109</v>
      </c>
      <c r="F62" s="87">
        <f>Data!GB33</f>
        <v>510261</v>
      </c>
      <c r="G62" s="87">
        <f>Data!GV33</f>
        <v>0</v>
      </c>
      <c r="H62" s="22">
        <f t="shared" ref="H62:H81" si="1">SUM(C62:G62)</f>
        <v>4457742</v>
      </c>
      <c r="I62" s="1"/>
    </row>
    <row r="63" spans="2:23" x14ac:dyDescent="0.2">
      <c r="B63" s="9" t="str">
        <f>$B$34</f>
        <v>Fine Arts</v>
      </c>
      <c r="C63" s="87">
        <f>Data!DU33</f>
        <v>918147</v>
      </c>
      <c r="D63" s="87">
        <f>Data!EO33</f>
        <v>934768</v>
      </c>
      <c r="E63" s="87">
        <f>Data!FI33</f>
        <v>654761</v>
      </c>
      <c r="F63" s="87">
        <f>Data!GC33</f>
        <v>104283</v>
      </c>
      <c r="G63" s="87">
        <f>Data!GW33</f>
        <v>0</v>
      </c>
      <c r="H63" s="22">
        <f t="shared" si="1"/>
        <v>2611959</v>
      </c>
      <c r="I63" s="1"/>
    </row>
    <row r="64" spans="2:23" x14ac:dyDescent="0.2">
      <c r="B64" s="9" t="str">
        <f>$B$35</f>
        <v>Teacher Education</v>
      </c>
      <c r="C64" s="87">
        <f>Data!DV33</f>
        <v>155817</v>
      </c>
      <c r="D64" s="87">
        <f>Data!EP33</f>
        <v>713697</v>
      </c>
      <c r="E64" s="87">
        <f>Data!FJ33</f>
        <v>1129446</v>
      </c>
      <c r="F64" s="87">
        <f>Data!GD33</f>
        <v>492519</v>
      </c>
      <c r="G64" s="87">
        <f>Data!GX33</f>
        <v>0</v>
      </c>
      <c r="H64" s="22">
        <f t="shared" si="1"/>
        <v>2491479</v>
      </c>
      <c r="I64" s="1"/>
    </row>
    <row r="65" spans="2:9" x14ac:dyDescent="0.2">
      <c r="B65" s="9" t="str">
        <f>$B$36</f>
        <v>Agriculture</v>
      </c>
      <c r="C65" s="87">
        <f>Data!DW33</f>
        <v>55263</v>
      </c>
      <c r="D65" s="87">
        <f>Data!EQ33</f>
        <v>50915</v>
      </c>
      <c r="E65" s="87">
        <f>Data!FK33</f>
        <v>38039</v>
      </c>
      <c r="F65" s="87">
        <f>Data!GE33</f>
        <v>273</v>
      </c>
      <c r="G65" s="87">
        <f>Data!GY33</f>
        <v>0</v>
      </c>
      <c r="H65" s="22">
        <f t="shared" si="1"/>
        <v>144490</v>
      </c>
      <c r="I65" s="1"/>
    </row>
    <row r="66" spans="2:9" x14ac:dyDescent="0.2">
      <c r="B66" s="9" t="str">
        <f>$B$37</f>
        <v>Engineering</v>
      </c>
      <c r="C66" s="87">
        <f>Data!DX33</f>
        <v>77146</v>
      </c>
      <c r="D66" s="87">
        <f>Data!ER33</f>
        <v>221426</v>
      </c>
      <c r="E66" s="87">
        <f>Data!FL33</f>
        <v>210659</v>
      </c>
      <c r="F66" s="87">
        <f>Data!GF33</f>
        <v>14815</v>
      </c>
      <c r="G66" s="87">
        <f>Data!GZ33</f>
        <v>0</v>
      </c>
      <c r="H66" s="22">
        <f t="shared" si="1"/>
        <v>524046</v>
      </c>
      <c r="I66" s="1"/>
    </row>
    <row r="67" spans="2:9" x14ac:dyDescent="0.2">
      <c r="B67" s="9" t="str">
        <f>$B$38</f>
        <v>Home Economics</v>
      </c>
      <c r="C67" s="87">
        <f>Data!DY33</f>
        <v>288693</v>
      </c>
      <c r="D67" s="87">
        <f>Data!ES33</f>
        <v>557894</v>
      </c>
      <c r="E67" s="87">
        <f>Data!FM33</f>
        <v>968780</v>
      </c>
      <c r="F67" s="87">
        <f>Data!GG33</f>
        <v>675749</v>
      </c>
      <c r="G67" s="87">
        <f>Data!HA33</f>
        <v>0</v>
      </c>
      <c r="H67" s="22">
        <f t="shared" si="1"/>
        <v>2491116</v>
      </c>
      <c r="I67" s="1"/>
    </row>
    <row r="68" spans="2:9" x14ac:dyDescent="0.2">
      <c r="B68" s="9" t="str">
        <f>$B$39</f>
        <v>Law</v>
      </c>
      <c r="C68" s="87">
        <f>Data!DZ33</f>
        <v>0</v>
      </c>
      <c r="D68" s="87">
        <f>Data!ET33</f>
        <v>0</v>
      </c>
      <c r="E68" s="87">
        <f>Data!FN33</f>
        <v>0</v>
      </c>
      <c r="F68" s="87">
        <f>Data!GH33</f>
        <v>0</v>
      </c>
      <c r="G68" s="87">
        <f>Data!HB33</f>
        <v>0</v>
      </c>
      <c r="H68" s="22">
        <f t="shared" si="1"/>
        <v>0</v>
      </c>
      <c r="I68" s="1"/>
    </row>
    <row r="69" spans="2:9" x14ac:dyDescent="0.2">
      <c r="B69" s="9" t="str">
        <f>$B$40</f>
        <v>Social Service</v>
      </c>
      <c r="C69" s="87">
        <f>Data!EA33</f>
        <v>133997</v>
      </c>
      <c r="D69" s="87">
        <f>Data!EU33</f>
        <v>347320</v>
      </c>
      <c r="E69" s="87">
        <f>Data!FO33</f>
        <v>62000</v>
      </c>
      <c r="F69" s="87">
        <f>Data!GI33</f>
        <v>0</v>
      </c>
      <c r="G69" s="87">
        <f>Data!HC33</f>
        <v>0</v>
      </c>
      <c r="H69" s="22">
        <f t="shared" si="1"/>
        <v>543317</v>
      </c>
      <c r="I69" s="1"/>
    </row>
    <row r="70" spans="2:9" x14ac:dyDescent="0.2">
      <c r="B70" s="9" t="str">
        <f>$B$41</f>
        <v>Library Science</v>
      </c>
      <c r="C70" s="87">
        <f>Data!EB33</f>
        <v>9418</v>
      </c>
      <c r="D70" s="87">
        <f>Data!EV33</f>
        <v>34579</v>
      </c>
      <c r="E70" s="87">
        <f>Data!FP33</f>
        <v>1122489</v>
      </c>
      <c r="F70" s="87">
        <f>Data!GJ33</f>
        <v>10631</v>
      </c>
      <c r="G70" s="87">
        <f>Data!HD33</f>
        <v>0</v>
      </c>
      <c r="H70" s="22">
        <f t="shared" si="1"/>
        <v>1177117</v>
      </c>
      <c r="I70" s="1"/>
    </row>
    <row r="71" spans="2:9" x14ac:dyDescent="0.2">
      <c r="B71" s="9" t="str">
        <f>$B$42</f>
        <v>Veterinary Science</v>
      </c>
      <c r="C71" s="87">
        <f>Data!EC33</f>
        <v>0</v>
      </c>
      <c r="D71" s="87">
        <f>Data!EW33</f>
        <v>0</v>
      </c>
      <c r="E71" s="87">
        <f>Data!FQ33</f>
        <v>0</v>
      </c>
      <c r="F71" s="87">
        <f>Data!GK33</f>
        <v>0</v>
      </c>
      <c r="G71" s="87">
        <f>Data!HE33</f>
        <v>0</v>
      </c>
      <c r="H71" s="22">
        <f t="shared" si="1"/>
        <v>0</v>
      </c>
      <c r="I71" s="1"/>
    </row>
    <row r="72" spans="2:9" x14ac:dyDescent="0.2">
      <c r="B72" s="9" t="str">
        <f>$B$43</f>
        <v>Vocational Training</v>
      </c>
      <c r="C72" s="87">
        <f>Data!ED33</f>
        <v>0</v>
      </c>
      <c r="D72" s="87">
        <f>Data!EX33</f>
        <v>0</v>
      </c>
      <c r="E72" s="87">
        <f>Data!FR33</f>
        <v>0</v>
      </c>
      <c r="F72" s="87">
        <f>Data!GL33</f>
        <v>0</v>
      </c>
      <c r="G72" s="87">
        <f>Data!HF33</f>
        <v>0</v>
      </c>
      <c r="H72" s="22">
        <f t="shared" si="1"/>
        <v>0</v>
      </c>
      <c r="I72" s="1"/>
    </row>
    <row r="73" spans="2:9" x14ac:dyDescent="0.2">
      <c r="B73" s="9" t="str">
        <f>$B$44</f>
        <v>Physical Training</v>
      </c>
      <c r="C73" s="87">
        <f>Data!EE33</f>
        <v>0</v>
      </c>
      <c r="D73" s="87">
        <f>Data!EY33</f>
        <v>0</v>
      </c>
      <c r="E73" s="87">
        <f>Data!FS33</f>
        <v>0</v>
      </c>
      <c r="F73" s="87">
        <f>Data!GM33</f>
        <v>0</v>
      </c>
      <c r="G73" s="87">
        <f>Data!HG33</f>
        <v>0</v>
      </c>
      <c r="H73" s="22">
        <f t="shared" si="1"/>
        <v>0</v>
      </c>
      <c r="I73" s="1"/>
    </row>
    <row r="74" spans="2:9" x14ac:dyDescent="0.2">
      <c r="B74" s="9" t="str">
        <f>$B$45</f>
        <v>Health Services</v>
      </c>
      <c r="C74" s="87">
        <f>Data!EF33</f>
        <v>649295</v>
      </c>
      <c r="D74" s="87">
        <f>Data!EZ33</f>
        <v>1228129</v>
      </c>
      <c r="E74" s="87">
        <f>Data!FT33</f>
        <v>4273854</v>
      </c>
      <c r="F74" s="87">
        <f>Data!GN33</f>
        <v>1351888</v>
      </c>
      <c r="G74" s="87">
        <f>Data!HH33</f>
        <v>1957369</v>
      </c>
      <c r="H74" s="22">
        <f t="shared" si="1"/>
        <v>9460535</v>
      </c>
      <c r="I74" s="1"/>
    </row>
    <row r="75" spans="2:9" x14ac:dyDescent="0.2">
      <c r="B75" s="9" t="str">
        <f>$B$46</f>
        <v>Pharmacy</v>
      </c>
      <c r="C75" s="87">
        <f>Data!EG33</f>
        <v>0</v>
      </c>
      <c r="D75" s="87">
        <f>Data!FA33</f>
        <v>0</v>
      </c>
      <c r="E75" s="87">
        <f>Data!FU33</f>
        <v>0</v>
      </c>
      <c r="F75" s="87">
        <f>Data!GO33</f>
        <v>0</v>
      </c>
      <c r="G75" s="87">
        <f>Data!HI33</f>
        <v>0</v>
      </c>
      <c r="H75" s="22">
        <f t="shared" si="1"/>
        <v>0</v>
      </c>
      <c r="I75" s="1"/>
    </row>
    <row r="76" spans="2:9" x14ac:dyDescent="0.2">
      <c r="B76" s="9" t="str">
        <f>$B$47</f>
        <v>Business Administration</v>
      </c>
      <c r="C76" s="87">
        <f>Data!EH33</f>
        <v>254807</v>
      </c>
      <c r="D76" s="87">
        <f>Data!FB33</f>
        <v>1657274</v>
      </c>
      <c r="E76" s="87">
        <f>Data!FV33</f>
        <v>1827319</v>
      </c>
      <c r="F76" s="87">
        <f>Data!GP33</f>
        <v>11128</v>
      </c>
      <c r="G76" s="87">
        <f>Data!HJ33</f>
        <v>0</v>
      </c>
      <c r="H76" s="22">
        <f t="shared" si="1"/>
        <v>3750528</v>
      </c>
      <c r="I76" s="1"/>
    </row>
    <row r="77" spans="2:9" x14ac:dyDescent="0.2">
      <c r="B77" s="9" t="str">
        <f>$B$48</f>
        <v>Optometry</v>
      </c>
      <c r="C77" s="87">
        <f>Data!EI33</f>
        <v>0</v>
      </c>
      <c r="D77" s="87">
        <f>Data!FC33</f>
        <v>0</v>
      </c>
      <c r="E77" s="87">
        <f>Data!FW33</f>
        <v>0</v>
      </c>
      <c r="F77" s="87">
        <f>Data!GQ33</f>
        <v>0</v>
      </c>
      <c r="G77" s="87">
        <f>Data!HK33</f>
        <v>0</v>
      </c>
      <c r="H77" s="22">
        <f t="shared" si="1"/>
        <v>0</v>
      </c>
      <c r="I77" s="1"/>
    </row>
    <row r="78" spans="2:9" x14ac:dyDescent="0.2">
      <c r="B78" s="9" t="str">
        <f>$B$49</f>
        <v>Teacher Ed-Practice Teaching</v>
      </c>
      <c r="C78" s="87">
        <f>Data!EJ33</f>
        <v>0</v>
      </c>
      <c r="D78" s="87">
        <f>Data!FD33</f>
        <v>203670</v>
      </c>
      <c r="E78" s="87">
        <f>Data!FX33</f>
        <v>0</v>
      </c>
      <c r="F78" s="87">
        <f>Data!GR33</f>
        <v>0</v>
      </c>
      <c r="G78" s="87">
        <f>Data!HL33</f>
        <v>0</v>
      </c>
      <c r="H78" s="22">
        <f t="shared" si="1"/>
        <v>203670</v>
      </c>
      <c r="I78" s="1"/>
    </row>
    <row r="79" spans="2:9" x14ac:dyDescent="0.2">
      <c r="B79" s="9" t="str">
        <f>$B$50</f>
        <v>Technology</v>
      </c>
      <c r="C79" s="87">
        <f>Data!EK33</f>
        <v>2588</v>
      </c>
      <c r="D79" s="87">
        <f>Data!FE33</f>
        <v>40225</v>
      </c>
      <c r="E79" s="87">
        <f>Data!FY33</f>
        <v>25116</v>
      </c>
      <c r="F79" s="87">
        <f>Data!GS33</f>
        <v>0</v>
      </c>
      <c r="G79" s="87">
        <f>Data!HM33</f>
        <v>0</v>
      </c>
      <c r="H79" s="22">
        <f t="shared" si="1"/>
        <v>67929</v>
      </c>
      <c r="I79" s="1"/>
    </row>
    <row r="80" spans="2:9" x14ac:dyDescent="0.2">
      <c r="B80" s="9" t="str">
        <f>$B$51</f>
        <v>Nursing</v>
      </c>
      <c r="C80" s="87">
        <f>Data!EL33</f>
        <v>15837</v>
      </c>
      <c r="D80" s="87">
        <f>Data!FF33</f>
        <v>5424392</v>
      </c>
      <c r="E80" s="87">
        <f>Data!FZ33</f>
        <v>3009088</v>
      </c>
      <c r="F80" s="87">
        <f>Data!GT33</f>
        <v>1963530</v>
      </c>
      <c r="G80" s="87">
        <f>Data!HN33</f>
        <v>0</v>
      </c>
      <c r="H80" s="22">
        <f t="shared" si="1"/>
        <v>10412847</v>
      </c>
      <c r="I80" s="1"/>
    </row>
    <row r="81" spans="2:9" x14ac:dyDescent="0.2">
      <c r="B81" s="39" t="str">
        <f>$B$52</f>
        <v>Totals</v>
      </c>
      <c r="C81" s="21">
        <f>SUM(C61:C80)</f>
        <v>7340428</v>
      </c>
      <c r="D81" s="21">
        <f>SUM(D61:D80)</f>
        <v>14321465</v>
      </c>
      <c r="E81" s="21">
        <f>SUM(E61:E80)</f>
        <v>15486006</v>
      </c>
      <c r="F81" s="21">
        <f>SUM(F61:F80)</f>
        <v>6796766</v>
      </c>
      <c r="G81" s="21">
        <f>SUM(G61:G80)</f>
        <v>1957369</v>
      </c>
      <c r="H81" s="21">
        <f t="shared" si="1"/>
        <v>45902034</v>
      </c>
      <c r="I81" s="1"/>
    </row>
    <row r="82" spans="2:9" x14ac:dyDescent="0.2">
      <c r="B82" s="14"/>
      <c r="C82" s="15"/>
      <c r="D82" s="15"/>
      <c r="E82" s="15"/>
      <c r="F82" s="15"/>
      <c r="G82" s="15"/>
      <c r="H82" s="16"/>
      <c r="I82" s="1"/>
    </row>
    <row r="83" spans="2:9" ht="13.5" customHeight="1" x14ac:dyDescent="0.2">
      <c r="B83" s="27"/>
      <c r="D83" s="383" t="s">
        <v>24</v>
      </c>
      <c r="E83" s="384"/>
      <c r="F83" s="385"/>
      <c r="G83" s="328" t="s">
        <v>25</v>
      </c>
      <c r="H83" s="328" t="s">
        <v>26</v>
      </c>
    </row>
    <row r="84" spans="2:9" ht="28.5" customHeight="1" x14ac:dyDescent="0.2">
      <c r="B84" s="361" t="s">
        <v>42</v>
      </c>
      <c r="C84" s="386"/>
      <c r="D84" s="387" t="str">
        <f>Data!T33</f>
        <v>Chalon, Grace</v>
      </c>
      <c r="E84" s="388"/>
      <c r="F84" s="389"/>
      <c r="G84" s="327" t="str">
        <f>Data!U33</f>
        <v>(940) 898-3298</v>
      </c>
      <c r="H84" s="84" t="str">
        <f>Data!V33</f>
        <v>gchalon@twu.edu</v>
      </c>
    </row>
    <row r="85" spans="2:9" ht="13.5" customHeight="1" x14ac:dyDescent="0.2">
      <c r="B85" s="27"/>
      <c r="C85" s="27"/>
      <c r="D85" s="27"/>
      <c r="E85" s="27"/>
      <c r="F85" s="27"/>
      <c r="G85" s="27"/>
      <c r="H85" s="5"/>
    </row>
    <row r="86" spans="2:9" x14ac:dyDescent="0.2">
      <c r="B86" s="329" t="s">
        <v>34</v>
      </c>
      <c r="C86" s="13"/>
      <c r="D86" s="13"/>
      <c r="E86" s="13"/>
      <c r="F86" s="13"/>
      <c r="G86" s="13"/>
      <c r="H86" s="17">
        <f>H13+H14</f>
        <v>73708669</v>
      </c>
    </row>
    <row r="87" spans="2:9" ht="42.75" customHeight="1" x14ac:dyDescent="0.2">
      <c r="B87" s="348" t="s">
        <v>9</v>
      </c>
      <c r="C87" s="348"/>
      <c r="D87" s="348"/>
      <c r="E87" s="348"/>
      <c r="F87" s="348"/>
      <c r="G87" s="348"/>
      <c r="H87" s="38"/>
    </row>
    <row r="88" spans="2:9" x14ac:dyDescent="0.2">
      <c r="B88" s="329"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Data!HR33</f>
        <v>101619</v>
      </c>
      <c r="D91" s="172">
        <f>Data!IL33</f>
        <v>31581</v>
      </c>
      <c r="E91" s="172">
        <f>Data!JF33</f>
        <v>115256</v>
      </c>
      <c r="F91" s="172">
        <f>Data!JZ33</f>
        <v>29192</v>
      </c>
      <c r="G91" s="172">
        <f>Data!KT33</f>
        <v>0</v>
      </c>
      <c r="H91" s="40">
        <f t="shared" ref="H91:H111" si="2">SUM(C91:G91)</f>
        <v>277648</v>
      </c>
    </row>
    <row r="92" spans="2:9" x14ac:dyDescent="0.2">
      <c r="B92" s="9" t="str">
        <f>$B$33</f>
        <v>Science</v>
      </c>
      <c r="C92" s="172">
        <f>Data!HS33</f>
        <v>155454</v>
      </c>
      <c r="D92" s="172">
        <f>Data!IM33</f>
        <v>179064</v>
      </c>
      <c r="E92" s="172">
        <f>Data!JG33</f>
        <v>36362</v>
      </c>
      <c r="F92" s="172">
        <f>Data!KA33</f>
        <v>7872</v>
      </c>
      <c r="G92" s="172">
        <f>Data!KU33</f>
        <v>0</v>
      </c>
      <c r="H92" s="75">
        <f t="shared" si="2"/>
        <v>378752</v>
      </c>
    </row>
    <row r="93" spans="2:9" x14ac:dyDescent="0.2">
      <c r="B93" s="9" t="str">
        <f>$B$34</f>
        <v>Fine Arts</v>
      </c>
      <c r="C93" s="172">
        <f>Data!HT33</f>
        <v>518</v>
      </c>
      <c r="D93" s="172">
        <f>Data!IN33</f>
        <v>5093</v>
      </c>
      <c r="E93" s="172">
        <f>Data!JH33</f>
        <v>0</v>
      </c>
      <c r="F93" s="172">
        <f>Data!KB33</f>
        <v>0</v>
      </c>
      <c r="G93" s="172">
        <f>Data!KV33</f>
        <v>0</v>
      </c>
      <c r="H93" s="75">
        <f t="shared" si="2"/>
        <v>5611</v>
      </c>
    </row>
    <row r="94" spans="2:9" x14ac:dyDescent="0.2">
      <c r="B94" s="9" t="str">
        <f>$B$35</f>
        <v>Teacher Education</v>
      </c>
      <c r="C94" s="172">
        <f>Data!HU33</f>
        <v>0</v>
      </c>
      <c r="D94" s="172">
        <f>Data!IO33</f>
        <v>0</v>
      </c>
      <c r="E94" s="172">
        <f>Data!JI33</f>
        <v>24233</v>
      </c>
      <c r="F94" s="172">
        <f>Data!KC33</f>
        <v>100249</v>
      </c>
      <c r="G94" s="172">
        <f>Data!KW33</f>
        <v>0</v>
      </c>
      <c r="H94" s="75">
        <f t="shared" si="2"/>
        <v>124482</v>
      </c>
    </row>
    <row r="95" spans="2:9" x14ac:dyDescent="0.2">
      <c r="B95" s="9" t="str">
        <f>$B$36</f>
        <v>Agriculture</v>
      </c>
      <c r="C95" s="172">
        <f>Data!HV33</f>
        <v>0</v>
      </c>
      <c r="D95" s="172">
        <f>Data!IP33</f>
        <v>0</v>
      </c>
      <c r="E95" s="172">
        <f>Data!JJ33</f>
        <v>0</v>
      </c>
      <c r="F95" s="172">
        <f>Data!KD33</f>
        <v>0</v>
      </c>
      <c r="G95" s="172">
        <f>Data!KX33</f>
        <v>0</v>
      </c>
      <c r="H95" s="75">
        <f t="shared" si="2"/>
        <v>0</v>
      </c>
    </row>
    <row r="96" spans="2:9" x14ac:dyDescent="0.2">
      <c r="B96" s="9" t="str">
        <f>$B$37</f>
        <v>Engineering</v>
      </c>
      <c r="C96" s="172">
        <f>Data!HW33</f>
        <v>0</v>
      </c>
      <c r="D96" s="172">
        <f>Data!IQ33</f>
        <v>0</v>
      </c>
      <c r="E96" s="172">
        <f>Data!JK33</f>
        <v>0</v>
      </c>
      <c r="F96" s="172">
        <f>Data!KE33</f>
        <v>0</v>
      </c>
      <c r="G96" s="172">
        <f>Data!KY33</f>
        <v>0</v>
      </c>
      <c r="H96" s="75">
        <f t="shared" si="2"/>
        <v>0</v>
      </c>
    </row>
    <row r="97" spans="2:8" x14ac:dyDescent="0.2">
      <c r="B97" s="9" t="str">
        <f>$B$38</f>
        <v>Home Economics</v>
      </c>
      <c r="C97" s="172">
        <f>Data!HX33</f>
        <v>3090</v>
      </c>
      <c r="D97" s="172">
        <f>Data!IR33</f>
        <v>0</v>
      </c>
      <c r="E97" s="172">
        <f>Data!JL33</f>
        <v>0</v>
      </c>
      <c r="F97" s="172">
        <f>Data!KF33</f>
        <v>0</v>
      </c>
      <c r="G97" s="172">
        <f>Data!KZ33</f>
        <v>0</v>
      </c>
      <c r="H97" s="75">
        <f t="shared" si="2"/>
        <v>3090</v>
      </c>
    </row>
    <row r="98" spans="2:8" x14ac:dyDescent="0.2">
      <c r="B98" s="9" t="str">
        <f>$B$39</f>
        <v>Law</v>
      </c>
      <c r="C98" s="172">
        <f>Data!HY33</f>
        <v>0</v>
      </c>
      <c r="D98" s="172">
        <f>Data!IS33</f>
        <v>0</v>
      </c>
      <c r="E98" s="172">
        <f>Data!JM33</f>
        <v>0</v>
      </c>
      <c r="F98" s="172">
        <f>Data!KG33</f>
        <v>0</v>
      </c>
      <c r="G98" s="172">
        <f>Data!LA33</f>
        <v>0</v>
      </c>
      <c r="H98" s="75">
        <f t="shared" si="2"/>
        <v>0</v>
      </c>
    </row>
    <row r="99" spans="2:8" x14ac:dyDescent="0.2">
      <c r="B99" s="9" t="str">
        <f>$B$40</f>
        <v>Social Service</v>
      </c>
      <c r="C99" s="172">
        <f>Data!HZ33</f>
        <v>26621</v>
      </c>
      <c r="D99" s="172">
        <f>Data!IT33</f>
        <v>0</v>
      </c>
      <c r="E99" s="172">
        <f>Data!JN33</f>
        <v>0</v>
      </c>
      <c r="F99" s="172">
        <f>Data!KH33</f>
        <v>0</v>
      </c>
      <c r="G99" s="172">
        <f>Data!LB33</f>
        <v>0</v>
      </c>
      <c r="H99" s="75">
        <f t="shared" si="2"/>
        <v>26621</v>
      </c>
    </row>
    <row r="100" spans="2:8" x14ac:dyDescent="0.2">
      <c r="B100" s="9" t="str">
        <f>$B$41</f>
        <v>Library Science</v>
      </c>
      <c r="C100" s="172">
        <f>Data!IA33</f>
        <v>0</v>
      </c>
      <c r="D100" s="172">
        <f>Data!IU33</f>
        <v>0</v>
      </c>
      <c r="E100" s="172">
        <f>Data!JO33</f>
        <v>14892</v>
      </c>
      <c r="F100" s="172">
        <f>Data!KI33</f>
        <v>71214</v>
      </c>
      <c r="G100" s="172">
        <f>Data!LC33</f>
        <v>0</v>
      </c>
      <c r="H100" s="75">
        <f t="shared" si="2"/>
        <v>86106</v>
      </c>
    </row>
    <row r="101" spans="2:8" x14ac:dyDescent="0.2">
      <c r="B101" s="9" t="str">
        <f>$B$42</f>
        <v>Veterinary Science</v>
      </c>
      <c r="C101" s="172">
        <f>Data!IB33</f>
        <v>0</v>
      </c>
      <c r="D101" s="172">
        <f>Data!IV33</f>
        <v>0</v>
      </c>
      <c r="E101" s="172">
        <f>Data!JP33</f>
        <v>0</v>
      </c>
      <c r="F101" s="172">
        <f>Data!KJ33</f>
        <v>0</v>
      </c>
      <c r="G101" s="172">
        <f>Data!LD33</f>
        <v>0</v>
      </c>
      <c r="H101" s="75">
        <f t="shared" si="2"/>
        <v>0</v>
      </c>
    </row>
    <row r="102" spans="2:8" x14ac:dyDescent="0.2">
      <c r="B102" s="9" t="str">
        <f>$B$43</f>
        <v>Vocational Training</v>
      </c>
      <c r="C102" s="172">
        <f>Data!IC33</f>
        <v>0</v>
      </c>
      <c r="D102" s="172">
        <f>Data!IW33</f>
        <v>0</v>
      </c>
      <c r="E102" s="172">
        <f>Data!JQ33</f>
        <v>0</v>
      </c>
      <c r="F102" s="172">
        <f>Data!KK33</f>
        <v>0</v>
      </c>
      <c r="G102" s="172">
        <f>Data!LE33</f>
        <v>0</v>
      </c>
      <c r="H102" s="75">
        <f t="shared" si="2"/>
        <v>0</v>
      </c>
    </row>
    <row r="103" spans="2:8" x14ac:dyDescent="0.2">
      <c r="B103" s="9" t="str">
        <f>$B$44</f>
        <v>Physical Training</v>
      </c>
      <c r="C103" s="172">
        <f>Data!ID33</f>
        <v>0</v>
      </c>
      <c r="D103" s="172">
        <f>Data!IX33</f>
        <v>0</v>
      </c>
      <c r="E103" s="172">
        <f>Data!JR33</f>
        <v>0</v>
      </c>
      <c r="F103" s="172">
        <f>Data!KL33</f>
        <v>0</v>
      </c>
      <c r="G103" s="172">
        <f>Data!LF33</f>
        <v>0</v>
      </c>
      <c r="H103" s="75">
        <f t="shared" si="2"/>
        <v>0</v>
      </c>
    </row>
    <row r="104" spans="2:8" x14ac:dyDescent="0.2">
      <c r="B104" s="9" t="str">
        <f>$B$45</f>
        <v>Health Services</v>
      </c>
      <c r="C104" s="172">
        <f>Data!IE33</f>
        <v>0</v>
      </c>
      <c r="D104" s="172">
        <f>Data!IY33</f>
        <v>111794</v>
      </c>
      <c r="E104" s="172">
        <f>Data!JS33</f>
        <v>84106</v>
      </c>
      <c r="F104" s="172">
        <f>Data!KM33</f>
        <v>241657</v>
      </c>
      <c r="G104" s="172">
        <f>Data!LG33</f>
        <v>0</v>
      </c>
      <c r="H104" s="75">
        <f t="shared" si="2"/>
        <v>437557</v>
      </c>
    </row>
    <row r="105" spans="2:8" x14ac:dyDescent="0.2">
      <c r="B105" s="9" t="str">
        <f>$B$46</f>
        <v>Pharmacy</v>
      </c>
      <c r="C105" s="172">
        <f>Data!IF33</f>
        <v>0</v>
      </c>
      <c r="D105" s="172">
        <f>Data!IZ33</f>
        <v>0</v>
      </c>
      <c r="E105" s="172">
        <f>Data!JT33</f>
        <v>0</v>
      </c>
      <c r="F105" s="172">
        <f>Data!KN33</f>
        <v>0</v>
      </c>
      <c r="G105" s="172">
        <f>Data!LH33</f>
        <v>0</v>
      </c>
      <c r="H105" s="75">
        <f t="shared" si="2"/>
        <v>0</v>
      </c>
    </row>
    <row r="106" spans="2:8" x14ac:dyDescent="0.2">
      <c r="B106" s="9" t="str">
        <f>$B$47</f>
        <v>Business Administration</v>
      </c>
      <c r="C106" s="172">
        <f>Data!IG33</f>
        <v>0</v>
      </c>
      <c r="D106" s="172">
        <f>Data!JA33</f>
        <v>0</v>
      </c>
      <c r="E106" s="172">
        <f>Data!JU33</f>
        <v>171604</v>
      </c>
      <c r="F106" s="172">
        <f>Data!KO33</f>
        <v>0</v>
      </c>
      <c r="G106" s="172">
        <f>Data!LI33</f>
        <v>0</v>
      </c>
      <c r="H106" s="75">
        <f t="shared" si="2"/>
        <v>171604</v>
      </c>
    </row>
    <row r="107" spans="2:8" x14ac:dyDescent="0.2">
      <c r="B107" s="9" t="str">
        <f>$B$48</f>
        <v>Optometry</v>
      </c>
      <c r="C107" s="172">
        <f>Data!IH33</f>
        <v>0</v>
      </c>
      <c r="D107" s="172">
        <f>Data!JB33</f>
        <v>0</v>
      </c>
      <c r="E107" s="172">
        <f>Data!JV33</f>
        <v>0</v>
      </c>
      <c r="F107" s="172">
        <f>Data!KP33</f>
        <v>0</v>
      </c>
      <c r="G107" s="172">
        <f>Data!LJ33</f>
        <v>0</v>
      </c>
      <c r="H107" s="75">
        <f t="shared" si="2"/>
        <v>0</v>
      </c>
    </row>
    <row r="108" spans="2:8" x14ac:dyDescent="0.2">
      <c r="B108" s="9" t="str">
        <f>$B$49</f>
        <v>Teacher Ed-Practice Teaching</v>
      </c>
      <c r="C108" s="172">
        <f>Data!II33</f>
        <v>0</v>
      </c>
      <c r="D108" s="172">
        <f>Data!JC33</f>
        <v>37246</v>
      </c>
      <c r="E108" s="172">
        <f>Data!JW33</f>
        <v>0</v>
      </c>
      <c r="F108" s="172">
        <f>Data!KQ33</f>
        <v>0</v>
      </c>
      <c r="G108" s="172">
        <f>Data!LK33</f>
        <v>0</v>
      </c>
      <c r="H108" s="75">
        <f t="shared" si="2"/>
        <v>37246</v>
      </c>
    </row>
    <row r="109" spans="2:8" x14ac:dyDescent="0.2">
      <c r="B109" s="9" t="str">
        <f>$B$50</f>
        <v>Technology</v>
      </c>
      <c r="C109" s="172">
        <f>Data!IJ33</f>
        <v>0</v>
      </c>
      <c r="D109" s="172">
        <f>Data!JD33</f>
        <v>0</v>
      </c>
      <c r="E109" s="172">
        <f>Data!JX33</f>
        <v>0</v>
      </c>
      <c r="F109" s="172">
        <f>Data!KR33</f>
        <v>0</v>
      </c>
      <c r="G109" s="172">
        <f>Data!LL33</f>
        <v>0</v>
      </c>
      <c r="H109" s="75">
        <f t="shared" si="2"/>
        <v>0</v>
      </c>
    </row>
    <row r="110" spans="2:8" x14ac:dyDescent="0.2">
      <c r="B110" s="9" t="str">
        <f>$B$51</f>
        <v>Nursing</v>
      </c>
      <c r="C110" s="172">
        <f>Data!IK33</f>
        <v>0</v>
      </c>
      <c r="D110" s="172">
        <f>Data!JE33</f>
        <v>41744</v>
      </c>
      <c r="E110" s="172">
        <f>Data!JY33</f>
        <v>115553</v>
      </c>
      <c r="F110" s="172">
        <f>Data!KS33</f>
        <v>207617</v>
      </c>
      <c r="G110" s="172">
        <f>Data!HPM33</f>
        <v>0</v>
      </c>
      <c r="H110" s="75">
        <f t="shared" si="2"/>
        <v>364914</v>
      </c>
    </row>
    <row r="111" spans="2:8" x14ac:dyDescent="0.2">
      <c r="B111" s="39" t="str">
        <f>$B$52</f>
        <v>Totals</v>
      </c>
      <c r="C111" s="40">
        <f>SUM(C91:C110)</f>
        <v>287302</v>
      </c>
      <c r="D111" s="40">
        <f>SUM(D91:D110)</f>
        <v>406522</v>
      </c>
      <c r="E111" s="40">
        <f>SUM(E91:E110)</f>
        <v>562006</v>
      </c>
      <c r="F111" s="40">
        <f>SUM(F91:F110)</f>
        <v>657801</v>
      </c>
      <c r="G111" s="40">
        <f>SUM(G91:G110)</f>
        <v>0</v>
      </c>
      <c r="H111" s="40">
        <f t="shared" si="2"/>
        <v>1913631</v>
      </c>
    </row>
    <row r="112" spans="2:8"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3292368</v>
      </c>
      <c r="D116" s="21">
        <f t="shared" si="3"/>
        <v>1479056</v>
      </c>
      <c r="E116" s="21">
        <f t="shared" si="3"/>
        <v>1380602</v>
      </c>
      <c r="F116" s="21">
        <f t="shared" si="3"/>
        <v>1690881</v>
      </c>
      <c r="G116" s="21">
        <f t="shared" si="3"/>
        <v>0</v>
      </c>
      <c r="H116" s="40">
        <f t="shared" ref="H116:H136" si="4">SUM(C116:G116)</f>
        <v>7842907</v>
      </c>
      <c r="I116" s="1"/>
    </row>
    <row r="117" spans="2:9" x14ac:dyDescent="0.2">
      <c r="B117" s="9" t="str">
        <f>$B$33</f>
        <v>Science</v>
      </c>
      <c r="C117" s="22">
        <f t="shared" si="3"/>
        <v>1744125</v>
      </c>
      <c r="D117" s="22">
        <f t="shared" si="3"/>
        <v>1638765</v>
      </c>
      <c r="E117" s="22">
        <f t="shared" si="3"/>
        <v>935471</v>
      </c>
      <c r="F117" s="22">
        <f t="shared" si="3"/>
        <v>518133</v>
      </c>
      <c r="G117" s="22">
        <f t="shared" si="3"/>
        <v>0</v>
      </c>
      <c r="H117" s="75">
        <f t="shared" si="4"/>
        <v>4836494</v>
      </c>
      <c r="I117" s="1"/>
    </row>
    <row r="118" spans="2:9" x14ac:dyDescent="0.2">
      <c r="B118" s="9" t="str">
        <f>$B$34</f>
        <v>Fine Arts</v>
      </c>
      <c r="C118" s="22">
        <f t="shared" si="3"/>
        <v>918665</v>
      </c>
      <c r="D118" s="22">
        <f t="shared" si="3"/>
        <v>939861</v>
      </c>
      <c r="E118" s="22">
        <f t="shared" si="3"/>
        <v>654761</v>
      </c>
      <c r="F118" s="22">
        <f t="shared" si="3"/>
        <v>104283</v>
      </c>
      <c r="G118" s="22">
        <f t="shared" si="3"/>
        <v>0</v>
      </c>
      <c r="H118" s="75">
        <f t="shared" si="4"/>
        <v>2617570</v>
      </c>
      <c r="I118" s="1"/>
    </row>
    <row r="119" spans="2:9" x14ac:dyDescent="0.2">
      <c r="B119" s="9" t="str">
        <f>$B$35</f>
        <v>Teacher Education</v>
      </c>
      <c r="C119" s="22">
        <f t="shared" si="3"/>
        <v>155817</v>
      </c>
      <c r="D119" s="22">
        <f t="shared" si="3"/>
        <v>713697</v>
      </c>
      <c r="E119" s="22">
        <f t="shared" si="3"/>
        <v>1153679</v>
      </c>
      <c r="F119" s="22">
        <f t="shared" si="3"/>
        <v>592768</v>
      </c>
      <c r="G119" s="22">
        <f t="shared" si="3"/>
        <v>0</v>
      </c>
      <c r="H119" s="75">
        <f t="shared" si="4"/>
        <v>2615961</v>
      </c>
      <c r="I119" s="1"/>
    </row>
    <row r="120" spans="2:9" x14ac:dyDescent="0.2">
      <c r="B120" s="9" t="str">
        <f>$B$36</f>
        <v>Agriculture</v>
      </c>
      <c r="C120" s="22">
        <f t="shared" si="3"/>
        <v>55263</v>
      </c>
      <c r="D120" s="22">
        <f t="shared" si="3"/>
        <v>50915</v>
      </c>
      <c r="E120" s="22">
        <f t="shared" si="3"/>
        <v>38039</v>
      </c>
      <c r="F120" s="22">
        <f t="shared" si="3"/>
        <v>273</v>
      </c>
      <c r="G120" s="22">
        <f t="shared" si="3"/>
        <v>0</v>
      </c>
      <c r="H120" s="75">
        <f t="shared" si="4"/>
        <v>144490</v>
      </c>
      <c r="I120" s="1"/>
    </row>
    <row r="121" spans="2:9" x14ac:dyDescent="0.2">
      <c r="B121" s="9" t="str">
        <f>$B$37</f>
        <v>Engineering</v>
      </c>
      <c r="C121" s="22">
        <f t="shared" si="3"/>
        <v>77146</v>
      </c>
      <c r="D121" s="22">
        <f t="shared" si="3"/>
        <v>221426</v>
      </c>
      <c r="E121" s="22">
        <f t="shared" si="3"/>
        <v>210659</v>
      </c>
      <c r="F121" s="22">
        <f t="shared" si="3"/>
        <v>14815</v>
      </c>
      <c r="G121" s="22">
        <f t="shared" si="3"/>
        <v>0</v>
      </c>
      <c r="H121" s="75">
        <f t="shared" si="4"/>
        <v>524046</v>
      </c>
      <c r="I121" s="1"/>
    </row>
    <row r="122" spans="2:9" x14ac:dyDescent="0.2">
      <c r="B122" s="9" t="str">
        <f>$B$38</f>
        <v>Home Economics</v>
      </c>
      <c r="C122" s="22">
        <f t="shared" si="3"/>
        <v>291783</v>
      </c>
      <c r="D122" s="22">
        <f t="shared" si="3"/>
        <v>557894</v>
      </c>
      <c r="E122" s="22">
        <f t="shared" si="3"/>
        <v>968780</v>
      </c>
      <c r="F122" s="22">
        <f t="shared" si="3"/>
        <v>675749</v>
      </c>
      <c r="G122" s="22">
        <f t="shared" si="3"/>
        <v>0</v>
      </c>
      <c r="H122" s="75">
        <f t="shared" si="4"/>
        <v>2494206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160618</v>
      </c>
      <c r="D124" s="22">
        <f t="shared" si="3"/>
        <v>347320</v>
      </c>
      <c r="E124" s="22">
        <f t="shared" si="3"/>
        <v>62000</v>
      </c>
      <c r="F124" s="22">
        <f t="shared" si="3"/>
        <v>0</v>
      </c>
      <c r="G124" s="22">
        <f t="shared" si="3"/>
        <v>0</v>
      </c>
      <c r="H124" s="75">
        <f t="shared" si="4"/>
        <v>569938</v>
      </c>
      <c r="I124" s="1"/>
    </row>
    <row r="125" spans="2:9" x14ac:dyDescent="0.2">
      <c r="B125" s="9" t="str">
        <f>$B$41</f>
        <v>Library Science</v>
      </c>
      <c r="C125" s="22">
        <f t="shared" si="3"/>
        <v>9418</v>
      </c>
      <c r="D125" s="22">
        <f t="shared" si="3"/>
        <v>34579</v>
      </c>
      <c r="E125" s="22">
        <f t="shared" si="3"/>
        <v>1137381</v>
      </c>
      <c r="F125" s="22">
        <f t="shared" si="3"/>
        <v>81845</v>
      </c>
      <c r="G125" s="22">
        <f t="shared" si="3"/>
        <v>0</v>
      </c>
      <c r="H125" s="75">
        <f t="shared" si="4"/>
        <v>1263223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649295</v>
      </c>
      <c r="D129" s="22">
        <f t="shared" si="3"/>
        <v>1339923</v>
      </c>
      <c r="E129" s="22">
        <f t="shared" si="3"/>
        <v>4357960</v>
      </c>
      <c r="F129" s="22">
        <f t="shared" si="3"/>
        <v>1593545</v>
      </c>
      <c r="G129" s="22">
        <f t="shared" si="3"/>
        <v>1957369</v>
      </c>
      <c r="H129" s="75">
        <f t="shared" si="4"/>
        <v>9898092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254807</v>
      </c>
      <c r="D131" s="22">
        <f t="shared" si="3"/>
        <v>1657274</v>
      </c>
      <c r="E131" s="22">
        <f t="shared" si="3"/>
        <v>1998923</v>
      </c>
      <c r="F131" s="22">
        <f t="shared" si="3"/>
        <v>11128</v>
      </c>
      <c r="G131" s="22">
        <f t="shared" si="3"/>
        <v>0</v>
      </c>
      <c r="H131" s="75">
        <f t="shared" si="4"/>
        <v>3922132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240916</v>
      </c>
      <c r="E133" s="22">
        <f t="shared" si="5"/>
        <v>0</v>
      </c>
      <c r="F133" s="22">
        <f t="shared" si="5"/>
        <v>0</v>
      </c>
      <c r="G133" s="22">
        <f t="shared" si="5"/>
        <v>0</v>
      </c>
      <c r="H133" s="75">
        <f t="shared" si="4"/>
        <v>240916</v>
      </c>
      <c r="I133" s="1"/>
    </row>
    <row r="134" spans="2:12" x14ac:dyDescent="0.2">
      <c r="B134" s="9" t="str">
        <f>$B$50</f>
        <v>Technology</v>
      </c>
      <c r="C134" s="22">
        <f t="shared" si="5"/>
        <v>2588</v>
      </c>
      <c r="D134" s="22">
        <f t="shared" si="5"/>
        <v>40225</v>
      </c>
      <c r="E134" s="22">
        <f t="shared" si="5"/>
        <v>25116</v>
      </c>
      <c r="F134" s="22">
        <f t="shared" si="5"/>
        <v>0</v>
      </c>
      <c r="G134" s="22">
        <f t="shared" si="5"/>
        <v>0</v>
      </c>
      <c r="H134" s="75">
        <f t="shared" si="4"/>
        <v>67929</v>
      </c>
      <c r="I134" s="1"/>
    </row>
    <row r="135" spans="2:12" x14ac:dyDescent="0.2">
      <c r="B135" s="9" t="str">
        <f>$B$51</f>
        <v>Nursing</v>
      </c>
      <c r="C135" s="22">
        <f t="shared" si="5"/>
        <v>15837</v>
      </c>
      <c r="D135" s="22">
        <f t="shared" si="5"/>
        <v>5466136</v>
      </c>
      <c r="E135" s="22">
        <f t="shared" si="5"/>
        <v>3124641</v>
      </c>
      <c r="F135" s="22">
        <f t="shared" si="5"/>
        <v>2171147</v>
      </c>
      <c r="G135" s="22">
        <f t="shared" si="5"/>
        <v>0</v>
      </c>
      <c r="H135" s="75">
        <f t="shared" si="4"/>
        <v>10777761</v>
      </c>
      <c r="I135" s="1"/>
    </row>
    <row r="136" spans="2:12" x14ac:dyDescent="0.2">
      <c r="B136" s="39" t="str">
        <f>$B$52</f>
        <v>Totals</v>
      </c>
      <c r="C136" s="40">
        <f>SUM(C116:C135)</f>
        <v>7627730</v>
      </c>
      <c r="D136" s="40">
        <f>SUM(D116:D135)</f>
        <v>14727987</v>
      </c>
      <c r="E136" s="40">
        <f>SUM(E116:E135)</f>
        <v>16048012</v>
      </c>
      <c r="F136" s="40">
        <f>SUM(F116:F135)</f>
        <v>7454567</v>
      </c>
      <c r="G136" s="40">
        <f>SUM(G116:G135)</f>
        <v>1957369</v>
      </c>
      <c r="H136" s="40">
        <f t="shared" si="4"/>
        <v>47815665</v>
      </c>
      <c r="I136" s="1"/>
    </row>
    <row r="137" spans="2:12" x14ac:dyDescent="0.2">
      <c r="B137" s="50"/>
      <c r="C137" s="51"/>
      <c r="D137" s="51"/>
      <c r="E137" s="51"/>
      <c r="F137" s="51"/>
      <c r="G137" s="51"/>
      <c r="H137" s="52"/>
      <c r="I137" s="1"/>
    </row>
    <row r="138" spans="2:12" x14ac:dyDescent="0.2">
      <c r="B138" s="329" t="s">
        <v>4</v>
      </c>
      <c r="C138" s="12"/>
      <c r="D138" s="12"/>
      <c r="E138" s="12"/>
      <c r="F138" s="12"/>
      <c r="G138" s="12"/>
      <c r="H138" s="17">
        <f>H86-H81-H111</f>
        <v>25893004</v>
      </c>
    </row>
    <row r="139" spans="2:12" ht="152.25" customHeight="1" thickBot="1" x14ac:dyDescent="0.25">
      <c r="B139" s="366" t="s">
        <v>235</v>
      </c>
      <c r="C139" s="366"/>
      <c r="D139" s="366"/>
      <c r="E139" s="366"/>
      <c r="F139" s="366"/>
      <c r="G139" s="366"/>
      <c r="H139" s="38"/>
    </row>
    <row r="140" spans="2:12" ht="25.5" customHeight="1" thickTop="1" x14ac:dyDescent="0.2">
      <c r="B140" s="353" t="s">
        <v>7</v>
      </c>
      <c r="C140" s="354"/>
      <c r="D140" s="354"/>
      <c r="E140" s="390"/>
      <c r="F140" s="357" t="s">
        <v>2</v>
      </c>
      <c r="G140" s="358"/>
      <c r="H140" s="80">
        <f>Data!QD33</f>
        <v>1</v>
      </c>
      <c r="I140" s="368" t="str">
        <f>IF(H140+H141=1,"","Error, the two cells on the left must equal 100%")</f>
        <v/>
      </c>
      <c r="L140" s="57"/>
    </row>
    <row r="141" spans="2:12" ht="25.5" customHeight="1" thickBot="1" x14ac:dyDescent="0.25">
      <c r="B141" s="355"/>
      <c r="C141" s="356"/>
      <c r="D141" s="356"/>
      <c r="E141" s="391"/>
      <c r="F141" s="359" t="s">
        <v>3</v>
      </c>
      <c r="G141" s="360"/>
      <c r="H141" s="95">
        <f>1-H140</f>
        <v>0</v>
      </c>
      <c r="I141" s="368"/>
    </row>
    <row r="142" spans="2:12" ht="43.5" thickBot="1" x14ac:dyDescent="0.25">
      <c r="B142" s="71" t="s">
        <v>33</v>
      </c>
      <c r="C142" s="331" t="s">
        <v>27</v>
      </c>
      <c r="D142" s="331" t="s">
        <v>28</v>
      </c>
      <c r="E142" s="331" t="s">
        <v>29</v>
      </c>
      <c r="F142" s="331" t="s">
        <v>30</v>
      </c>
      <c r="G142" s="331" t="s">
        <v>31</v>
      </c>
      <c r="H142" s="79" t="s">
        <v>6</v>
      </c>
      <c r="I142" s="73" t="s">
        <v>8</v>
      </c>
    </row>
    <row r="143" spans="2:12" x14ac:dyDescent="0.2">
      <c r="B143" s="9" t="str">
        <f>$B$32</f>
        <v>Liberal Arts</v>
      </c>
      <c r="C143" s="172">
        <f>Data!LN33</f>
        <v>0</v>
      </c>
      <c r="D143" s="172">
        <f>Data!MH33</f>
        <v>0</v>
      </c>
      <c r="E143" s="172">
        <f>Data!NB33</f>
        <v>0</v>
      </c>
      <c r="F143" s="172">
        <f>Data!NV33</f>
        <v>0</v>
      </c>
      <c r="G143" s="172">
        <f>Data!OP33</f>
        <v>0</v>
      </c>
      <c r="H143" s="173">
        <f>Data!PJ33</f>
        <v>4247068.87</v>
      </c>
      <c r="I143" s="76">
        <f t="shared" ref="I143:I162" si="6">SUM(C143:H143)</f>
        <v>4247068.87</v>
      </c>
    </row>
    <row r="144" spans="2:12" x14ac:dyDescent="0.2">
      <c r="B144" s="9" t="str">
        <f>$B$33</f>
        <v>Science</v>
      </c>
      <c r="C144" s="172">
        <f>Data!LO33</f>
        <v>0</v>
      </c>
      <c r="D144" s="172">
        <f>Data!MI33</f>
        <v>0</v>
      </c>
      <c r="E144" s="172">
        <f>Data!NC33</f>
        <v>0</v>
      </c>
      <c r="F144" s="172">
        <f>Data!NW33</f>
        <v>0</v>
      </c>
      <c r="G144" s="172">
        <f>Data!OQ33</f>
        <v>0</v>
      </c>
      <c r="H144" s="174">
        <f>Data!PK33</f>
        <v>2619044.58</v>
      </c>
      <c r="I144" s="76">
        <f t="shared" si="6"/>
        <v>2619044.58</v>
      </c>
    </row>
    <row r="145" spans="2:9" x14ac:dyDescent="0.2">
      <c r="B145" s="9" t="str">
        <f>$B$34</f>
        <v>Fine Arts</v>
      </c>
      <c r="C145" s="172">
        <f>Data!LP33</f>
        <v>0</v>
      </c>
      <c r="D145" s="172">
        <f>Data!MJ33</f>
        <v>0</v>
      </c>
      <c r="E145" s="172">
        <f>Data!ND33</f>
        <v>0</v>
      </c>
      <c r="F145" s="172">
        <f>Data!NX33</f>
        <v>0</v>
      </c>
      <c r="G145" s="172">
        <f>Data!OR33</f>
        <v>0</v>
      </c>
      <c r="H145" s="174">
        <f>Data!PL33</f>
        <v>1417459.12</v>
      </c>
      <c r="I145" s="76">
        <f t="shared" si="6"/>
        <v>1417459.12</v>
      </c>
    </row>
    <row r="146" spans="2:9" x14ac:dyDescent="0.2">
      <c r="B146" s="9" t="str">
        <f>$B$35</f>
        <v>Teacher Education</v>
      </c>
      <c r="C146" s="172">
        <f>Data!LQ33</f>
        <v>0</v>
      </c>
      <c r="D146" s="172">
        <f>Data!MK33</f>
        <v>0</v>
      </c>
      <c r="E146" s="172">
        <f>Data!NE33</f>
        <v>0</v>
      </c>
      <c r="F146" s="172">
        <f>Data!NY33</f>
        <v>0</v>
      </c>
      <c r="G146" s="172">
        <f>Data!OS33</f>
        <v>0</v>
      </c>
      <c r="H146" s="174">
        <f>Data!PN33</f>
        <v>1416587.82</v>
      </c>
      <c r="I146" s="76">
        <f t="shared" si="6"/>
        <v>1416587.82</v>
      </c>
    </row>
    <row r="147" spans="2:9" x14ac:dyDescent="0.2">
      <c r="B147" s="9" t="str">
        <f>$B$36</f>
        <v>Agriculture</v>
      </c>
      <c r="C147" s="172">
        <f>Data!LR33</f>
        <v>0</v>
      </c>
      <c r="D147" s="172">
        <f>Data!ML33</f>
        <v>0</v>
      </c>
      <c r="E147" s="172">
        <f>Data!NF33</f>
        <v>0</v>
      </c>
      <c r="F147" s="172">
        <f>Data!NZ33</f>
        <v>0</v>
      </c>
      <c r="G147" s="172">
        <f>Data!OT33</f>
        <v>0</v>
      </c>
      <c r="H147" s="174">
        <f>Data!PM33</f>
        <v>78243.820000000007</v>
      </c>
      <c r="I147" s="76">
        <f t="shared" si="6"/>
        <v>78243.820000000007</v>
      </c>
    </row>
    <row r="148" spans="2:9" x14ac:dyDescent="0.2">
      <c r="B148" s="9" t="str">
        <f>$B$37</f>
        <v>Engineering</v>
      </c>
      <c r="C148" s="172">
        <f>Data!LS33</f>
        <v>0</v>
      </c>
      <c r="D148" s="172">
        <f>Data!MM33</f>
        <v>0</v>
      </c>
      <c r="E148" s="172">
        <f>Data!NG33</f>
        <v>0</v>
      </c>
      <c r="F148" s="172">
        <f>Data!OA33</f>
        <v>0</v>
      </c>
      <c r="G148" s="172">
        <f>Data!OU33</f>
        <v>0</v>
      </c>
      <c r="H148" s="174">
        <f>Data!PO33</f>
        <v>283779.90999999997</v>
      </c>
      <c r="I148" s="76">
        <f t="shared" si="6"/>
        <v>283779.90999999997</v>
      </c>
    </row>
    <row r="149" spans="2:9" x14ac:dyDescent="0.2">
      <c r="B149" s="9" t="str">
        <f>$B$38</f>
        <v>Home Economics</v>
      </c>
      <c r="C149" s="172">
        <f>Data!LT33</f>
        <v>0</v>
      </c>
      <c r="D149" s="172">
        <f>Data!MN33</f>
        <v>0</v>
      </c>
      <c r="E149" s="172">
        <f>Data!NH33</f>
        <v>0</v>
      </c>
      <c r="F149" s="172">
        <f>Data!OB33</f>
        <v>0</v>
      </c>
      <c r="G149" s="172">
        <f>Data!OV33</f>
        <v>0</v>
      </c>
      <c r="H149" s="174">
        <f>Data!PP33</f>
        <v>1350655.4</v>
      </c>
      <c r="I149" s="76">
        <f t="shared" si="6"/>
        <v>1350655.4</v>
      </c>
    </row>
    <row r="150" spans="2:9" x14ac:dyDescent="0.2">
      <c r="B150" s="9" t="str">
        <f>$B$39</f>
        <v>Law</v>
      </c>
      <c r="C150" s="172">
        <f>Data!LU33</f>
        <v>0</v>
      </c>
      <c r="D150" s="172">
        <f>Data!MO33</f>
        <v>0</v>
      </c>
      <c r="E150" s="172">
        <f>Data!NI33</f>
        <v>0</v>
      </c>
      <c r="F150" s="172">
        <f>Data!OC33</f>
        <v>0</v>
      </c>
      <c r="G150" s="172">
        <f>Data!OW33</f>
        <v>0</v>
      </c>
      <c r="H150" s="174">
        <f>Data!PQ33</f>
        <v>0</v>
      </c>
      <c r="I150" s="76">
        <f t="shared" si="6"/>
        <v>0</v>
      </c>
    </row>
    <row r="151" spans="2:9" x14ac:dyDescent="0.2">
      <c r="B151" s="9" t="str">
        <f>$B$40</f>
        <v>Social Service</v>
      </c>
      <c r="C151" s="172">
        <f>Data!LV33</f>
        <v>0</v>
      </c>
      <c r="D151" s="172">
        <f>Data!MP33</f>
        <v>0</v>
      </c>
      <c r="E151" s="172">
        <f>Data!NJ33</f>
        <v>0</v>
      </c>
      <c r="F151" s="172">
        <f>Data!OD33</f>
        <v>0</v>
      </c>
      <c r="G151" s="172">
        <f>Data!OX33</f>
        <v>0</v>
      </c>
      <c r="H151" s="174">
        <f>Data!PR33</f>
        <v>308631.21999999997</v>
      </c>
      <c r="I151" s="76">
        <f t="shared" si="6"/>
        <v>308631.21999999997</v>
      </c>
    </row>
    <row r="152" spans="2:9" x14ac:dyDescent="0.2">
      <c r="B152" s="9" t="str">
        <f>$B$41</f>
        <v>Library Science</v>
      </c>
      <c r="C152" s="172">
        <f>Data!LW33</f>
        <v>0</v>
      </c>
      <c r="D152" s="172">
        <f>Data!MQ33</f>
        <v>0</v>
      </c>
      <c r="E152" s="172">
        <f>Data!NK33</f>
        <v>0</v>
      </c>
      <c r="F152" s="172">
        <f>Data!OE33</f>
        <v>0</v>
      </c>
      <c r="G152" s="172">
        <f>Data!OY33</f>
        <v>0</v>
      </c>
      <c r="H152" s="174">
        <f>Data!PS33</f>
        <v>684056.95</v>
      </c>
      <c r="I152" s="76">
        <f t="shared" si="6"/>
        <v>684056.95</v>
      </c>
    </row>
    <row r="153" spans="2:9" x14ac:dyDescent="0.2">
      <c r="B153" s="9" t="str">
        <f>$B$42</f>
        <v>Veterinary Science</v>
      </c>
      <c r="C153" s="172">
        <f>Data!LX33</f>
        <v>0</v>
      </c>
      <c r="D153" s="172">
        <f>Data!MR33</f>
        <v>0</v>
      </c>
      <c r="E153" s="172">
        <f>Data!NL33</f>
        <v>0</v>
      </c>
      <c r="F153" s="172">
        <f>Data!OF33</f>
        <v>0</v>
      </c>
      <c r="G153" s="172">
        <f>Data!OZ33</f>
        <v>0</v>
      </c>
      <c r="H153" s="174">
        <f>Data!PT33</f>
        <v>0</v>
      </c>
      <c r="I153" s="76">
        <f t="shared" si="6"/>
        <v>0</v>
      </c>
    </row>
    <row r="154" spans="2:9" x14ac:dyDescent="0.2">
      <c r="B154" s="9" t="str">
        <f>$B$43</f>
        <v>Vocational Training</v>
      </c>
      <c r="C154" s="172">
        <f>Data!LY33</f>
        <v>0</v>
      </c>
      <c r="D154" s="172">
        <f>Data!MS33</f>
        <v>0</v>
      </c>
      <c r="E154" s="172">
        <f>Data!NM33</f>
        <v>0</v>
      </c>
      <c r="F154" s="172">
        <f>Data!OG33</f>
        <v>0</v>
      </c>
      <c r="G154" s="172">
        <f>Data!PA33</f>
        <v>0</v>
      </c>
      <c r="H154" s="174">
        <f>Data!PU33</f>
        <v>0</v>
      </c>
      <c r="I154" s="76">
        <f t="shared" si="6"/>
        <v>0</v>
      </c>
    </row>
    <row r="155" spans="2:9" x14ac:dyDescent="0.2">
      <c r="B155" s="9" t="str">
        <f>$B$44</f>
        <v>Physical Training</v>
      </c>
      <c r="C155" s="172">
        <f>Data!LZ33</f>
        <v>0</v>
      </c>
      <c r="D155" s="172">
        <f>Data!MT33</f>
        <v>0</v>
      </c>
      <c r="E155" s="172">
        <f>Data!NN33</f>
        <v>0</v>
      </c>
      <c r="F155" s="172">
        <f>Data!OH33</f>
        <v>0</v>
      </c>
      <c r="G155" s="172">
        <f>Data!PB33</f>
        <v>0</v>
      </c>
      <c r="H155" s="174">
        <f>Data!PV33</f>
        <v>0</v>
      </c>
      <c r="I155" s="76">
        <f t="shared" si="6"/>
        <v>0</v>
      </c>
    </row>
    <row r="156" spans="2:9" x14ac:dyDescent="0.2">
      <c r="B156" s="9" t="str">
        <f>$B$45</f>
        <v>Health Services</v>
      </c>
      <c r="C156" s="172">
        <f>Data!MA33</f>
        <v>0</v>
      </c>
      <c r="D156" s="172">
        <f>Data!MU33</f>
        <v>0</v>
      </c>
      <c r="E156" s="172">
        <f>Data!NO33</f>
        <v>0</v>
      </c>
      <c r="F156" s="172">
        <f>Data!OI33</f>
        <v>0</v>
      </c>
      <c r="G156" s="172">
        <f>Data!PC33</f>
        <v>0</v>
      </c>
      <c r="H156" s="174">
        <f>Data!PW33</f>
        <v>5359986.8499999996</v>
      </c>
      <c r="I156" s="76">
        <f t="shared" si="6"/>
        <v>5359986.8499999996</v>
      </c>
    </row>
    <row r="157" spans="2:9" x14ac:dyDescent="0.2">
      <c r="B157" s="9" t="str">
        <f>$B$46</f>
        <v>Pharmacy</v>
      </c>
      <c r="C157" s="172">
        <f>Data!MB33</f>
        <v>0</v>
      </c>
      <c r="D157" s="172">
        <f>Data!MV33</f>
        <v>0</v>
      </c>
      <c r="E157" s="172">
        <f>Data!NP33</f>
        <v>0</v>
      </c>
      <c r="F157" s="172">
        <f>Data!OJ33</f>
        <v>0</v>
      </c>
      <c r="G157" s="172">
        <f>Data!PD33</f>
        <v>0</v>
      </c>
      <c r="H157" s="174">
        <f>Data!PX33</f>
        <v>0</v>
      </c>
      <c r="I157" s="76">
        <f t="shared" si="6"/>
        <v>0</v>
      </c>
    </row>
    <row r="158" spans="2:9" x14ac:dyDescent="0.2">
      <c r="B158" s="9" t="str">
        <f>$B$47</f>
        <v>Business Administration</v>
      </c>
      <c r="C158" s="172">
        <f>Data!MC33</f>
        <v>0</v>
      </c>
      <c r="D158" s="172">
        <f>Data!MW33</f>
        <v>0</v>
      </c>
      <c r="E158" s="172">
        <f>Data!NQ33</f>
        <v>0</v>
      </c>
      <c r="F158" s="172">
        <f>Data!OK33</f>
        <v>0</v>
      </c>
      <c r="G158" s="172">
        <f>Data!PE33</f>
        <v>0</v>
      </c>
      <c r="H158" s="174">
        <f>Data!PY33</f>
        <v>2123901.8544346918</v>
      </c>
      <c r="I158" s="76">
        <f t="shared" si="6"/>
        <v>2123901.8544346918</v>
      </c>
    </row>
    <row r="159" spans="2:9" x14ac:dyDescent="0.2">
      <c r="B159" s="9" t="str">
        <f>$B$48</f>
        <v>Optometry</v>
      </c>
      <c r="C159" s="172">
        <f>Data!MD33</f>
        <v>0</v>
      </c>
      <c r="D159" s="172">
        <f>Data!MX33</f>
        <v>0</v>
      </c>
      <c r="E159" s="172">
        <f>Data!NR33</f>
        <v>0</v>
      </c>
      <c r="F159" s="172">
        <f>Data!OL33</f>
        <v>0</v>
      </c>
      <c r="G159" s="172">
        <f>Data!PF33</f>
        <v>0</v>
      </c>
      <c r="H159" s="174">
        <f>Data!PZ33</f>
        <v>0</v>
      </c>
      <c r="I159" s="76">
        <f t="shared" si="6"/>
        <v>0</v>
      </c>
    </row>
    <row r="160" spans="2:9" x14ac:dyDescent="0.2">
      <c r="B160" s="9" t="str">
        <f>$B$49</f>
        <v>Teacher Ed-Practice Teaching</v>
      </c>
      <c r="C160" s="172">
        <f>Data!ME33</f>
        <v>0</v>
      </c>
      <c r="D160" s="172">
        <f>Data!MY33</f>
        <v>0</v>
      </c>
      <c r="E160" s="172">
        <f>Data!NS33</f>
        <v>0</v>
      </c>
      <c r="F160" s="172">
        <f>Data!OM33</f>
        <v>0</v>
      </c>
      <c r="G160" s="172">
        <f>Data!PG33</f>
        <v>0</v>
      </c>
      <c r="H160" s="174">
        <f>Data!QA33</f>
        <v>130460.15</v>
      </c>
      <c r="I160" s="76">
        <f t="shared" si="6"/>
        <v>130460.15</v>
      </c>
    </row>
    <row r="161" spans="2:10" x14ac:dyDescent="0.2">
      <c r="B161" s="9" t="str">
        <f>$B$50</f>
        <v>Technology</v>
      </c>
      <c r="C161" s="172">
        <f>Data!MF33</f>
        <v>0</v>
      </c>
      <c r="D161" s="172">
        <f>Data!MZ33</f>
        <v>0</v>
      </c>
      <c r="E161" s="172">
        <f>Data!NT33</f>
        <v>0</v>
      </c>
      <c r="F161" s="172">
        <f>Data!ON33</f>
        <v>0</v>
      </c>
      <c r="G161" s="172">
        <f>Data!PH33</f>
        <v>0</v>
      </c>
      <c r="H161" s="174">
        <f>Data!QB33</f>
        <v>36784.720000000001</v>
      </c>
      <c r="I161" s="76">
        <f t="shared" si="6"/>
        <v>36784.720000000001</v>
      </c>
    </row>
    <row r="162" spans="2:10" x14ac:dyDescent="0.2">
      <c r="B162" s="9" t="str">
        <f>$B$51</f>
        <v>Nursing</v>
      </c>
      <c r="C162" s="172">
        <f>Data!MG33</f>
        <v>0</v>
      </c>
      <c r="D162" s="172">
        <f>Data!NA33</f>
        <v>0</v>
      </c>
      <c r="E162" s="172">
        <f>Data!NU33</f>
        <v>0</v>
      </c>
      <c r="F162" s="172">
        <f>Data!OO33</f>
        <v>0</v>
      </c>
      <c r="G162" s="172">
        <f>Data!PI33</f>
        <v>0</v>
      </c>
      <c r="H162" s="174">
        <f>Data!QC33</f>
        <v>5836342.7300000004</v>
      </c>
      <c r="I162" s="76">
        <f t="shared" si="6"/>
        <v>5836342.7300000004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25893003.994434688</v>
      </c>
      <c r="I163" s="76">
        <f>SUM(I143:I162)</f>
        <v>25893003.994434688</v>
      </c>
    </row>
    <row r="164" spans="2:10" ht="15" thickTop="1" x14ac:dyDescent="0.2">
      <c r="B164" s="14"/>
      <c r="C164" s="46"/>
      <c r="D164" s="46"/>
      <c r="E164" s="46"/>
      <c r="F164" s="46"/>
      <c r="G164" s="46"/>
      <c r="H164" s="47"/>
      <c r="I164" s="48"/>
    </row>
    <row r="165" spans="2:10" ht="14.25" customHeight="1"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1782873.8299949444</v>
      </c>
      <c r="D168" s="21">
        <f t="shared" si="8"/>
        <v>800934.23198652233</v>
      </c>
      <c r="E168" s="21">
        <f t="shared" si="8"/>
        <v>747619.69969295058</v>
      </c>
      <c r="F168" s="21">
        <f t="shared" si="8"/>
        <v>915641.10832558258</v>
      </c>
      <c r="G168" s="21">
        <f t="shared" si="8"/>
        <v>0</v>
      </c>
      <c r="H168" s="40">
        <f t="shared" ref="H168:H188" si="9">SUM(C168:G168)</f>
        <v>4247068.87</v>
      </c>
      <c r="I168" s="56"/>
      <c r="J168" s="57"/>
    </row>
    <row r="169" spans="2:10" x14ac:dyDescent="0.2">
      <c r="B169" s="9" t="str">
        <f>$B$33</f>
        <v>Science</v>
      </c>
      <c r="C169" s="22">
        <f t="shared" si="8"/>
        <v>944473.64725201763</v>
      </c>
      <c r="D169" s="22">
        <f t="shared" si="8"/>
        <v>887419.39742790954</v>
      </c>
      <c r="E169" s="22">
        <f t="shared" si="8"/>
        <v>506573.61557714746</v>
      </c>
      <c r="F169" s="22">
        <f t="shared" si="8"/>
        <v>280577.91974292538</v>
      </c>
      <c r="G169" s="22">
        <f t="shared" si="8"/>
        <v>0</v>
      </c>
      <c r="H169" s="75">
        <f t="shared" si="9"/>
        <v>2619044.58</v>
      </c>
      <c r="I169" s="56"/>
      <c r="J169" s="57"/>
    </row>
    <row r="170" spans="2:10" x14ac:dyDescent="0.2">
      <c r="B170" s="9" t="str">
        <f>$B$34</f>
        <v>Fine Arts</v>
      </c>
      <c r="C170" s="22">
        <f t="shared" si="8"/>
        <v>497472.87846162665</v>
      </c>
      <c r="D170" s="22">
        <f t="shared" si="8"/>
        <v>508950.8765696123</v>
      </c>
      <c r="E170" s="22">
        <f t="shared" si="8"/>
        <v>354564.32908014685</v>
      </c>
      <c r="F170" s="22">
        <f t="shared" si="8"/>
        <v>56471.035888614257</v>
      </c>
      <c r="G170" s="22">
        <f t="shared" si="8"/>
        <v>0</v>
      </c>
      <c r="H170" s="75">
        <f t="shared" si="9"/>
        <v>1417459.1200000003</v>
      </c>
      <c r="I170" s="56"/>
      <c r="J170" s="57"/>
    </row>
    <row r="171" spans="2:10" x14ac:dyDescent="0.2">
      <c r="B171" s="9" t="str">
        <f>$B$35</f>
        <v>Teacher Education</v>
      </c>
      <c r="C171" s="22">
        <f t="shared" si="8"/>
        <v>84377.582215078903</v>
      </c>
      <c r="D171" s="22">
        <f t="shared" si="8"/>
        <v>386479.18580228835</v>
      </c>
      <c r="E171" s="22">
        <f t="shared" si="8"/>
        <v>624736.99706906185</v>
      </c>
      <c r="F171" s="22">
        <f t="shared" si="8"/>
        <v>320994.05491357099</v>
      </c>
      <c r="G171" s="22">
        <f t="shared" si="8"/>
        <v>0</v>
      </c>
      <c r="H171" s="75">
        <f t="shared" si="9"/>
        <v>1416587.8200000003</v>
      </c>
      <c r="I171" s="56"/>
      <c r="J171" s="57"/>
    </row>
    <row r="172" spans="2:10" x14ac:dyDescent="0.2">
      <c r="B172" s="9" t="str">
        <f>$B$36</f>
        <v>Agriculture</v>
      </c>
      <c r="C172" s="22">
        <f t="shared" si="8"/>
        <v>29925.864936396989</v>
      </c>
      <c r="D172" s="22">
        <f t="shared" si="8"/>
        <v>27571.348157657972</v>
      </c>
      <c r="E172" s="22">
        <f t="shared" si="8"/>
        <v>20598.772710775836</v>
      </c>
      <c r="F172" s="22">
        <f t="shared" si="8"/>
        <v>147.83419516921589</v>
      </c>
      <c r="G172" s="22">
        <f t="shared" si="8"/>
        <v>0</v>
      </c>
      <c r="H172" s="75">
        <f t="shared" si="9"/>
        <v>78243.820000000007</v>
      </c>
      <c r="I172" s="56"/>
      <c r="J172" s="57"/>
    </row>
    <row r="173" spans="2:10" x14ac:dyDescent="0.2">
      <c r="B173" s="9" t="str">
        <f>$B$37</f>
        <v>Engineering</v>
      </c>
      <c r="C173" s="22">
        <f t="shared" si="8"/>
        <v>41775.88405762089</v>
      </c>
      <c r="D173" s="22">
        <f t="shared" si="8"/>
        <v>119905.98220701999</v>
      </c>
      <c r="E173" s="22">
        <f t="shared" si="8"/>
        <v>114075.4667733176</v>
      </c>
      <c r="F173" s="22">
        <f t="shared" si="8"/>
        <v>8022.5769620414994</v>
      </c>
      <c r="G173" s="22">
        <f t="shared" si="8"/>
        <v>0</v>
      </c>
      <c r="H173" s="75">
        <f t="shared" si="9"/>
        <v>283779.90999999997</v>
      </c>
      <c r="I173" s="56"/>
      <c r="J173" s="57"/>
    </row>
    <row r="174" spans="2:10" x14ac:dyDescent="0.2">
      <c r="B174" s="9" t="str">
        <f>$B$38</f>
        <v>Home Economics</v>
      </c>
      <c r="C174" s="22">
        <f t="shared" si="8"/>
        <v>158005.50739521915</v>
      </c>
      <c r="D174" s="22">
        <f t="shared" si="8"/>
        <v>302109.18573991081</v>
      </c>
      <c r="E174" s="22">
        <f t="shared" si="8"/>
        <v>524611.01385049988</v>
      </c>
      <c r="F174" s="22">
        <f t="shared" si="8"/>
        <v>365929.6930143701</v>
      </c>
      <c r="G174" s="22">
        <f t="shared" si="8"/>
        <v>0</v>
      </c>
      <c r="H174" s="75">
        <f t="shared" si="9"/>
        <v>1350655.4</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86977.406830146429</v>
      </c>
      <c r="D176" s="22">
        <f t="shared" si="8"/>
        <v>188079.74785046795</v>
      </c>
      <c r="E176" s="22">
        <f t="shared" si="8"/>
        <v>33574.06531938562</v>
      </c>
      <c r="F176" s="22">
        <f t="shared" si="8"/>
        <v>0</v>
      </c>
      <c r="G176" s="22">
        <f t="shared" si="8"/>
        <v>0</v>
      </c>
      <c r="H176" s="75">
        <f t="shared" si="9"/>
        <v>308631.21999999997</v>
      </c>
      <c r="I176" s="56"/>
      <c r="J176" s="57"/>
    </row>
    <row r="177" spans="2:10" x14ac:dyDescent="0.2">
      <c r="B177" s="9" t="str">
        <f>$B$41</f>
        <v>Library Science</v>
      </c>
      <c r="C177" s="22">
        <f t="shared" si="8"/>
        <v>5100.0087515030991</v>
      </c>
      <c r="D177" s="22">
        <f t="shared" si="8"/>
        <v>18725.122384606675</v>
      </c>
      <c r="E177" s="22">
        <f t="shared" si="8"/>
        <v>615911.34569901752</v>
      </c>
      <c r="F177" s="22">
        <f t="shared" si="8"/>
        <v>44320.47316487271</v>
      </c>
      <c r="G177" s="22">
        <f t="shared" si="8"/>
        <v>0</v>
      </c>
      <c r="H177" s="75">
        <f t="shared" si="9"/>
        <v>684056.95000000007</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351604.39625846577</v>
      </c>
      <c r="D181" s="22">
        <f t="shared" si="8"/>
        <v>725591.32204596093</v>
      </c>
      <c r="E181" s="22">
        <f t="shared" si="8"/>
        <v>2359910.2021708828</v>
      </c>
      <c r="F181" s="22">
        <f t="shared" si="8"/>
        <v>862931.99183067295</v>
      </c>
      <c r="G181" s="22">
        <f t="shared" si="8"/>
        <v>1059948.9376940171</v>
      </c>
      <c r="H181" s="75">
        <f t="shared" si="9"/>
        <v>5359986.8499999996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137982.36770790492</v>
      </c>
      <c r="D183" s="22">
        <f t="shared" si="8"/>
        <v>897442.34051949286</v>
      </c>
      <c r="E183" s="22">
        <f t="shared" si="8"/>
        <v>1082451.1430446904</v>
      </c>
      <c r="F183" s="22">
        <f t="shared" si="8"/>
        <v>6026.0031626037189</v>
      </c>
      <c r="G183" s="22">
        <f t="shared" si="8"/>
        <v>0</v>
      </c>
      <c r="H183" s="75">
        <f t="shared" si="9"/>
        <v>2123901.8544346918</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130460.15</v>
      </c>
      <c r="E185" s="22">
        <f t="shared" si="10"/>
        <v>0</v>
      </c>
      <c r="F185" s="22">
        <f t="shared" si="10"/>
        <v>0</v>
      </c>
      <c r="G185" s="22">
        <f t="shared" si="10"/>
        <v>0</v>
      </c>
      <c r="H185" s="75">
        <f t="shared" si="9"/>
        <v>130460.15</v>
      </c>
      <c r="I185" s="56"/>
      <c r="J185" s="57"/>
    </row>
    <row r="186" spans="2:10" x14ac:dyDescent="0.2">
      <c r="B186" s="9" t="str">
        <f>$B$50</f>
        <v>Technology</v>
      </c>
      <c r="C186" s="22">
        <f t="shared" si="10"/>
        <v>1401.4464420203449</v>
      </c>
      <c r="D186" s="22">
        <f t="shared" si="10"/>
        <v>21782.528257445272</v>
      </c>
      <c r="E186" s="22">
        <f t="shared" si="10"/>
        <v>13600.745300534381</v>
      </c>
      <c r="F186" s="22">
        <f t="shared" si="10"/>
        <v>0</v>
      </c>
      <c r="G186" s="22">
        <f t="shared" si="10"/>
        <v>0</v>
      </c>
      <c r="H186" s="75">
        <f t="shared" si="9"/>
        <v>36784.720000000001</v>
      </c>
      <c r="I186" s="56"/>
      <c r="J186" s="57"/>
    </row>
    <row r="187" spans="2:10" x14ac:dyDescent="0.2">
      <c r="B187" s="9" t="str">
        <f>$B$51</f>
        <v>Nursing</v>
      </c>
      <c r="C187" s="22">
        <f t="shared" si="10"/>
        <v>8576.0075599199135</v>
      </c>
      <c r="D187" s="22">
        <f t="shared" si="10"/>
        <v>2960006.5454031946</v>
      </c>
      <c r="E187" s="22">
        <f t="shared" si="10"/>
        <v>1692046.7789376597</v>
      </c>
      <c r="F187" s="22">
        <f t="shared" si="10"/>
        <v>1175713.3980992259</v>
      </c>
      <c r="G187" s="22">
        <f t="shared" si="10"/>
        <v>0</v>
      </c>
      <c r="H187" s="75">
        <f t="shared" si="9"/>
        <v>5836342.7299999995</v>
      </c>
      <c r="I187" s="56"/>
      <c r="J187" s="57"/>
    </row>
    <row r="188" spans="2:10" x14ac:dyDescent="0.2">
      <c r="B188" s="39" t="str">
        <f>$B$52</f>
        <v>Totals</v>
      </c>
      <c r="C188" s="40">
        <f>SUM(C168:C187)</f>
        <v>4130546.8278628653</v>
      </c>
      <c r="D188" s="40">
        <f>SUM(D168:D187)</f>
        <v>7975457.9643520899</v>
      </c>
      <c r="E188" s="40">
        <f>SUM(E168:E187)</f>
        <v>8690274.17522607</v>
      </c>
      <c r="F188" s="40">
        <f>SUM(F168:F187)</f>
        <v>4036776.0892996495</v>
      </c>
      <c r="G188" s="40">
        <f>SUM(G168:G187)</f>
        <v>1059948.9376940171</v>
      </c>
      <c r="H188" s="40">
        <f t="shared" si="9"/>
        <v>25893003.994434692</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24019631</v>
      </c>
    </row>
    <row r="191" spans="2:10" ht="43.5" customHeight="1" thickBot="1" x14ac:dyDescent="0.25">
      <c r="B191" s="366" t="s">
        <v>236</v>
      </c>
      <c r="C191" s="366"/>
      <c r="D191" s="366"/>
      <c r="E191" s="366"/>
      <c r="F191" s="366"/>
      <c r="G191" s="366"/>
      <c r="H191" s="366"/>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1653881.933383296</v>
      </c>
      <c r="D193" s="42">
        <f t="shared" si="11"/>
        <v>742986.20229031635</v>
      </c>
      <c r="E193" s="42">
        <f t="shared" si="11"/>
        <v>693529.00556464074</v>
      </c>
      <c r="F193" s="42">
        <f t="shared" si="11"/>
        <v>849393.9733957689</v>
      </c>
      <c r="G193" s="42">
        <f t="shared" si="11"/>
        <v>0</v>
      </c>
      <c r="H193" s="42">
        <f>SUM(C193:G193)</f>
        <v>3939791.1146340221</v>
      </c>
      <c r="I193" s="1"/>
    </row>
    <row r="194" spans="2:9" x14ac:dyDescent="0.2">
      <c r="B194" s="9" t="str">
        <f>$B$33</f>
        <v>Science</v>
      </c>
      <c r="C194" s="43">
        <f t="shared" si="11"/>
        <v>876140.46396458149</v>
      </c>
      <c r="D194" s="43">
        <f t="shared" si="11"/>
        <v>823214.1202201203</v>
      </c>
      <c r="E194" s="43">
        <f t="shared" si="11"/>
        <v>469922.73831601004</v>
      </c>
      <c r="F194" s="43">
        <f t="shared" si="11"/>
        <v>260277.95428387329</v>
      </c>
      <c r="G194" s="43">
        <f t="shared" si="11"/>
        <v>0</v>
      </c>
      <c r="H194" s="43">
        <f t="shared" ref="H194:H213" si="12">SUM(C194:G194)</f>
        <v>2429555.2767845849</v>
      </c>
      <c r="I194" s="1"/>
    </row>
    <row r="195" spans="2:9" x14ac:dyDescent="0.2">
      <c r="B195" s="9" t="str">
        <f>$B$34</f>
        <v>Fine Arts</v>
      </c>
      <c r="C195" s="43">
        <f t="shared" si="11"/>
        <v>461480.4439636048</v>
      </c>
      <c r="D195" s="43">
        <f t="shared" si="11"/>
        <v>472128.00263869594</v>
      </c>
      <c r="E195" s="43">
        <f t="shared" si="11"/>
        <v>328911.40619274037</v>
      </c>
      <c r="F195" s="43">
        <f t="shared" si="11"/>
        <v>52385.325595137067</v>
      </c>
      <c r="G195" s="43">
        <f t="shared" si="11"/>
        <v>0</v>
      </c>
      <c r="H195" s="43">
        <f t="shared" si="12"/>
        <v>1314905.1783901781</v>
      </c>
      <c r="I195" s="1"/>
    </row>
    <row r="196" spans="2:9" x14ac:dyDescent="0.2">
      <c r="B196" s="9" t="str">
        <f>$B$35</f>
        <v>Teacher Education</v>
      </c>
      <c r="C196" s="43">
        <f t="shared" si="11"/>
        <v>78272.817988142589</v>
      </c>
      <c r="D196" s="43">
        <f t="shared" si="11"/>
        <v>358517.20530932699</v>
      </c>
      <c r="E196" s="43">
        <f t="shared" si="11"/>
        <v>579536.93360636104</v>
      </c>
      <c r="F196" s="43">
        <f t="shared" si="11"/>
        <v>297769.95946010581</v>
      </c>
      <c r="G196" s="43">
        <f t="shared" si="11"/>
        <v>0</v>
      </c>
      <c r="H196" s="43">
        <f t="shared" si="12"/>
        <v>1314096.9163639364</v>
      </c>
      <c r="I196" s="1"/>
    </row>
    <row r="197" spans="2:9" x14ac:dyDescent="0.2">
      <c r="B197" s="9" t="str">
        <f>$B$36</f>
        <v>Agriculture</v>
      </c>
      <c r="C197" s="43">
        <f t="shared" si="11"/>
        <v>27760.711222002246</v>
      </c>
      <c r="D197" s="43">
        <f t="shared" si="11"/>
        <v>25576.545100125659</v>
      </c>
      <c r="E197" s="43">
        <f t="shared" si="11"/>
        <v>19108.439537733084</v>
      </c>
      <c r="F197" s="43">
        <f t="shared" si="11"/>
        <v>137.13830526042042</v>
      </c>
      <c r="G197" s="43">
        <f t="shared" si="11"/>
        <v>0</v>
      </c>
      <c r="H197" s="43">
        <f t="shared" si="12"/>
        <v>72582.834165121414</v>
      </c>
      <c r="I197" s="1"/>
    </row>
    <row r="198" spans="2:9" x14ac:dyDescent="0.2">
      <c r="B198" s="9" t="str">
        <f>$B$37</f>
        <v>Engineering</v>
      </c>
      <c r="C198" s="43">
        <f t="shared" si="11"/>
        <v>38753.376181759682</v>
      </c>
      <c r="D198" s="43">
        <f t="shared" si="11"/>
        <v>111230.71934283462</v>
      </c>
      <c r="E198" s="43">
        <f t="shared" si="11"/>
        <v>105822.04486393738</v>
      </c>
      <c r="F198" s="43">
        <f t="shared" si="11"/>
        <v>7442.1391664217163</v>
      </c>
      <c r="G198" s="43">
        <f t="shared" si="11"/>
        <v>0</v>
      </c>
      <c r="H198" s="43">
        <f t="shared" si="12"/>
        <v>263248.27955495339</v>
      </c>
      <c r="I198" s="1"/>
    </row>
    <row r="199" spans="2:9" x14ac:dyDescent="0.2">
      <c r="B199" s="9" t="str">
        <f>$B$38</f>
        <v>Home Economics</v>
      </c>
      <c r="C199" s="43">
        <f t="shared" si="11"/>
        <v>146573.72206520604</v>
      </c>
      <c r="D199" s="43">
        <f t="shared" si="11"/>
        <v>280251.42005478748</v>
      </c>
      <c r="E199" s="43">
        <f t="shared" si="11"/>
        <v>486655.11857212486</v>
      </c>
      <c r="F199" s="43">
        <f t="shared" si="11"/>
        <v>339454.47854001401</v>
      </c>
      <c r="G199" s="43">
        <f t="shared" si="11"/>
        <v>0</v>
      </c>
      <c r="H199" s="43">
        <f t="shared" si="12"/>
        <v>1252934.7392321324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80684.543275890857</v>
      </c>
      <c r="D201" s="43">
        <f t="shared" si="11"/>
        <v>174472.07393058322</v>
      </c>
      <c r="E201" s="43">
        <f t="shared" si="11"/>
        <v>31144.963099436136</v>
      </c>
      <c r="F201" s="43">
        <f t="shared" si="11"/>
        <v>0</v>
      </c>
      <c r="G201" s="43">
        <f t="shared" si="11"/>
        <v>0</v>
      </c>
      <c r="H201" s="43">
        <f t="shared" si="12"/>
        <v>286301.5803059102</v>
      </c>
      <c r="I201" s="1"/>
    </row>
    <row r="202" spans="2:9" x14ac:dyDescent="0.2">
      <c r="B202" s="9" t="str">
        <f>$B$41</f>
        <v>Library Science</v>
      </c>
      <c r="C202" s="43">
        <f t="shared" si="11"/>
        <v>4731.0203624272508</v>
      </c>
      <c r="D202" s="43">
        <f t="shared" si="11"/>
        <v>17370.349661538745</v>
      </c>
      <c r="E202" s="43">
        <f t="shared" si="11"/>
        <v>571349.82701612543</v>
      </c>
      <c r="F202" s="43">
        <f t="shared" si="11"/>
        <v>41113.862981828235</v>
      </c>
      <c r="G202" s="43">
        <f t="shared" si="11"/>
        <v>0</v>
      </c>
      <c r="H202" s="43">
        <f t="shared" si="12"/>
        <v>634565.06002191966</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326165.62605884491</v>
      </c>
      <c r="D206" s="43">
        <f t="shared" si="11"/>
        <v>673094.39340460906</v>
      </c>
      <c r="E206" s="43">
        <f t="shared" si="11"/>
        <v>2189169.4094970762</v>
      </c>
      <c r="F206" s="43">
        <f t="shared" si="11"/>
        <v>800498.39068211231</v>
      </c>
      <c r="G206" s="43">
        <f t="shared" si="11"/>
        <v>983261.05285451957</v>
      </c>
      <c r="H206" s="43">
        <f t="shared" si="12"/>
        <v>4972188.8724971619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127999.26794319393</v>
      </c>
      <c r="D208" s="43">
        <f t="shared" si="11"/>
        <v>832511.89638153114</v>
      </c>
      <c r="E208" s="43">
        <f t="shared" si="11"/>
        <v>1004135.2108647448</v>
      </c>
      <c r="F208" s="43">
        <f t="shared" si="11"/>
        <v>5590.0185382342797</v>
      </c>
      <c r="G208" s="43">
        <f t="shared" si="11"/>
        <v>0</v>
      </c>
      <c r="H208" s="43">
        <f t="shared" si="12"/>
        <v>1970236.3937277042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121021.28919457672</v>
      </c>
      <c r="E210" s="43">
        <f t="shared" si="13"/>
        <v>0</v>
      </c>
      <c r="F210" s="43">
        <f t="shared" si="13"/>
        <v>0</v>
      </c>
      <c r="G210" s="43">
        <f t="shared" si="13"/>
        <v>0</v>
      </c>
      <c r="H210" s="43">
        <f t="shared" si="12"/>
        <v>121021.28919457672</v>
      </c>
      <c r="I210" s="1"/>
    </row>
    <row r="211" spans="2:9" x14ac:dyDescent="0.2">
      <c r="B211" s="9" t="str">
        <f>$B$50</f>
        <v>Technology</v>
      </c>
      <c r="C211" s="43">
        <f t="shared" si="13"/>
        <v>1300.0510403442051</v>
      </c>
      <c r="D211" s="43">
        <f t="shared" si="13"/>
        <v>20206.55065604546</v>
      </c>
      <c r="E211" s="43">
        <f t="shared" si="13"/>
        <v>12616.724083958678</v>
      </c>
      <c r="F211" s="43">
        <f t="shared" si="13"/>
        <v>0</v>
      </c>
      <c r="G211" s="43">
        <f t="shared" si="13"/>
        <v>0</v>
      </c>
      <c r="H211" s="43">
        <f t="shared" si="12"/>
        <v>34123.325780348343</v>
      </c>
      <c r="I211" s="1"/>
    </row>
    <row r="212" spans="2:9" x14ac:dyDescent="0.2">
      <c r="B212" s="9" t="str">
        <f>$B$51</f>
        <v>Nursing</v>
      </c>
      <c r="C212" s="43">
        <f t="shared" si="13"/>
        <v>7955.5287194479051</v>
      </c>
      <c r="D212" s="43">
        <f t="shared" si="13"/>
        <v>2745848.4518790231</v>
      </c>
      <c r="E212" s="43">
        <f t="shared" si="13"/>
        <v>1569626.2684513745</v>
      </c>
      <c r="F212" s="43">
        <f t="shared" si="13"/>
        <v>1090649.8902976043</v>
      </c>
      <c r="G212" s="43">
        <f t="shared" si="13"/>
        <v>0</v>
      </c>
      <c r="H212" s="43">
        <f t="shared" si="12"/>
        <v>5414080.1393474508</v>
      </c>
      <c r="I212" s="1"/>
    </row>
    <row r="213" spans="2:9" x14ac:dyDescent="0.2">
      <c r="B213" s="39" t="str">
        <f>$B$52</f>
        <v>Totals</v>
      </c>
      <c r="C213" s="42">
        <f>SUM(C193:C212)</f>
        <v>3831699.5061687431</v>
      </c>
      <c r="D213" s="42">
        <f>SUM(D193:D212)</f>
        <v>7398429.2200641148</v>
      </c>
      <c r="E213" s="42">
        <f>SUM(E193:E212)</f>
        <v>8061528.0896662641</v>
      </c>
      <c r="F213" s="42">
        <f>SUM(F193:F212)</f>
        <v>3744713.13124636</v>
      </c>
      <c r="G213" s="42">
        <f>SUM(G193:G212)</f>
        <v>983261.05285451957</v>
      </c>
      <c r="H213" s="42">
        <f t="shared" si="12"/>
        <v>24019631.000000004</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18435261</v>
      </c>
    </row>
    <row r="216" spans="2:9" ht="60.75" customHeight="1" thickBot="1" x14ac:dyDescent="0.25">
      <c r="B216" s="366" t="s">
        <v>237</v>
      </c>
      <c r="C216" s="366"/>
      <c r="D216" s="366"/>
      <c r="E216" s="366"/>
      <c r="F216" s="366"/>
      <c r="G216" s="366"/>
      <c r="H216" s="366"/>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2786167.4055356295</v>
      </c>
      <c r="D218" s="42">
        <f t="shared" si="14"/>
        <v>1046132.6112876243</v>
      </c>
      <c r="E218" s="42">
        <f t="shared" si="14"/>
        <v>202745.55650333574</v>
      </c>
      <c r="F218" s="42">
        <f t="shared" si="14"/>
        <v>203937.46390636067</v>
      </c>
      <c r="G218" s="42">
        <f t="shared" si="14"/>
        <v>0</v>
      </c>
      <c r="H218" s="42">
        <f>SUM(C218:G218)</f>
        <v>4238983.0372329503</v>
      </c>
      <c r="I218" s="1"/>
    </row>
    <row r="219" spans="2:9" x14ac:dyDescent="0.2">
      <c r="B219" s="9" t="str">
        <f>$B$33</f>
        <v>Science</v>
      </c>
      <c r="C219" s="43">
        <f t="shared" si="14"/>
        <v>1102204.1773308534</v>
      </c>
      <c r="D219" s="43">
        <f t="shared" si="14"/>
        <v>870606.17809879698</v>
      </c>
      <c r="E219" s="43">
        <f t="shared" si="14"/>
        <v>221122.88441593025</v>
      </c>
      <c r="F219" s="43">
        <f t="shared" si="14"/>
        <v>63300.305182302895</v>
      </c>
      <c r="G219" s="43">
        <f t="shared" si="14"/>
        <v>0</v>
      </c>
      <c r="H219" s="43">
        <f t="shared" ref="H219:H238" si="15">SUM(C219:G219)</f>
        <v>2257233.5450278833</v>
      </c>
      <c r="I219" s="1"/>
    </row>
    <row r="220" spans="2:9" x14ac:dyDescent="0.2">
      <c r="B220" s="9" t="str">
        <f>$B$34</f>
        <v>Fine Arts</v>
      </c>
      <c r="C220" s="43">
        <f t="shared" si="14"/>
        <v>421121.39044199022</v>
      </c>
      <c r="D220" s="43">
        <f t="shared" si="14"/>
        <v>316292.7159849233</v>
      </c>
      <c r="E220" s="43">
        <f t="shared" si="14"/>
        <v>97108.973753961604</v>
      </c>
      <c r="F220" s="43">
        <f t="shared" si="14"/>
        <v>20375.634715333548</v>
      </c>
      <c r="G220" s="43">
        <f t="shared" si="14"/>
        <v>0</v>
      </c>
      <c r="H220" s="43">
        <f t="shared" si="15"/>
        <v>854898.71489620872</v>
      </c>
      <c r="I220" s="1"/>
    </row>
    <row r="221" spans="2:9" x14ac:dyDescent="0.2">
      <c r="B221" s="9" t="str">
        <f>$B$35</f>
        <v>Teacher Education</v>
      </c>
      <c r="C221" s="43">
        <f t="shared" si="14"/>
        <v>72604.365282766565</v>
      </c>
      <c r="D221" s="43">
        <f t="shared" si="14"/>
        <v>429016.67887198966</v>
      </c>
      <c r="E221" s="43">
        <f t="shared" si="14"/>
        <v>291855.76523059257</v>
      </c>
      <c r="F221" s="43">
        <f t="shared" si="14"/>
        <v>48992.081693313114</v>
      </c>
      <c r="G221" s="43">
        <f t="shared" si="14"/>
        <v>0</v>
      </c>
      <c r="H221" s="43">
        <f t="shared" si="15"/>
        <v>842468.89107866189</v>
      </c>
      <c r="I221" s="1"/>
    </row>
    <row r="222" spans="2:9" x14ac:dyDescent="0.2">
      <c r="B222" s="9" t="str">
        <f>$B$36</f>
        <v>Agriculture</v>
      </c>
      <c r="C222" s="43">
        <f t="shared" si="14"/>
        <v>24107.702916247894</v>
      </c>
      <c r="D222" s="43">
        <f t="shared" si="14"/>
        <v>30630.841746786216</v>
      </c>
      <c r="E222" s="43">
        <f t="shared" si="14"/>
        <v>4561.279230104391</v>
      </c>
      <c r="F222" s="43">
        <f t="shared" si="14"/>
        <v>271.67512953778066</v>
      </c>
      <c r="G222" s="43">
        <f t="shared" si="14"/>
        <v>0</v>
      </c>
      <c r="H222" s="43">
        <f t="shared" si="15"/>
        <v>59571.499022676282</v>
      </c>
      <c r="I222" s="1"/>
    </row>
    <row r="223" spans="2:9" x14ac:dyDescent="0.2">
      <c r="B223" s="9" t="str">
        <f>$B$37</f>
        <v>Engineering</v>
      </c>
      <c r="C223" s="43">
        <f t="shared" si="14"/>
        <v>47572.533754729171</v>
      </c>
      <c r="D223" s="43">
        <f t="shared" si="14"/>
        <v>85667.746535277343</v>
      </c>
      <c r="E223" s="43">
        <f t="shared" si="14"/>
        <v>48190.906648494216</v>
      </c>
      <c r="F223" s="43">
        <f t="shared" si="14"/>
        <v>2716.7512953778064</v>
      </c>
      <c r="G223" s="43">
        <f t="shared" si="14"/>
        <v>0</v>
      </c>
      <c r="H223" s="43">
        <f t="shared" si="15"/>
        <v>184147.93823387855</v>
      </c>
      <c r="I223" s="1"/>
    </row>
    <row r="224" spans="2:9" x14ac:dyDescent="0.2">
      <c r="B224" s="9" t="str">
        <f>$B$38</f>
        <v>Home Economics</v>
      </c>
      <c r="C224" s="43">
        <f t="shared" si="14"/>
        <v>145208.73056553313</v>
      </c>
      <c r="D224" s="43">
        <f t="shared" si="14"/>
        <v>395181.00056417153</v>
      </c>
      <c r="E224" s="43">
        <f t="shared" si="14"/>
        <v>346260.58851140289</v>
      </c>
      <c r="F224" s="43">
        <f t="shared" si="14"/>
        <v>101425.38169410478</v>
      </c>
      <c r="G224" s="43">
        <f t="shared" si="14"/>
        <v>0</v>
      </c>
      <c r="H224" s="43">
        <f t="shared" si="15"/>
        <v>988075.70133521222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24228.24143082913</v>
      </c>
      <c r="D226" s="43">
        <f t="shared" si="14"/>
        <v>189516.77740717831</v>
      </c>
      <c r="E226" s="43">
        <f t="shared" si="14"/>
        <v>3371.3803005119416</v>
      </c>
      <c r="F226" s="43">
        <f t="shared" si="14"/>
        <v>0</v>
      </c>
      <c r="G226" s="43">
        <f t="shared" si="14"/>
        <v>0</v>
      </c>
      <c r="H226" s="43">
        <f t="shared" si="15"/>
        <v>217116.39913851939</v>
      </c>
      <c r="I226" s="1"/>
    </row>
    <row r="227" spans="2:10" x14ac:dyDescent="0.2">
      <c r="B227" s="9" t="str">
        <f>$B$41</f>
        <v>Library Science</v>
      </c>
      <c r="C227" s="43">
        <f t="shared" si="14"/>
        <v>7714.4649331993242</v>
      </c>
      <c r="D227" s="43">
        <f t="shared" si="14"/>
        <v>32356.522971957271</v>
      </c>
      <c r="E227" s="43">
        <f t="shared" si="14"/>
        <v>481512.4335084114</v>
      </c>
      <c r="F227" s="43">
        <f t="shared" si="14"/>
        <v>5976.8528498311744</v>
      </c>
      <c r="G227" s="43">
        <f t="shared" si="14"/>
        <v>0</v>
      </c>
      <c r="H227" s="43">
        <f t="shared" si="15"/>
        <v>527560.27426339919</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370776.47085189255</v>
      </c>
      <c r="D231" s="43">
        <f t="shared" si="14"/>
        <v>931991.12453702441</v>
      </c>
      <c r="E231" s="43">
        <f t="shared" si="14"/>
        <v>1632144.6984243104</v>
      </c>
      <c r="F231" s="43">
        <f t="shared" si="14"/>
        <v>182384.57029636341</v>
      </c>
      <c r="G231" s="43">
        <f t="shared" si="14"/>
        <v>368199.84766007442</v>
      </c>
      <c r="H231" s="43">
        <f t="shared" si="15"/>
        <v>3485496.7117696656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153204.45203275533</v>
      </c>
      <c r="D233" s="43">
        <f t="shared" si="14"/>
        <v>1120521.7983869622</v>
      </c>
      <c r="E233" s="43">
        <f t="shared" si="14"/>
        <v>878145.41003922792</v>
      </c>
      <c r="F233" s="43">
        <f t="shared" si="14"/>
        <v>4618.4772021422714</v>
      </c>
      <c r="G233" s="43">
        <f t="shared" si="14"/>
        <v>0</v>
      </c>
      <c r="H233" s="43">
        <f t="shared" si="15"/>
        <v>2156490.1376610878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65082.834777879776</v>
      </c>
      <c r="E235" s="43">
        <f t="shared" si="16"/>
        <v>0</v>
      </c>
      <c r="F235" s="43">
        <f t="shared" si="16"/>
        <v>0</v>
      </c>
      <c r="G235" s="43">
        <f t="shared" si="16"/>
        <v>0</v>
      </c>
      <c r="H235" s="43">
        <f t="shared" si="15"/>
        <v>65082.834777879776</v>
      </c>
      <c r="I235" s="1"/>
    </row>
    <row r="236" spans="2:10" x14ac:dyDescent="0.2">
      <c r="B236" s="9" t="str">
        <f>$B$50</f>
        <v>Technology</v>
      </c>
      <c r="C236" s="43">
        <f t="shared" si="16"/>
        <v>723.23108748743675</v>
      </c>
      <c r="D236" s="43">
        <f t="shared" si="16"/>
        <v>17195.180779383008</v>
      </c>
      <c r="E236" s="43">
        <f t="shared" si="16"/>
        <v>6147.8111362276568</v>
      </c>
      <c r="F236" s="43">
        <f t="shared" si="16"/>
        <v>0</v>
      </c>
      <c r="G236" s="43">
        <f t="shared" si="16"/>
        <v>0</v>
      </c>
      <c r="H236" s="43">
        <f t="shared" si="15"/>
        <v>24066.223003098105</v>
      </c>
      <c r="I236" s="1"/>
    </row>
    <row r="237" spans="2:10" x14ac:dyDescent="0.2">
      <c r="B237" s="9" t="str">
        <f>$B$51</f>
        <v>Nursing</v>
      </c>
      <c r="C237" s="43">
        <f t="shared" si="16"/>
        <v>3977.7709811809018</v>
      </c>
      <c r="D237" s="43">
        <f t="shared" si="16"/>
        <v>1713478.1936502021</v>
      </c>
      <c r="E237" s="43">
        <f t="shared" si="16"/>
        <v>642016.5780112152</v>
      </c>
      <c r="F237" s="43">
        <f t="shared" si="16"/>
        <v>174596.54991628035</v>
      </c>
      <c r="G237" s="43">
        <f t="shared" si="16"/>
        <v>0</v>
      </c>
      <c r="H237" s="43">
        <f t="shared" si="15"/>
        <v>2534069.0925588785</v>
      </c>
      <c r="I237" s="1"/>
    </row>
    <row r="238" spans="2:10" x14ac:dyDescent="0.2">
      <c r="B238" s="39" t="str">
        <f>$B$52</f>
        <v>Totals</v>
      </c>
      <c r="C238" s="42">
        <f>SUM(C218:C237)</f>
        <v>5159610.9371450925</v>
      </c>
      <c r="D238" s="42">
        <f>SUM(D218:D237)</f>
        <v>7243670.2056001555</v>
      </c>
      <c r="E238" s="42">
        <f>SUM(E218:E237)</f>
        <v>4855184.2657137271</v>
      </c>
      <c r="F238" s="42">
        <f>SUM(F218:F237)</f>
        <v>808595.74388094759</v>
      </c>
      <c r="G238" s="42">
        <f>SUM(G218:G237)</f>
        <v>368199.84766007442</v>
      </c>
      <c r="H238" s="42">
        <f t="shared" si="15"/>
        <v>18435261</v>
      </c>
      <c r="I238" s="1"/>
    </row>
    <row r="239" spans="2:10" x14ac:dyDescent="0.2">
      <c r="B239" s="44"/>
      <c r="C239" s="45"/>
      <c r="D239" s="45"/>
      <c r="E239" s="45"/>
      <c r="F239" s="45"/>
      <c r="G239" s="45"/>
      <c r="H239" s="45"/>
      <c r="I239" s="1"/>
    </row>
    <row r="240" spans="2:10" x14ac:dyDescent="0.2">
      <c r="B240" s="329" t="s">
        <v>13</v>
      </c>
      <c r="C240" s="11"/>
      <c r="D240" s="11"/>
      <c r="E240" s="11"/>
      <c r="F240" s="11"/>
      <c r="G240" s="11"/>
      <c r="H240" s="17">
        <f>H16</f>
        <v>13805686</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2086488.0808717362</v>
      </c>
      <c r="D243" s="42">
        <f t="shared" si="17"/>
        <v>783421.41973455099</v>
      </c>
      <c r="E243" s="42">
        <f t="shared" si="17"/>
        <v>151830.85777740338</v>
      </c>
      <c r="F243" s="42">
        <f t="shared" si="17"/>
        <v>152723.44613550894</v>
      </c>
      <c r="G243" s="42">
        <f t="shared" si="17"/>
        <v>0</v>
      </c>
      <c r="H243" s="42">
        <f>SUM(C243:G243)</f>
        <v>3174463.8045191993</v>
      </c>
      <c r="I243" s="1"/>
    </row>
    <row r="244" spans="2:9" x14ac:dyDescent="0.2">
      <c r="B244" s="9" t="str">
        <f>$B$33</f>
        <v>Science</v>
      </c>
      <c r="C244" s="43">
        <f t="shared" si="17"/>
        <v>825411.95267688821</v>
      </c>
      <c r="D244" s="43">
        <f t="shared" si="17"/>
        <v>651974.25327973766</v>
      </c>
      <c r="E244" s="43">
        <f t="shared" si="17"/>
        <v>165593.1591996786</v>
      </c>
      <c r="F244" s="43">
        <f t="shared" si="17"/>
        <v>47403.947090906193</v>
      </c>
      <c r="G244" s="43">
        <f t="shared" si="17"/>
        <v>0</v>
      </c>
      <c r="H244" s="43">
        <f t="shared" ref="H244:H263" si="18">SUM(C244:G244)</f>
        <v>1690383.3122472104</v>
      </c>
      <c r="I244" s="1"/>
    </row>
    <row r="245" spans="2:9" x14ac:dyDescent="0.2">
      <c r="B245" s="9" t="str">
        <f>$B$34</f>
        <v>Fine Arts</v>
      </c>
      <c r="C245" s="43">
        <f t="shared" si="17"/>
        <v>315366.82254325115</v>
      </c>
      <c r="D245" s="43">
        <f t="shared" si="17"/>
        <v>236863.36314820993</v>
      </c>
      <c r="E245" s="43">
        <f t="shared" si="17"/>
        <v>72722.37694000834</v>
      </c>
      <c r="F245" s="43">
        <f t="shared" si="17"/>
        <v>15258.781252437617</v>
      </c>
      <c r="G245" s="43">
        <f t="shared" si="17"/>
        <v>0</v>
      </c>
      <c r="H245" s="43">
        <f t="shared" si="18"/>
        <v>640211.34388390707</v>
      </c>
      <c r="I245" s="1"/>
    </row>
    <row r="246" spans="2:9" x14ac:dyDescent="0.2">
      <c r="B246" s="9" t="str">
        <f>$B$35</f>
        <v>Teacher Education</v>
      </c>
      <c r="C246" s="43">
        <f t="shared" si="17"/>
        <v>54371.514963806396</v>
      </c>
      <c r="D246" s="43">
        <f t="shared" si="17"/>
        <v>321279.3980659956</v>
      </c>
      <c r="E246" s="43">
        <f t="shared" si="17"/>
        <v>218563.16827102573</v>
      </c>
      <c r="F246" s="43">
        <f t="shared" si="17"/>
        <v>36688.891811416666</v>
      </c>
      <c r="G246" s="43">
        <f t="shared" si="17"/>
        <v>0</v>
      </c>
      <c r="H246" s="43">
        <f t="shared" si="18"/>
        <v>630902.97311224439</v>
      </c>
      <c r="I246" s="1"/>
    </row>
    <row r="247" spans="2:9" x14ac:dyDescent="0.2">
      <c r="B247" s="9" t="str">
        <f>$B$36</f>
        <v>Agriculture</v>
      </c>
      <c r="C247" s="43">
        <f t="shared" si="17"/>
        <v>18053.629761086795</v>
      </c>
      <c r="D247" s="43">
        <f t="shared" si="17"/>
        <v>22938.638247205832</v>
      </c>
      <c r="E247" s="43">
        <f t="shared" si="17"/>
        <v>3415.8230148812631</v>
      </c>
      <c r="F247" s="43">
        <f t="shared" si="17"/>
        <v>203.45041669916819</v>
      </c>
      <c r="G247" s="43">
        <f t="shared" si="17"/>
        <v>0</v>
      </c>
      <c r="H247" s="43">
        <f t="shared" si="18"/>
        <v>44611.541439873057</v>
      </c>
      <c r="I247" s="1"/>
    </row>
    <row r="248" spans="2:9" x14ac:dyDescent="0.2">
      <c r="B248" s="9" t="str">
        <f>$B$37</f>
        <v>Engineering</v>
      </c>
      <c r="C248" s="43">
        <f t="shared" si="17"/>
        <v>35625.829395211273</v>
      </c>
      <c r="D248" s="43">
        <f t="shared" si="17"/>
        <v>64154.34036944891</v>
      </c>
      <c r="E248" s="43">
        <f t="shared" si="17"/>
        <v>36088.912722441164</v>
      </c>
      <c r="F248" s="43">
        <f t="shared" si="17"/>
        <v>2034.504166991682</v>
      </c>
      <c r="G248" s="43">
        <f t="shared" si="17"/>
        <v>0</v>
      </c>
      <c r="H248" s="43">
        <f t="shared" si="18"/>
        <v>137903.58665409303</v>
      </c>
      <c r="I248" s="1"/>
    </row>
    <row r="249" spans="2:9" x14ac:dyDescent="0.2">
      <c r="B249" s="9" t="str">
        <f>$B$38</f>
        <v>Home Economics</v>
      </c>
      <c r="C249" s="43">
        <f t="shared" si="17"/>
        <v>108743.02992761279</v>
      </c>
      <c r="D249" s="43">
        <f t="shared" si="17"/>
        <v>295940.74133014848</v>
      </c>
      <c r="E249" s="43">
        <f t="shared" si="17"/>
        <v>259305.52104272542</v>
      </c>
      <c r="F249" s="43">
        <f t="shared" si="17"/>
        <v>75954.822234356136</v>
      </c>
      <c r="G249" s="43">
        <f t="shared" si="17"/>
        <v>0</v>
      </c>
      <c r="H249" s="43">
        <f t="shared" si="18"/>
        <v>739944.11453484278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18143.897909892228</v>
      </c>
      <c r="D251" s="43">
        <f t="shared" si="17"/>
        <v>141924.17024176646</v>
      </c>
      <c r="E251" s="43">
        <f t="shared" si="17"/>
        <v>2524.7387501296294</v>
      </c>
      <c r="F251" s="43">
        <f t="shared" si="17"/>
        <v>0</v>
      </c>
      <c r="G251" s="43">
        <f t="shared" si="17"/>
        <v>0</v>
      </c>
      <c r="H251" s="43">
        <f t="shared" si="18"/>
        <v>162592.80690178831</v>
      </c>
      <c r="I251" s="1"/>
    </row>
    <row r="252" spans="2:9" x14ac:dyDescent="0.2">
      <c r="B252" s="9" t="str">
        <f>$B$41</f>
        <v>Library Science</v>
      </c>
      <c r="C252" s="43">
        <f t="shared" si="17"/>
        <v>5777.1615235477739</v>
      </c>
      <c r="D252" s="43">
        <f t="shared" si="17"/>
        <v>24230.955894935738</v>
      </c>
      <c r="E252" s="43">
        <f t="shared" si="17"/>
        <v>360592.09913616115</v>
      </c>
      <c r="F252" s="43">
        <f t="shared" si="17"/>
        <v>4475.9091673817011</v>
      </c>
      <c r="G252" s="43">
        <f t="shared" si="17"/>
        <v>0</v>
      </c>
      <c r="H252" s="43">
        <f t="shared" si="18"/>
        <v>395076.12572202634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277664.82572551491</v>
      </c>
      <c r="D256" s="43">
        <f t="shared" si="17"/>
        <v>697943.8381775585</v>
      </c>
      <c r="E256" s="43">
        <f t="shared" si="17"/>
        <v>1222270.583150991</v>
      </c>
      <c r="F256" s="43">
        <f t="shared" si="17"/>
        <v>136583.04641070825</v>
      </c>
      <c r="G256" s="43">
        <f t="shared" si="17"/>
        <v>275735.25983943604</v>
      </c>
      <c r="H256" s="43">
        <f t="shared" si="18"/>
        <v>2610197.5533042089</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114730.81713170657</v>
      </c>
      <c r="D258" s="43">
        <f t="shared" si="17"/>
        <v>839129.54119205079</v>
      </c>
      <c r="E258" s="43">
        <f t="shared" si="17"/>
        <v>657620.18738670566</v>
      </c>
      <c r="F258" s="43">
        <f t="shared" si="17"/>
        <v>3458.6570838858593</v>
      </c>
      <c r="G258" s="43">
        <f t="shared" si="17"/>
        <v>0</v>
      </c>
      <c r="H258" s="43">
        <f t="shared" si="18"/>
        <v>1614939.2027943488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48738.837000099316</v>
      </c>
      <c r="E260" s="43">
        <f t="shared" si="19"/>
        <v>0</v>
      </c>
      <c r="F260" s="43">
        <f t="shared" si="19"/>
        <v>0</v>
      </c>
      <c r="G260" s="43">
        <f t="shared" si="19"/>
        <v>0</v>
      </c>
      <c r="H260" s="43">
        <f t="shared" si="18"/>
        <v>48738.837000099316</v>
      </c>
      <c r="I260" s="1"/>
    </row>
    <row r="261" spans="2:10" x14ac:dyDescent="0.2">
      <c r="B261" s="9" t="str">
        <f>$B$50</f>
        <v>Technology</v>
      </c>
      <c r="C261" s="43">
        <f t="shared" si="19"/>
        <v>541.60889283260383</v>
      </c>
      <c r="D261" s="43">
        <f t="shared" si="19"/>
        <v>12877.022275594421</v>
      </c>
      <c r="E261" s="43">
        <f t="shared" si="19"/>
        <v>4603.9353678834404</v>
      </c>
      <c r="F261" s="43">
        <f t="shared" si="19"/>
        <v>0</v>
      </c>
      <c r="G261" s="43">
        <f t="shared" si="19"/>
        <v>0</v>
      </c>
      <c r="H261" s="43">
        <f t="shared" si="18"/>
        <v>18022.566536310467</v>
      </c>
      <c r="I261" s="1"/>
    </row>
    <row r="262" spans="2:10" x14ac:dyDescent="0.2">
      <c r="B262" s="9" t="str">
        <f>$B$51</f>
        <v>Nursing</v>
      </c>
      <c r="C262" s="43">
        <f t="shared" si="19"/>
        <v>2978.848910579321</v>
      </c>
      <c r="D262" s="43">
        <f t="shared" si="19"/>
        <v>1283179.1157923874</v>
      </c>
      <c r="E262" s="43">
        <f t="shared" si="19"/>
        <v>480789.46551488154</v>
      </c>
      <c r="F262" s="43">
        <f t="shared" si="19"/>
        <v>130750.80113199876</v>
      </c>
      <c r="G262" s="43">
        <f t="shared" si="19"/>
        <v>0</v>
      </c>
      <c r="H262" s="43">
        <f t="shared" si="18"/>
        <v>1897698.2313498468</v>
      </c>
      <c r="I262" s="1"/>
    </row>
    <row r="263" spans="2:10" x14ac:dyDescent="0.2">
      <c r="B263" s="39" t="str">
        <f>$B$52</f>
        <v>Totals</v>
      </c>
      <c r="C263" s="42">
        <f>SUM(C243:C262)</f>
        <v>3863898.0202336665</v>
      </c>
      <c r="D263" s="42">
        <f>SUM(D243:D262)</f>
        <v>5424595.634749691</v>
      </c>
      <c r="E263" s="42">
        <f>SUM(E243:E262)</f>
        <v>3635920.8282749164</v>
      </c>
      <c r="F263" s="42">
        <f>SUM(F243:F262)</f>
        <v>605536.25690229097</v>
      </c>
      <c r="G263" s="42">
        <f>SUM(G243:G262)</f>
        <v>275735.25983943604</v>
      </c>
      <c r="H263" s="42">
        <f t="shared" si="18"/>
        <v>13805686</v>
      </c>
      <c r="I263" s="54"/>
    </row>
    <row r="264" spans="2:10" x14ac:dyDescent="0.2">
      <c r="B264" s="372"/>
      <c r="C264" s="372"/>
      <c r="D264" s="372"/>
      <c r="E264" s="372"/>
      <c r="F264" s="372"/>
      <c r="G264" s="372"/>
      <c r="H264" s="372"/>
      <c r="I264" s="53"/>
    </row>
    <row r="265" spans="2:10" x14ac:dyDescent="0.2">
      <c r="B265" s="329" t="s">
        <v>239</v>
      </c>
      <c r="C265" s="11"/>
      <c r="D265" s="11"/>
      <c r="E265" s="11"/>
      <c r="F265" s="11"/>
      <c r="G265" s="11"/>
      <c r="H265" s="17"/>
      <c r="J265" s="26"/>
    </row>
    <row r="266" spans="2:10" ht="45" customHeight="1" thickBot="1" x14ac:dyDescent="0.25">
      <c r="B266" s="366" t="s">
        <v>240</v>
      </c>
      <c r="C266" s="366"/>
      <c r="D266" s="366"/>
      <c r="E266" s="366"/>
      <c r="F266" s="366"/>
      <c r="G266" s="366"/>
      <c r="H266" s="366"/>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11601779.249785606</v>
      </c>
      <c r="D268" s="42">
        <f t="shared" si="20"/>
        <v>4852530.465299014</v>
      </c>
      <c r="E268" s="42">
        <f t="shared" si="20"/>
        <v>3176327.1195383305</v>
      </c>
      <c r="F268" s="42">
        <f t="shared" si="20"/>
        <v>3812576.9917632211</v>
      </c>
      <c r="G268" s="42">
        <f t="shared" si="20"/>
        <v>0</v>
      </c>
      <c r="H268" s="42">
        <f>SUM(C268:G268)</f>
        <v>23443213.826386169</v>
      </c>
      <c r="I268" s="1"/>
    </row>
    <row r="269" spans="2:10" x14ac:dyDescent="0.2">
      <c r="B269" s="9" t="str">
        <f>$B$33</f>
        <v>Science</v>
      </c>
      <c r="C269" s="43">
        <f t="shared" si="20"/>
        <v>5492355.2412243411</v>
      </c>
      <c r="D269" s="43">
        <f t="shared" si="20"/>
        <v>4871978.9490265641</v>
      </c>
      <c r="E269" s="43">
        <f t="shared" si="20"/>
        <v>2298683.3975087665</v>
      </c>
      <c r="F269" s="43">
        <f t="shared" si="20"/>
        <v>1169693.1263000078</v>
      </c>
      <c r="G269" s="43">
        <f t="shared" si="20"/>
        <v>0</v>
      </c>
      <c r="H269" s="43">
        <f t="shared" ref="H269:H288" si="21">SUM(C269:G269)</f>
        <v>13832710.714059679</v>
      </c>
      <c r="I269" s="1"/>
    </row>
    <row r="270" spans="2:10" x14ac:dyDescent="0.2">
      <c r="B270" s="9" t="str">
        <f>$B$34</f>
        <v>Fine Arts</v>
      </c>
      <c r="C270" s="43">
        <f t="shared" si="20"/>
        <v>2614106.5354104727</v>
      </c>
      <c r="D270" s="43">
        <f t="shared" si="20"/>
        <v>2474095.9583414416</v>
      </c>
      <c r="E270" s="43">
        <f t="shared" si="20"/>
        <v>1508068.0859668572</v>
      </c>
      <c r="F270" s="43">
        <f t="shared" si="20"/>
        <v>248773.77745152247</v>
      </c>
      <c r="G270" s="43">
        <f t="shared" si="20"/>
        <v>0</v>
      </c>
      <c r="H270" s="43">
        <f t="shared" si="21"/>
        <v>6845044.357170294</v>
      </c>
      <c r="I270" s="1"/>
    </row>
    <row r="271" spans="2:10" x14ac:dyDescent="0.2">
      <c r="B271" s="9" t="str">
        <f>$B$35</f>
        <v>Teacher Education</v>
      </c>
      <c r="C271" s="43">
        <f t="shared" si="20"/>
        <v>445443.28044979449</v>
      </c>
      <c r="D271" s="43">
        <f t="shared" si="20"/>
        <v>2208989.4680496007</v>
      </c>
      <c r="E271" s="43">
        <f t="shared" si="20"/>
        <v>2868371.8641770412</v>
      </c>
      <c r="F271" s="43">
        <f t="shared" si="20"/>
        <v>1297212.9878784064</v>
      </c>
      <c r="G271" s="43">
        <f t="shared" si="20"/>
        <v>0</v>
      </c>
      <c r="H271" s="43">
        <f t="shared" si="21"/>
        <v>6820017.6005548425</v>
      </c>
      <c r="I271" s="1"/>
    </row>
    <row r="272" spans="2:10" x14ac:dyDescent="0.2">
      <c r="B272" s="9" t="str">
        <f>$B$36</f>
        <v>Agriculture</v>
      </c>
      <c r="C272" s="43">
        <f t="shared" si="20"/>
        <v>155110.90883573395</v>
      </c>
      <c r="D272" s="43">
        <f t="shared" si="20"/>
        <v>157632.37325177569</v>
      </c>
      <c r="E272" s="43">
        <f t="shared" si="20"/>
        <v>85723.314493494574</v>
      </c>
      <c r="F272" s="43">
        <f t="shared" si="20"/>
        <v>1033.0980466665851</v>
      </c>
      <c r="G272" s="43">
        <f t="shared" si="20"/>
        <v>0</v>
      </c>
      <c r="H272" s="43">
        <f t="shared" si="21"/>
        <v>399499.6946276708</v>
      </c>
      <c r="I272" s="1"/>
    </row>
    <row r="273" spans="2:10" x14ac:dyDescent="0.2">
      <c r="B273" s="9" t="str">
        <f>$B$37</f>
        <v>Engineering</v>
      </c>
      <c r="C273" s="43">
        <f t="shared" si="20"/>
        <v>240873.62338932103</v>
      </c>
      <c r="D273" s="43">
        <f t="shared" si="20"/>
        <v>602384.78845458082</v>
      </c>
      <c r="E273" s="43">
        <f t="shared" si="20"/>
        <v>514836.33100819035</v>
      </c>
      <c r="F273" s="43">
        <f t="shared" si="20"/>
        <v>35030.971590832705</v>
      </c>
      <c r="G273" s="43">
        <f t="shared" si="20"/>
        <v>0</v>
      </c>
      <c r="H273" s="43">
        <f t="shared" si="21"/>
        <v>1393125.7144429251</v>
      </c>
      <c r="I273" s="1"/>
    </row>
    <row r="274" spans="2:10" x14ac:dyDescent="0.2">
      <c r="B274" s="9" t="str">
        <f>$B$38</f>
        <v>Home Economics</v>
      </c>
      <c r="C274" s="43">
        <f t="shared" si="20"/>
        <v>850313.98995357112</v>
      </c>
      <c r="D274" s="43">
        <f t="shared" si="20"/>
        <v>1831376.3476890181</v>
      </c>
      <c r="E274" s="43">
        <f t="shared" si="20"/>
        <v>2585612.2419767529</v>
      </c>
      <c r="F274" s="43">
        <f t="shared" si="20"/>
        <v>1558513.3754828451</v>
      </c>
      <c r="G274" s="43">
        <f t="shared" si="20"/>
        <v>0</v>
      </c>
      <c r="H274" s="43">
        <f t="shared" si="21"/>
        <v>6825815.9551021876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370652.08944675862</v>
      </c>
      <c r="D276" s="43">
        <f t="shared" si="20"/>
        <v>1041312.7694299959</v>
      </c>
      <c r="E276" s="43">
        <f t="shared" si="20"/>
        <v>132615.14746946332</v>
      </c>
      <c r="F276" s="43">
        <f t="shared" si="20"/>
        <v>0</v>
      </c>
      <c r="G276" s="43">
        <f t="shared" si="20"/>
        <v>0</v>
      </c>
      <c r="H276" s="43">
        <f t="shared" si="21"/>
        <v>1544580.0063462178</v>
      </c>
      <c r="I276" s="1"/>
    </row>
    <row r="277" spans="2:10" x14ac:dyDescent="0.2">
      <c r="B277" s="9" t="str">
        <f>$B$41</f>
        <v>Library Science</v>
      </c>
      <c r="C277" s="43">
        <f t="shared" si="20"/>
        <v>32740.655570677445</v>
      </c>
      <c r="D277" s="43">
        <f t="shared" si="20"/>
        <v>127261.95091303842</v>
      </c>
      <c r="E277" s="43">
        <f t="shared" si="20"/>
        <v>3166746.7053597155</v>
      </c>
      <c r="F277" s="43">
        <f t="shared" si="20"/>
        <v>177732.09816391382</v>
      </c>
      <c r="G277" s="43">
        <f t="shared" si="20"/>
        <v>0</v>
      </c>
      <c r="H277" s="43">
        <f t="shared" si="21"/>
        <v>3504481.4100073455</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1975506.3188947181</v>
      </c>
      <c r="D281" s="43">
        <f t="shared" si="20"/>
        <v>4368543.6781651527</v>
      </c>
      <c r="E281" s="43">
        <f t="shared" si="20"/>
        <v>11761454.893243261</v>
      </c>
      <c r="F281" s="43">
        <f t="shared" si="20"/>
        <v>3575942.9992198572</v>
      </c>
      <c r="G281" s="43">
        <f t="shared" si="20"/>
        <v>4644514.0980480472</v>
      </c>
      <c r="H281" s="43">
        <f t="shared" si="21"/>
        <v>26325961.987571035</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788723.90481556067</v>
      </c>
      <c r="D283" s="43">
        <f t="shared" si="20"/>
        <v>5346879.5764800366</v>
      </c>
      <c r="E283" s="43">
        <f t="shared" si="20"/>
        <v>5621274.9513353687</v>
      </c>
      <c r="F283" s="43">
        <f t="shared" si="20"/>
        <v>30821.155986866132</v>
      </c>
      <c r="G283" s="43">
        <f t="shared" si="20"/>
        <v>0</v>
      </c>
      <c r="H283" s="43">
        <f t="shared" si="21"/>
        <v>11787699.588617831</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606219.11097255582</v>
      </c>
      <c r="E285" s="43">
        <f t="shared" si="22"/>
        <v>0</v>
      </c>
      <c r="F285" s="43">
        <f t="shared" si="22"/>
        <v>0</v>
      </c>
      <c r="G285" s="43">
        <f t="shared" si="22"/>
        <v>0</v>
      </c>
      <c r="H285" s="43">
        <f t="shared" si="21"/>
        <v>606219.11097255582</v>
      </c>
      <c r="I285" s="1"/>
    </row>
    <row r="286" spans="2:10" x14ac:dyDescent="0.2">
      <c r="B286" s="9" t="str">
        <f>$B$50</f>
        <v>Technology</v>
      </c>
      <c r="C286" s="43">
        <f t="shared" si="22"/>
        <v>6554.3374626845907</v>
      </c>
      <c r="D286" s="43">
        <f t="shared" si="22"/>
        <v>112286.28196846816</v>
      </c>
      <c r="E286" s="43">
        <f t="shared" si="22"/>
        <v>62085.215888604158</v>
      </c>
      <c r="F286" s="43">
        <f t="shared" si="22"/>
        <v>0</v>
      </c>
      <c r="G286" s="43">
        <f t="shared" si="22"/>
        <v>0</v>
      </c>
      <c r="H286" s="43">
        <f t="shared" si="21"/>
        <v>180925.83531975691</v>
      </c>
      <c r="I286" s="1"/>
    </row>
    <row r="287" spans="2:10" x14ac:dyDescent="0.2">
      <c r="B287" s="9" t="str">
        <f>$B$51</f>
        <v>Nursing</v>
      </c>
      <c r="C287" s="43">
        <f t="shared" si="22"/>
        <v>39325.156171128045</v>
      </c>
      <c r="D287" s="43">
        <f t="shared" si="22"/>
        <v>14168648.306724807</v>
      </c>
      <c r="E287" s="43">
        <f t="shared" si="22"/>
        <v>7509120.0909151305</v>
      </c>
      <c r="F287" s="43">
        <f t="shared" si="22"/>
        <v>4742857.6394451093</v>
      </c>
      <c r="G287" s="43">
        <f t="shared" si="22"/>
        <v>0</v>
      </c>
      <c r="H287" s="43">
        <f t="shared" si="21"/>
        <v>26459951.193256177</v>
      </c>
      <c r="I287" s="1"/>
    </row>
    <row r="288" spans="2:10" x14ac:dyDescent="0.2">
      <c r="B288" s="39" t="str">
        <f>$B$52</f>
        <v>Totals</v>
      </c>
      <c r="C288" s="42">
        <f>SUM(C268:C287)</f>
        <v>24613485.291410368</v>
      </c>
      <c r="D288" s="42">
        <f>SUM(D268:D287)</f>
        <v>42770140.02476605</v>
      </c>
      <c r="E288" s="42">
        <f>SUM(E268:E287)</f>
        <v>41290919.358880974</v>
      </c>
      <c r="F288" s="42">
        <f>SUM(F268:F287)</f>
        <v>16650188.221329249</v>
      </c>
      <c r="G288" s="42">
        <f>SUM(G268:G287)</f>
        <v>4644514.0980480472</v>
      </c>
      <c r="H288" s="42">
        <f t="shared" si="21"/>
        <v>129969246.99443467</v>
      </c>
      <c r="I288" s="92"/>
      <c r="J288" s="58"/>
    </row>
    <row r="289" spans="2:10" x14ac:dyDescent="0.2">
      <c r="H289" s="58"/>
    </row>
    <row r="290" spans="2:10" x14ac:dyDescent="0.2">
      <c r="B290" s="329" t="s">
        <v>228</v>
      </c>
      <c r="C290" s="11"/>
      <c r="D290" s="11"/>
      <c r="E290" s="11"/>
      <c r="F290" s="11"/>
      <c r="G290" s="11"/>
      <c r="H290" s="17"/>
      <c r="J290" s="26"/>
    </row>
    <row r="291" spans="2:10" ht="30" customHeight="1" thickBot="1" x14ac:dyDescent="0.25">
      <c r="B291" s="366" t="s">
        <v>241</v>
      </c>
      <c r="C291" s="366"/>
      <c r="D291" s="366"/>
      <c r="E291" s="366"/>
      <c r="F291" s="366"/>
      <c r="G291" s="366"/>
      <c r="H291" s="366"/>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167.31002768535549</v>
      </c>
      <c r="D293" s="40">
        <f t="shared" si="23"/>
        <v>285.88019708371712</v>
      </c>
      <c r="E293" s="40">
        <f t="shared" si="23"/>
        <v>1035.6462730806425</v>
      </c>
      <c r="F293" s="40">
        <f t="shared" si="23"/>
        <v>1692.97379740818</v>
      </c>
      <c r="G293" s="41">
        <f t="shared" si="23"/>
        <v>0</v>
      </c>
      <c r="H293" s="42">
        <f t="shared" si="23"/>
        <v>255.8297375091249</v>
      </c>
      <c r="I293" s="1"/>
    </row>
    <row r="294" spans="2:10" x14ac:dyDescent="0.2">
      <c r="B294" s="9" t="str">
        <f>$B$33</f>
        <v>Science</v>
      </c>
      <c r="C294" s="75">
        <f t="shared" si="23"/>
        <v>200.21709103325827</v>
      </c>
      <c r="D294" s="75">
        <f t="shared" si="23"/>
        <v>344.89444634196263</v>
      </c>
      <c r="E294" s="75">
        <f t="shared" si="23"/>
        <v>687.19981988303937</v>
      </c>
      <c r="F294" s="75">
        <f t="shared" si="23"/>
        <v>1673.380724320469</v>
      </c>
      <c r="G294" s="96">
        <f t="shared" si="23"/>
        <v>0</v>
      </c>
      <c r="H294" s="43">
        <f t="shared" si="23"/>
        <v>303.33561497433618</v>
      </c>
      <c r="I294" s="1"/>
    </row>
    <row r="295" spans="2:10" x14ac:dyDescent="0.2">
      <c r="B295" s="9" t="str">
        <f>$B$34</f>
        <v>Fine Arts</v>
      </c>
      <c r="C295" s="75">
        <f t="shared" si="23"/>
        <v>249.41384747738505</v>
      </c>
      <c r="D295" s="75">
        <f t="shared" si="23"/>
        <v>482.09196382335182</v>
      </c>
      <c r="E295" s="75">
        <f t="shared" si="23"/>
        <v>1026.5950210802296</v>
      </c>
      <c r="F295" s="75">
        <f t="shared" si="23"/>
        <v>1105.6612331178776</v>
      </c>
      <c r="G295" s="96">
        <f t="shared" si="23"/>
        <v>0</v>
      </c>
      <c r="H295" s="43">
        <f t="shared" si="23"/>
        <v>395.50727203849851</v>
      </c>
      <c r="I295" s="1"/>
    </row>
    <row r="296" spans="2:10" x14ac:dyDescent="0.2">
      <c r="B296" s="9" t="str">
        <f>$B$35</f>
        <v>Teacher Education</v>
      </c>
      <c r="C296" s="75">
        <f t="shared" si="23"/>
        <v>246.50983976192279</v>
      </c>
      <c r="D296" s="75">
        <f t="shared" si="23"/>
        <v>317.33794972699337</v>
      </c>
      <c r="E296" s="75">
        <f t="shared" si="23"/>
        <v>649.68785145572849</v>
      </c>
      <c r="F296" s="75">
        <f t="shared" si="23"/>
        <v>2397.8058925663704</v>
      </c>
      <c r="G296" s="96">
        <f t="shared" si="23"/>
        <v>0</v>
      </c>
      <c r="H296" s="43">
        <f t="shared" si="23"/>
        <v>496.94095020073172</v>
      </c>
      <c r="I296" s="1"/>
    </row>
    <row r="297" spans="2:10" x14ac:dyDescent="0.2">
      <c r="B297" s="9" t="str">
        <f>$B$36</f>
        <v>Agriculture</v>
      </c>
      <c r="C297" s="75">
        <f t="shared" si="23"/>
        <v>258.51818139288991</v>
      </c>
      <c r="D297" s="75">
        <f t="shared" si="23"/>
        <v>317.16775302168145</v>
      </c>
      <c r="E297" s="75">
        <f t="shared" si="23"/>
        <v>1242.3668767173126</v>
      </c>
      <c r="F297" s="75">
        <f t="shared" si="23"/>
        <v>344.36601555552835</v>
      </c>
      <c r="G297" s="96">
        <f t="shared" si="23"/>
        <v>0</v>
      </c>
      <c r="H297" s="43">
        <f t="shared" si="23"/>
        <v>341.74482004077913</v>
      </c>
      <c r="I297" s="1"/>
    </row>
    <row r="298" spans="2:10" x14ac:dyDescent="0.2">
      <c r="B298" s="9" t="str">
        <f>$B$37</f>
        <v>Engineering</v>
      </c>
      <c r="C298" s="75">
        <f t="shared" si="23"/>
        <v>203.44056029503466</v>
      </c>
      <c r="D298" s="75">
        <f t="shared" si="23"/>
        <v>433.37035140617326</v>
      </c>
      <c r="E298" s="75">
        <f t="shared" si="23"/>
        <v>706.22267628009649</v>
      </c>
      <c r="F298" s="75">
        <f t="shared" si="23"/>
        <v>1167.6990530277569</v>
      </c>
      <c r="G298" s="96">
        <f t="shared" si="23"/>
        <v>0</v>
      </c>
      <c r="H298" s="43">
        <f t="shared" si="23"/>
        <v>417.97951228410591</v>
      </c>
      <c r="I298" s="1"/>
    </row>
    <row r="299" spans="2:10" x14ac:dyDescent="0.2">
      <c r="B299" s="9" t="str">
        <f>$B$38</f>
        <v>Home Economics</v>
      </c>
      <c r="C299" s="75">
        <f t="shared" si="23"/>
        <v>235.28333977685975</v>
      </c>
      <c r="D299" s="75">
        <f t="shared" si="23"/>
        <v>285.6170224093915</v>
      </c>
      <c r="E299" s="75">
        <f t="shared" si="23"/>
        <v>493.62585757479053</v>
      </c>
      <c r="F299" s="75">
        <f t="shared" si="23"/>
        <v>1391.5297995382546</v>
      </c>
      <c r="G299" s="96">
        <f t="shared" si="23"/>
        <v>0</v>
      </c>
      <c r="H299" s="43">
        <f t="shared" si="23"/>
        <v>416.614743353405</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614.68008200125803</v>
      </c>
      <c r="D301" s="75">
        <f t="shared" si="23"/>
        <v>338.63829900162466</v>
      </c>
      <c r="E301" s="75">
        <f t="shared" si="23"/>
        <v>2600.2970092051632</v>
      </c>
      <c r="F301" s="75">
        <f t="shared" si="23"/>
        <v>0</v>
      </c>
      <c r="G301" s="96">
        <f t="shared" si="23"/>
        <v>0</v>
      </c>
      <c r="H301" s="43">
        <f t="shared" si="23"/>
        <v>414.20756405101042</v>
      </c>
      <c r="I301" s="1"/>
    </row>
    <row r="302" spans="2:10" x14ac:dyDescent="0.2">
      <c r="B302" s="9" t="str">
        <f>$B$41</f>
        <v>Library Science</v>
      </c>
      <c r="C302" s="75">
        <f t="shared" si="23"/>
        <v>170.52424776394503</v>
      </c>
      <c r="D302" s="75">
        <f t="shared" si="23"/>
        <v>242.40371602483509</v>
      </c>
      <c r="E302" s="75">
        <f t="shared" si="23"/>
        <v>434.75380359139422</v>
      </c>
      <c r="F302" s="75">
        <f t="shared" si="23"/>
        <v>2692.9105782411184</v>
      </c>
      <c r="G302" s="96">
        <f t="shared" si="23"/>
        <v>0</v>
      </c>
      <c r="H302" s="43">
        <f t="shared" si="23"/>
        <v>434.42189289789826</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214.07740776925857</v>
      </c>
      <c r="D306" s="75">
        <f t="shared" si="23"/>
        <v>288.88663392177972</v>
      </c>
      <c r="E306" s="75">
        <f t="shared" si="23"/>
        <v>476.36512325813123</v>
      </c>
      <c r="F306" s="75">
        <f t="shared" si="23"/>
        <v>1775.5427007049936</v>
      </c>
      <c r="G306" s="96">
        <f t="shared" si="23"/>
        <v>493.25765697196761</v>
      </c>
      <c r="H306" s="43">
        <f t="shared" si="23"/>
        <v>435.35574644569266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206.85127322726478</v>
      </c>
      <c r="D308" s="75">
        <f t="shared" si="23"/>
        <v>294.09161082888932</v>
      </c>
      <c r="E308" s="75">
        <f t="shared" si="23"/>
        <v>423.16131822759473</v>
      </c>
      <c r="F308" s="75">
        <f t="shared" si="23"/>
        <v>604.33639189933592</v>
      </c>
      <c r="G308" s="96">
        <f t="shared" si="23"/>
        <v>0</v>
      </c>
      <c r="H308" s="43">
        <f t="shared" si="23"/>
        <v>333.65505926060268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574.07112781492026</v>
      </c>
      <c r="E310" s="75">
        <f t="shared" si="24"/>
        <v>0</v>
      </c>
      <c r="F310" s="75">
        <f t="shared" si="24"/>
        <v>0</v>
      </c>
      <c r="G310" s="96">
        <f t="shared" si="24"/>
        <v>0</v>
      </c>
      <c r="H310" s="43">
        <f t="shared" si="24"/>
        <v>574.07112781492026</v>
      </c>
      <c r="I310" s="1"/>
    </row>
    <row r="311" spans="2:10" x14ac:dyDescent="0.2">
      <c r="B311" s="9" t="str">
        <f>$B$50</f>
        <v>Technology</v>
      </c>
      <c r="C311" s="75">
        <f t="shared" si="24"/>
        <v>364.12985903803281</v>
      </c>
      <c r="D311" s="75">
        <f t="shared" si="24"/>
        <v>402.45979200167801</v>
      </c>
      <c r="E311" s="75">
        <f t="shared" si="24"/>
        <v>667.58296654413073</v>
      </c>
      <c r="F311" s="75">
        <f t="shared" si="24"/>
        <v>0</v>
      </c>
      <c r="G311" s="96">
        <f t="shared" si="24"/>
        <v>0</v>
      </c>
      <c r="H311" s="43">
        <f t="shared" si="24"/>
        <v>463.91239825578697</v>
      </c>
      <c r="I311" s="1"/>
    </row>
    <row r="312" spans="2:10" x14ac:dyDescent="0.2">
      <c r="B312" s="9" t="str">
        <f>$B$51</f>
        <v>Nursing</v>
      </c>
      <c r="C312" s="75">
        <f t="shared" si="24"/>
        <v>397.22379970836408</v>
      </c>
      <c r="D312" s="75">
        <f t="shared" si="24"/>
        <v>509.62694434662279</v>
      </c>
      <c r="E312" s="75">
        <f t="shared" si="24"/>
        <v>773.17958102503405</v>
      </c>
      <c r="F312" s="75">
        <f t="shared" si="24"/>
        <v>2459.98840220182</v>
      </c>
      <c r="G312" s="96">
        <f t="shared" si="24"/>
        <v>0</v>
      </c>
      <c r="H312" s="43">
        <f t="shared" si="24"/>
        <v>669.17759270772558</v>
      </c>
      <c r="I312" s="1"/>
    </row>
    <row r="313" spans="2:10" x14ac:dyDescent="0.2">
      <c r="B313" s="39" t="str">
        <f>$B$52</f>
        <v>Totals</v>
      </c>
      <c r="C313" s="42">
        <f t="shared" si="24"/>
        <v>191.67291176515309</v>
      </c>
      <c r="D313" s="42">
        <f t="shared" si="24"/>
        <v>363.90208645106054</v>
      </c>
      <c r="E313" s="42">
        <f t="shared" si="24"/>
        <v>562.19425644529281</v>
      </c>
      <c r="F313" s="42">
        <f t="shared" si="24"/>
        <v>1864.7315736733397</v>
      </c>
      <c r="G313" s="42">
        <f t="shared" si="24"/>
        <v>493.25765697196761</v>
      </c>
      <c r="H313" s="42">
        <f t="shared" si="24"/>
        <v>384.82383332129638</v>
      </c>
      <c r="I313" s="54"/>
    </row>
    <row r="315" spans="2:10" x14ac:dyDescent="0.2">
      <c r="B315" s="329" t="s">
        <v>39</v>
      </c>
      <c r="C315" s="11"/>
      <c r="D315" s="11"/>
      <c r="E315" s="11"/>
      <c r="F315" s="11"/>
      <c r="G315" s="11"/>
      <c r="H315" s="17"/>
      <c r="J315" s="26"/>
    </row>
    <row r="316" spans="2:10" ht="55.5" customHeight="1" thickBot="1" x14ac:dyDescent="0.25">
      <c r="B316" s="366" t="s">
        <v>242</v>
      </c>
      <c r="C316" s="366"/>
      <c r="D316" s="366"/>
      <c r="E316" s="366"/>
      <c r="F316" s="366"/>
      <c r="G316" s="366"/>
      <c r="H316" s="366"/>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1.7086853731286542</v>
      </c>
      <c r="E318" s="59">
        <f t="shared" si="25"/>
        <v>6.1899832748117563</v>
      </c>
      <c r="F318" s="59">
        <f t="shared" si="25"/>
        <v>10.118782602749905</v>
      </c>
      <c r="G318" s="59">
        <f t="shared" si="25"/>
        <v>0</v>
      </c>
      <c r="H318" s="59">
        <f t="shared" si="25"/>
        <v>1.52907593793625</v>
      </c>
      <c r="I318" s="1"/>
    </row>
    <row r="319" spans="2:10" x14ac:dyDescent="0.2">
      <c r="B319" s="9" t="str">
        <f>$B$33</f>
        <v>Science</v>
      </c>
      <c r="C319" s="59">
        <f t="shared" ref="C319:H334" si="26">IF($C$293=0,"",C294/$C$293)</f>
        <v>1.196683150455202</v>
      </c>
      <c r="D319" s="59">
        <f t="shared" si="26"/>
        <v>2.0614092957451047</v>
      </c>
      <c r="E319" s="59">
        <f t="shared" si="26"/>
        <v>4.1073438896047074</v>
      </c>
      <c r="F319" s="59">
        <f t="shared" si="26"/>
        <v>10.001676214335708</v>
      </c>
      <c r="G319" s="59">
        <f t="shared" si="26"/>
        <v>0</v>
      </c>
      <c r="H319" s="59">
        <f t="shared" si="26"/>
        <v>1.8130151502024221</v>
      </c>
      <c r="I319" s="1"/>
    </row>
    <row r="320" spans="2:10" x14ac:dyDescent="0.2">
      <c r="B320" s="9" t="str">
        <f>$B$34</f>
        <v>Fine Arts</v>
      </c>
      <c r="C320" s="59">
        <f t="shared" si="26"/>
        <v>1.4907286247446843</v>
      </c>
      <c r="D320" s="59">
        <f t="shared" si="26"/>
        <v>2.8814289884045543</v>
      </c>
      <c r="E320" s="59">
        <f t="shared" si="26"/>
        <v>6.1358845927086447</v>
      </c>
      <c r="F320" s="59">
        <f t="shared" si="26"/>
        <v>6.6084576544162221</v>
      </c>
      <c r="G320" s="59">
        <f t="shared" si="26"/>
        <v>0</v>
      </c>
      <c r="H320" s="59">
        <f t="shared" si="26"/>
        <v>2.3639185140910532</v>
      </c>
      <c r="I320" s="1"/>
    </row>
    <row r="321" spans="2:9" x14ac:dyDescent="0.2">
      <c r="B321" s="9" t="str">
        <f>$B$35</f>
        <v>Teacher Education</v>
      </c>
      <c r="C321" s="59">
        <f t="shared" si="26"/>
        <v>1.4733715795296565</v>
      </c>
      <c r="D321" s="59">
        <f t="shared" si="26"/>
        <v>1.896706097758716</v>
      </c>
      <c r="E321" s="59">
        <f t="shared" si="26"/>
        <v>3.8831375527445156</v>
      </c>
      <c r="F321" s="59">
        <f t="shared" si="26"/>
        <v>14.331513333293461</v>
      </c>
      <c r="G321" s="59">
        <f t="shared" si="26"/>
        <v>0</v>
      </c>
      <c r="H321" s="59">
        <f t="shared" si="26"/>
        <v>2.9701803118177867</v>
      </c>
      <c r="I321" s="1"/>
    </row>
    <row r="322" spans="2:9" x14ac:dyDescent="0.2">
      <c r="B322" s="9" t="str">
        <f>$B$36</f>
        <v>Agriculture</v>
      </c>
      <c r="C322" s="59">
        <f t="shared" si="26"/>
        <v>1.5451445736358442</v>
      </c>
      <c r="D322" s="59">
        <f t="shared" si="26"/>
        <v>1.8956888442941957</v>
      </c>
      <c r="E322" s="59">
        <f t="shared" si="26"/>
        <v>7.4255374522662629</v>
      </c>
      <c r="F322" s="59">
        <f t="shared" si="26"/>
        <v>2.0582509029473455</v>
      </c>
      <c r="G322" s="59">
        <f t="shared" si="26"/>
        <v>0</v>
      </c>
      <c r="H322" s="59">
        <f t="shared" si="26"/>
        <v>2.0425842059118358</v>
      </c>
      <c r="I322" s="1"/>
    </row>
    <row r="323" spans="2:9" x14ac:dyDescent="0.2">
      <c r="B323" s="9" t="str">
        <f>$B$37</f>
        <v>Engineering</v>
      </c>
      <c r="C323" s="59">
        <f t="shared" si="26"/>
        <v>1.2159495943520284</v>
      </c>
      <c r="D323" s="59">
        <f t="shared" si="26"/>
        <v>2.5902234157845747</v>
      </c>
      <c r="E323" s="59">
        <f t="shared" si="26"/>
        <v>4.2210421338774999</v>
      </c>
      <c r="F323" s="59">
        <f t="shared" si="26"/>
        <v>6.9792532413164174</v>
      </c>
      <c r="G323" s="59">
        <f t="shared" si="26"/>
        <v>0</v>
      </c>
      <c r="H323" s="59">
        <f t="shared" si="26"/>
        <v>2.4982334774946144</v>
      </c>
      <c r="I323" s="1"/>
    </row>
    <row r="324" spans="2:9" x14ac:dyDescent="0.2">
      <c r="B324" s="9" t="str">
        <f>$B$38</f>
        <v>Home Economics</v>
      </c>
      <c r="C324" s="59">
        <f t="shared" si="26"/>
        <v>1.4062715966991255</v>
      </c>
      <c r="D324" s="59">
        <f t="shared" si="26"/>
        <v>1.707112397031725</v>
      </c>
      <c r="E324" s="59">
        <f t="shared" si="26"/>
        <v>2.9503662416642897</v>
      </c>
      <c r="F324" s="59">
        <f t="shared" si="26"/>
        <v>8.3170735119067469</v>
      </c>
      <c r="G324" s="59">
        <f t="shared" si="26"/>
        <v>0</v>
      </c>
      <c r="H324" s="59">
        <f t="shared" si="26"/>
        <v>2.4900763517707012</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3.6738986330050105</v>
      </c>
      <c r="D326" s="59">
        <f t="shared" si="26"/>
        <v>2.0240167531289304</v>
      </c>
      <c r="E326" s="59">
        <f t="shared" si="26"/>
        <v>15.541788171210523</v>
      </c>
      <c r="F326" s="59">
        <f t="shared" si="26"/>
        <v>0</v>
      </c>
      <c r="G326" s="59">
        <f t="shared" si="26"/>
        <v>0</v>
      </c>
      <c r="H326" s="59">
        <f t="shared" si="26"/>
        <v>2.4756888142411424</v>
      </c>
      <c r="I326" s="1"/>
    </row>
    <row r="327" spans="2:9" x14ac:dyDescent="0.2">
      <c r="B327" s="9" t="str">
        <f>$B$41</f>
        <v>Library Science</v>
      </c>
      <c r="C327" s="59">
        <f t="shared" si="26"/>
        <v>1.0192111621942603</v>
      </c>
      <c r="D327" s="59">
        <f t="shared" si="26"/>
        <v>1.4488295733277945</v>
      </c>
      <c r="E327" s="59">
        <f t="shared" si="26"/>
        <v>2.5984922099767713</v>
      </c>
      <c r="F327" s="59">
        <f t="shared" si="26"/>
        <v>16.095332811165548</v>
      </c>
      <c r="G327" s="59">
        <f t="shared" si="26"/>
        <v>0</v>
      </c>
      <c r="H327" s="59">
        <f t="shared" si="26"/>
        <v>2.5965084036377983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1.279525266542028</v>
      </c>
      <c r="D331" s="59">
        <f t="shared" si="26"/>
        <v>1.7266546298412078</v>
      </c>
      <c r="E331" s="59">
        <f t="shared" si="26"/>
        <v>2.8472000743074832</v>
      </c>
      <c r="F331" s="59">
        <f t="shared" si="26"/>
        <v>10.612290998146822</v>
      </c>
      <c r="G331" s="59">
        <f t="shared" si="26"/>
        <v>2.9481655331477903</v>
      </c>
      <c r="H331" s="59">
        <f t="shared" si="26"/>
        <v>2.6020899791160512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1.2363351801977516</v>
      </c>
      <c r="D333" s="59">
        <f t="shared" si="26"/>
        <v>1.7577644023941006</v>
      </c>
      <c r="E333" s="59">
        <f t="shared" si="26"/>
        <v>2.5292047588647533</v>
      </c>
      <c r="F333" s="59">
        <f t="shared" si="26"/>
        <v>3.6120751413409335</v>
      </c>
      <c r="G333" s="59">
        <f t="shared" si="26"/>
        <v>0</v>
      </c>
      <c r="H333" s="59">
        <f t="shared" si="26"/>
        <v>1.9942322876670424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3.4311818350453134</v>
      </c>
      <c r="E335" s="59">
        <f t="shared" si="27"/>
        <v>0</v>
      </c>
      <c r="F335" s="59">
        <f t="shared" si="27"/>
        <v>0</v>
      </c>
      <c r="G335" s="59">
        <f t="shared" si="27"/>
        <v>0</v>
      </c>
      <c r="H335" s="59">
        <f t="shared" si="27"/>
        <v>3.4311818350453134</v>
      </c>
      <c r="I335" s="1"/>
    </row>
    <row r="336" spans="2:9" x14ac:dyDescent="0.2">
      <c r="B336" s="9" t="str">
        <f>$B$50</f>
        <v>Technology</v>
      </c>
      <c r="C336" s="59">
        <f t="shared" si="27"/>
        <v>2.1763779737268241</v>
      </c>
      <c r="D336" s="59">
        <f t="shared" si="27"/>
        <v>2.405473225780268</v>
      </c>
      <c r="E336" s="59">
        <f t="shared" si="27"/>
        <v>3.9900953683397407</v>
      </c>
      <c r="F336" s="59">
        <f t="shared" si="27"/>
        <v>0</v>
      </c>
      <c r="G336" s="59">
        <f t="shared" si="27"/>
        <v>0</v>
      </c>
      <c r="H336" s="59">
        <f t="shared" si="27"/>
        <v>2.772771032757368</v>
      </c>
      <c r="I336" s="1"/>
    </row>
    <row r="337" spans="2:10" x14ac:dyDescent="0.2">
      <c r="B337" s="9" t="str">
        <f>$B$51</f>
        <v>Nursing</v>
      </c>
      <c r="C337" s="59">
        <f t="shared" si="27"/>
        <v>2.374178076495129</v>
      </c>
      <c r="D337" s="59">
        <f t="shared" si="27"/>
        <v>3.0460035862586259</v>
      </c>
      <c r="E337" s="59">
        <f t="shared" si="27"/>
        <v>4.6212387369816321</v>
      </c>
      <c r="F337" s="59">
        <f t="shared" si="27"/>
        <v>14.70317372027511</v>
      </c>
      <c r="G337" s="59">
        <f t="shared" si="27"/>
        <v>0</v>
      </c>
      <c r="H337" s="59">
        <f t="shared" si="27"/>
        <v>3.9996263342098421</v>
      </c>
      <c r="I337" s="1"/>
    </row>
    <row r="338" spans="2:10" x14ac:dyDescent="0.2">
      <c r="B338" s="39" t="str">
        <f>$B$52</f>
        <v>Totals</v>
      </c>
      <c r="C338" s="59">
        <f t="shared" si="27"/>
        <v>1.1456152055967299</v>
      </c>
      <c r="D338" s="59">
        <f t="shared" si="27"/>
        <v>2.1750165933593508</v>
      </c>
      <c r="E338" s="59">
        <f t="shared" si="27"/>
        <v>3.3601946292338174</v>
      </c>
      <c r="F338" s="59">
        <f t="shared" si="27"/>
        <v>11.145366476061842</v>
      </c>
      <c r="G338" s="59">
        <f t="shared" si="27"/>
        <v>2.9481655331477903</v>
      </c>
      <c r="H338" s="59">
        <f t="shared" si="27"/>
        <v>2.3000643693933216</v>
      </c>
      <c r="I338" s="54"/>
    </row>
    <row r="340" spans="2:10" x14ac:dyDescent="0.2">
      <c r="B340" s="329" t="s">
        <v>243</v>
      </c>
      <c r="C340" s="11"/>
      <c r="D340" s="11"/>
      <c r="E340" s="11"/>
      <c r="F340" s="11"/>
      <c r="G340" s="11"/>
      <c r="H340" s="17"/>
      <c r="J340" s="26"/>
    </row>
    <row r="341" spans="2:10" ht="55.5" customHeight="1" thickBot="1" x14ac:dyDescent="0.25">
      <c r="B341" s="366" t="s">
        <v>244</v>
      </c>
      <c r="C341" s="366"/>
      <c r="D341" s="366"/>
      <c r="E341" s="366"/>
      <c r="F341" s="366"/>
      <c r="G341" s="366"/>
      <c r="H341" s="366"/>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5019.3008305606645</v>
      </c>
      <c r="D343" s="42">
        <f t="shared" si="28"/>
        <v>8576.4059125115127</v>
      </c>
      <c r="E343" s="42">
        <f>E293*24</f>
        <v>24855.510553935419</v>
      </c>
      <c r="F343" s="42">
        <f>F293*18</f>
        <v>30473.528353347239</v>
      </c>
      <c r="G343" s="42">
        <f>G293*24</f>
        <v>0</v>
      </c>
      <c r="H343" s="42">
        <f>IF((C32/30+D32/30+E32/24+F32/18+G32/24)=0,0,H268/(C32/30+D32/30+E32/24+F32/18+G32/24))</f>
        <v>7489.5189839091308</v>
      </c>
      <c r="I343" s="1"/>
    </row>
    <row r="344" spans="2:10" x14ac:dyDescent="0.2">
      <c r="B344" s="9" t="str">
        <f>$B$33</f>
        <v>Science</v>
      </c>
      <c r="C344" s="43">
        <f t="shared" si="28"/>
        <v>6006.5127309977479</v>
      </c>
      <c r="D344" s="43">
        <f t="shared" si="28"/>
        <v>10346.833390258878</v>
      </c>
      <c r="E344" s="43">
        <f>E294*24</f>
        <v>16492.795677192946</v>
      </c>
      <c r="F344" s="43">
        <f>F294*18</f>
        <v>30120.85303776844</v>
      </c>
      <c r="G344" s="43">
        <f>G294*24</f>
        <v>0</v>
      </c>
      <c r="H344" s="43">
        <f t="shared" ref="H344:H363" si="29">IF((C33/30+D33/30+E33/24+F33/18+G33/24)=0,0,H269/(C33/30+D33/30+E33/24+F33/18+G33/24))</f>
        <v>8847.4140706181297</v>
      </c>
      <c r="I344" s="1"/>
    </row>
    <row r="345" spans="2:10" x14ac:dyDescent="0.2">
      <c r="B345" s="9" t="str">
        <f>$B$34</f>
        <v>Fine Arts</v>
      </c>
      <c r="C345" s="43">
        <f t="shared" si="28"/>
        <v>7482.4154243215517</v>
      </c>
      <c r="D345" s="43">
        <f t="shared" si="28"/>
        <v>14462.758914700555</v>
      </c>
      <c r="E345" s="43">
        <f t="shared" ref="E345:E363" si="30">E295*24</f>
        <v>24638.280505925512</v>
      </c>
      <c r="F345" s="43">
        <f t="shared" ref="F345:F363" si="31">F295*18</f>
        <v>19901.902196121795</v>
      </c>
      <c r="G345" s="43">
        <f t="shared" ref="G345:G363" si="32">G295*24</f>
        <v>0</v>
      </c>
      <c r="H345" s="43">
        <f t="shared" si="29"/>
        <v>11520.896010497429</v>
      </c>
      <c r="I345" s="1"/>
    </row>
    <row r="346" spans="2:10" x14ac:dyDescent="0.2">
      <c r="B346" s="9" t="str">
        <f>$B$35</f>
        <v>Teacher Education</v>
      </c>
      <c r="C346" s="43">
        <f t="shared" si="28"/>
        <v>7395.295192857684</v>
      </c>
      <c r="D346" s="43">
        <f t="shared" si="28"/>
        <v>9520.1384918098011</v>
      </c>
      <c r="E346" s="43">
        <f t="shared" si="30"/>
        <v>15592.508434937485</v>
      </c>
      <c r="F346" s="43">
        <f t="shared" si="31"/>
        <v>43160.50606619467</v>
      </c>
      <c r="G346" s="43">
        <f t="shared" si="32"/>
        <v>0</v>
      </c>
      <c r="H346" s="43">
        <f t="shared" si="29"/>
        <v>13470.826650790588</v>
      </c>
      <c r="I346" s="1"/>
    </row>
    <row r="347" spans="2:10" x14ac:dyDescent="0.2">
      <c r="B347" s="9" t="str">
        <f>$B$36</f>
        <v>Agriculture</v>
      </c>
      <c r="C347" s="43">
        <f t="shared" si="28"/>
        <v>7755.5454417866977</v>
      </c>
      <c r="D347" s="43">
        <f t="shared" si="28"/>
        <v>9515.032590650444</v>
      </c>
      <c r="E347" s="43">
        <f t="shared" si="30"/>
        <v>29816.805041215503</v>
      </c>
      <c r="F347" s="43">
        <f t="shared" si="31"/>
        <v>6198.5882799995106</v>
      </c>
      <c r="G347" s="43">
        <f t="shared" si="32"/>
        <v>0</v>
      </c>
      <c r="H347" s="43">
        <f t="shared" si="29"/>
        <v>10086.25359884715</v>
      </c>
      <c r="I347" s="1"/>
    </row>
    <row r="348" spans="2:10" x14ac:dyDescent="0.2">
      <c r="B348" s="9" t="str">
        <f>$B$37</f>
        <v>Engineering</v>
      </c>
      <c r="C348" s="43">
        <f t="shared" si="28"/>
        <v>6103.2168088510398</v>
      </c>
      <c r="D348" s="43">
        <f t="shared" si="28"/>
        <v>13001.110542185197</v>
      </c>
      <c r="E348" s="43">
        <f t="shared" si="30"/>
        <v>16949.344230722316</v>
      </c>
      <c r="F348" s="43">
        <f t="shared" si="31"/>
        <v>21018.582954499623</v>
      </c>
      <c r="G348" s="43">
        <f t="shared" si="32"/>
        <v>0</v>
      </c>
      <c r="H348" s="43">
        <f t="shared" si="29"/>
        <v>11822.012992939042</v>
      </c>
      <c r="I348" s="1"/>
    </row>
    <row r="349" spans="2:10" x14ac:dyDescent="0.2">
      <c r="B349" s="9" t="str">
        <f>$B$38</f>
        <v>Home Economics</v>
      </c>
      <c r="C349" s="43">
        <f t="shared" si="28"/>
        <v>7058.500193305792</v>
      </c>
      <c r="D349" s="43">
        <f t="shared" si="28"/>
        <v>8568.5106722817454</v>
      </c>
      <c r="E349" s="43">
        <f t="shared" si="30"/>
        <v>11847.020581794972</v>
      </c>
      <c r="F349" s="43">
        <f t="shared" si="31"/>
        <v>25047.536391688584</v>
      </c>
      <c r="G349" s="43">
        <f t="shared" si="32"/>
        <v>0</v>
      </c>
      <c r="H349" s="43">
        <f t="shared" si="29"/>
        <v>11104.806282647425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18440.402460037742</v>
      </c>
      <c r="D351" s="43">
        <f t="shared" si="28"/>
        <v>10159.14897004874</v>
      </c>
      <c r="E351" s="43">
        <f t="shared" si="30"/>
        <v>62407.128220923914</v>
      </c>
      <c r="F351" s="43">
        <f t="shared" si="31"/>
        <v>0</v>
      </c>
      <c r="G351" s="43">
        <f t="shared" si="32"/>
        <v>0</v>
      </c>
      <c r="H351" s="43">
        <f t="shared" si="29"/>
        <v>12383.884596882886</v>
      </c>
      <c r="I351" s="1"/>
    </row>
    <row r="352" spans="2:10" x14ac:dyDescent="0.2">
      <c r="B352" s="9" t="str">
        <f>$B$41</f>
        <v>Library Science</v>
      </c>
      <c r="C352" s="43">
        <f t="shared" si="28"/>
        <v>5115.727432918351</v>
      </c>
      <c r="D352" s="43">
        <f t="shared" si="28"/>
        <v>7272.1114807450531</v>
      </c>
      <c r="E352" s="43">
        <f t="shared" si="30"/>
        <v>10434.091286193461</v>
      </c>
      <c r="F352" s="43">
        <f t="shared" si="31"/>
        <v>48472.390408340128</v>
      </c>
      <c r="G352" s="43">
        <f t="shared" si="32"/>
        <v>0</v>
      </c>
      <c r="H352" s="43">
        <f t="shared" si="29"/>
        <v>10585.425120843774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6422.3222330777571</v>
      </c>
      <c r="D356" s="43">
        <f t="shared" si="28"/>
        <v>8666.5990176533924</v>
      </c>
      <c r="E356" s="43">
        <f t="shared" si="30"/>
        <v>11432.76295819515</v>
      </c>
      <c r="F356" s="43">
        <f t="shared" si="31"/>
        <v>31959.768612689884</v>
      </c>
      <c r="G356" s="43">
        <f t="shared" si="32"/>
        <v>11838.183767327222</v>
      </c>
      <c r="H356" s="43">
        <f t="shared" si="29"/>
        <v>11228.152067394376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6205.5381968179436</v>
      </c>
      <c r="D358" s="43">
        <f t="shared" si="28"/>
        <v>8822.7483248666795</v>
      </c>
      <c r="E358" s="43">
        <f t="shared" si="30"/>
        <v>10155.871637462275</v>
      </c>
      <c r="F358" s="43">
        <f t="shared" si="31"/>
        <v>10878.055054188048</v>
      </c>
      <c r="G358" s="43">
        <f t="shared" si="32"/>
        <v>0</v>
      </c>
      <c r="H358" s="43">
        <f t="shared" si="29"/>
        <v>9141.5310634509096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17222.133834447606</v>
      </c>
      <c r="E360" s="43">
        <f t="shared" si="30"/>
        <v>0</v>
      </c>
      <c r="F360" s="43">
        <f t="shared" si="31"/>
        <v>0</v>
      </c>
      <c r="G360" s="43">
        <f t="shared" si="32"/>
        <v>0</v>
      </c>
      <c r="H360" s="43">
        <f t="shared" si="29"/>
        <v>17222.133834447606</v>
      </c>
      <c r="I360" s="1"/>
    </row>
    <row r="361" spans="2:9" x14ac:dyDescent="0.2">
      <c r="B361" s="9" t="str">
        <f>$B$50</f>
        <v>Technology</v>
      </c>
      <c r="C361" s="43">
        <f t="shared" si="33"/>
        <v>10923.895771140984</v>
      </c>
      <c r="D361" s="43">
        <f t="shared" si="33"/>
        <v>12073.793760050341</v>
      </c>
      <c r="E361" s="43">
        <f t="shared" si="30"/>
        <v>16021.991197059138</v>
      </c>
      <c r="F361" s="43">
        <f t="shared" si="31"/>
        <v>0</v>
      </c>
      <c r="G361" s="43">
        <f t="shared" si="32"/>
        <v>0</v>
      </c>
      <c r="H361" s="43">
        <f t="shared" si="29"/>
        <v>13134.361910690157</v>
      </c>
      <c r="I361" s="1"/>
    </row>
    <row r="362" spans="2:9" x14ac:dyDescent="0.2">
      <c r="B362" s="9" t="str">
        <f>$B$51</f>
        <v>Nursing</v>
      </c>
      <c r="C362" s="43">
        <f t="shared" si="33"/>
        <v>11916.713991250923</v>
      </c>
      <c r="D362" s="43">
        <f t="shared" si="33"/>
        <v>15288.808330398684</v>
      </c>
      <c r="E362" s="43">
        <f t="shared" si="30"/>
        <v>18556.309944600816</v>
      </c>
      <c r="F362" s="43">
        <f t="shared" si="31"/>
        <v>44279.791239632759</v>
      </c>
      <c r="G362" s="43">
        <f t="shared" si="32"/>
        <v>0</v>
      </c>
      <c r="H362" s="43">
        <f t="shared" si="29"/>
        <v>18351.884646571489</v>
      </c>
      <c r="I362" s="1"/>
    </row>
    <row r="363" spans="2:9" x14ac:dyDescent="0.2">
      <c r="B363" s="39" t="str">
        <f>$B$52</f>
        <v>Totals</v>
      </c>
      <c r="C363" s="42">
        <f t="shared" si="33"/>
        <v>5750.1873529545928</v>
      </c>
      <c r="D363" s="42">
        <f t="shared" si="33"/>
        <v>10917.062593531817</v>
      </c>
      <c r="E363" s="42">
        <f t="shared" si="30"/>
        <v>13492.662154687026</v>
      </c>
      <c r="F363" s="42">
        <f t="shared" si="31"/>
        <v>33565.168326120111</v>
      </c>
      <c r="G363" s="42">
        <f t="shared" si="32"/>
        <v>11838.183767327222</v>
      </c>
      <c r="H363" s="42">
        <f t="shared" si="29"/>
        <v>10699.841183645056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97" priority="14" stopIfTrue="1"/>
  </conditionalFormatting>
  <conditionalFormatting sqref="D25:G25">
    <cfRule type="expression" dxfId="96" priority="13" stopIfTrue="1">
      <formula>D52=0</formula>
    </cfRule>
  </conditionalFormatting>
  <conditionalFormatting sqref="C25:G25">
    <cfRule type="expression" dxfId="95" priority="12" stopIfTrue="1">
      <formula>AND(C52=0,C25&gt;0)</formula>
    </cfRule>
  </conditionalFormatting>
  <conditionalFormatting sqref="C116:G135">
    <cfRule type="expression" dxfId="94" priority="11" stopIfTrue="1">
      <formula>C32=0</formula>
    </cfRule>
  </conditionalFormatting>
  <conditionalFormatting sqref="H143:H162">
    <cfRule type="expression" dxfId="93" priority="10" stopIfTrue="1">
      <formula>OR(AND(#REF!&gt;0,H143&gt;0,H61=0),AND(#REF!&gt;0,H143&gt;0,H32=0))</formula>
    </cfRule>
  </conditionalFormatting>
  <conditionalFormatting sqref="H188">
    <cfRule type="expression" dxfId="92" priority="9" stopIfTrue="1">
      <formula>$H$188&lt;&gt;$I$163</formula>
    </cfRule>
  </conditionalFormatting>
  <conditionalFormatting sqref="H288">
    <cfRule type="expression" dxfId="91" priority="8" stopIfTrue="1">
      <formula>ROUND($H$288,-1)&lt;&gt;ROUND($H$18,-1)</formula>
    </cfRule>
  </conditionalFormatting>
  <conditionalFormatting sqref="C293:G312">
    <cfRule type="expression" dxfId="90" priority="7" stopIfTrue="1">
      <formula>C32=0</formula>
    </cfRule>
  </conditionalFormatting>
  <conditionalFormatting sqref="H138">
    <cfRule type="cellIs" dxfId="89" priority="6" operator="lessThan">
      <formula>0</formula>
    </cfRule>
  </conditionalFormatting>
  <conditionalFormatting sqref="C91:G110">
    <cfRule type="expression" dxfId="88" priority="5" stopIfTrue="1">
      <formula>C32=0</formula>
    </cfRule>
  </conditionalFormatting>
  <conditionalFormatting sqref="C143:H162">
    <cfRule type="expression" dxfId="87" priority="4" stopIfTrue="1">
      <formula>C32=0</formula>
    </cfRule>
  </conditionalFormatting>
  <conditionalFormatting sqref="H143:H162">
    <cfRule type="expression" dxfId="86" priority="3" stopIfTrue="1">
      <formula>OR(AND(#REF!&gt;0,H143&gt;0,H61=0),AND(#REF!&gt;0,H143&gt;0,H32=0))</formula>
    </cfRule>
  </conditionalFormatting>
  <conditionalFormatting sqref="H143:H162">
    <cfRule type="expression" dxfId="85" priority="2" stopIfTrue="1">
      <formula>OR(AND(#REF!&gt;0,H143&gt;0,H61=0),AND(#REF!&gt;0,H143&gt;0,H32=0))</formula>
    </cfRule>
  </conditionalFormatting>
  <conditionalFormatting sqref="H143:H162">
    <cfRule type="expression" dxfId="8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94</v>
      </c>
      <c r="C3" s="6"/>
      <c r="D3" s="6"/>
      <c r="E3" s="6"/>
      <c r="F3" s="6"/>
      <c r="G3" s="6"/>
      <c r="H3" s="6"/>
    </row>
    <row r="4" spans="2:8" x14ac:dyDescent="0.2">
      <c r="B4" s="90" t="s">
        <v>165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Data!G34</f>
        <v>67918236</v>
      </c>
      <c r="G13" s="33"/>
      <c r="H13" s="60">
        <f>F13</f>
        <v>67918236</v>
      </c>
    </row>
    <row r="14" spans="2:8" x14ac:dyDescent="0.2">
      <c r="B14" s="351" t="s">
        <v>15</v>
      </c>
      <c r="C14" s="351"/>
      <c r="D14" s="351"/>
      <c r="E14" s="351"/>
      <c r="F14" s="82">
        <f>Data!H34</f>
        <v>3408038</v>
      </c>
      <c r="G14" s="33"/>
      <c r="H14" s="30">
        <f>F14</f>
        <v>3408038</v>
      </c>
    </row>
    <row r="15" spans="2:8" x14ac:dyDescent="0.2">
      <c r="B15" s="351" t="s">
        <v>16</v>
      </c>
      <c r="C15" s="351"/>
      <c r="D15" s="351"/>
      <c r="E15" s="351"/>
      <c r="F15" s="82">
        <f>Data!I34</f>
        <v>34224691</v>
      </c>
      <c r="G15" s="33"/>
      <c r="H15" s="30">
        <f>F15</f>
        <v>34224691</v>
      </c>
    </row>
    <row r="16" spans="2:8" x14ac:dyDescent="0.2">
      <c r="B16" s="351" t="s">
        <v>20</v>
      </c>
      <c r="C16" s="351"/>
      <c r="D16" s="351"/>
      <c r="E16" s="351"/>
      <c r="F16" s="82">
        <f>Data!J34</f>
        <v>10146803</v>
      </c>
      <c r="G16" s="33"/>
      <c r="H16" s="30">
        <f>F16-G16</f>
        <v>10146803</v>
      </c>
    </row>
    <row r="17" spans="2:23" x14ac:dyDescent="0.2">
      <c r="B17" s="351" t="s">
        <v>17</v>
      </c>
      <c r="C17" s="351"/>
      <c r="D17" s="351"/>
      <c r="E17" s="351"/>
      <c r="F17" s="82">
        <f>Data!K34</f>
        <v>25940758</v>
      </c>
      <c r="G17" s="33"/>
      <c r="H17" s="30">
        <f>F17</f>
        <v>25940758</v>
      </c>
    </row>
    <row r="18" spans="2:23" x14ac:dyDescent="0.2">
      <c r="B18" s="351" t="s">
        <v>1</v>
      </c>
      <c r="C18" s="351"/>
      <c r="D18" s="351"/>
      <c r="E18" s="351"/>
      <c r="F18" s="83">
        <f>SUM(F13:F17)</f>
        <v>141638526</v>
      </c>
      <c r="G18" s="34"/>
      <c r="H18" s="29">
        <f>SUM(H13:H17)</f>
        <v>141638526</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ht="28.5" x14ac:dyDescent="0.2">
      <c r="B21" s="361" t="s">
        <v>23</v>
      </c>
      <c r="C21" s="362"/>
      <c r="D21" s="350" t="str">
        <f>Data!L34</f>
        <v>Cynthia Brown</v>
      </c>
      <c r="E21" s="350"/>
      <c r="F21" s="350"/>
      <c r="G21" s="94" t="str">
        <f>Data!M34</f>
        <v>409-880-7925</v>
      </c>
      <c r="H21" s="84" t="str">
        <f>Data!N34</f>
        <v>cynthia.brown@lamar.edu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Data!O34</f>
        <v>4296</v>
      </c>
      <c r="D25" s="86">
        <f>Data!P34</f>
        <v>5832</v>
      </c>
      <c r="E25" s="86">
        <f>Data!Q34</f>
        <v>3488</v>
      </c>
      <c r="F25" s="86">
        <f>Data!R34</f>
        <v>287</v>
      </c>
      <c r="G25" s="86">
        <f>Data!S34</f>
        <v>26</v>
      </c>
      <c r="H25" s="74">
        <f>SUM(C25:G25)</f>
        <v>13929</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ht="28.5" x14ac:dyDescent="0.2">
      <c r="B28" s="361" t="s">
        <v>40</v>
      </c>
      <c r="C28" s="362"/>
      <c r="D28" s="350" t="str">
        <f>Data!T34</f>
        <v>Marsh, Gregory</v>
      </c>
      <c r="E28" s="350"/>
      <c r="F28" s="350"/>
      <c r="G28" s="94" t="str">
        <f>Data!U34</f>
        <v>(409) 880-2100</v>
      </c>
      <c r="H28" s="84" t="str">
        <f>Data!V34</f>
        <v>gregory.marsh@lamar.edu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Data!W34</f>
        <v>76606</v>
      </c>
      <c r="D32" s="87">
        <f>Data!AQ34</f>
        <v>26636</v>
      </c>
      <c r="E32" s="87">
        <f>Data!BK34</f>
        <v>11398</v>
      </c>
      <c r="F32" s="87">
        <f>Data!CE34</f>
        <v>84</v>
      </c>
      <c r="G32" s="87">
        <f>Data!CY34</f>
        <v>0</v>
      </c>
      <c r="H32" s="22">
        <f>SUM(C32:G32)</f>
        <v>114724</v>
      </c>
      <c r="I32" s="1"/>
      <c r="W32" s="18"/>
    </row>
    <row r="33" spans="2:23" x14ac:dyDescent="0.2">
      <c r="B33" s="7" t="s">
        <v>47</v>
      </c>
      <c r="C33" s="87">
        <f>Data!X34</f>
        <v>22882</v>
      </c>
      <c r="D33" s="87">
        <f>Data!AR34</f>
        <v>8483</v>
      </c>
      <c r="E33" s="87">
        <f>Data!BL34</f>
        <v>1087</v>
      </c>
      <c r="F33" s="87">
        <f>Data!CF34</f>
        <v>0</v>
      </c>
      <c r="G33" s="87">
        <f>Data!CZ34</f>
        <v>0</v>
      </c>
      <c r="H33" s="22">
        <f t="shared" ref="H33:H52" si="0">SUM(C33:G33)</f>
        <v>32452</v>
      </c>
      <c r="I33" s="1"/>
      <c r="W33" s="18"/>
    </row>
    <row r="34" spans="2:23" x14ac:dyDescent="0.2">
      <c r="B34" s="7" t="s">
        <v>48</v>
      </c>
      <c r="C34" s="87">
        <f>Data!Y34</f>
        <v>10930</v>
      </c>
      <c r="D34" s="87">
        <f>Data!AS34</f>
        <v>3211</v>
      </c>
      <c r="E34" s="87">
        <f>Data!BM34</f>
        <v>112</v>
      </c>
      <c r="F34" s="87">
        <f>Data!CG34</f>
        <v>0</v>
      </c>
      <c r="G34" s="87">
        <f>Data!DA34</f>
        <v>0</v>
      </c>
      <c r="H34" s="22">
        <f t="shared" si="0"/>
        <v>14253</v>
      </c>
      <c r="I34" s="1"/>
      <c r="W34" s="18"/>
    </row>
    <row r="35" spans="2:23" x14ac:dyDescent="0.2">
      <c r="B35" s="7" t="s">
        <v>49</v>
      </c>
      <c r="C35" s="87">
        <f>Data!Z34</f>
        <v>1458</v>
      </c>
      <c r="D35" s="87">
        <f>Data!AT34</f>
        <v>2313</v>
      </c>
      <c r="E35" s="87">
        <f>Data!BN34</f>
        <v>53544</v>
      </c>
      <c r="F35" s="87">
        <f>Data!CH34</f>
        <v>3219</v>
      </c>
      <c r="G35" s="87">
        <f>Data!DB34</f>
        <v>0</v>
      </c>
      <c r="H35" s="22">
        <f t="shared" si="0"/>
        <v>60534</v>
      </c>
      <c r="I35" s="1"/>
      <c r="W35" s="18"/>
    </row>
    <row r="36" spans="2:23" x14ac:dyDescent="0.2">
      <c r="B36" s="7" t="s">
        <v>50</v>
      </c>
      <c r="C36" s="87">
        <f>Data!AA34</f>
        <v>0</v>
      </c>
      <c r="D36" s="87">
        <f>Data!AU34</f>
        <v>0</v>
      </c>
      <c r="E36" s="87">
        <f>Data!BO34</f>
        <v>0</v>
      </c>
      <c r="F36" s="87">
        <f>Data!CI34</f>
        <v>0</v>
      </c>
      <c r="G36" s="87">
        <f>Data!DC34</f>
        <v>0</v>
      </c>
      <c r="H36" s="22">
        <f t="shared" si="0"/>
        <v>0</v>
      </c>
      <c r="I36" s="1"/>
      <c r="W36" s="18"/>
    </row>
    <row r="37" spans="2:23" x14ac:dyDescent="0.2">
      <c r="B37" s="7" t="s">
        <v>51</v>
      </c>
      <c r="C37" s="87">
        <f>Data!AB34</f>
        <v>6786</v>
      </c>
      <c r="D37" s="87">
        <f>Data!AV34</f>
        <v>13251</v>
      </c>
      <c r="E37" s="87">
        <f>Data!BP34</f>
        <v>5550</v>
      </c>
      <c r="F37" s="87">
        <f>Data!CJ34</f>
        <v>1390</v>
      </c>
      <c r="G37" s="87">
        <f>Data!DD34</f>
        <v>0</v>
      </c>
      <c r="H37" s="22">
        <f t="shared" si="0"/>
        <v>26977</v>
      </c>
      <c r="I37" s="1"/>
      <c r="W37" s="18"/>
    </row>
    <row r="38" spans="2:23" x14ac:dyDescent="0.2">
      <c r="B38" s="7" t="s">
        <v>52</v>
      </c>
      <c r="C38" s="87">
        <f>Data!AC34</f>
        <v>408</v>
      </c>
      <c r="D38" s="87">
        <f>Data!AW34</f>
        <v>1737</v>
      </c>
      <c r="E38" s="87">
        <f>Data!BQ34</f>
        <v>345</v>
      </c>
      <c r="F38" s="87">
        <f>Data!CK34</f>
        <v>0</v>
      </c>
      <c r="G38" s="87">
        <f>Data!DE34</f>
        <v>0</v>
      </c>
      <c r="H38" s="22">
        <f t="shared" si="0"/>
        <v>2490</v>
      </c>
      <c r="I38" s="1"/>
      <c r="W38" s="18"/>
    </row>
    <row r="39" spans="2:23" x14ac:dyDescent="0.2">
      <c r="B39" s="7" t="s">
        <v>53</v>
      </c>
      <c r="C39" s="87">
        <f>Data!AD34</f>
        <v>0</v>
      </c>
      <c r="D39" s="87">
        <f>Data!AX34</f>
        <v>0</v>
      </c>
      <c r="E39" s="87">
        <f>Data!BR34</f>
        <v>0</v>
      </c>
      <c r="F39" s="87">
        <f>Data!CL34</f>
        <v>0</v>
      </c>
      <c r="G39" s="87">
        <f>Data!DF34</f>
        <v>0</v>
      </c>
      <c r="H39" s="22">
        <f t="shared" si="0"/>
        <v>0</v>
      </c>
      <c r="I39" s="1"/>
      <c r="W39" s="18"/>
    </row>
    <row r="40" spans="2:23" x14ac:dyDescent="0.2">
      <c r="B40" s="7" t="s">
        <v>54</v>
      </c>
      <c r="C40" s="87">
        <f>Data!AE34</f>
        <v>589</v>
      </c>
      <c r="D40" s="87">
        <f>Data!AY34</f>
        <v>2051</v>
      </c>
      <c r="E40" s="87">
        <f>Data!BS34</f>
        <v>0</v>
      </c>
      <c r="F40" s="87">
        <f>Data!CM34</f>
        <v>0</v>
      </c>
      <c r="G40" s="87">
        <f>Data!DG34</f>
        <v>0</v>
      </c>
      <c r="H40" s="22">
        <f t="shared" si="0"/>
        <v>2640</v>
      </c>
      <c r="I40" s="1"/>
      <c r="W40" s="18"/>
    </row>
    <row r="41" spans="2:23" x14ac:dyDescent="0.2">
      <c r="B41" s="7" t="s">
        <v>55</v>
      </c>
      <c r="C41" s="87">
        <f>Data!AF34</f>
        <v>216</v>
      </c>
      <c r="D41" s="87">
        <f>Data!AZ34</f>
        <v>0</v>
      </c>
      <c r="E41" s="87">
        <f>Data!BT34</f>
        <v>0</v>
      </c>
      <c r="F41" s="87">
        <f>Data!CN34</f>
        <v>0</v>
      </c>
      <c r="G41" s="87">
        <f>Data!DH34</f>
        <v>0</v>
      </c>
      <c r="H41" s="22">
        <f t="shared" si="0"/>
        <v>216</v>
      </c>
      <c r="I41" s="1"/>
      <c r="W41" s="18"/>
    </row>
    <row r="42" spans="2:23" x14ac:dyDescent="0.2">
      <c r="B42" s="7" t="s">
        <v>56</v>
      </c>
      <c r="C42" s="87">
        <f>Data!AG34</f>
        <v>0</v>
      </c>
      <c r="D42" s="87">
        <f>Data!BA34</f>
        <v>0</v>
      </c>
      <c r="E42" s="87">
        <f>Data!BU34</f>
        <v>0</v>
      </c>
      <c r="F42" s="87">
        <f>Data!CO34</f>
        <v>0</v>
      </c>
      <c r="G42" s="87">
        <f>Data!DI34</f>
        <v>0</v>
      </c>
      <c r="H42" s="22">
        <f t="shared" si="0"/>
        <v>0</v>
      </c>
      <c r="I42" s="1"/>
      <c r="W42" s="18"/>
    </row>
    <row r="43" spans="2:23" x14ac:dyDescent="0.2">
      <c r="B43" s="7" t="s">
        <v>57</v>
      </c>
      <c r="C43" s="87">
        <f>Data!AH34</f>
        <v>36</v>
      </c>
      <c r="D43" s="87">
        <f>Data!BB34</f>
        <v>78</v>
      </c>
      <c r="E43" s="87">
        <f>Data!BV34</f>
        <v>0</v>
      </c>
      <c r="F43" s="87">
        <f>Data!CP34</f>
        <v>0</v>
      </c>
      <c r="G43" s="87">
        <f>Data!DJ34</f>
        <v>0</v>
      </c>
      <c r="H43" s="22">
        <f t="shared" si="0"/>
        <v>114</v>
      </c>
      <c r="I43" s="1"/>
      <c r="W43" s="18"/>
    </row>
    <row r="44" spans="2:23" x14ac:dyDescent="0.2">
      <c r="B44" s="7" t="s">
        <v>58</v>
      </c>
      <c r="C44" s="87">
        <f>Data!AI34</f>
        <v>358</v>
      </c>
      <c r="D44" s="87">
        <f>Data!BC34</f>
        <v>0</v>
      </c>
      <c r="E44" s="87">
        <f>Data!BW34</f>
        <v>0</v>
      </c>
      <c r="F44" s="87">
        <f>Data!CQ34</f>
        <v>0</v>
      </c>
      <c r="G44" s="87">
        <f>Data!DK34</f>
        <v>0</v>
      </c>
      <c r="H44" s="22">
        <f t="shared" si="0"/>
        <v>358</v>
      </c>
      <c r="I44" s="1"/>
      <c r="W44" s="18"/>
    </row>
    <row r="45" spans="2:23" x14ac:dyDescent="0.2">
      <c r="B45" s="7" t="s">
        <v>59</v>
      </c>
      <c r="C45" s="87">
        <f>Data!AJ34</f>
        <v>4163</v>
      </c>
      <c r="D45" s="87">
        <f>Data!BD34</f>
        <v>4963</v>
      </c>
      <c r="E45" s="87">
        <f>Data!BX34</f>
        <v>14072</v>
      </c>
      <c r="F45" s="87">
        <f>Data!CR34</f>
        <v>24</v>
      </c>
      <c r="G45" s="87">
        <f>Data!DL34</f>
        <v>948</v>
      </c>
      <c r="H45" s="22">
        <f t="shared" si="0"/>
        <v>24170</v>
      </c>
      <c r="I45" s="1"/>
      <c r="W45" s="18"/>
    </row>
    <row r="46" spans="2:23" x14ac:dyDescent="0.2">
      <c r="B46" s="7" t="s">
        <v>60</v>
      </c>
      <c r="C46" s="87">
        <f>Data!AK34</f>
        <v>0</v>
      </c>
      <c r="D46" s="87">
        <f>Data!BE34</f>
        <v>0</v>
      </c>
      <c r="E46" s="87">
        <f>Data!BY34</f>
        <v>0</v>
      </c>
      <c r="F46" s="87">
        <f>Data!CS34</f>
        <v>0</v>
      </c>
      <c r="G46" s="87">
        <f>Data!DM34</f>
        <v>0</v>
      </c>
      <c r="H46" s="22">
        <f t="shared" si="0"/>
        <v>0</v>
      </c>
      <c r="I46" s="1"/>
      <c r="W46" s="18"/>
    </row>
    <row r="47" spans="2:23" x14ac:dyDescent="0.2">
      <c r="B47" s="7" t="s">
        <v>61</v>
      </c>
      <c r="C47" s="87">
        <f>Data!AL34</f>
        <v>8225</v>
      </c>
      <c r="D47" s="87">
        <f>Data!BF34</f>
        <v>13900</v>
      </c>
      <c r="E47" s="87">
        <f>Data!BZ34</f>
        <v>7762</v>
      </c>
      <c r="F47" s="87">
        <f>Data!CT34</f>
        <v>0</v>
      </c>
      <c r="G47" s="87">
        <f>Data!DN34</f>
        <v>0</v>
      </c>
      <c r="H47" s="22">
        <f t="shared" si="0"/>
        <v>29887</v>
      </c>
      <c r="I47" s="1"/>
      <c r="W47" s="18"/>
    </row>
    <row r="48" spans="2:23" x14ac:dyDescent="0.2">
      <c r="B48" s="7" t="s">
        <v>62</v>
      </c>
      <c r="C48" s="87">
        <f>Data!AM34</f>
        <v>0</v>
      </c>
      <c r="D48" s="87">
        <f>Data!BG34</f>
        <v>0</v>
      </c>
      <c r="E48" s="87">
        <f>Data!CA34</f>
        <v>0</v>
      </c>
      <c r="F48" s="87">
        <f>Data!CU34</f>
        <v>0</v>
      </c>
      <c r="G48" s="87">
        <f>Data!DO34</f>
        <v>0</v>
      </c>
      <c r="H48" s="22">
        <f t="shared" si="0"/>
        <v>0</v>
      </c>
      <c r="I48" s="1"/>
      <c r="W48" s="18"/>
    </row>
    <row r="49" spans="2:23" x14ac:dyDescent="0.2">
      <c r="B49" s="7" t="s">
        <v>63</v>
      </c>
      <c r="C49" s="87">
        <f>Data!AN34</f>
        <v>0</v>
      </c>
      <c r="D49" s="87">
        <f>Data!BH34</f>
        <v>444</v>
      </c>
      <c r="E49" s="87">
        <f>Data!CB34</f>
        <v>0</v>
      </c>
      <c r="F49" s="87">
        <f>Data!CV34</f>
        <v>0</v>
      </c>
      <c r="G49" s="87">
        <f>Data!DP34</f>
        <v>0</v>
      </c>
      <c r="H49" s="22">
        <f t="shared" si="0"/>
        <v>444</v>
      </c>
      <c r="I49" s="1"/>
      <c r="W49" s="18"/>
    </row>
    <row r="50" spans="2:23" x14ac:dyDescent="0.2">
      <c r="B50" s="7" t="s">
        <v>64</v>
      </c>
      <c r="C50" s="87">
        <f>Data!AO34</f>
        <v>285</v>
      </c>
      <c r="D50" s="87">
        <f>Data!BI34</f>
        <v>555</v>
      </c>
      <c r="E50" s="87">
        <f>Data!CC34</f>
        <v>75</v>
      </c>
      <c r="F50" s="87">
        <f>Data!CW34</f>
        <v>0</v>
      </c>
      <c r="G50" s="87">
        <f>Data!DQ34</f>
        <v>0</v>
      </c>
      <c r="H50" s="22">
        <f t="shared" si="0"/>
        <v>915</v>
      </c>
      <c r="I50" s="1"/>
      <c r="W50" s="18"/>
    </row>
    <row r="51" spans="2:23" x14ac:dyDescent="0.2">
      <c r="B51" s="7" t="s">
        <v>0</v>
      </c>
      <c r="C51" s="87">
        <f>Data!AP34</f>
        <v>1852</v>
      </c>
      <c r="D51" s="87">
        <f>Data!BJ34</f>
        <v>11123</v>
      </c>
      <c r="E51" s="87">
        <f>Data!CD34</f>
        <v>904</v>
      </c>
      <c r="F51" s="87">
        <f>Data!CX34</f>
        <v>0</v>
      </c>
      <c r="G51" s="87">
        <f>Data!DR34</f>
        <v>0</v>
      </c>
      <c r="H51" s="22">
        <f t="shared" si="0"/>
        <v>13879</v>
      </c>
      <c r="I51" s="1"/>
      <c r="W51" s="18"/>
    </row>
    <row r="52" spans="2:23" x14ac:dyDescent="0.2">
      <c r="B52" s="8" t="s">
        <v>35</v>
      </c>
      <c r="C52" s="22">
        <f>SUM(C32:C51)</f>
        <v>134794</v>
      </c>
      <c r="D52" s="22">
        <f>SUM(D32:D51)</f>
        <v>88745</v>
      </c>
      <c r="E52" s="22">
        <f>SUM(E32:E51)</f>
        <v>94849</v>
      </c>
      <c r="F52" s="22">
        <f>SUM(F32:F51)</f>
        <v>4717</v>
      </c>
      <c r="G52" s="22">
        <f>SUM(G32:G51)</f>
        <v>948</v>
      </c>
      <c r="H52" s="22">
        <f t="shared" si="0"/>
        <v>324053</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ht="28.5" x14ac:dyDescent="0.2">
      <c r="B55" s="361" t="s">
        <v>41</v>
      </c>
      <c r="C55" s="362"/>
      <c r="D55" s="350" t="str">
        <f>Data!T34</f>
        <v>Marsh, Gregory</v>
      </c>
      <c r="E55" s="350"/>
      <c r="F55" s="350"/>
      <c r="G55" s="94" t="str">
        <f>Data!U34</f>
        <v>(409) 880-2100</v>
      </c>
      <c r="H55" s="84" t="str">
        <f>Data!V34</f>
        <v>gregory.marsh@lamar.edu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Data!DS34</f>
        <v>6117445</v>
      </c>
      <c r="D61" s="88">
        <f>Data!EM34</f>
        <v>2890949</v>
      </c>
      <c r="E61" s="88">
        <f>Data!FG34</f>
        <v>1342874</v>
      </c>
      <c r="F61" s="88">
        <f>Data!GA34</f>
        <v>46594</v>
      </c>
      <c r="G61" s="88">
        <f>Data!GU34</f>
        <v>0</v>
      </c>
      <c r="H61" s="21">
        <f>SUM(C61:G61)</f>
        <v>10397862</v>
      </c>
      <c r="I61" s="1"/>
    </row>
    <row r="62" spans="2:23" x14ac:dyDescent="0.2">
      <c r="B62" s="9" t="str">
        <f>$B$33</f>
        <v>Science</v>
      </c>
      <c r="C62" s="87">
        <f>Data!DT34</f>
        <v>1335690</v>
      </c>
      <c r="D62" s="87">
        <f>Data!EN34</f>
        <v>1693708</v>
      </c>
      <c r="E62" s="87">
        <f>Data!FH34</f>
        <v>658862</v>
      </c>
      <c r="F62" s="87">
        <f>Data!GB34</f>
        <v>0</v>
      </c>
      <c r="G62" s="87">
        <f>Data!GV34</f>
        <v>0</v>
      </c>
      <c r="H62" s="22">
        <f t="shared" ref="H62:H81" si="1">SUM(C62:G62)</f>
        <v>3688260</v>
      </c>
      <c r="I62" s="1"/>
    </row>
    <row r="63" spans="2:23" x14ac:dyDescent="0.2">
      <c r="B63" s="9" t="str">
        <f>$B$34</f>
        <v>Fine Arts</v>
      </c>
      <c r="C63" s="87">
        <f>Data!DU34</f>
        <v>1538814</v>
      </c>
      <c r="D63" s="87">
        <f>Data!EO34</f>
        <v>1087176</v>
      </c>
      <c r="E63" s="87">
        <f>Data!FI34</f>
        <v>171277</v>
      </c>
      <c r="F63" s="87">
        <f>Data!GC34</f>
        <v>0</v>
      </c>
      <c r="G63" s="87">
        <f>Data!GW34</f>
        <v>0</v>
      </c>
      <c r="H63" s="22">
        <f t="shared" si="1"/>
        <v>2797267</v>
      </c>
      <c r="I63" s="1"/>
    </row>
    <row r="64" spans="2:23" x14ac:dyDescent="0.2">
      <c r="B64" s="9" t="str">
        <f>$B$35</f>
        <v>Teacher Education</v>
      </c>
      <c r="C64" s="87">
        <f>Data!DV34</f>
        <v>150919</v>
      </c>
      <c r="D64" s="87">
        <f>Data!EP34</f>
        <v>453564</v>
      </c>
      <c r="E64" s="87">
        <f>Data!FJ34</f>
        <v>2417228</v>
      </c>
      <c r="F64" s="87">
        <f>Data!GD34</f>
        <v>1255818</v>
      </c>
      <c r="G64" s="87">
        <f>Data!GX34</f>
        <v>0</v>
      </c>
      <c r="H64" s="22">
        <f t="shared" si="1"/>
        <v>4277529</v>
      </c>
      <c r="I64" s="1"/>
    </row>
    <row r="65" spans="2:9" x14ac:dyDescent="0.2">
      <c r="B65" s="9" t="str">
        <f>$B$36</f>
        <v>Agriculture</v>
      </c>
      <c r="C65" s="87">
        <f>Data!DW34</f>
        <v>0</v>
      </c>
      <c r="D65" s="87">
        <f>Data!EQ34</f>
        <v>0</v>
      </c>
      <c r="E65" s="87">
        <f>Data!FK34</f>
        <v>0</v>
      </c>
      <c r="F65" s="87">
        <f>Data!GE34</f>
        <v>0</v>
      </c>
      <c r="G65" s="87">
        <f>Data!GY34</f>
        <v>0</v>
      </c>
      <c r="H65" s="22">
        <f t="shared" si="1"/>
        <v>0</v>
      </c>
      <c r="I65" s="1"/>
    </row>
    <row r="66" spans="2:9" x14ac:dyDescent="0.2">
      <c r="B66" s="9" t="str">
        <f>$B$37</f>
        <v>Engineering</v>
      </c>
      <c r="C66" s="87">
        <f>Data!DX34</f>
        <v>1091964</v>
      </c>
      <c r="D66" s="87">
        <f>Data!ER34</f>
        <v>1998211</v>
      </c>
      <c r="E66" s="87">
        <f>Data!FL34</f>
        <v>2345720</v>
      </c>
      <c r="F66" s="87">
        <f>Data!GF34</f>
        <v>1687028</v>
      </c>
      <c r="G66" s="87">
        <f>Data!GZ34</f>
        <v>0</v>
      </c>
      <c r="H66" s="22">
        <f t="shared" si="1"/>
        <v>7122923</v>
      </c>
      <c r="I66" s="1"/>
    </row>
    <row r="67" spans="2:9" x14ac:dyDescent="0.2">
      <c r="B67" s="9" t="str">
        <f>$B$38</f>
        <v>Home Economics</v>
      </c>
      <c r="C67" s="87">
        <f>Data!DY34</f>
        <v>70138</v>
      </c>
      <c r="D67" s="87">
        <f>Data!ES34</f>
        <v>186040</v>
      </c>
      <c r="E67" s="87">
        <f>Data!FM34</f>
        <v>188338</v>
      </c>
      <c r="F67" s="87">
        <f>Data!GG34</f>
        <v>0</v>
      </c>
      <c r="G67" s="87">
        <f>Data!HA34</f>
        <v>0</v>
      </c>
      <c r="H67" s="22">
        <f t="shared" si="1"/>
        <v>444516</v>
      </c>
      <c r="I67" s="1"/>
    </row>
    <row r="68" spans="2:9" x14ac:dyDescent="0.2">
      <c r="B68" s="9" t="str">
        <f>$B$39</f>
        <v>Law</v>
      </c>
      <c r="C68" s="87">
        <f>Data!DZ34</f>
        <v>0</v>
      </c>
      <c r="D68" s="87">
        <f>Data!ET34</f>
        <v>0</v>
      </c>
      <c r="E68" s="87">
        <f>Data!FN34</f>
        <v>0</v>
      </c>
      <c r="F68" s="87">
        <f>Data!GH34</f>
        <v>0</v>
      </c>
      <c r="G68" s="87">
        <f>Data!HB34</f>
        <v>0</v>
      </c>
      <c r="H68" s="22">
        <f t="shared" si="1"/>
        <v>0</v>
      </c>
      <c r="I68" s="1"/>
    </row>
    <row r="69" spans="2:9" x14ac:dyDescent="0.2">
      <c r="B69" s="9" t="str">
        <f>$B$40</f>
        <v>Social Service</v>
      </c>
      <c r="C69" s="87">
        <f>Data!EA34</f>
        <v>80974</v>
      </c>
      <c r="D69" s="87">
        <f>Data!EU34</f>
        <v>265040</v>
      </c>
      <c r="E69" s="87">
        <f>Data!FO34</f>
        <v>0</v>
      </c>
      <c r="F69" s="87">
        <f>Data!GI34</f>
        <v>0</v>
      </c>
      <c r="G69" s="87">
        <f>Data!HC34</f>
        <v>0</v>
      </c>
      <c r="H69" s="22">
        <f t="shared" si="1"/>
        <v>346014</v>
      </c>
      <c r="I69" s="1"/>
    </row>
    <row r="70" spans="2:9" x14ac:dyDescent="0.2">
      <c r="B70" s="9" t="str">
        <f>$B$41</f>
        <v>Library Science</v>
      </c>
      <c r="C70" s="87">
        <f>Data!EB34</f>
        <v>8907</v>
      </c>
      <c r="D70" s="87">
        <f>Data!EV34</f>
        <v>0</v>
      </c>
      <c r="E70" s="87">
        <f>Data!FP34</f>
        <v>0</v>
      </c>
      <c r="F70" s="87">
        <f>Data!GJ34</f>
        <v>0</v>
      </c>
      <c r="G70" s="87">
        <f>Data!HD34</f>
        <v>0</v>
      </c>
      <c r="H70" s="22">
        <f t="shared" si="1"/>
        <v>8907</v>
      </c>
      <c r="I70" s="1"/>
    </row>
    <row r="71" spans="2:9" x14ac:dyDescent="0.2">
      <c r="B71" s="9" t="str">
        <f>$B$42</f>
        <v>Veterinary Science</v>
      </c>
      <c r="C71" s="87">
        <f>Data!EC34</f>
        <v>0</v>
      </c>
      <c r="D71" s="87">
        <f>Data!EW34</f>
        <v>0</v>
      </c>
      <c r="E71" s="87">
        <f>Data!FQ34</f>
        <v>0</v>
      </c>
      <c r="F71" s="87">
        <f>Data!GK34</f>
        <v>0</v>
      </c>
      <c r="G71" s="87">
        <f>Data!HE34</f>
        <v>0</v>
      </c>
      <c r="H71" s="22">
        <f t="shared" si="1"/>
        <v>0</v>
      </c>
      <c r="I71" s="1"/>
    </row>
    <row r="72" spans="2:9" x14ac:dyDescent="0.2">
      <c r="B72" s="9" t="str">
        <f>$B$43</f>
        <v>Vocational Training</v>
      </c>
      <c r="C72" s="87">
        <f>Data!ED34</f>
        <v>11692</v>
      </c>
      <c r="D72" s="87">
        <f>Data!EX34</f>
        <v>14908</v>
      </c>
      <c r="E72" s="87">
        <f>Data!FR34</f>
        <v>0</v>
      </c>
      <c r="F72" s="87">
        <f>Data!GL34</f>
        <v>0</v>
      </c>
      <c r="G72" s="87">
        <f>Data!HF34</f>
        <v>0</v>
      </c>
      <c r="H72" s="22">
        <f t="shared" si="1"/>
        <v>26600</v>
      </c>
      <c r="I72" s="1"/>
    </row>
    <row r="73" spans="2:9" x14ac:dyDescent="0.2">
      <c r="B73" s="9" t="str">
        <f>$B$44</f>
        <v>Physical Training</v>
      </c>
      <c r="C73" s="87">
        <f>Data!EE34</f>
        <v>55121</v>
      </c>
      <c r="D73" s="87">
        <f>Data!EY34</f>
        <v>0</v>
      </c>
      <c r="E73" s="87">
        <f>Data!FS34</f>
        <v>0</v>
      </c>
      <c r="F73" s="87">
        <f>Data!GM34</f>
        <v>0</v>
      </c>
      <c r="G73" s="87">
        <f>Data!HG34</f>
        <v>0</v>
      </c>
      <c r="H73" s="22">
        <f t="shared" si="1"/>
        <v>55121</v>
      </c>
      <c r="I73" s="1"/>
    </row>
    <row r="74" spans="2:9" x14ac:dyDescent="0.2">
      <c r="B74" s="9" t="str">
        <f>$B$45</f>
        <v>Health Services</v>
      </c>
      <c r="C74" s="87">
        <f>Data!EF34</f>
        <v>286557</v>
      </c>
      <c r="D74" s="87">
        <f>Data!EZ34</f>
        <v>469674</v>
      </c>
      <c r="E74" s="87">
        <f>Data!FT34</f>
        <v>1425669</v>
      </c>
      <c r="F74" s="87">
        <f>Data!GN34</f>
        <v>4464</v>
      </c>
      <c r="G74" s="87">
        <f>Data!HH34</f>
        <v>342211</v>
      </c>
      <c r="H74" s="22">
        <f t="shared" si="1"/>
        <v>2528575</v>
      </c>
      <c r="I74" s="1"/>
    </row>
    <row r="75" spans="2:9" x14ac:dyDescent="0.2">
      <c r="B75" s="9" t="str">
        <f>$B$46</f>
        <v>Pharmacy</v>
      </c>
      <c r="C75" s="87">
        <f>Data!EG34</f>
        <v>0</v>
      </c>
      <c r="D75" s="87">
        <f>Data!FA34</f>
        <v>0</v>
      </c>
      <c r="E75" s="87">
        <f>Data!FU34</f>
        <v>0</v>
      </c>
      <c r="F75" s="87">
        <f>Data!GO34</f>
        <v>0</v>
      </c>
      <c r="G75" s="87">
        <f>Data!HI34</f>
        <v>0</v>
      </c>
      <c r="H75" s="22">
        <f t="shared" si="1"/>
        <v>0</v>
      </c>
      <c r="I75" s="1"/>
    </row>
    <row r="76" spans="2:9" x14ac:dyDescent="0.2">
      <c r="B76" s="9" t="str">
        <f>$B$47</f>
        <v>Business Administration</v>
      </c>
      <c r="C76" s="87">
        <f>Data!EH34</f>
        <v>1062580</v>
      </c>
      <c r="D76" s="87">
        <f>Data!FB34</f>
        <v>2640893</v>
      </c>
      <c r="E76" s="87">
        <f>Data!FV34</f>
        <v>1344532</v>
      </c>
      <c r="F76" s="87">
        <f>Data!GP34</f>
        <v>0</v>
      </c>
      <c r="G76" s="87">
        <f>Data!HJ34</f>
        <v>0</v>
      </c>
      <c r="H76" s="22">
        <f t="shared" si="1"/>
        <v>5048005</v>
      </c>
      <c r="I76" s="1"/>
    </row>
    <row r="77" spans="2:9" x14ac:dyDescent="0.2">
      <c r="B77" s="9" t="str">
        <f>$B$48</f>
        <v>Optometry</v>
      </c>
      <c r="C77" s="87">
        <f>Data!EI34</f>
        <v>0</v>
      </c>
      <c r="D77" s="87">
        <f>Data!FC34</f>
        <v>0</v>
      </c>
      <c r="E77" s="87">
        <f>Data!FW34</f>
        <v>0</v>
      </c>
      <c r="F77" s="87">
        <f>Data!GQ34</f>
        <v>0</v>
      </c>
      <c r="G77" s="87">
        <f>Data!HK34</f>
        <v>0</v>
      </c>
      <c r="H77" s="22">
        <f t="shared" si="1"/>
        <v>0</v>
      </c>
      <c r="I77" s="1"/>
    </row>
    <row r="78" spans="2:9" x14ac:dyDescent="0.2">
      <c r="B78" s="9" t="str">
        <f>$B$49</f>
        <v>Teacher Ed-Practice Teaching</v>
      </c>
      <c r="C78" s="87">
        <f>Data!EJ34</f>
        <v>0</v>
      </c>
      <c r="D78" s="87">
        <f>Data!FD34</f>
        <v>77211</v>
      </c>
      <c r="E78" s="87">
        <f>Data!FX34</f>
        <v>0</v>
      </c>
      <c r="F78" s="87">
        <f>Data!GR34</f>
        <v>0</v>
      </c>
      <c r="G78" s="87">
        <f>Data!HL34</f>
        <v>0</v>
      </c>
      <c r="H78" s="22">
        <f t="shared" si="1"/>
        <v>77211</v>
      </c>
      <c r="I78" s="1"/>
    </row>
    <row r="79" spans="2:9" x14ac:dyDescent="0.2">
      <c r="B79" s="9" t="str">
        <f>$B$50</f>
        <v>Technology</v>
      </c>
      <c r="C79" s="87">
        <f>Data!EK34</f>
        <v>53553</v>
      </c>
      <c r="D79" s="87">
        <f>Data!FE34</f>
        <v>79372</v>
      </c>
      <c r="E79" s="87">
        <f>Data!FY34</f>
        <v>5542</v>
      </c>
      <c r="F79" s="87">
        <f>Data!GS34</f>
        <v>0</v>
      </c>
      <c r="G79" s="87">
        <f>Data!HM34</f>
        <v>0</v>
      </c>
      <c r="H79" s="22">
        <f t="shared" si="1"/>
        <v>138467</v>
      </c>
      <c r="I79" s="1"/>
    </row>
    <row r="80" spans="2:9" x14ac:dyDescent="0.2">
      <c r="B80" s="9" t="str">
        <f>$B$51</f>
        <v>Nursing</v>
      </c>
      <c r="C80" s="87">
        <f>Data!EL34</f>
        <v>172344</v>
      </c>
      <c r="D80" s="87">
        <f>Data!FF34</f>
        <v>2066210</v>
      </c>
      <c r="E80" s="87">
        <f>Data!FZ34</f>
        <v>509541</v>
      </c>
      <c r="F80" s="87">
        <f>Data!GT34</f>
        <v>0</v>
      </c>
      <c r="G80" s="87">
        <f>Data!HN34</f>
        <v>0</v>
      </c>
      <c r="H80" s="22">
        <f t="shared" si="1"/>
        <v>2748095</v>
      </c>
      <c r="I80" s="1"/>
    </row>
    <row r="81" spans="2:9" x14ac:dyDescent="0.2">
      <c r="B81" s="39" t="str">
        <f>$B$52</f>
        <v>Totals</v>
      </c>
      <c r="C81" s="21">
        <f>SUM(C61:C80)</f>
        <v>12036698</v>
      </c>
      <c r="D81" s="21">
        <f>SUM(D61:D80)</f>
        <v>13922956</v>
      </c>
      <c r="E81" s="21">
        <f>SUM(E61:E80)</f>
        <v>10409583</v>
      </c>
      <c r="F81" s="21">
        <f>SUM(F61:F80)</f>
        <v>2993904</v>
      </c>
      <c r="G81" s="21">
        <f>SUM(G61:G80)</f>
        <v>342211</v>
      </c>
      <c r="H81" s="21">
        <f t="shared" si="1"/>
        <v>39705352</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28.5" x14ac:dyDescent="0.2">
      <c r="B84" s="361" t="s">
        <v>42</v>
      </c>
      <c r="C84" s="362"/>
      <c r="D84" s="350" t="str">
        <f>Data!T34</f>
        <v>Marsh, Gregory</v>
      </c>
      <c r="E84" s="350"/>
      <c r="F84" s="350"/>
      <c r="G84" s="94" t="str">
        <f>Data!U34</f>
        <v>(409) 880-2100</v>
      </c>
      <c r="H84" s="84" t="str">
        <f>Data!V34</f>
        <v>gregory.marsh@lamar.edu</v>
      </c>
    </row>
    <row r="85" spans="2:9" ht="13.5" customHeight="1" x14ac:dyDescent="0.2">
      <c r="B85" s="27"/>
      <c r="C85" s="27"/>
      <c r="D85" s="27"/>
      <c r="E85" s="27"/>
      <c r="F85" s="27"/>
      <c r="G85" s="27"/>
      <c r="H85" s="5"/>
    </row>
    <row r="86" spans="2:9" x14ac:dyDescent="0.2">
      <c r="B86" s="28" t="s">
        <v>34</v>
      </c>
      <c r="C86" s="13"/>
      <c r="D86" s="13"/>
      <c r="E86" s="13"/>
      <c r="F86" s="13"/>
      <c r="G86" s="13"/>
      <c r="H86" s="17">
        <f>H13+H14</f>
        <v>71326274</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Data!HR34</f>
        <v>0</v>
      </c>
      <c r="D91" s="172">
        <f>Data!IL34</f>
        <v>24820</v>
      </c>
      <c r="E91" s="172">
        <f>Data!JF34</f>
        <v>0</v>
      </c>
      <c r="F91" s="172">
        <f>Data!JZ34</f>
        <v>0</v>
      </c>
      <c r="G91" s="172">
        <f>Data!KT34</f>
        <v>0</v>
      </c>
      <c r="H91" s="40">
        <f t="shared" ref="H91:H111" si="2">SUM(C91:G91)</f>
        <v>24820</v>
      </c>
    </row>
    <row r="92" spans="2:9" x14ac:dyDescent="0.2">
      <c r="B92" s="9" t="str">
        <f>$B$33</f>
        <v>Science</v>
      </c>
      <c r="C92" s="172">
        <f>Data!HS34</f>
        <v>0</v>
      </c>
      <c r="D92" s="172">
        <f>Data!IM34</f>
        <v>0</v>
      </c>
      <c r="E92" s="172">
        <f>Data!JG34</f>
        <v>0</v>
      </c>
      <c r="F92" s="172">
        <f>Data!KA34</f>
        <v>0</v>
      </c>
      <c r="G92" s="172">
        <f>Data!KU34</f>
        <v>0</v>
      </c>
      <c r="H92" s="75">
        <f t="shared" si="2"/>
        <v>0</v>
      </c>
    </row>
    <row r="93" spans="2:9" x14ac:dyDescent="0.2">
      <c r="B93" s="9" t="str">
        <f>$B$34</f>
        <v>Fine Arts</v>
      </c>
      <c r="C93" s="172">
        <f>Data!HT34</f>
        <v>0</v>
      </c>
      <c r="D93" s="172">
        <f>Data!IN34</f>
        <v>5820.02</v>
      </c>
      <c r="E93" s="172">
        <f>Data!JH34</f>
        <v>0</v>
      </c>
      <c r="F93" s="172">
        <f>Data!KB34</f>
        <v>0</v>
      </c>
      <c r="G93" s="172">
        <f>Data!KV34</f>
        <v>0</v>
      </c>
      <c r="H93" s="75">
        <f t="shared" si="2"/>
        <v>5820.02</v>
      </c>
    </row>
    <row r="94" spans="2:9" x14ac:dyDescent="0.2">
      <c r="B94" s="9" t="str">
        <f>$B$35</f>
        <v>Teacher Education</v>
      </c>
      <c r="C94" s="172">
        <f>Data!HU34</f>
        <v>0</v>
      </c>
      <c r="D94" s="172">
        <f>Data!IO34</f>
        <v>0</v>
      </c>
      <c r="E94" s="172">
        <f>Data!JI34</f>
        <v>0</v>
      </c>
      <c r="F94" s="172">
        <f>Data!KC34</f>
        <v>0</v>
      </c>
      <c r="G94" s="172">
        <f>Data!KW34</f>
        <v>0</v>
      </c>
      <c r="H94" s="75">
        <f t="shared" si="2"/>
        <v>0</v>
      </c>
    </row>
    <row r="95" spans="2:9" x14ac:dyDescent="0.2">
      <c r="B95" s="9" t="str">
        <f>$B$36</f>
        <v>Agriculture</v>
      </c>
      <c r="C95" s="172">
        <f>Data!HV34</f>
        <v>0</v>
      </c>
      <c r="D95" s="172">
        <f>Data!IP34</f>
        <v>0</v>
      </c>
      <c r="E95" s="172">
        <f>Data!JJ34</f>
        <v>0</v>
      </c>
      <c r="F95" s="172">
        <f>Data!KD34</f>
        <v>0</v>
      </c>
      <c r="G95" s="172">
        <f>Data!KX34</f>
        <v>0</v>
      </c>
      <c r="H95" s="75">
        <f t="shared" si="2"/>
        <v>0</v>
      </c>
    </row>
    <row r="96" spans="2:9" x14ac:dyDescent="0.2">
      <c r="B96" s="9" t="str">
        <f>$B$37</f>
        <v>Engineering</v>
      </c>
      <c r="C96" s="172">
        <f>Data!HW34</f>
        <v>0</v>
      </c>
      <c r="D96" s="172">
        <f>Data!IQ34</f>
        <v>0</v>
      </c>
      <c r="E96" s="172">
        <f>Data!JK34</f>
        <v>0</v>
      </c>
      <c r="F96" s="172">
        <f>Data!KE34</f>
        <v>0</v>
      </c>
      <c r="G96" s="172">
        <f>Data!KY34</f>
        <v>0</v>
      </c>
      <c r="H96" s="75">
        <f t="shared" si="2"/>
        <v>0</v>
      </c>
    </row>
    <row r="97" spans="2:8" x14ac:dyDescent="0.2">
      <c r="B97" s="9" t="str">
        <f>$B$38</f>
        <v>Home Economics</v>
      </c>
      <c r="C97" s="172">
        <f>Data!HX34</f>
        <v>0</v>
      </c>
      <c r="D97" s="172">
        <f>Data!IR34</f>
        <v>0</v>
      </c>
      <c r="E97" s="172">
        <f>Data!JL34</f>
        <v>0</v>
      </c>
      <c r="F97" s="172">
        <f>Data!KF34</f>
        <v>0</v>
      </c>
      <c r="G97" s="172">
        <f>Data!KZ34</f>
        <v>0</v>
      </c>
      <c r="H97" s="75">
        <f t="shared" si="2"/>
        <v>0</v>
      </c>
    </row>
    <row r="98" spans="2:8" x14ac:dyDescent="0.2">
      <c r="B98" s="9" t="str">
        <f>$B$39</f>
        <v>Law</v>
      </c>
      <c r="C98" s="172">
        <f>Data!HY34</f>
        <v>0</v>
      </c>
      <c r="D98" s="172">
        <f>Data!IS34</f>
        <v>0</v>
      </c>
      <c r="E98" s="172">
        <f>Data!JM34</f>
        <v>0</v>
      </c>
      <c r="F98" s="172">
        <f>Data!KG34</f>
        <v>0</v>
      </c>
      <c r="G98" s="172">
        <f>Data!LA34</f>
        <v>0</v>
      </c>
      <c r="H98" s="75">
        <f t="shared" si="2"/>
        <v>0</v>
      </c>
    </row>
    <row r="99" spans="2:8" x14ac:dyDescent="0.2">
      <c r="B99" s="9" t="str">
        <f>$B$40</f>
        <v>Social Service</v>
      </c>
      <c r="C99" s="172">
        <f>Data!HZ34</f>
        <v>0</v>
      </c>
      <c r="D99" s="172">
        <f>Data!IT34</f>
        <v>0</v>
      </c>
      <c r="E99" s="172">
        <f>Data!JN34</f>
        <v>0</v>
      </c>
      <c r="F99" s="172">
        <f>Data!KH34</f>
        <v>0</v>
      </c>
      <c r="G99" s="172">
        <f>Data!LB34</f>
        <v>0</v>
      </c>
      <c r="H99" s="75">
        <f t="shared" si="2"/>
        <v>0</v>
      </c>
    </row>
    <row r="100" spans="2:8" x14ac:dyDescent="0.2">
      <c r="B100" s="9" t="str">
        <f>$B$41</f>
        <v>Library Science</v>
      </c>
      <c r="C100" s="172">
        <f>Data!IA34</f>
        <v>0</v>
      </c>
      <c r="D100" s="172">
        <f>Data!IU34</f>
        <v>0</v>
      </c>
      <c r="E100" s="172">
        <f>Data!JO34</f>
        <v>0</v>
      </c>
      <c r="F100" s="172">
        <f>Data!KI34</f>
        <v>0</v>
      </c>
      <c r="G100" s="172">
        <f>Data!LC34</f>
        <v>0</v>
      </c>
      <c r="H100" s="75">
        <f t="shared" si="2"/>
        <v>0</v>
      </c>
    </row>
    <row r="101" spans="2:8" x14ac:dyDescent="0.2">
      <c r="B101" s="9" t="str">
        <f>$B$42</f>
        <v>Veterinary Science</v>
      </c>
      <c r="C101" s="172">
        <f>Data!IB34</f>
        <v>0</v>
      </c>
      <c r="D101" s="172">
        <f>Data!IV34</f>
        <v>0</v>
      </c>
      <c r="E101" s="172">
        <f>Data!JP34</f>
        <v>0</v>
      </c>
      <c r="F101" s="172">
        <f>Data!KJ34</f>
        <v>0</v>
      </c>
      <c r="G101" s="172">
        <f>Data!LD34</f>
        <v>0</v>
      </c>
      <c r="H101" s="75">
        <f t="shared" si="2"/>
        <v>0</v>
      </c>
    </row>
    <row r="102" spans="2:8" x14ac:dyDescent="0.2">
      <c r="B102" s="9" t="str">
        <f>$B$43</f>
        <v>Vocational Training</v>
      </c>
      <c r="C102" s="172">
        <f>Data!IC34</f>
        <v>0</v>
      </c>
      <c r="D102" s="172">
        <f>Data!IW34</f>
        <v>0</v>
      </c>
      <c r="E102" s="172">
        <f>Data!JQ34</f>
        <v>0</v>
      </c>
      <c r="F102" s="172">
        <f>Data!KK34</f>
        <v>0</v>
      </c>
      <c r="G102" s="172">
        <f>Data!LE34</f>
        <v>0</v>
      </c>
      <c r="H102" s="75">
        <f t="shared" si="2"/>
        <v>0</v>
      </c>
    </row>
    <row r="103" spans="2:8" x14ac:dyDescent="0.2">
      <c r="B103" s="9" t="str">
        <f>$B$44</f>
        <v>Physical Training</v>
      </c>
      <c r="C103" s="172">
        <f>Data!ID34</f>
        <v>0</v>
      </c>
      <c r="D103" s="172">
        <f>Data!IX34</f>
        <v>0</v>
      </c>
      <c r="E103" s="172">
        <f>Data!JR34</f>
        <v>0</v>
      </c>
      <c r="F103" s="172">
        <f>Data!KL34</f>
        <v>0</v>
      </c>
      <c r="G103" s="172">
        <f>Data!LF34</f>
        <v>0</v>
      </c>
      <c r="H103" s="75">
        <f t="shared" si="2"/>
        <v>0</v>
      </c>
    </row>
    <row r="104" spans="2:8" x14ac:dyDescent="0.2">
      <c r="B104" s="9" t="str">
        <f>$B$45</f>
        <v>Health Services</v>
      </c>
      <c r="C104" s="172">
        <f>Data!IE34</f>
        <v>0</v>
      </c>
      <c r="D104" s="172">
        <f>Data!IY34</f>
        <v>0</v>
      </c>
      <c r="E104" s="172">
        <f>Data!JS34</f>
        <v>0</v>
      </c>
      <c r="F104" s="172">
        <f>Data!KM34</f>
        <v>0</v>
      </c>
      <c r="G104" s="172">
        <f>Data!LG34</f>
        <v>0</v>
      </c>
      <c r="H104" s="75">
        <f t="shared" si="2"/>
        <v>0</v>
      </c>
    </row>
    <row r="105" spans="2:8" x14ac:dyDescent="0.2">
      <c r="B105" s="9" t="str">
        <f>$B$46</f>
        <v>Pharmacy</v>
      </c>
      <c r="C105" s="172">
        <f>Data!IF34</f>
        <v>0</v>
      </c>
      <c r="D105" s="172">
        <f>Data!IZ34</f>
        <v>0</v>
      </c>
      <c r="E105" s="172">
        <f>Data!JT34</f>
        <v>0</v>
      </c>
      <c r="F105" s="172">
        <f>Data!KN34</f>
        <v>0</v>
      </c>
      <c r="G105" s="172">
        <f>Data!LH34</f>
        <v>0</v>
      </c>
      <c r="H105" s="75">
        <f t="shared" si="2"/>
        <v>0</v>
      </c>
    </row>
    <row r="106" spans="2:8" x14ac:dyDescent="0.2">
      <c r="B106" s="9" t="str">
        <f>$B$47</f>
        <v>Business Administration</v>
      </c>
      <c r="C106" s="172">
        <f>Data!IG34</f>
        <v>0</v>
      </c>
      <c r="D106" s="172">
        <f>Data!JA34</f>
        <v>0</v>
      </c>
      <c r="E106" s="172">
        <f>Data!JU34</f>
        <v>0</v>
      </c>
      <c r="F106" s="172">
        <f>Data!KO34</f>
        <v>0</v>
      </c>
      <c r="G106" s="172">
        <f>Data!LI34</f>
        <v>0</v>
      </c>
      <c r="H106" s="75">
        <f t="shared" si="2"/>
        <v>0</v>
      </c>
    </row>
    <row r="107" spans="2:8" x14ac:dyDescent="0.2">
      <c r="B107" s="9" t="str">
        <f>$B$48</f>
        <v>Optometry</v>
      </c>
      <c r="C107" s="172">
        <f>Data!IH34</f>
        <v>0</v>
      </c>
      <c r="D107" s="172">
        <f>Data!JB34</f>
        <v>0</v>
      </c>
      <c r="E107" s="172">
        <f>Data!JV34</f>
        <v>0</v>
      </c>
      <c r="F107" s="172">
        <f>Data!KP34</f>
        <v>0</v>
      </c>
      <c r="G107" s="172">
        <f>Data!LJ34</f>
        <v>0</v>
      </c>
      <c r="H107" s="75">
        <f t="shared" si="2"/>
        <v>0</v>
      </c>
    </row>
    <row r="108" spans="2:8" x14ac:dyDescent="0.2">
      <c r="B108" s="9" t="str">
        <f>$B$49</f>
        <v>Teacher Ed-Practice Teaching</v>
      </c>
      <c r="C108" s="172">
        <f>Data!II34</f>
        <v>0</v>
      </c>
      <c r="D108" s="172">
        <f>Data!JC34</f>
        <v>0</v>
      </c>
      <c r="E108" s="172">
        <f>Data!JW34</f>
        <v>0</v>
      </c>
      <c r="F108" s="172">
        <f>Data!KQ34</f>
        <v>0</v>
      </c>
      <c r="G108" s="172">
        <f>Data!LK34</f>
        <v>0</v>
      </c>
      <c r="H108" s="75">
        <f t="shared" si="2"/>
        <v>0</v>
      </c>
    </row>
    <row r="109" spans="2:8" x14ac:dyDescent="0.2">
      <c r="B109" s="9" t="str">
        <f>$B$50</f>
        <v>Technology</v>
      </c>
      <c r="C109" s="172">
        <f>Data!IJ34</f>
        <v>0</v>
      </c>
      <c r="D109" s="172">
        <f>Data!JD34</f>
        <v>0</v>
      </c>
      <c r="E109" s="172">
        <f>Data!JX34</f>
        <v>0</v>
      </c>
      <c r="F109" s="172">
        <f>Data!KR34</f>
        <v>0</v>
      </c>
      <c r="G109" s="172">
        <f>Data!LL34</f>
        <v>0</v>
      </c>
      <c r="H109" s="75">
        <f t="shared" si="2"/>
        <v>0</v>
      </c>
    </row>
    <row r="110" spans="2:8" x14ac:dyDescent="0.2">
      <c r="B110" s="9" t="str">
        <f>$B$51</f>
        <v>Nursing</v>
      </c>
      <c r="C110" s="172">
        <f>Data!IK34</f>
        <v>0</v>
      </c>
      <c r="D110" s="172">
        <f>Data!JE34</f>
        <v>0</v>
      </c>
      <c r="E110" s="172">
        <f>Data!JY34</f>
        <v>0</v>
      </c>
      <c r="F110" s="172">
        <f>Data!KS34</f>
        <v>0</v>
      </c>
      <c r="G110" s="172">
        <f>Data!HPM34</f>
        <v>0</v>
      </c>
      <c r="H110" s="75">
        <f t="shared" si="2"/>
        <v>0</v>
      </c>
    </row>
    <row r="111" spans="2:8" x14ac:dyDescent="0.2">
      <c r="B111" s="39" t="str">
        <f>$B$52</f>
        <v>Totals</v>
      </c>
      <c r="C111" s="40">
        <f>SUM(C91:C110)</f>
        <v>0</v>
      </c>
      <c r="D111" s="40">
        <f>SUM(D91:D110)</f>
        <v>30640.02</v>
      </c>
      <c r="E111" s="40">
        <f>SUM(E91:E110)</f>
        <v>0</v>
      </c>
      <c r="F111" s="40">
        <f>SUM(F91:F110)</f>
        <v>0</v>
      </c>
      <c r="G111" s="40">
        <f>SUM(G91:G110)</f>
        <v>0</v>
      </c>
      <c r="H111" s="40">
        <f t="shared" si="2"/>
        <v>30640.02</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6117445</v>
      </c>
      <c r="D116" s="21">
        <f t="shared" si="3"/>
        <v>2915769</v>
      </c>
      <c r="E116" s="21">
        <f t="shared" si="3"/>
        <v>1342874</v>
      </c>
      <c r="F116" s="21">
        <f t="shared" si="3"/>
        <v>46594</v>
      </c>
      <c r="G116" s="21">
        <f t="shared" si="3"/>
        <v>0</v>
      </c>
      <c r="H116" s="40">
        <f t="shared" ref="H116:H136" si="4">SUM(C116:G116)</f>
        <v>10422682</v>
      </c>
      <c r="I116" s="1"/>
    </row>
    <row r="117" spans="2:9" x14ac:dyDescent="0.2">
      <c r="B117" s="9" t="str">
        <f>$B$33</f>
        <v>Science</v>
      </c>
      <c r="C117" s="22">
        <f t="shared" si="3"/>
        <v>1335690</v>
      </c>
      <c r="D117" s="22">
        <f t="shared" si="3"/>
        <v>1693708</v>
      </c>
      <c r="E117" s="22">
        <f t="shared" si="3"/>
        <v>658862</v>
      </c>
      <c r="F117" s="22">
        <f t="shared" si="3"/>
        <v>0</v>
      </c>
      <c r="G117" s="22">
        <f t="shared" si="3"/>
        <v>0</v>
      </c>
      <c r="H117" s="75">
        <f t="shared" si="4"/>
        <v>3688260</v>
      </c>
      <c r="I117" s="1"/>
    </row>
    <row r="118" spans="2:9" x14ac:dyDescent="0.2">
      <c r="B118" s="9" t="str">
        <f>$B$34</f>
        <v>Fine Arts</v>
      </c>
      <c r="C118" s="22">
        <f t="shared" si="3"/>
        <v>1538814</v>
      </c>
      <c r="D118" s="22">
        <f t="shared" si="3"/>
        <v>1092996.02</v>
      </c>
      <c r="E118" s="22">
        <f t="shared" si="3"/>
        <v>171277</v>
      </c>
      <c r="F118" s="22">
        <f t="shared" si="3"/>
        <v>0</v>
      </c>
      <c r="G118" s="22">
        <f t="shared" si="3"/>
        <v>0</v>
      </c>
      <c r="H118" s="75">
        <f t="shared" si="4"/>
        <v>2803087.02</v>
      </c>
      <c r="I118" s="1"/>
    </row>
    <row r="119" spans="2:9" x14ac:dyDescent="0.2">
      <c r="B119" s="9" t="str">
        <f>$B$35</f>
        <v>Teacher Education</v>
      </c>
      <c r="C119" s="22">
        <f t="shared" si="3"/>
        <v>150919</v>
      </c>
      <c r="D119" s="22">
        <f t="shared" si="3"/>
        <v>453564</v>
      </c>
      <c r="E119" s="22">
        <f t="shared" si="3"/>
        <v>2417228</v>
      </c>
      <c r="F119" s="22">
        <f t="shared" si="3"/>
        <v>1255818</v>
      </c>
      <c r="G119" s="22">
        <f t="shared" si="3"/>
        <v>0</v>
      </c>
      <c r="H119" s="75">
        <f t="shared" si="4"/>
        <v>4277529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1091964</v>
      </c>
      <c r="D121" s="22">
        <f t="shared" si="3"/>
        <v>1998211</v>
      </c>
      <c r="E121" s="22">
        <f t="shared" si="3"/>
        <v>2345720</v>
      </c>
      <c r="F121" s="22">
        <f t="shared" si="3"/>
        <v>1687028</v>
      </c>
      <c r="G121" s="22">
        <f t="shared" si="3"/>
        <v>0</v>
      </c>
      <c r="H121" s="75">
        <f t="shared" si="4"/>
        <v>7122923</v>
      </c>
      <c r="I121" s="1"/>
    </row>
    <row r="122" spans="2:9" x14ac:dyDescent="0.2">
      <c r="B122" s="9" t="str">
        <f>$B$38</f>
        <v>Home Economics</v>
      </c>
      <c r="C122" s="22">
        <f t="shared" si="3"/>
        <v>70138</v>
      </c>
      <c r="D122" s="22">
        <f t="shared" si="3"/>
        <v>186040</v>
      </c>
      <c r="E122" s="22">
        <f t="shared" si="3"/>
        <v>188338</v>
      </c>
      <c r="F122" s="22">
        <f t="shared" si="3"/>
        <v>0</v>
      </c>
      <c r="G122" s="22">
        <f t="shared" si="3"/>
        <v>0</v>
      </c>
      <c r="H122" s="75">
        <f t="shared" si="4"/>
        <v>444516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80974</v>
      </c>
      <c r="D124" s="22">
        <f t="shared" si="3"/>
        <v>265040</v>
      </c>
      <c r="E124" s="22">
        <f t="shared" si="3"/>
        <v>0</v>
      </c>
      <c r="F124" s="22">
        <f t="shared" si="3"/>
        <v>0</v>
      </c>
      <c r="G124" s="22">
        <f t="shared" si="3"/>
        <v>0</v>
      </c>
      <c r="H124" s="75">
        <f t="shared" si="4"/>
        <v>346014</v>
      </c>
      <c r="I124" s="1"/>
    </row>
    <row r="125" spans="2:9" x14ac:dyDescent="0.2">
      <c r="B125" s="9" t="str">
        <f>$B$41</f>
        <v>Library Science</v>
      </c>
      <c r="C125" s="22">
        <f t="shared" si="3"/>
        <v>8907</v>
      </c>
      <c r="D125" s="22">
        <f t="shared" si="3"/>
        <v>0</v>
      </c>
      <c r="E125" s="22">
        <f t="shared" si="3"/>
        <v>0</v>
      </c>
      <c r="F125" s="22">
        <f t="shared" si="3"/>
        <v>0</v>
      </c>
      <c r="G125" s="22">
        <f t="shared" si="3"/>
        <v>0</v>
      </c>
      <c r="H125" s="75">
        <f t="shared" si="4"/>
        <v>8907</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11692</v>
      </c>
      <c r="D127" s="22">
        <f t="shared" si="3"/>
        <v>14908</v>
      </c>
      <c r="E127" s="22">
        <f t="shared" si="3"/>
        <v>0</v>
      </c>
      <c r="F127" s="22">
        <f t="shared" si="3"/>
        <v>0</v>
      </c>
      <c r="G127" s="22">
        <f t="shared" si="3"/>
        <v>0</v>
      </c>
      <c r="H127" s="75">
        <f t="shared" si="4"/>
        <v>26600</v>
      </c>
      <c r="I127" s="1"/>
    </row>
    <row r="128" spans="2:9" x14ac:dyDescent="0.2">
      <c r="B128" s="9" t="str">
        <f>$B$44</f>
        <v>Physical Training</v>
      </c>
      <c r="C128" s="22">
        <f t="shared" si="3"/>
        <v>55121</v>
      </c>
      <c r="D128" s="22">
        <f t="shared" si="3"/>
        <v>0</v>
      </c>
      <c r="E128" s="22">
        <f t="shared" si="3"/>
        <v>0</v>
      </c>
      <c r="F128" s="22">
        <f t="shared" si="3"/>
        <v>0</v>
      </c>
      <c r="G128" s="22">
        <f t="shared" si="3"/>
        <v>0</v>
      </c>
      <c r="H128" s="75">
        <f t="shared" si="4"/>
        <v>55121</v>
      </c>
      <c r="I128" s="1"/>
    </row>
    <row r="129" spans="2:12" x14ac:dyDescent="0.2">
      <c r="B129" s="9" t="str">
        <f>$B$45</f>
        <v>Health Services</v>
      </c>
      <c r="C129" s="22">
        <f t="shared" si="3"/>
        <v>286557</v>
      </c>
      <c r="D129" s="22">
        <f t="shared" si="3"/>
        <v>469674</v>
      </c>
      <c r="E129" s="22">
        <f t="shared" si="3"/>
        <v>1425669</v>
      </c>
      <c r="F129" s="22">
        <f t="shared" si="3"/>
        <v>4464</v>
      </c>
      <c r="G129" s="22">
        <f t="shared" si="3"/>
        <v>342211</v>
      </c>
      <c r="H129" s="75">
        <f t="shared" si="4"/>
        <v>2528575</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1062580</v>
      </c>
      <c r="D131" s="22">
        <f t="shared" si="3"/>
        <v>2640893</v>
      </c>
      <c r="E131" s="22">
        <f t="shared" si="3"/>
        <v>1344532</v>
      </c>
      <c r="F131" s="22">
        <f t="shared" si="3"/>
        <v>0</v>
      </c>
      <c r="G131" s="22">
        <f t="shared" si="3"/>
        <v>0</v>
      </c>
      <c r="H131" s="75">
        <f t="shared" si="4"/>
        <v>5048005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77211</v>
      </c>
      <c r="E133" s="22">
        <f t="shared" si="5"/>
        <v>0</v>
      </c>
      <c r="F133" s="22">
        <f t="shared" si="5"/>
        <v>0</v>
      </c>
      <c r="G133" s="22">
        <f t="shared" si="5"/>
        <v>0</v>
      </c>
      <c r="H133" s="75">
        <f t="shared" si="4"/>
        <v>77211</v>
      </c>
      <c r="I133" s="1"/>
    </row>
    <row r="134" spans="2:12" x14ac:dyDescent="0.2">
      <c r="B134" s="9" t="str">
        <f>$B$50</f>
        <v>Technology</v>
      </c>
      <c r="C134" s="22">
        <f t="shared" si="5"/>
        <v>53553</v>
      </c>
      <c r="D134" s="22">
        <f t="shared" si="5"/>
        <v>79372</v>
      </c>
      <c r="E134" s="22">
        <f t="shared" si="5"/>
        <v>5542</v>
      </c>
      <c r="F134" s="22">
        <f t="shared" si="5"/>
        <v>0</v>
      </c>
      <c r="G134" s="22">
        <f t="shared" si="5"/>
        <v>0</v>
      </c>
      <c r="H134" s="75">
        <f t="shared" si="4"/>
        <v>138467</v>
      </c>
      <c r="I134" s="1"/>
    </row>
    <row r="135" spans="2:12" x14ac:dyDescent="0.2">
      <c r="B135" s="9" t="str">
        <f>$B$51</f>
        <v>Nursing</v>
      </c>
      <c r="C135" s="22">
        <f t="shared" si="5"/>
        <v>172344</v>
      </c>
      <c r="D135" s="22">
        <f t="shared" si="5"/>
        <v>2066210</v>
      </c>
      <c r="E135" s="22">
        <f t="shared" si="5"/>
        <v>509541</v>
      </c>
      <c r="F135" s="22">
        <f t="shared" si="5"/>
        <v>0</v>
      </c>
      <c r="G135" s="22">
        <f t="shared" si="5"/>
        <v>0</v>
      </c>
      <c r="H135" s="75">
        <f t="shared" si="4"/>
        <v>2748095</v>
      </c>
      <c r="I135" s="1"/>
    </row>
    <row r="136" spans="2:12" x14ac:dyDescent="0.2">
      <c r="B136" s="39" t="str">
        <f>$B$52</f>
        <v>Totals</v>
      </c>
      <c r="C136" s="40">
        <f>SUM(C116:C135)</f>
        <v>12036698</v>
      </c>
      <c r="D136" s="40">
        <f>SUM(D116:D135)</f>
        <v>13953596.02</v>
      </c>
      <c r="E136" s="40">
        <f>SUM(E116:E135)</f>
        <v>10409583</v>
      </c>
      <c r="F136" s="40">
        <f>SUM(F116:F135)</f>
        <v>2993904</v>
      </c>
      <c r="G136" s="40">
        <f>SUM(G116:G135)</f>
        <v>342211</v>
      </c>
      <c r="H136" s="40">
        <f t="shared" si="4"/>
        <v>39735992.019999996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31590281.98</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Data!QD34</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Data!LN34</f>
        <v>0</v>
      </c>
      <c r="D143" s="172">
        <f>Data!MH34</f>
        <v>0</v>
      </c>
      <c r="E143" s="172">
        <f>Data!NB34</f>
        <v>0</v>
      </c>
      <c r="F143" s="172">
        <f>Data!NV34</f>
        <v>0</v>
      </c>
      <c r="G143" s="172">
        <f>Data!OP34</f>
        <v>0</v>
      </c>
      <c r="H143" s="173">
        <f>Data!PJ34</f>
        <v>8286076.3411203846</v>
      </c>
      <c r="I143" s="76">
        <f t="shared" ref="I143:I162" si="6">SUM(C143:H143)</f>
        <v>8286076.3411203846</v>
      </c>
    </row>
    <row r="144" spans="2:12" x14ac:dyDescent="0.2">
      <c r="B144" s="9" t="str">
        <f>$B$33</f>
        <v>Science</v>
      </c>
      <c r="C144" s="172">
        <f>Data!LO34</f>
        <v>0</v>
      </c>
      <c r="D144" s="172">
        <f>Data!MI34</f>
        <v>0</v>
      </c>
      <c r="E144" s="172">
        <f>Data!NC34</f>
        <v>0</v>
      </c>
      <c r="F144" s="172">
        <f>Data!NW34</f>
        <v>0</v>
      </c>
      <c r="G144" s="172">
        <f>Data!OQ34</f>
        <v>0</v>
      </c>
      <c r="H144" s="174">
        <f>Data!PK34</f>
        <v>2932182.323695635</v>
      </c>
      <c r="I144" s="76">
        <f t="shared" si="6"/>
        <v>2932182.323695635</v>
      </c>
    </row>
    <row r="145" spans="2:9" x14ac:dyDescent="0.2">
      <c r="B145" s="9" t="str">
        <f>$B$34</f>
        <v>Fine Arts</v>
      </c>
      <c r="C145" s="172">
        <f>Data!LP34</f>
        <v>0</v>
      </c>
      <c r="D145" s="172">
        <f>Data!MJ34</f>
        <v>0</v>
      </c>
      <c r="E145" s="172">
        <f>Data!ND34</f>
        <v>0</v>
      </c>
      <c r="F145" s="172">
        <f>Data!NX34</f>
        <v>0</v>
      </c>
      <c r="G145" s="172">
        <f>Data!OR34</f>
        <v>0</v>
      </c>
      <c r="H145" s="174">
        <f>Data!PL34</f>
        <v>2228466.054948586</v>
      </c>
      <c r="I145" s="76">
        <f t="shared" si="6"/>
        <v>2228466.054948586</v>
      </c>
    </row>
    <row r="146" spans="2:9" x14ac:dyDescent="0.2">
      <c r="B146" s="9" t="str">
        <f>$B$35</f>
        <v>Teacher Education</v>
      </c>
      <c r="C146" s="172">
        <f>Data!LQ34</f>
        <v>0</v>
      </c>
      <c r="D146" s="172">
        <f>Data!MK34</f>
        <v>0</v>
      </c>
      <c r="E146" s="172">
        <f>Data!NE34</f>
        <v>0</v>
      </c>
      <c r="F146" s="172">
        <f>Data!NY34</f>
        <v>0</v>
      </c>
      <c r="G146" s="172">
        <f>Data!OS34</f>
        <v>0</v>
      </c>
      <c r="H146" s="174">
        <f>Data!PN34</f>
        <v>3400653.674875271</v>
      </c>
      <c r="I146" s="76">
        <f t="shared" si="6"/>
        <v>3400653.674875271</v>
      </c>
    </row>
    <row r="147" spans="2:9" x14ac:dyDescent="0.2">
      <c r="B147" s="9" t="str">
        <f>$B$36</f>
        <v>Agriculture</v>
      </c>
      <c r="C147" s="172">
        <f>Data!LR34</f>
        <v>0</v>
      </c>
      <c r="D147" s="172">
        <f>Data!ML34</f>
        <v>0</v>
      </c>
      <c r="E147" s="172">
        <f>Data!NF34</f>
        <v>0</v>
      </c>
      <c r="F147" s="172">
        <f>Data!NZ34</f>
        <v>0</v>
      </c>
      <c r="G147" s="172">
        <f>Data!OT34</f>
        <v>0</v>
      </c>
      <c r="H147" s="174">
        <f>Data!PM34</f>
        <v>0</v>
      </c>
      <c r="I147" s="76">
        <f t="shared" si="6"/>
        <v>0</v>
      </c>
    </row>
    <row r="148" spans="2:9" x14ac:dyDescent="0.2">
      <c r="B148" s="9" t="str">
        <f>$B$37</f>
        <v>Engineering</v>
      </c>
      <c r="C148" s="172">
        <f>Data!LS34</f>
        <v>0</v>
      </c>
      <c r="D148" s="172">
        <f>Data!MM34</f>
        <v>0</v>
      </c>
      <c r="E148" s="172">
        <f>Data!NG34</f>
        <v>0</v>
      </c>
      <c r="F148" s="172">
        <f>Data!OA34</f>
        <v>0</v>
      </c>
      <c r="G148" s="172">
        <f>Data!OU34</f>
        <v>0</v>
      </c>
      <c r="H148" s="174">
        <f>Data!PO34</f>
        <v>5662753.9581388198</v>
      </c>
      <c r="I148" s="76">
        <f t="shared" si="6"/>
        <v>5662753.9581388198</v>
      </c>
    </row>
    <row r="149" spans="2:9" x14ac:dyDescent="0.2">
      <c r="B149" s="9" t="str">
        <f>$B$38</f>
        <v>Home Economics</v>
      </c>
      <c r="C149" s="172">
        <f>Data!LT34</f>
        <v>0</v>
      </c>
      <c r="D149" s="172">
        <f>Data!MN34</f>
        <v>0</v>
      </c>
      <c r="E149" s="172">
        <f>Data!NH34</f>
        <v>0</v>
      </c>
      <c r="F149" s="172">
        <f>Data!OB34</f>
        <v>0</v>
      </c>
      <c r="G149" s="172">
        <f>Data!OV34</f>
        <v>0</v>
      </c>
      <c r="H149" s="174">
        <f>Data!PP34</f>
        <v>353392.10299704707</v>
      </c>
      <c r="I149" s="76">
        <f t="shared" si="6"/>
        <v>353392.10299704707</v>
      </c>
    </row>
    <row r="150" spans="2:9" x14ac:dyDescent="0.2">
      <c r="B150" s="9" t="str">
        <f>$B$39</f>
        <v>Law</v>
      </c>
      <c r="C150" s="172">
        <f>Data!LU34</f>
        <v>0</v>
      </c>
      <c r="D150" s="172">
        <f>Data!MO34</f>
        <v>0</v>
      </c>
      <c r="E150" s="172">
        <f>Data!NI34</f>
        <v>0</v>
      </c>
      <c r="F150" s="172">
        <f>Data!OC34</f>
        <v>0</v>
      </c>
      <c r="G150" s="172">
        <f>Data!OW34</f>
        <v>0</v>
      </c>
      <c r="H150" s="174">
        <f>Data!PQ34</f>
        <v>0</v>
      </c>
      <c r="I150" s="76">
        <f t="shared" si="6"/>
        <v>0</v>
      </c>
    </row>
    <row r="151" spans="2:9" x14ac:dyDescent="0.2">
      <c r="B151" s="9" t="str">
        <f>$B$40</f>
        <v>Social Service</v>
      </c>
      <c r="C151" s="172">
        <f>Data!LV34</f>
        <v>0</v>
      </c>
      <c r="D151" s="172">
        <f>Data!MP34</f>
        <v>0</v>
      </c>
      <c r="E151" s="172">
        <f>Data!NJ34</f>
        <v>0</v>
      </c>
      <c r="F151" s="172">
        <f>Data!OD34</f>
        <v>0</v>
      </c>
      <c r="G151" s="172">
        <f>Data!OX34</f>
        <v>0</v>
      </c>
      <c r="H151" s="174">
        <f>Data!PR34</f>
        <v>275082.59573653195</v>
      </c>
      <c r="I151" s="76">
        <f t="shared" si="6"/>
        <v>275082.59573653195</v>
      </c>
    </row>
    <row r="152" spans="2:9" x14ac:dyDescent="0.2">
      <c r="B152" s="9" t="str">
        <f>$B$41</f>
        <v>Library Science</v>
      </c>
      <c r="C152" s="172">
        <f>Data!LW34</f>
        <v>0</v>
      </c>
      <c r="D152" s="172">
        <f>Data!MQ34</f>
        <v>0</v>
      </c>
      <c r="E152" s="172">
        <f>Data!NK34</f>
        <v>0</v>
      </c>
      <c r="F152" s="172">
        <f>Data!OE34</f>
        <v>0</v>
      </c>
      <c r="G152" s="172">
        <f>Data!OY34</f>
        <v>0</v>
      </c>
      <c r="H152" s="174">
        <f>Data!PS34</f>
        <v>7081.1027305984453</v>
      </c>
      <c r="I152" s="76">
        <f t="shared" si="6"/>
        <v>7081.1027305984453</v>
      </c>
    </row>
    <row r="153" spans="2:9" x14ac:dyDescent="0.2">
      <c r="B153" s="9" t="str">
        <f>$B$42</f>
        <v>Veterinary Science</v>
      </c>
      <c r="C153" s="172">
        <f>Data!LX34</f>
        <v>0</v>
      </c>
      <c r="D153" s="172">
        <f>Data!MR34</f>
        <v>0</v>
      </c>
      <c r="E153" s="172">
        <f>Data!NL34</f>
        <v>0</v>
      </c>
      <c r="F153" s="172">
        <f>Data!OF34</f>
        <v>0</v>
      </c>
      <c r="G153" s="172">
        <f>Data!OZ34</f>
        <v>0</v>
      </c>
      <c r="H153" s="174">
        <f>Data!PT34</f>
        <v>0</v>
      </c>
      <c r="I153" s="76">
        <f t="shared" si="6"/>
        <v>0</v>
      </c>
    </row>
    <row r="154" spans="2:9" x14ac:dyDescent="0.2">
      <c r="B154" s="9" t="str">
        <f>$B$43</f>
        <v>Vocational Training</v>
      </c>
      <c r="C154" s="172">
        <f>Data!LY34</f>
        <v>0</v>
      </c>
      <c r="D154" s="172">
        <f>Data!MS34</f>
        <v>0</v>
      </c>
      <c r="E154" s="172">
        <f>Data!NM34</f>
        <v>0</v>
      </c>
      <c r="F154" s="172">
        <f>Data!OG34</f>
        <v>0</v>
      </c>
      <c r="G154" s="172">
        <f>Data!PA34</f>
        <v>0</v>
      </c>
      <c r="H154" s="174">
        <f>Data!PU34</f>
        <v>21147.112679231912</v>
      </c>
      <c r="I154" s="76">
        <f t="shared" si="6"/>
        <v>21147.112679231912</v>
      </c>
    </row>
    <row r="155" spans="2:9" x14ac:dyDescent="0.2">
      <c r="B155" s="9" t="str">
        <f>$B$44</f>
        <v>Physical Training</v>
      </c>
      <c r="C155" s="172">
        <f>Data!LZ34</f>
        <v>0</v>
      </c>
      <c r="D155" s="172">
        <f>Data!MT34</f>
        <v>0</v>
      </c>
      <c r="E155" s="172">
        <f>Data!NN34</f>
        <v>0</v>
      </c>
      <c r="F155" s="172">
        <f>Data!OH34</f>
        <v>0</v>
      </c>
      <c r="G155" s="172">
        <f>Data!PB34</f>
        <v>0</v>
      </c>
      <c r="H155" s="174">
        <f>Data!PV34</f>
        <v>43821.428495937682</v>
      </c>
      <c r="I155" s="76">
        <f t="shared" si="6"/>
        <v>43821.428495937682</v>
      </c>
    </row>
    <row r="156" spans="2:9" x14ac:dyDescent="0.2">
      <c r="B156" s="9" t="str">
        <f>$B$45</f>
        <v>Health Services</v>
      </c>
      <c r="C156" s="172">
        <f>Data!MA34</f>
        <v>0</v>
      </c>
      <c r="D156" s="172">
        <f>Data!MU34</f>
        <v>0</v>
      </c>
      <c r="E156" s="172">
        <f>Data!NO34</f>
        <v>0</v>
      </c>
      <c r="F156" s="172">
        <f>Data!OI34</f>
        <v>0</v>
      </c>
      <c r="G156" s="172">
        <f>Data!PC34</f>
        <v>0</v>
      </c>
      <c r="H156" s="174">
        <f>Data!PW34</f>
        <v>2010227.8361988284</v>
      </c>
      <c r="I156" s="76">
        <f t="shared" si="6"/>
        <v>2010227.8361988284</v>
      </c>
    </row>
    <row r="157" spans="2:9" x14ac:dyDescent="0.2">
      <c r="B157" s="9" t="str">
        <f>$B$46</f>
        <v>Pharmacy</v>
      </c>
      <c r="C157" s="172">
        <f>Data!MB34</f>
        <v>0</v>
      </c>
      <c r="D157" s="172">
        <f>Data!MV34</f>
        <v>0</v>
      </c>
      <c r="E157" s="172">
        <f>Data!NP34</f>
        <v>0</v>
      </c>
      <c r="F157" s="172">
        <f>Data!OJ34</f>
        <v>0</v>
      </c>
      <c r="G157" s="172">
        <f>Data!PD34</f>
        <v>0</v>
      </c>
      <c r="H157" s="174">
        <f>Data!PX34</f>
        <v>0</v>
      </c>
      <c r="I157" s="76">
        <f t="shared" si="6"/>
        <v>0</v>
      </c>
    </row>
    <row r="158" spans="2:9" x14ac:dyDescent="0.2">
      <c r="B158" s="9" t="str">
        <f>$B$47</f>
        <v>Business Administration</v>
      </c>
      <c r="C158" s="172">
        <f>Data!MC34</f>
        <v>0</v>
      </c>
      <c r="D158" s="172">
        <f>Data!MW34</f>
        <v>0</v>
      </c>
      <c r="E158" s="172">
        <f>Data!NQ34</f>
        <v>0</v>
      </c>
      <c r="F158" s="172">
        <f>Data!OK34</f>
        <v>0</v>
      </c>
      <c r="G158" s="172">
        <f>Data!PE34</f>
        <v>0</v>
      </c>
      <c r="H158" s="174">
        <f>Data!PY34</f>
        <v>4013185.3586588758</v>
      </c>
      <c r="I158" s="76">
        <f t="shared" si="6"/>
        <v>4013185.3586588758</v>
      </c>
    </row>
    <row r="159" spans="2:9" x14ac:dyDescent="0.2">
      <c r="B159" s="9" t="str">
        <f>$B$48</f>
        <v>Optometry</v>
      </c>
      <c r="C159" s="172">
        <f>Data!MD34</f>
        <v>0</v>
      </c>
      <c r="D159" s="172">
        <f>Data!MX34</f>
        <v>0</v>
      </c>
      <c r="E159" s="172">
        <f>Data!NR34</f>
        <v>0</v>
      </c>
      <c r="F159" s="172">
        <f>Data!OL34</f>
        <v>0</v>
      </c>
      <c r="G159" s="172">
        <f>Data!PF34</f>
        <v>0</v>
      </c>
      <c r="H159" s="174">
        <f>Data!PZ34</f>
        <v>0</v>
      </c>
      <c r="I159" s="76">
        <f t="shared" si="6"/>
        <v>0</v>
      </c>
    </row>
    <row r="160" spans="2:9" x14ac:dyDescent="0.2">
      <c r="B160" s="9" t="str">
        <f>$B$49</f>
        <v>Teacher Ed-Practice Teaching</v>
      </c>
      <c r="C160" s="172">
        <f>Data!ME34</f>
        <v>0</v>
      </c>
      <c r="D160" s="172">
        <f>Data!MY34</f>
        <v>0</v>
      </c>
      <c r="E160" s="172">
        <f>Data!NS34</f>
        <v>0</v>
      </c>
      <c r="F160" s="172">
        <f>Data!OM34</f>
        <v>0</v>
      </c>
      <c r="G160" s="172">
        <f>Data!PG34</f>
        <v>0</v>
      </c>
      <c r="H160" s="174">
        <f>Data!QA34</f>
        <v>61383.0720705329</v>
      </c>
      <c r="I160" s="76">
        <f t="shared" si="6"/>
        <v>61383.0720705329</v>
      </c>
    </row>
    <row r="161" spans="2:10" x14ac:dyDescent="0.2">
      <c r="B161" s="9" t="str">
        <f>$B$50</f>
        <v>Technology</v>
      </c>
      <c r="C161" s="172">
        <f>Data!MF34</f>
        <v>0</v>
      </c>
      <c r="D161" s="172">
        <f>Data!MZ34</f>
        <v>0</v>
      </c>
      <c r="E161" s="172">
        <f>Data!NT34</f>
        <v>0</v>
      </c>
      <c r="F161" s="172">
        <f>Data!ON34</f>
        <v>0</v>
      </c>
      <c r="G161" s="172">
        <f>Data!PH34</f>
        <v>0</v>
      </c>
      <c r="H161" s="174">
        <f>Data!QB34</f>
        <v>110081.85155470697</v>
      </c>
      <c r="I161" s="76">
        <f t="shared" si="6"/>
        <v>110081.85155470697</v>
      </c>
    </row>
    <row r="162" spans="2:10" x14ac:dyDescent="0.2">
      <c r="B162" s="9" t="str">
        <f>$B$51</f>
        <v>Nursing</v>
      </c>
      <c r="C162" s="172">
        <f>Data!MG34</f>
        <v>0</v>
      </c>
      <c r="D162" s="172">
        <f>Data!NA34</f>
        <v>0</v>
      </c>
      <c r="E162" s="172">
        <f>Data!NU34</f>
        <v>0</v>
      </c>
      <c r="F162" s="172">
        <f>Data!OO34</f>
        <v>0</v>
      </c>
      <c r="G162" s="172">
        <f>Data!PI34</f>
        <v>0</v>
      </c>
      <c r="H162" s="174">
        <f>Data!QC34</f>
        <v>2184747.1660990156</v>
      </c>
      <c r="I162" s="76">
        <f t="shared" si="6"/>
        <v>2184747.1660990156</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31590281.98</v>
      </c>
      <c r="I163" s="76">
        <f>SUM(I143:I162)</f>
        <v>31590281.98</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4863394.6888723252</v>
      </c>
      <c r="D168" s="21">
        <f t="shared" si="8"/>
        <v>2318048.7063763668</v>
      </c>
      <c r="E168" s="21">
        <f t="shared" si="8"/>
        <v>1067590.5184966493</v>
      </c>
      <c r="F168" s="21">
        <f t="shared" si="8"/>
        <v>37042.427375042549</v>
      </c>
      <c r="G168" s="21">
        <f t="shared" si="8"/>
        <v>0</v>
      </c>
      <c r="H168" s="40">
        <f t="shared" ref="H168:H188" si="9">SUM(C168:G168)</f>
        <v>8286076.3411203846</v>
      </c>
      <c r="I168" s="56"/>
      <c r="J168" s="57"/>
    </row>
    <row r="169" spans="2:10" x14ac:dyDescent="0.2">
      <c r="B169" s="9" t="str">
        <f>$B$33</f>
        <v>Science</v>
      </c>
      <c r="C169" s="22">
        <f t="shared" si="8"/>
        <v>1061879.2080647845</v>
      </c>
      <c r="D169" s="22">
        <f t="shared" si="8"/>
        <v>1346505.034650997</v>
      </c>
      <c r="E169" s="22">
        <f t="shared" si="8"/>
        <v>523798.08097985323</v>
      </c>
      <c r="F169" s="22">
        <f t="shared" si="8"/>
        <v>0</v>
      </c>
      <c r="G169" s="22">
        <f t="shared" si="8"/>
        <v>0</v>
      </c>
      <c r="H169" s="75">
        <f t="shared" si="9"/>
        <v>2932182.323695635</v>
      </c>
      <c r="I169" s="56"/>
      <c r="J169" s="57"/>
    </row>
    <row r="170" spans="2:10" x14ac:dyDescent="0.2">
      <c r="B170" s="9" t="str">
        <f>$B$34</f>
        <v>Fine Arts</v>
      </c>
      <c r="C170" s="22">
        <f t="shared" si="8"/>
        <v>1223363.6485105101</v>
      </c>
      <c r="D170" s="22">
        <f t="shared" si="8"/>
        <v>868936.46589819598</v>
      </c>
      <c r="E170" s="22">
        <f t="shared" si="8"/>
        <v>136165.94053987984</v>
      </c>
      <c r="F170" s="22">
        <f t="shared" si="8"/>
        <v>0</v>
      </c>
      <c r="G170" s="22">
        <f t="shared" si="8"/>
        <v>0</v>
      </c>
      <c r="H170" s="75">
        <f t="shared" si="9"/>
        <v>2228466.054948586</v>
      </c>
      <c r="I170" s="56"/>
      <c r="J170" s="57"/>
    </row>
    <row r="171" spans="2:10" x14ac:dyDescent="0.2">
      <c r="B171" s="9" t="str">
        <f>$B$35</f>
        <v>Teacher Education</v>
      </c>
      <c r="C171" s="22">
        <f t="shared" si="8"/>
        <v>119981.24430214291</v>
      </c>
      <c r="D171" s="22">
        <f t="shared" si="8"/>
        <v>360585.30132493022</v>
      </c>
      <c r="E171" s="22">
        <f t="shared" si="8"/>
        <v>1921706.4995261051</v>
      </c>
      <c r="F171" s="22">
        <f t="shared" si="8"/>
        <v>998380.62972209265</v>
      </c>
      <c r="G171" s="22">
        <f t="shared" si="8"/>
        <v>0</v>
      </c>
      <c r="H171" s="75">
        <f t="shared" si="9"/>
        <v>3400653.674875271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868116.00562649616</v>
      </c>
      <c r="D173" s="22">
        <f t="shared" si="8"/>
        <v>1588586.2095443865</v>
      </c>
      <c r="E173" s="22">
        <f t="shared" si="8"/>
        <v>1864857.3366138302</v>
      </c>
      <c r="F173" s="22">
        <f t="shared" si="8"/>
        <v>1341194.4063541074</v>
      </c>
      <c r="G173" s="22">
        <f t="shared" si="8"/>
        <v>0</v>
      </c>
      <c r="H173" s="75">
        <f t="shared" si="9"/>
        <v>5662753.9581388198</v>
      </c>
      <c r="I173" s="56"/>
      <c r="J173" s="57"/>
    </row>
    <row r="174" spans="2:10" x14ac:dyDescent="0.2">
      <c r="B174" s="9" t="str">
        <f>$B$38</f>
        <v>Home Economics</v>
      </c>
      <c r="C174" s="22">
        <f t="shared" si="8"/>
        <v>55760.007108870966</v>
      </c>
      <c r="D174" s="22">
        <f t="shared" si="8"/>
        <v>147902.58807685357</v>
      </c>
      <c r="E174" s="22">
        <f t="shared" si="8"/>
        <v>149729.50781132255</v>
      </c>
      <c r="F174" s="22">
        <f t="shared" si="8"/>
        <v>0</v>
      </c>
      <c r="G174" s="22">
        <f t="shared" si="8"/>
        <v>0</v>
      </c>
      <c r="H174" s="75">
        <f t="shared" si="9"/>
        <v>353392.10299704713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64374.67301083175</v>
      </c>
      <c r="D176" s="22">
        <f t="shared" si="8"/>
        <v>210707.92272570019</v>
      </c>
      <c r="E176" s="22">
        <f t="shared" si="8"/>
        <v>0</v>
      </c>
      <c r="F176" s="22">
        <f t="shared" si="8"/>
        <v>0</v>
      </c>
      <c r="G176" s="22">
        <f t="shared" si="8"/>
        <v>0</v>
      </c>
      <c r="H176" s="75">
        <f t="shared" si="9"/>
        <v>275082.59573653195</v>
      </c>
      <c r="I176" s="56"/>
      <c r="J176" s="57"/>
    </row>
    <row r="177" spans="2:10" x14ac:dyDescent="0.2">
      <c r="B177" s="9" t="str">
        <f>$B$41</f>
        <v>Library Science</v>
      </c>
      <c r="C177" s="22">
        <f t="shared" si="8"/>
        <v>7081.1027305984453</v>
      </c>
      <c r="D177" s="22">
        <f t="shared" si="8"/>
        <v>0</v>
      </c>
      <c r="E177" s="22">
        <f t="shared" si="8"/>
        <v>0</v>
      </c>
      <c r="F177" s="22">
        <f t="shared" si="8"/>
        <v>0</v>
      </c>
      <c r="G177" s="22">
        <f t="shared" si="8"/>
        <v>0</v>
      </c>
      <c r="H177" s="75">
        <f t="shared" si="9"/>
        <v>7081.1027305984453</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9295.1895280293047</v>
      </c>
      <c r="D179" s="22">
        <f t="shared" si="8"/>
        <v>11851.923151202607</v>
      </c>
      <c r="E179" s="22">
        <f t="shared" si="8"/>
        <v>0</v>
      </c>
      <c r="F179" s="22">
        <f t="shared" si="8"/>
        <v>0</v>
      </c>
      <c r="G179" s="22">
        <f t="shared" si="8"/>
        <v>0</v>
      </c>
      <c r="H179" s="75">
        <f t="shared" si="9"/>
        <v>21147.112679231912</v>
      </c>
      <c r="I179" s="56"/>
      <c r="J179" s="57"/>
    </row>
    <row r="180" spans="2:10" x14ac:dyDescent="0.2">
      <c r="B180" s="9" t="str">
        <f>$B$44</f>
        <v>Physical Training</v>
      </c>
      <c r="C180" s="22">
        <f t="shared" si="8"/>
        <v>43821.428495937682</v>
      </c>
      <c r="D180" s="22">
        <f t="shared" si="8"/>
        <v>0</v>
      </c>
      <c r="E180" s="22">
        <f t="shared" si="8"/>
        <v>0</v>
      </c>
      <c r="F180" s="22">
        <f t="shared" si="8"/>
        <v>0</v>
      </c>
      <c r="G180" s="22">
        <f t="shared" si="8"/>
        <v>0</v>
      </c>
      <c r="H180" s="75">
        <f t="shared" si="9"/>
        <v>43821.428495937682</v>
      </c>
      <c r="I180" s="56"/>
      <c r="J180" s="57"/>
    </row>
    <row r="181" spans="2:10" x14ac:dyDescent="0.2">
      <c r="B181" s="9" t="str">
        <f>$B$45</f>
        <v>Health Services</v>
      </c>
      <c r="C181" s="22">
        <f t="shared" si="8"/>
        <v>227814.02887303231</v>
      </c>
      <c r="D181" s="22">
        <f t="shared" si="8"/>
        <v>373392.81956787856</v>
      </c>
      <c r="E181" s="22">
        <f t="shared" si="8"/>
        <v>1133412.8942213489</v>
      </c>
      <c r="F181" s="22">
        <f t="shared" si="8"/>
        <v>3548.8989097778672</v>
      </c>
      <c r="G181" s="22">
        <f t="shared" si="8"/>
        <v>272059.1946267907</v>
      </c>
      <c r="H181" s="75">
        <f t="shared" si="9"/>
        <v>2010227.8361988284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844755.60115406942</v>
      </c>
      <c r="D183" s="22">
        <f t="shared" si="8"/>
        <v>2099521.1219847673</v>
      </c>
      <c r="E183" s="22">
        <f t="shared" si="8"/>
        <v>1068908.6355200394</v>
      </c>
      <c r="F183" s="22">
        <f t="shared" si="8"/>
        <v>0</v>
      </c>
      <c r="G183" s="22">
        <f t="shared" si="8"/>
        <v>0</v>
      </c>
      <c r="H183" s="75">
        <f t="shared" si="9"/>
        <v>4013185.3586588763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61383.0720705329</v>
      </c>
      <c r="E185" s="22">
        <f t="shared" si="10"/>
        <v>0</v>
      </c>
      <c r="F185" s="22">
        <f t="shared" si="10"/>
        <v>0</v>
      </c>
      <c r="G185" s="22">
        <f t="shared" si="10"/>
        <v>0</v>
      </c>
      <c r="H185" s="75">
        <f t="shared" si="9"/>
        <v>61383.0720705329</v>
      </c>
      <c r="I185" s="56"/>
      <c r="J185" s="57"/>
    </row>
    <row r="186" spans="2:10" x14ac:dyDescent="0.2">
      <c r="B186" s="9" t="str">
        <f>$B$50</f>
        <v>Technology</v>
      </c>
      <c r="C186" s="22">
        <f t="shared" si="10"/>
        <v>42574.861853793482</v>
      </c>
      <c r="D186" s="22">
        <f t="shared" si="10"/>
        <v>63101.076224661476</v>
      </c>
      <c r="E186" s="22">
        <f t="shared" si="10"/>
        <v>4405.9134762520025</v>
      </c>
      <c r="F186" s="22">
        <f t="shared" si="10"/>
        <v>0</v>
      </c>
      <c r="G186" s="22">
        <f t="shared" si="10"/>
        <v>0</v>
      </c>
      <c r="H186" s="75">
        <f t="shared" si="9"/>
        <v>110081.85155470695</v>
      </c>
      <c r="I186" s="56"/>
      <c r="J186" s="57"/>
    </row>
    <row r="187" spans="2:10" x14ac:dyDescent="0.2">
      <c r="B187" s="9" t="str">
        <f>$B$51</f>
        <v>Nursing</v>
      </c>
      <c r="C187" s="22">
        <f t="shared" si="10"/>
        <v>137014.21005975732</v>
      </c>
      <c r="D187" s="22">
        <f t="shared" si="10"/>
        <v>1642645.7025923221</v>
      </c>
      <c r="E187" s="22">
        <f t="shared" si="10"/>
        <v>405087.25344693637</v>
      </c>
      <c r="F187" s="22">
        <f t="shared" si="10"/>
        <v>0</v>
      </c>
      <c r="G187" s="22">
        <f t="shared" si="10"/>
        <v>0</v>
      </c>
      <c r="H187" s="75">
        <f t="shared" si="9"/>
        <v>2184747.1660990156</v>
      </c>
      <c r="I187" s="56"/>
      <c r="J187" s="57"/>
    </row>
    <row r="188" spans="2:10" x14ac:dyDescent="0.2">
      <c r="B188" s="39" t="str">
        <f>$B$52</f>
        <v>Totals</v>
      </c>
      <c r="C188" s="40">
        <f>SUM(C168:C187)</f>
        <v>9569225.8981911782</v>
      </c>
      <c r="D188" s="40">
        <f>SUM(D168:D187)</f>
        <v>11093167.944188796</v>
      </c>
      <c r="E188" s="40">
        <f>SUM(E168:E187)</f>
        <v>8275662.5806322172</v>
      </c>
      <c r="F188" s="40">
        <f>SUM(F168:F187)</f>
        <v>2380166.3623610204</v>
      </c>
      <c r="G188" s="40">
        <f>SUM(G168:G187)</f>
        <v>272059.1946267907</v>
      </c>
      <c r="H188" s="40">
        <f t="shared" si="9"/>
        <v>31590281.98</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34224691</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5268967.8598967828</v>
      </c>
      <c r="D193" s="42">
        <f t="shared" si="11"/>
        <v>2511357.7887309785</v>
      </c>
      <c r="E193" s="42">
        <f t="shared" si="11"/>
        <v>1156620.1160600595</v>
      </c>
      <c r="F193" s="42">
        <f t="shared" si="11"/>
        <v>40131.507265538254</v>
      </c>
      <c r="G193" s="42">
        <f t="shared" si="11"/>
        <v>0</v>
      </c>
      <c r="H193" s="42">
        <f>SUM(C193:G193)</f>
        <v>8977077.2719533592</v>
      </c>
      <c r="I193" s="1"/>
    </row>
    <row r="194" spans="2:9" x14ac:dyDescent="0.2">
      <c r="B194" s="9" t="str">
        <f>$B$33</f>
        <v>Science</v>
      </c>
      <c r="C194" s="43">
        <f t="shared" si="11"/>
        <v>1150432.5222025753</v>
      </c>
      <c r="D194" s="43">
        <f t="shared" si="11"/>
        <v>1458794.1560651644</v>
      </c>
      <c r="E194" s="43">
        <f t="shared" si="11"/>
        <v>567479.18487331131</v>
      </c>
      <c r="F194" s="43">
        <f t="shared" si="11"/>
        <v>0</v>
      </c>
      <c r="G194" s="43">
        <f t="shared" si="11"/>
        <v>0</v>
      </c>
      <c r="H194" s="43">
        <f t="shared" ref="H194:H213" si="12">SUM(C194:G194)</f>
        <v>3176705.863141051</v>
      </c>
      <c r="I194" s="1"/>
    </row>
    <row r="195" spans="2:9" x14ac:dyDescent="0.2">
      <c r="B195" s="9" t="str">
        <f>$B$34</f>
        <v>Fine Arts</v>
      </c>
      <c r="C195" s="43">
        <f t="shared" si="11"/>
        <v>1325383.6378356009</v>
      </c>
      <c r="D195" s="43">
        <f t="shared" si="11"/>
        <v>941399.70206108934</v>
      </c>
      <c r="E195" s="43">
        <f t="shared" si="11"/>
        <v>147521.22955572812</v>
      </c>
      <c r="F195" s="43">
        <f t="shared" si="11"/>
        <v>0</v>
      </c>
      <c r="G195" s="43">
        <f t="shared" si="11"/>
        <v>0</v>
      </c>
      <c r="H195" s="43">
        <f t="shared" si="12"/>
        <v>2414304.569452418</v>
      </c>
      <c r="I195" s="1"/>
    </row>
    <row r="196" spans="2:9" x14ac:dyDescent="0.2">
      <c r="B196" s="9" t="str">
        <f>$B$35</f>
        <v>Teacher Education</v>
      </c>
      <c r="C196" s="43">
        <f t="shared" si="11"/>
        <v>129986.84261938807</v>
      </c>
      <c r="D196" s="43">
        <f t="shared" si="11"/>
        <v>390655.59860468283</v>
      </c>
      <c r="E196" s="43">
        <f t="shared" si="11"/>
        <v>2081963.4082599157</v>
      </c>
      <c r="F196" s="43">
        <f t="shared" si="11"/>
        <v>1081638.6056400766</v>
      </c>
      <c r="G196" s="43">
        <f t="shared" si="11"/>
        <v>0</v>
      </c>
      <c r="H196" s="43">
        <f t="shared" si="12"/>
        <v>3684244.455124063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940510.82112946338</v>
      </c>
      <c r="D198" s="43">
        <f t="shared" si="11"/>
        <v>1721063.2112413286</v>
      </c>
      <c r="E198" s="43">
        <f t="shared" si="11"/>
        <v>2020373.42196245</v>
      </c>
      <c r="F198" s="43">
        <f t="shared" si="11"/>
        <v>1453040.6584359889</v>
      </c>
      <c r="G198" s="43">
        <f t="shared" si="11"/>
        <v>0</v>
      </c>
      <c r="H198" s="43">
        <f t="shared" si="12"/>
        <v>6134988.1127692312</v>
      </c>
      <c r="I198" s="1"/>
    </row>
    <row r="199" spans="2:9" x14ac:dyDescent="0.2">
      <c r="B199" s="9" t="str">
        <f>$B$38</f>
        <v>Home Economics</v>
      </c>
      <c r="C199" s="43">
        <f t="shared" si="11"/>
        <v>60410.002502260424</v>
      </c>
      <c r="D199" s="43">
        <f t="shared" si="11"/>
        <v>160236.63157661367</v>
      </c>
      <c r="E199" s="43">
        <f t="shared" si="11"/>
        <v>162215.90366521321</v>
      </c>
      <c r="F199" s="43">
        <f t="shared" si="11"/>
        <v>0</v>
      </c>
      <c r="G199" s="43">
        <f t="shared" si="11"/>
        <v>0</v>
      </c>
      <c r="H199" s="43">
        <f t="shared" si="12"/>
        <v>382862.53774408728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69743.071410904726</v>
      </c>
      <c r="D201" s="43">
        <f t="shared" si="11"/>
        <v>228279.49275997467</v>
      </c>
      <c r="E201" s="43">
        <f t="shared" si="11"/>
        <v>0</v>
      </c>
      <c r="F201" s="43">
        <f t="shared" si="11"/>
        <v>0</v>
      </c>
      <c r="G201" s="43">
        <f t="shared" si="11"/>
        <v>0</v>
      </c>
      <c r="H201" s="43">
        <f t="shared" si="12"/>
        <v>298022.56417087943</v>
      </c>
      <c r="I201" s="1"/>
    </row>
    <row r="202" spans="2:9" x14ac:dyDescent="0.2">
      <c r="B202" s="9" t="str">
        <f>$B$41</f>
        <v>Library Science</v>
      </c>
      <c r="C202" s="43">
        <f t="shared" si="11"/>
        <v>7671.617272913878</v>
      </c>
      <c r="D202" s="43">
        <f t="shared" si="11"/>
        <v>0</v>
      </c>
      <c r="E202" s="43">
        <f t="shared" si="11"/>
        <v>0</v>
      </c>
      <c r="F202" s="43">
        <f t="shared" si="11"/>
        <v>0</v>
      </c>
      <c r="G202" s="43">
        <f t="shared" si="11"/>
        <v>0</v>
      </c>
      <c r="H202" s="43">
        <f t="shared" si="12"/>
        <v>7671.617272913878</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10070.343455137428</v>
      </c>
      <c r="D204" s="43">
        <f t="shared" si="11"/>
        <v>12840.290816728428</v>
      </c>
      <c r="E204" s="43">
        <f t="shared" si="11"/>
        <v>0</v>
      </c>
      <c r="F204" s="43">
        <f t="shared" si="11"/>
        <v>0</v>
      </c>
      <c r="G204" s="43">
        <f t="shared" si="11"/>
        <v>0</v>
      </c>
      <c r="H204" s="43">
        <f t="shared" si="12"/>
        <v>22910.634271865856</v>
      </c>
      <c r="I204" s="1"/>
    </row>
    <row r="205" spans="2:9" x14ac:dyDescent="0.2">
      <c r="B205" s="9" t="str">
        <f>$B$44</f>
        <v>Physical Training</v>
      </c>
      <c r="C205" s="43">
        <f t="shared" si="11"/>
        <v>47475.829763139765</v>
      </c>
      <c r="D205" s="43">
        <f t="shared" si="11"/>
        <v>0</v>
      </c>
      <c r="E205" s="43">
        <f t="shared" si="11"/>
        <v>0</v>
      </c>
      <c r="F205" s="43">
        <f t="shared" si="11"/>
        <v>0</v>
      </c>
      <c r="G205" s="43">
        <f t="shared" si="11"/>
        <v>0</v>
      </c>
      <c r="H205" s="43">
        <f t="shared" si="12"/>
        <v>47475.829763139765</v>
      </c>
      <c r="I205" s="1"/>
    </row>
    <row r="206" spans="2:9" x14ac:dyDescent="0.2">
      <c r="B206" s="9" t="str">
        <f>$B$45</f>
        <v>Health Services</v>
      </c>
      <c r="C206" s="43">
        <f t="shared" si="11"/>
        <v>246812.12876101743</v>
      </c>
      <c r="D206" s="43">
        <f t="shared" si="11"/>
        <v>404531.17447384674</v>
      </c>
      <c r="E206" s="43">
        <f t="shared" si="11"/>
        <v>1227931.618486343</v>
      </c>
      <c r="F206" s="43">
        <f t="shared" si="11"/>
        <v>3844.852307880044</v>
      </c>
      <c r="G206" s="43">
        <f t="shared" si="11"/>
        <v>294747.03251163481</v>
      </c>
      <c r="H206" s="43">
        <f t="shared" si="12"/>
        <v>2177866.806540722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915202.32197741431</v>
      </c>
      <c r="D208" s="43">
        <f t="shared" si="11"/>
        <v>2274606.5291026556</v>
      </c>
      <c r="E208" s="43">
        <f t="shared" si="11"/>
        <v>1158048.1548428701</v>
      </c>
      <c r="F208" s="43">
        <f t="shared" si="11"/>
        <v>0</v>
      </c>
      <c r="G208" s="43">
        <f t="shared" si="11"/>
        <v>0</v>
      </c>
      <c r="H208" s="43">
        <f t="shared" si="12"/>
        <v>4347857.0059229396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66501.991833271968</v>
      </c>
      <c r="E210" s="43">
        <f t="shared" si="13"/>
        <v>0</v>
      </c>
      <c r="F210" s="43">
        <f t="shared" si="13"/>
        <v>0</v>
      </c>
      <c r="G210" s="43">
        <f t="shared" si="13"/>
        <v>0</v>
      </c>
      <c r="H210" s="43">
        <f t="shared" si="12"/>
        <v>66501.991833271968</v>
      </c>
      <c r="I210" s="1"/>
    </row>
    <row r="211" spans="2:9" x14ac:dyDescent="0.2">
      <c r="B211" s="9" t="str">
        <f>$B$50</f>
        <v>Technology</v>
      </c>
      <c r="C211" s="43">
        <f t="shared" si="13"/>
        <v>46125.308163956091</v>
      </c>
      <c r="D211" s="43">
        <f t="shared" si="13"/>
        <v>68363.265542351</v>
      </c>
      <c r="E211" s="43">
        <f t="shared" si="13"/>
        <v>4773.3359073188176</v>
      </c>
      <c r="F211" s="43">
        <f t="shared" si="13"/>
        <v>0</v>
      </c>
      <c r="G211" s="43">
        <f t="shared" si="13"/>
        <v>0</v>
      </c>
      <c r="H211" s="43">
        <f t="shared" si="12"/>
        <v>119261.90961362592</v>
      </c>
      <c r="I211" s="1"/>
    </row>
    <row r="212" spans="2:9" x14ac:dyDescent="0.2">
      <c r="B212" s="9" t="str">
        <f>$B$51</f>
        <v>Nursing</v>
      </c>
      <c r="C212" s="43">
        <f t="shared" si="13"/>
        <v>148440.23883272364</v>
      </c>
      <c r="D212" s="43">
        <f t="shared" si="13"/>
        <v>1779630.8886793966</v>
      </c>
      <c r="E212" s="43">
        <f t="shared" si="13"/>
        <v>438868.70291431574</v>
      </c>
      <c r="F212" s="43">
        <f t="shared" si="13"/>
        <v>0</v>
      </c>
      <c r="G212" s="43">
        <f t="shared" si="13"/>
        <v>0</v>
      </c>
      <c r="H212" s="43">
        <f t="shared" si="12"/>
        <v>2366939.8304264359</v>
      </c>
      <c r="I212" s="1"/>
    </row>
    <row r="213" spans="2:9" x14ac:dyDescent="0.2">
      <c r="B213" s="39" t="str">
        <f>$B$52</f>
        <v>Totals</v>
      </c>
      <c r="C213" s="42">
        <f>SUM(C193:C212)</f>
        <v>10367232.54582328</v>
      </c>
      <c r="D213" s="42">
        <f>SUM(D193:D212)</f>
        <v>12018260.721488081</v>
      </c>
      <c r="E213" s="42">
        <f>SUM(E193:E212)</f>
        <v>8965795.0765275266</v>
      </c>
      <c r="F213" s="42">
        <f>SUM(F193:F212)</f>
        <v>2578655.6236494835</v>
      </c>
      <c r="G213" s="42">
        <f>SUM(G193:G212)</f>
        <v>294747.03251163481</v>
      </c>
      <c r="H213" s="42">
        <f t="shared" si="12"/>
        <v>34224691.000000007</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25940758</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4546939.9798047887</v>
      </c>
      <c r="D218" s="42">
        <f t="shared" si="14"/>
        <v>3259908.0590964775</v>
      </c>
      <c r="E218" s="42">
        <f t="shared" si="14"/>
        <v>780611.77182373893</v>
      </c>
      <c r="F218" s="42">
        <f t="shared" si="14"/>
        <v>9518.270226091181</v>
      </c>
      <c r="G218" s="42">
        <f t="shared" si="14"/>
        <v>0</v>
      </c>
      <c r="H218" s="42">
        <f>SUM(C218:G218)</f>
        <v>8596978.0809510965</v>
      </c>
      <c r="I218" s="1"/>
    </row>
    <row r="219" spans="2:9" x14ac:dyDescent="0.2">
      <c r="B219" s="9" t="str">
        <f>$B$33</f>
        <v>Science</v>
      </c>
      <c r="C219" s="43">
        <f t="shared" si="14"/>
        <v>1358158.3768620365</v>
      </c>
      <c r="D219" s="43">
        <f t="shared" si="14"/>
        <v>1038211.4456117818</v>
      </c>
      <c r="E219" s="43">
        <f t="shared" si="14"/>
        <v>74445.077730514487</v>
      </c>
      <c r="F219" s="43">
        <f t="shared" si="14"/>
        <v>0</v>
      </c>
      <c r="G219" s="43">
        <f t="shared" si="14"/>
        <v>0</v>
      </c>
      <c r="H219" s="43">
        <f t="shared" ref="H219:H238" si="15">SUM(C219:G219)</f>
        <v>2470814.900204333</v>
      </c>
      <c r="I219" s="1"/>
    </row>
    <row r="220" spans="2:9" x14ac:dyDescent="0.2">
      <c r="B220" s="9" t="str">
        <f>$B$34</f>
        <v>Fine Arts</v>
      </c>
      <c r="C220" s="43">
        <f t="shared" si="14"/>
        <v>648748.8444673568</v>
      </c>
      <c r="D220" s="43">
        <f t="shared" si="14"/>
        <v>392985.61262046819</v>
      </c>
      <c r="E220" s="43">
        <f t="shared" si="14"/>
        <v>7670.5139887926607</v>
      </c>
      <c r="F220" s="43">
        <f t="shared" si="14"/>
        <v>0</v>
      </c>
      <c r="G220" s="43">
        <f t="shared" si="14"/>
        <v>0</v>
      </c>
      <c r="H220" s="43">
        <f t="shared" si="15"/>
        <v>1049404.9710766177</v>
      </c>
      <c r="I220" s="1"/>
    </row>
    <row r="221" spans="2:9" x14ac:dyDescent="0.2">
      <c r="B221" s="9" t="str">
        <f>$B$35</f>
        <v>Teacher Education</v>
      </c>
      <c r="C221" s="43">
        <f t="shared" si="14"/>
        <v>86539.415849350989</v>
      </c>
      <c r="D221" s="43">
        <f t="shared" si="14"/>
        <v>283081.8193681541</v>
      </c>
      <c r="E221" s="43">
        <f t="shared" si="14"/>
        <v>3667053.5804992346</v>
      </c>
      <c r="F221" s="43">
        <f t="shared" si="14"/>
        <v>364753.71259270847</v>
      </c>
      <c r="G221" s="43">
        <f t="shared" si="14"/>
        <v>0</v>
      </c>
      <c r="H221" s="43">
        <f t="shared" si="15"/>
        <v>4401428.5283094486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402782.21944697923</v>
      </c>
      <c r="D223" s="43">
        <f t="shared" si="14"/>
        <v>1621754.0806084783</v>
      </c>
      <c r="E223" s="43">
        <f t="shared" si="14"/>
        <v>380101.36283749348</v>
      </c>
      <c r="F223" s="43">
        <f t="shared" si="14"/>
        <v>157504.70969365168</v>
      </c>
      <c r="G223" s="43">
        <f t="shared" si="14"/>
        <v>0</v>
      </c>
      <c r="H223" s="43">
        <f t="shared" si="15"/>
        <v>2562142.3725866028</v>
      </c>
      <c r="I223" s="1"/>
    </row>
    <row r="224" spans="2:9" x14ac:dyDescent="0.2">
      <c r="B224" s="9" t="str">
        <f>$B$38</f>
        <v>Home Economics</v>
      </c>
      <c r="C224" s="43">
        <f t="shared" si="14"/>
        <v>24216.791266485048</v>
      </c>
      <c r="D224" s="43">
        <f t="shared" si="14"/>
        <v>212586.7359457344</v>
      </c>
      <c r="E224" s="43">
        <f t="shared" si="14"/>
        <v>23627.92255476311</v>
      </c>
      <c r="F224" s="43">
        <f t="shared" si="14"/>
        <v>0</v>
      </c>
      <c r="G224" s="43">
        <f t="shared" si="14"/>
        <v>0</v>
      </c>
      <c r="H224" s="43">
        <f t="shared" si="15"/>
        <v>260431.44976698258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34960.024646960032</v>
      </c>
      <c r="D226" s="43">
        <f t="shared" si="14"/>
        <v>251016.3473947618</v>
      </c>
      <c r="E226" s="43">
        <f t="shared" si="14"/>
        <v>0</v>
      </c>
      <c r="F226" s="43">
        <f t="shared" si="14"/>
        <v>0</v>
      </c>
      <c r="G226" s="43">
        <f t="shared" si="14"/>
        <v>0</v>
      </c>
      <c r="H226" s="43">
        <f t="shared" si="15"/>
        <v>285976.37204172183</v>
      </c>
      <c r="I226" s="1"/>
    </row>
    <row r="227" spans="2:10" x14ac:dyDescent="0.2">
      <c r="B227" s="9" t="str">
        <f>$B$41</f>
        <v>Library Science</v>
      </c>
      <c r="C227" s="43">
        <f t="shared" si="14"/>
        <v>12820.654199903849</v>
      </c>
      <c r="D227" s="43">
        <f t="shared" si="14"/>
        <v>0</v>
      </c>
      <c r="E227" s="43">
        <f t="shared" si="14"/>
        <v>0</v>
      </c>
      <c r="F227" s="43">
        <f t="shared" si="14"/>
        <v>0</v>
      </c>
      <c r="G227" s="43">
        <f t="shared" si="14"/>
        <v>0</v>
      </c>
      <c r="H227" s="43">
        <f t="shared" si="15"/>
        <v>12820.654199903849</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2136.7756999839748</v>
      </c>
      <c r="D229" s="43">
        <f t="shared" si="14"/>
        <v>9546.2092134526683</v>
      </c>
      <c r="E229" s="43">
        <f t="shared" si="14"/>
        <v>0</v>
      </c>
      <c r="F229" s="43">
        <f t="shared" si="14"/>
        <v>0</v>
      </c>
      <c r="G229" s="43">
        <f t="shared" si="14"/>
        <v>0</v>
      </c>
      <c r="H229" s="43">
        <f t="shared" si="15"/>
        <v>11682.984913436643</v>
      </c>
      <c r="I229" s="1"/>
    </row>
    <row r="230" spans="2:10" x14ac:dyDescent="0.2">
      <c r="B230" s="9" t="str">
        <f>$B$44</f>
        <v>Physical Training</v>
      </c>
      <c r="C230" s="43">
        <f t="shared" si="14"/>
        <v>21249.04723872953</v>
      </c>
      <c r="D230" s="43">
        <f t="shared" si="14"/>
        <v>0</v>
      </c>
      <c r="E230" s="43">
        <f t="shared" si="14"/>
        <v>0</v>
      </c>
      <c r="F230" s="43">
        <f t="shared" si="14"/>
        <v>0</v>
      </c>
      <c r="G230" s="43">
        <f t="shared" si="14"/>
        <v>0</v>
      </c>
      <c r="H230" s="43">
        <f t="shared" si="15"/>
        <v>21249.04723872953</v>
      </c>
      <c r="I230" s="1"/>
    </row>
    <row r="231" spans="2:10" x14ac:dyDescent="0.2">
      <c r="B231" s="9" t="str">
        <f>$B$45</f>
        <v>Health Services</v>
      </c>
      <c r="C231" s="43">
        <f t="shared" si="14"/>
        <v>247094.36775092466</v>
      </c>
      <c r="D231" s="43">
        <f t="shared" si="14"/>
        <v>607408.15803032811</v>
      </c>
      <c r="E231" s="43">
        <f t="shared" si="14"/>
        <v>963745.29330616363</v>
      </c>
      <c r="F231" s="43">
        <f t="shared" si="14"/>
        <v>2719.5057788831946</v>
      </c>
      <c r="G231" s="43">
        <f t="shared" si="14"/>
        <v>48421.258381793377</v>
      </c>
      <c r="H231" s="43">
        <f t="shared" si="15"/>
        <v>1869388.5832480928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488193.89256578317</v>
      </c>
      <c r="D233" s="43">
        <f t="shared" si="14"/>
        <v>1701183.4367563089</v>
      </c>
      <c r="E233" s="43">
        <f t="shared" si="14"/>
        <v>531594.01411614858</v>
      </c>
      <c r="F233" s="43">
        <f t="shared" si="14"/>
        <v>0</v>
      </c>
      <c r="G233" s="43">
        <f t="shared" si="14"/>
        <v>0</v>
      </c>
      <c r="H233" s="43">
        <f t="shared" si="15"/>
        <v>2720971.3434382407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54339.960138115188</v>
      </c>
      <c r="E235" s="43">
        <f t="shared" si="16"/>
        <v>0</v>
      </c>
      <c r="F235" s="43">
        <f t="shared" si="16"/>
        <v>0</v>
      </c>
      <c r="G235" s="43">
        <f t="shared" si="16"/>
        <v>0</v>
      </c>
      <c r="H235" s="43">
        <f t="shared" si="15"/>
        <v>54339.960138115188</v>
      </c>
      <c r="I235" s="1"/>
    </row>
    <row r="236" spans="2:10" x14ac:dyDescent="0.2">
      <c r="B236" s="9" t="str">
        <f>$B$50</f>
        <v>Technology</v>
      </c>
      <c r="C236" s="43">
        <f t="shared" si="16"/>
        <v>16916.14095820647</v>
      </c>
      <c r="D236" s="43">
        <f t="shared" si="16"/>
        <v>67924.950172643978</v>
      </c>
      <c r="E236" s="43">
        <f t="shared" si="16"/>
        <v>5136.5049032093712</v>
      </c>
      <c r="F236" s="43">
        <f t="shared" si="16"/>
        <v>0</v>
      </c>
      <c r="G236" s="43">
        <f t="shared" si="16"/>
        <v>0</v>
      </c>
      <c r="H236" s="43">
        <f t="shared" si="15"/>
        <v>89977.59603405981</v>
      </c>
      <c r="I236" s="1"/>
    </row>
    <row r="237" spans="2:10" x14ac:dyDescent="0.2">
      <c r="B237" s="9" t="str">
        <f>$B$51</f>
        <v>Nursing</v>
      </c>
      <c r="C237" s="43">
        <f t="shared" si="16"/>
        <v>109925.23878806448</v>
      </c>
      <c r="D237" s="43">
        <f t="shared" si="16"/>
        <v>1361313.9112978722</v>
      </c>
      <c r="E237" s="43">
        <f t="shared" si="16"/>
        <v>61912.005766683629</v>
      </c>
      <c r="F237" s="43">
        <f t="shared" si="16"/>
        <v>0</v>
      </c>
      <c r="G237" s="43">
        <f t="shared" si="16"/>
        <v>0</v>
      </c>
      <c r="H237" s="43">
        <f t="shared" si="15"/>
        <v>1533151.1558526205</v>
      </c>
      <c r="I237" s="1"/>
    </row>
    <row r="238" spans="2:10" x14ac:dyDescent="0.2">
      <c r="B238" s="39" t="str">
        <f>$B$52</f>
        <v>Totals</v>
      </c>
      <c r="C238" s="42">
        <f>SUM(C218:C237)</f>
        <v>8000681.769545556</v>
      </c>
      <c r="D238" s="42">
        <f>SUM(D218:D237)</f>
        <v>10861260.726254577</v>
      </c>
      <c r="E238" s="42">
        <f>SUM(E218:E237)</f>
        <v>6495898.0475267414</v>
      </c>
      <c r="F238" s="42">
        <f>SUM(F218:F237)</f>
        <v>534496.19829133456</v>
      </c>
      <c r="G238" s="42">
        <f>SUM(G218:G237)</f>
        <v>48421.258381793377</v>
      </c>
      <c r="H238" s="42">
        <f t="shared" si="15"/>
        <v>25940758.000000007</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10146803</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1778548.8083233021</v>
      </c>
      <c r="D243" s="42">
        <f t="shared" si="17"/>
        <v>1275122.5262486283</v>
      </c>
      <c r="E243" s="42">
        <f t="shared" si="17"/>
        <v>305338.5667518439</v>
      </c>
      <c r="F243" s="42">
        <f t="shared" si="17"/>
        <v>3723.0991046951162</v>
      </c>
      <c r="G243" s="42">
        <f t="shared" si="17"/>
        <v>0</v>
      </c>
      <c r="H243" s="42">
        <f>SUM(C243:G243)</f>
        <v>3362733.0004284694</v>
      </c>
      <c r="I243" s="1"/>
    </row>
    <row r="244" spans="2:9" x14ac:dyDescent="0.2">
      <c r="B244" s="9" t="str">
        <f>$B$33</f>
        <v>Science</v>
      </c>
      <c r="C244" s="43">
        <f t="shared" si="17"/>
        <v>531247.60243393201</v>
      </c>
      <c r="D244" s="43">
        <f t="shared" si="17"/>
        <v>406099.42897458759</v>
      </c>
      <c r="E244" s="43">
        <f t="shared" si="17"/>
        <v>29119.408848855441</v>
      </c>
      <c r="F244" s="43">
        <f t="shared" si="17"/>
        <v>0</v>
      </c>
      <c r="G244" s="43">
        <f t="shared" si="17"/>
        <v>0</v>
      </c>
      <c r="H244" s="43">
        <f t="shared" ref="H244:H263" si="18">SUM(C244:G244)</f>
        <v>966466.44025737501</v>
      </c>
      <c r="I244" s="1"/>
    </row>
    <row r="245" spans="2:9" x14ac:dyDescent="0.2">
      <c r="B245" s="9" t="str">
        <f>$B$34</f>
        <v>Fine Arts</v>
      </c>
      <c r="C245" s="43">
        <f t="shared" si="17"/>
        <v>253759.9988900829</v>
      </c>
      <c r="D245" s="43">
        <f t="shared" si="17"/>
        <v>153717.46627813284</v>
      </c>
      <c r="E245" s="43">
        <f t="shared" si="17"/>
        <v>3000.3438740311035</v>
      </c>
      <c r="F245" s="43">
        <f t="shared" si="17"/>
        <v>0</v>
      </c>
      <c r="G245" s="43">
        <f t="shared" si="17"/>
        <v>0</v>
      </c>
      <c r="H245" s="43">
        <f t="shared" si="18"/>
        <v>410477.80904224684</v>
      </c>
      <c r="I245" s="1"/>
    </row>
    <row r="246" spans="2:9" x14ac:dyDescent="0.2">
      <c r="B246" s="9" t="str">
        <f>$B$35</f>
        <v>Teacher Education</v>
      </c>
      <c r="C246" s="43">
        <f t="shared" si="17"/>
        <v>33850.144408210515</v>
      </c>
      <c r="D246" s="43">
        <f t="shared" si="17"/>
        <v>110728.27763977615</v>
      </c>
      <c r="E246" s="43">
        <f t="shared" si="17"/>
        <v>1434378.682063584</v>
      </c>
      <c r="F246" s="43">
        <f t="shared" si="17"/>
        <v>142674.47640492357</v>
      </c>
      <c r="G246" s="43">
        <f t="shared" si="17"/>
        <v>0</v>
      </c>
      <c r="H246" s="43">
        <f t="shared" si="18"/>
        <v>1721631.5805164941</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157549.43755426371</v>
      </c>
      <c r="D248" s="43">
        <f t="shared" si="17"/>
        <v>634353.82922813389</v>
      </c>
      <c r="E248" s="43">
        <f t="shared" si="17"/>
        <v>148677.75447207701</v>
      </c>
      <c r="F248" s="43">
        <f t="shared" si="17"/>
        <v>61608.425661026326</v>
      </c>
      <c r="G248" s="43">
        <f t="shared" si="17"/>
        <v>0</v>
      </c>
      <c r="H248" s="43">
        <f t="shared" si="18"/>
        <v>1002189.446915501</v>
      </c>
      <c r="I248" s="1"/>
    </row>
    <row r="249" spans="2:9" x14ac:dyDescent="0.2">
      <c r="B249" s="9" t="str">
        <f>$B$38</f>
        <v>Home Economics</v>
      </c>
      <c r="C249" s="43">
        <f t="shared" si="17"/>
        <v>9472.4683940671384</v>
      </c>
      <c r="D249" s="43">
        <f t="shared" si="17"/>
        <v>83153.920562166531</v>
      </c>
      <c r="E249" s="43">
        <f t="shared" si="17"/>
        <v>9242.1306833993804</v>
      </c>
      <c r="F249" s="43">
        <f t="shared" si="17"/>
        <v>0</v>
      </c>
      <c r="G249" s="43">
        <f t="shared" si="17"/>
        <v>0</v>
      </c>
      <c r="H249" s="43">
        <f t="shared" si="18"/>
        <v>101868.51963963304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13674.715402219472</v>
      </c>
      <c r="D251" s="43">
        <f t="shared" si="17"/>
        <v>98185.774941280106</v>
      </c>
      <c r="E251" s="43">
        <f t="shared" si="17"/>
        <v>0</v>
      </c>
      <c r="F251" s="43">
        <f t="shared" si="17"/>
        <v>0</v>
      </c>
      <c r="G251" s="43">
        <f t="shared" si="17"/>
        <v>0</v>
      </c>
      <c r="H251" s="43">
        <f t="shared" si="18"/>
        <v>111860.49034349958</v>
      </c>
      <c r="I251" s="1"/>
    </row>
    <row r="252" spans="2:9" x14ac:dyDescent="0.2">
      <c r="B252" s="9" t="str">
        <f>$B$41</f>
        <v>Library Science</v>
      </c>
      <c r="C252" s="43">
        <f t="shared" si="17"/>
        <v>5014.8362086237794</v>
      </c>
      <c r="D252" s="43">
        <f t="shared" si="17"/>
        <v>0</v>
      </c>
      <c r="E252" s="43">
        <f t="shared" si="17"/>
        <v>0</v>
      </c>
      <c r="F252" s="43">
        <f t="shared" si="17"/>
        <v>0</v>
      </c>
      <c r="G252" s="43">
        <f t="shared" si="17"/>
        <v>0</v>
      </c>
      <c r="H252" s="43">
        <f t="shared" si="18"/>
        <v>5014.8362086237794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835.80603477062982</v>
      </c>
      <c r="D254" s="43">
        <f t="shared" si="17"/>
        <v>3734.0275209263036</v>
      </c>
      <c r="E254" s="43">
        <f t="shared" si="17"/>
        <v>0</v>
      </c>
      <c r="F254" s="43">
        <f t="shared" si="17"/>
        <v>0</v>
      </c>
      <c r="G254" s="43">
        <f t="shared" si="17"/>
        <v>0</v>
      </c>
      <c r="H254" s="43">
        <f t="shared" si="18"/>
        <v>4569.8335556969332</v>
      </c>
      <c r="I254" s="1"/>
    </row>
    <row r="255" spans="2:9" x14ac:dyDescent="0.2">
      <c r="B255" s="9" t="str">
        <f>$B$44</f>
        <v>Physical Training</v>
      </c>
      <c r="C255" s="43">
        <f t="shared" si="17"/>
        <v>8311.6266791079306</v>
      </c>
      <c r="D255" s="43">
        <f t="shared" si="17"/>
        <v>0</v>
      </c>
      <c r="E255" s="43">
        <f t="shared" si="17"/>
        <v>0</v>
      </c>
      <c r="F255" s="43">
        <f t="shared" si="17"/>
        <v>0</v>
      </c>
      <c r="G255" s="43">
        <f t="shared" si="17"/>
        <v>0</v>
      </c>
      <c r="H255" s="43">
        <f t="shared" si="18"/>
        <v>8311.6266791079306</v>
      </c>
      <c r="I255" s="1"/>
    </row>
    <row r="256" spans="2:9" x14ac:dyDescent="0.2">
      <c r="B256" s="9" t="str">
        <f>$B$45</f>
        <v>Health Services</v>
      </c>
      <c r="C256" s="43">
        <f t="shared" si="17"/>
        <v>96651.68118750368</v>
      </c>
      <c r="D256" s="43">
        <f t="shared" si="17"/>
        <v>237589.46905586211</v>
      </c>
      <c r="E256" s="43">
        <f t="shared" si="17"/>
        <v>376971.77674433647</v>
      </c>
      <c r="F256" s="43">
        <f t="shared" si="17"/>
        <v>1063.7426013414618</v>
      </c>
      <c r="G256" s="43">
        <f t="shared" si="17"/>
        <v>18940.116160528392</v>
      </c>
      <c r="H256" s="43">
        <f t="shared" si="18"/>
        <v>731216.7857495721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190958.46211078975</v>
      </c>
      <c r="D258" s="43">
        <f t="shared" si="17"/>
        <v>665422.85308814899</v>
      </c>
      <c r="E258" s="43">
        <f t="shared" si="17"/>
        <v>207934.5459841913</v>
      </c>
      <c r="F258" s="43">
        <f t="shared" si="17"/>
        <v>0</v>
      </c>
      <c r="G258" s="43">
        <f t="shared" si="17"/>
        <v>0</v>
      </c>
      <c r="H258" s="43">
        <f t="shared" si="18"/>
        <v>1064315.8611831299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21255.233580657419</v>
      </c>
      <c r="E260" s="43">
        <f t="shared" si="19"/>
        <v>0</v>
      </c>
      <c r="F260" s="43">
        <f t="shared" si="19"/>
        <v>0</v>
      </c>
      <c r="G260" s="43">
        <f t="shared" si="19"/>
        <v>0</v>
      </c>
      <c r="H260" s="43">
        <f t="shared" si="18"/>
        <v>21255.233580657419</v>
      </c>
      <c r="I260" s="1"/>
    </row>
    <row r="261" spans="2:10" x14ac:dyDescent="0.2">
      <c r="B261" s="9" t="str">
        <f>$B$50</f>
        <v>Technology</v>
      </c>
      <c r="C261" s="43">
        <f t="shared" si="19"/>
        <v>6616.7977752674869</v>
      </c>
      <c r="D261" s="43">
        <f t="shared" si="19"/>
        <v>26569.041975821776</v>
      </c>
      <c r="E261" s="43">
        <f t="shared" si="19"/>
        <v>2009.1588442172567</v>
      </c>
      <c r="F261" s="43">
        <f t="shared" si="19"/>
        <v>0</v>
      </c>
      <c r="G261" s="43">
        <f t="shared" si="19"/>
        <v>0</v>
      </c>
      <c r="H261" s="43">
        <f t="shared" si="18"/>
        <v>35194.998595306519</v>
      </c>
      <c r="I261" s="1"/>
    </row>
    <row r="262" spans="2:10" x14ac:dyDescent="0.2">
      <c r="B262" s="9" t="str">
        <f>$B$51</f>
        <v>Nursing</v>
      </c>
      <c r="C262" s="43">
        <f t="shared" si="19"/>
        <v>42997.577122089067</v>
      </c>
      <c r="D262" s="43">
        <f t="shared" si="19"/>
        <v>532481.89891363168</v>
      </c>
      <c r="E262" s="43">
        <f t="shared" si="19"/>
        <v>24217.061268965335</v>
      </c>
      <c r="F262" s="43">
        <f t="shared" si="19"/>
        <v>0</v>
      </c>
      <c r="G262" s="43">
        <f t="shared" si="19"/>
        <v>0</v>
      </c>
      <c r="H262" s="43">
        <f t="shared" si="18"/>
        <v>599696.53730468615</v>
      </c>
      <c r="I262" s="1"/>
    </row>
    <row r="263" spans="2:10" x14ac:dyDescent="0.2">
      <c r="B263" s="39" t="str">
        <f>$B$52</f>
        <v>Totals</v>
      </c>
      <c r="C263" s="42">
        <f>SUM(C243:C262)</f>
        <v>3129489.9625242306</v>
      </c>
      <c r="D263" s="42">
        <f>SUM(D243:D262)</f>
        <v>4248413.7480077539</v>
      </c>
      <c r="E263" s="42">
        <f>SUM(E243:E262)</f>
        <v>2540889.4295355007</v>
      </c>
      <c r="F263" s="42">
        <f>SUM(F243:F262)</f>
        <v>209069.74377198645</v>
      </c>
      <c r="G263" s="42">
        <f>SUM(G243:G262)</f>
        <v>18940.116160528392</v>
      </c>
      <c r="H263" s="42">
        <f t="shared" si="18"/>
        <v>10146803</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22575296.336897198</v>
      </c>
      <c r="D268" s="42">
        <f t="shared" si="20"/>
        <v>12280206.080452451</v>
      </c>
      <c r="E268" s="42">
        <f t="shared" si="20"/>
        <v>4653034.9731322918</v>
      </c>
      <c r="F268" s="42">
        <f t="shared" si="20"/>
        <v>137009.3039713671</v>
      </c>
      <c r="G268" s="42">
        <f t="shared" si="20"/>
        <v>0</v>
      </c>
      <c r="H268" s="42">
        <f>SUM(C268:G268)</f>
        <v>39645546.694453306</v>
      </c>
      <c r="I268" s="1"/>
    </row>
    <row r="269" spans="2:10" x14ac:dyDescent="0.2">
      <c r="B269" s="9" t="str">
        <f>$B$33</f>
        <v>Science</v>
      </c>
      <c r="C269" s="43">
        <f t="shared" si="20"/>
        <v>5437407.709563328</v>
      </c>
      <c r="D269" s="43">
        <f t="shared" si="20"/>
        <v>5943318.0653025312</v>
      </c>
      <c r="E269" s="43">
        <f t="shared" si="20"/>
        <v>1853703.7524325345</v>
      </c>
      <c r="F269" s="43">
        <f t="shared" si="20"/>
        <v>0</v>
      </c>
      <c r="G269" s="43">
        <f t="shared" si="20"/>
        <v>0</v>
      </c>
      <c r="H269" s="43">
        <f t="shared" ref="H269:H288" si="21">SUM(C269:G269)</f>
        <v>13234429.527298393</v>
      </c>
      <c r="I269" s="1"/>
    </row>
    <row r="270" spans="2:10" x14ac:dyDescent="0.2">
      <c r="B270" s="9" t="str">
        <f>$B$34</f>
        <v>Fine Arts</v>
      </c>
      <c r="C270" s="43">
        <f t="shared" si="20"/>
        <v>4990070.1297035506</v>
      </c>
      <c r="D270" s="43">
        <f t="shared" si="20"/>
        <v>3450035.2668578862</v>
      </c>
      <c r="E270" s="43">
        <f t="shared" si="20"/>
        <v>465635.02795843175</v>
      </c>
      <c r="F270" s="43">
        <f t="shared" si="20"/>
        <v>0</v>
      </c>
      <c r="G270" s="43">
        <f t="shared" si="20"/>
        <v>0</v>
      </c>
      <c r="H270" s="43">
        <f t="shared" si="21"/>
        <v>8905740.4245198686</v>
      </c>
      <c r="I270" s="1"/>
    </row>
    <row r="271" spans="2:10" x14ac:dyDescent="0.2">
      <c r="B271" s="9" t="str">
        <f>$B$35</f>
        <v>Teacher Education</v>
      </c>
      <c r="C271" s="43">
        <f t="shared" si="20"/>
        <v>521276.64717909251</v>
      </c>
      <c r="D271" s="43">
        <f t="shared" si="20"/>
        <v>1598614.9969375434</v>
      </c>
      <c r="E271" s="43">
        <f t="shared" si="20"/>
        <v>11522330.17034884</v>
      </c>
      <c r="F271" s="43">
        <f t="shared" si="20"/>
        <v>3843265.4243598012</v>
      </c>
      <c r="G271" s="43">
        <f t="shared" si="20"/>
        <v>0</v>
      </c>
      <c r="H271" s="43">
        <f t="shared" si="21"/>
        <v>17485487.238825276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3460922.4837572025</v>
      </c>
      <c r="D273" s="43">
        <f t="shared" si="20"/>
        <v>7563968.3306223275</v>
      </c>
      <c r="E273" s="43">
        <f t="shared" si="20"/>
        <v>6759729.8758858507</v>
      </c>
      <c r="F273" s="43">
        <f t="shared" si="20"/>
        <v>4700376.2001447743</v>
      </c>
      <c r="G273" s="43">
        <f t="shared" si="20"/>
        <v>0</v>
      </c>
      <c r="H273" s="43">
        <f t="shared" si="21"/>
        <v>22484996.890410155</v>
      </c>
      <c r="I273" s="1"/>
    </row>
    <row r="274" spans="2:10" x14ac:dyDescent="0.2">
      <c r="B274" s="9" t="str">
        <f>$B$38</f>
        <v>Home Economics</v>
      </c>
      <c r="C274" s="43">
        <f t="shared" si="20"/>
        <v>219997.26927168359</v>
      </c>
      <c r="D274" s="43">
        <f t="shared" si="20"/>
        <v>789919.8761613681</v>
      </c>
      <c r="E274" s="43">
        <f t="shared" si="20"/>
        <v>533153.46471469826</v>
      </c>
      <c r="F274" s="43">
        <f t="shared" si="20"/>
        <v>0</v>
      </c>
      <c r="G274" s="43">
        <f t="shared" si="20"/>
        <v>0</v>
      </c>
      <c r="H274" s="43">
        <f t="shared" si="21"/>
        <v>1543070.61014775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263726.48447091598</v>
      </c>
      <c r="D276" s="43">
        <f t="shared" si="20"/>
        <v>1053229.5378217166</v>
      </c>
      <c r="E276" s="43">
        <f t="shared" si="20"/>
        <v>0</v>
      </c>
      <c r="F276" s="43">
        <f t="shared" si="20"/>
        <v>0</v>
      </c>
      <c r="G276" s="43">
        <f t="shared" si="20"/>
        <v>0</v>
      </c>
      <c r="H276" s="43">
        <f t="shared" si="21"/>
        <v>1316956.0222926326</v>
      </c>
      <c r="I276" s="1"/>
    </row>
    <row r="277" spans="2:10" x14ac:dyDescent="0.2">
      <c r="B277" s="9" t="str">
        <f>$B$41</f>
        <v>Library Science</v>
      </c>
      <c r="C277" s="43">
        <f t="shared" si="20"/>
        <v>41495.210412039953</v>
      </c>
      <c r="D277" s="43">
        <f t="shared" si="20"/>
        <v>0</v>
      </c>
      <c r="E277" s="43">
        <f t="shared" si="20"/>
        <v>0</v>
      </c>
      <c r="F277" s="43">
        <f t="shared" si="20"/>
        <v>0</v>
      </c>
      <c r="G277" s="43">
        <f t="shared" si="20"/>
        <v>0</v>
      </c>
      <c r="H277" s="43">
        <f t="shared" si="21"/>
        <v>41495.210412039953</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34030.114717921337</v>
      </c>
      <c r="D279" s="43">
        <f t="shared" si="20"/>
        <v>52880.450702310009</v>
      </c>
      <c r="E279" s="43">
        <f t="shared" si="20"/>
        <v>0</v>
      </c>
      <c r="F279" s="43">
        <f t="shared" si="20"/>
        <v>0</v>
      </c>
      <c r="G279" s="43">
        <f t="shared" si="20"/>
        <v>0</v>
      </c>
      <c r="H279" s="43">
        <f t="shared" si="21"/>
        <v>86910.565420231345</v>
      </c>
      <c r="I279" s="1"/>
    </row>
    <row r="280" spans="2:10" x14ac:dyDescent="0.2">
      <c r="B280" s="9" t="str">
        <f>$B$44</f>
        <v>Physical Training</v>
      </c>
      <c r="C280" s="43">
        <f t="shared" si="20"/>
        <v>175978.93217691491</v>
      </c>
      <c r="D280" s="43">
        <f t="shared" si="20"/>
        <v>0</v>
      </c>
      <c r="E280" s="43">
        <f t="shared" si="20"/>
        <v>0</v>
      </c>
      <c r="F280" s="43">
        <f t="shared" si="20"/>
        <v>0</v>
      </c>
      <c r="G280" s="43">
        <f t="shared" si="20"/>
        <v>0</v>
      </c>
      <c r="H280" s="43">
        <f t="shared" si="21"/>
        <v>175978.93217691491</v>
      </c>
      <c r="I280" s="1"/>
    </row>
    <row r="281" spans="2:10" x14ac:dyDescent="0.2">
      <c r="B281" s="9" t="str">
        <f>$B$45</f>
        <v>Health Services</v>
      </c>
      <c r="C281" s="43">
        <f t="shared" si="20"/>
        <v>1104929.2065724782</v>
      </c>
      <c r="D281" s="43">
        <f t="shared" si="20"/>
        <v>2092595.6211279156</v>
      </c>
      <c r="E281" s="43">
        <f t="shared" si="20"/>
        <v>5127730.582758192</v>
      </c>
      <c r="F281" s="43">
        <f t="shared" si="20"/>
        <v>15640.999597882566</v>
      </c>
      <c r="G281" s="43">
        <f t="shared" si="20"/>
        <v>976378.60168074723</v>
      </c>
      <c r="H281" s="43">
        <f t="shared" si="21"/>
        <v>9317275.0117372163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3501690.2778080567</v>
      </c>
      <c r="D283" s="43">
        <f t="shared" si="20"/>
        <v>9381626.9409318808</v>
      </c>
      <c r="E283" s="43">
        <f t="shared" si="20"/>
        <v>4311017.3504632488</v>
      </c>
      <c r="F283" s="43">
        <f t="shared" si="20"/>
        <v>0</v>
      </c>
      <c r="G283" s="43">
        <f t="shared" si="20"/>
        <v>0</v>
      </c>
      <c r="H283" s="43">
        <f t="shared" si="21"/>
        <v>17194334.569203187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280691.25762257748</v>
      </c>
      <c r="E285" s="43">
        <f t="shared" si="22"/>
        <v>0</v>
      </c>
      <c r="F285" s="43">
        <f t="shared" si="22"/>
        <v>0</v>
      </c>
      <c r="G285" s="43">
        <f t="shared" si="22"/>
        <v>0</v>
      </c>
      <c r="H285" s="43">
        <f t="shared" si="21"/>
        <v>280691.25762257748</v>
      </c>
      <c r="I285" s="1"/>
    </row>
    <row r="286" spans="2:10" x14ac:dyDescent="0.2">
      <c r="B286" s="9" t="str">
        <f>$B$50</f>
        <v>Technology</v>
      </c>
      <c r="C286" s="43">
        <f t="shared" si="22"/>
        <v>165786.10875122354</v>
      </c>
      <c r="D286" s="43">
        <f t="shared" si="22"/>
        <v>305330.33391547826</v>
      </c>
      <c r="E286" s="43">
        <f t="shared" si="22"/>
        <v>21866.913130997447</v>
      </c>
      <c r="F286" s="43">
        <f t="shared" si="22"/>
        <v>0</v>
      </c>
      <c r="G286" s="43">
        <f t="shared" si="22"/>
        <v>0</v>
      </c>
      <c r="H286" s="43">
        <f t="shared" si="21"/>
        <v>492983.35579769925</v>
      </c>
      <c r="I286" s="1"/>
    </row>
    <row r="287" spans="2:10" x14ac:dyDescent="0.2">
      <c r="B287" s="9" t="str">
        <f>$B$51</f>
        <v>Nursing</v>
      </c>
      <c r="C287" s="43">
        <f t="shared" si="22"/>
        <v>610721.26480263448</v>
      </c>
      <c r="D287" s="43">
        <f t="shared" si="22"/>
        <v>7382282.4014832228</v>
      </c>
      <c r="E287" s="43">
        <f t="shared" si="22"/>
        <v>1439626.0233969011</v>
      </c>
      <c r="F287" s="43">
        <f t="shared" si="22"/>
        <v>0</v>
      </c>
      <c r="G287" s="43">
        <f t="shared" si="22"/>
        <v>0</v>
      </c>
      <c r="H287" s="43">
        <f t="shared" si="21"/>
        <v>9432629.6896827593</v>
      </c>
      <c r="I287" s="1"/>
    </row>
    <row r="288" spans="2:10" x14ac:dyDescent="0.2">
      <c r="B288" s="39" t="str">
        <f>$B$52</f>
        <v>Totals</v>
      </c>
      <c r="C288" s="42">
        <f>SUM(C268:C287)</f>
        <v>43103328.17608425</v>
      </c>
      <c r="D288" s="42">
        <f>SUM(D268:D287)</f>
        <v>52174699.159939207</v>
      </c>
      <c r="E288" s="42">
        <f>SUM(E268:E287)</f>
        <v>36687828.134221993</v>
      </c>
      <c r="F288" s="42">
        <f>SUM(F268:F287)</f>
        <v>8696291.9280738253</v>
      </c>
      <c r="G288" s="42">
        <f>SUM(G268:G287)</f>
        <v>976378.60168074723</v>
      </c>
      <c r="H288" s="42">
        <f t="shared" si="21"/>
        <v>141638526.00000003</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294.69357931359423</v>
      </c>
      <c r="D293" s="40">
        <f t="shared" si="23"/>
        <v>461.03792162683777</v>
      </c>
      <c r="E293" s="40">
        <f t="shared" si="23"/>
        <v>408.23258230674605</v>
      </c>
      <c r="F293" s="40">
        <f t="shared" si="23"/>
        <v>1631.0631425162751</v>
      </c>
      <c r="G293" s="41">
        <f t="shared" si="23"/>
        <v>0</v>
      </c>
      <c r="H293" s="42">
        <f t="shared" si="23"/>
        <v>345.57326012389132</v>
      </c>
      <c r="I293" s="1"/>
    </row>
    <row r="294" spans="2:10" x14ac:dyDescent="0.2">
      <c r="B294" s="9" t="str">
        <f>$B$33</f>
        <v>Science</v>
      </c>
      <c r="C294" s="75">
        <f t="shared" si="23"/>
        <v>237.62816666215051</v>
      </c>
      <c r="D294" s="75">
        <f t="shared" si="23"/>
        <v>700.61512027614424</v>
      </c>
      <c r="E294" s="75">
        <f t="shared" si="23"/>
        <v>1705.339238668385</v>
      </c>
      <c r="F294" s="75">
        <f t="shared" si="23"/>
        <v>0</v>
      </c>
      <c r="G294" s="96">
        <f t="shared" si="23"/>
        <v>0</v>
      </c>
      <c r="H294" s="43">
        <f t="shared" si="23"/>
        <v>407.81552838957208</v>
      </c>
      <c r="I294" s="1"/>
    </row>
    <row r="295" spans="2:10" x14ac:dyDescent="0.2">
      <c r="B295" s="9" t="str">
        <f>$B$34</f>
        <v>Fine Arts</v>
      </c>
      <c r="C295" s="75">
        <f t="shared" si="23"/>
        <v>456.54804480361855</v>
      </c>
      <c r="D295" s="75">
        <f t="shared" si="23"/>
        <v>1074.4426243718112</v>
      </c>
      <c r="E295" s="75">
        <f t="shared" si="23"/>
        <v>4157.4556067717122</v>
      </c>
      <c r="F295" s="75">
        <f t="shared" si="23"/>
        <v>0</v>
      </c>
      <c r="G295" s="96">
        <f t="shared" si="23"/>
        <v>0</v>
      </c>
      <c r="H295" s="43">
        <f t="shared" si="23"/>
        <v>624.83269659158555</v>
      </c>
      <c r="I295" s="1"/>
    </row>
    <row r="296" spans="2:10" x14ac:dyDescent="0.2">
      <c r="B296" s="9" t="str">
        <f>$B$35</f>
        <v>Teacher Education</v>
      </c>
      <c r="C296" s="75">
        <f t="shared" si="23"/>
        <v>357.52856459471366</v>
      </c>
      <c r="D296" s="75">
        <f t="shared" si="23"/>
        <v>691.14353520862232</v>
      </c>
      <c r="E296" s="75">
        <f t="shared" si="23"/>
        <v>215.19367567512401</v>
      </c>
      <c r="F296" s="75">
        <f t="shared" si="23"/>
        <v>1193.9314769679406</v>
      </c>
      <c r="G296" s="96">
        <f t="shared" si="23"/>
        <v>0</v>
      </c>
      <c r="H296" s="43">
        <f t="shared" si="23"/>
        <v>288.85398683095906</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510.00920774494585</v>
      </c>
      <c r="D298" s="75">
        <f t="shared" si="23"/>
        <v>570.82245344670798</v>
      </c>
      <c r="E298" s="75">
        <f t="shared" si="23"/>
        <v>1217.9693470064597</v>
      </c>
      <c r="F298" s="75">
        <f t="shared" si="23"/>
        <v>3381.5656116149457</v>
      </c>
      <c r="G298" s="96">
        <f t="shared" si="23"/>
        <v>0</v>
      </c>
      <c r="H298" s="43">
        <f t="shared" si="23"/>
        <v>833.48767062349987</v>
      </c>
      <c r="I298" s="1"/>
    </row>
    <row r="299" spans="2:10" x14ac:dyDescent="0.2">
      <c r="B299" s="9" t="str">
        <f>$B$38</f>
        <v>Home Economics</v>
      </c>
      <c r="C299" s="75">
        <f t="shared" si="23"/>
        <v>539.20899331294993</v>
      </c>
      <c r="D299" s="75">
        <f t="shared" si="23"/>
        <v>454.76101103129997</v>
      </c>
      <c r="E299" s="75">
        <f t="shared" si="23"/>
        <v>1545.372361491879</v>
      </c>
      <c r="F299" s="75">
        <f t="shared" si="23"/>
        <v>0</v>
      </c>
      <c r="G299" s="96">
        <f t="shared" si="23"/>
        <v>0</v>
      </c>
      <c r="H299" s="43">
        <f t="shared" si="23"/>
        <v>619.70707234849397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447.75294477235309</v>
      </c>
      <c r="D301" s="75">
        <f t="shared" si="23"/>
        <v>513.52000868928167</v>
      </c>
      <c r="E301" s="75">
        <f t="shared" si="23"/>
        <v>0</v>
      </c>
      <c r="F301" s="75">
        <f t="shared" si="23"/>
        <v>0</v>
      </c>
      <c r="G301" s="96">
        <f t="shared" si="23"/>
        <v>0</v>
      </c>
      <c r="H301" s="43">
        <f t="shared" si="23"/>
        <v>498.84697814114872</v>
      </c>
      <c r="I301" s="1"/>
    </row>
    <row r="302" spans="2:10" x14ac:dyDescent="0.2">
      <c r="B302" s="9" t="str">
        <f>$B$41</f>
        <v>Library Science</v>
      </c>
      <c r="C302" s="75">
        <f t="shared" si="23"/>
        <v>192.10745561129607</v>
      </c>
      <c r="D302" s="75">
        <f t="shared" si="23"/>
        <v>0</v>
      </c>
      <c r="E302" s="75">
        <f t="shared" si="23"/>
        <v>0</v>
      </c>
      <c r="F302" s="75">
        <f t="shared" si="23"/>
        <v>0</v>
      </c>
      <c r="G302" s="96">
        <f t="shared" si="23"/>
        <v>0</v>
      </c>
      <c r="H302" s="43">
        <f t="shared" si="23"/>
        <v>192.10745561129607</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945.28096438670377</v>
      </c>
      <c r="D304" s="75">
        <f t="shared" si="23"/>
        <v>677.95449618346163</v>
      </c>
      <c r="E304" s="75">
        <f t="shared" si="23"/>
        <v>0</v>
      </c>
      <c r="F304" s="75">
        <f t="shared" si="23"/>
        <v>0</v>
      </c>
      <c r="G304" s="96">
        <f t="shared" si="23"/>
        <v>0</v>
      </c>
      <c r="H304" s="43">
        <f t="shared" si="23"/>
        <v>762.37338087922228</v>
      </c>
      <c r="I304" s="1"/>
    </row>
    <row r="305" spans="2:10" x14ac:dyDescent="0.2">
      <c r="B305" s="9" t="str">
        <f>$B$44</f>
        <v>Physical Training</v>
      </c>
      <c r="C305" s="75">
        <f t="shared" si="23"/>
        <v>491.56126306400813</v>
      </c>
      <c r="D305" s="75">
        <f t="shared" si="23"/>
        <v>0</v>
      </c>
      <c r="E305" s="75">
        <f t="shared" si="23"/>
        <v>0</v>
      </c>
      <c r="F305" s="75">
        <f t="shared" si="23"/>
        <v>0</v>
      </c>
      <c r="G305" s="96">
        <f t="shared" si="23"/>
        <v>0</v>
      </c>
      <c r="H305" s="43">
        <f t="shared" si="23"/>
        <v>491.56126306400813</v>
      </c>
      <c r="I305" s="1"/>
    </row>
    <row r="306" spans="2:10" x14ac:dyDescent="0.2">
      <c r="B306" s="9" t="str">
        <f>$B$45</f>
        <v>Health Services</v>
      </c>
      <c r="C306" s="75">
        <f t="shared" si="23"/>
        <v>265.41657616441944</v>
      </c>
      <c r="D306" s="75">
        <f t="shared" si="23"/>
        <v>421.63925471044035</v>
      </c>
      <c r="E306" s="75">
        <f t="shared" si="23"/>
        <v>364.39245187309496</v>
      </c>
      <c r="F306" s="75">
        <f t="shared" si="23"/>
        <v>651.7083165784403</v>
      </c>
      <c r="G306" s="96">
        <f t="shared" si="23"/>
        <v>1029.9352338404506</v>
      </c>
      <c r="H306" s="43">
        <f t="shared" si="23"/>
        <v>385.48924334866433</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425.73741979429258</v>
      </c>
      <c r="D308" s="75">
        <f t="shared" si="23"/>
        <v>674.93718999509929</v>
      </c>
      <c r="E308" s="75">
        <f t="shared" si="23"/>
        <v>555.40032858325799</v>
      </c>
      <c r="F308" s="75">
        <f t="shared" si="23"/>
        <v>0</v>
      </c>
      <c r="G308" s="96">
        <f t="shared" si="23"/>
        <v>0</v>
      </c>
      <c r="H308" s="43">
        <f t="shared" si="23"/>
        <v>575.31149226095579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632.18751716796726</v>
      </c>
      <c r="E310" s="75">
        <f t="shared" si="24"/>
        <v>0</v>
      </c>
      <c r="F310" s="75">
        <f t="shared" si="24"/>
        <v>0</v>
      </c>
      <c r="G310" s="96">
        <f t="shared" si="24"/>
        <v>0</v>
      </c>
      <c r="H310" s="43">
        <f t="shared" si="24"/>
        <v>632.18751716796726</v>
      </c>
      <c r="I310" s="1"/>
    </row>
    <row r="311" spans="2:10" x14ac:dyDescent="0.2">
      <c r="B311" s="9" t="str">
        <f>$B$50</f>
        <v>Technology</v>
      </c>
      <c r="C311" s="75">
        <f t="shared" si="24"/>
        <v>581.70564474113519</v>
      </c>
      <c r="D311" s="75">
        <f t="shared" si="24"/>
        <v>550.14474579365447</v>
      </c>
      <c r="E311" s="75">
        <f t="shared" si="24"/>
        <v>291.55884174663265</v>
      </c>
      <c r="F311" s="75">
        <f t="shared" si="24"/>
        <v>0</v>
      </c>
      <c r="G311" s="96">
        <f t="shared" si="24"/>
        <v>0</v>
      </c>
      <c r="H311" s="43">
        <f t="shared" si="24"/>
        <v>538.77962382262217</v>
      </c>
      <c r="I311" s="1"/>
    </row>
    <row r="312" spans="2:10" x14ac:dyDescent="0.2">
      <c r="B312" s="9" t="str">
        <f>$B$51</f>
        <v>Nursing</v>
      </c>
      <c r="C312" s="75">
        <f t="shared" si="24"/>
        <v>329.76310194526701</v>
      </c>
      <c r="D312" s="75">
        <f t="shared" si="24"/>
        <v>663.69526220293289</v>
      </c>
      <c r="E312" s="75">
        <f t="shared" si="24"/>
        <v>1592.5066630496694</v>
      </c>
      <c r="F312" s="75">
        <f t="shared" si="24"/>
        <v>0</v>
      </c>
      <c r="G312" s="96">
        <f t="shared" si="24"/>
        <v>0</v>
      </c>
      <c r="H312" s="43">
        <f t="shared" si="24"/>
        <v>679.63323652156203</v>
      </c>
      <c r="I312" s="1"/>
    </row>
    <row r="313" spans="2:10" x14ac:dyDescent="0.2">
      <c r="B313" s="39" t="str">
        <f>$B$52</f>
        <v>Totals</v>
      </c>
      <c r="C313" s="42">
        <f t="shared" si="24"/>
        <v>319.77186058789152</v>
      </c>
      <c r="D313" s="42">
        <f t="shared" si="24"/>
        <v>587.91705628417606</v>
      </c>
      <c r="E313" s="42">
        <f t="shared" si="24"/>
        <v>386.80247692882364</v>
      </c>
      <c r="F313" s="42">
        <f t="shared" si="24"/>
        <v>1843.6065143255937</v>
      </c>
      <c r="G313" s="42">
        <f t="shared" si="24"/>
        <v>1029.9352338404506</v>
      </c>
      <c r="H313" s="42">
        <f t="shared" si="24"/>
        <v>437.08444606283547</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1.5644654447534823</v>
      </c>
      <c r="E318" s="59">
        <f t="shared" si="25"/>
        <v>1.3852781701508698</v>
      </c>
      <c r="F318" s="59">
        <f t="shared" si="25"/>
        <v>5.534776652804509</v>
      </c>
      <c r="G318" s="59">
        <f t="shared" si="25"/>
        <v>0</v>
      </c>
      <c r="H318" s="59">
        <f t="shared" si="25"/>
        <v>1.1726528312181317</v>
      </c>
      <c r="I318" s="1"/>
    </row>
    <row r="319" spans="2:10" x14ac:dyDescent="0.2">
      <c r="B319" s="9" t="str">
        <f>$B$33</f>
        <v>Science</v>
      </c>
      <c r="C319" s="59">
        <f t="shared" ref="C319:H334" si="26">IF($C$293=0,"",C294/$C$293)</f>
        <v>0.8063567832581845</v>
      </c>
      <c r="D319" s="59">
        <f t="shared" si="26"/>
        <v>2.3774359859079048</v>
      </c>
      <c r="E319" s="59">
        <f t="shared" si="26"/>
        <v>5.786821832496293</v>
      </c>
      <c r="F319" s="59">
        <f t="shared" si="26"/>
        <v>0</v>
      </c>
      <c r="G319" s="59">
        <f t="shared" si="26"/>
        <v>0</v>
      </c>
      <c r="H319" s="59">
        <f t="shared" si="26"/>
        <v>1.3838629580578701</v>
      </c>
      <c r="I319" s="1"/>
    </row>
    <row r="320" spans="2:10" x14ac:dyDescent="0.2">
      <c r="B320" s="9" t="str">
        <f>$B$34</f>
        <v>Fine Arts</v>
      </c>
      <c r="C320" s="59">
        <f t="shared" si="26"/>
        <v>1.5492296977321962</v>
      </c>
      <c r="D320" s="59">
        <f t="shared" si="26"/>
        <v>3.6459655038105105</v>
      </c>
      <c r="E320" s="59">
        <f t="shared" si="26"/>
        <v>14.107723746324352</v>
      </c>
      <c r="F320" s="59">
        <f t="shared" si="26"/>
        <v>0</v>
      </c>
      <c r="G320" s="59">
        <f t="shared" si="26"/>
        <v>0</v>
      </c>
      <c r="H320" s="59">
        <f t="shared" si="26"/>
        <v>2.1202793017986936</v>
      </c>
      <c r="I320" s="1"/>
    </row>
    <row r="321" spans="2:9" x14ac:dyDescent="0.2">
      <c r="B321" s="9" t="str">
        <f>$B$35</f>
        <v>Teacher Education</v>
      </c>
      <c r="C321" s="59">
        <f t="shared" si="26"/>
        <v>1.2132214262267806</v>
      </c>
      <c r="D321" s="59">
        <f t="shared" si="26"/>
        <v>2.3452955331380028</v>
      </c>
      <c r="E321" s="59">
        <f t="shared" si="26"/>
        <v>0.73022858582924377</v>
      </c>
      <c r="F321" s="59">
        <f t="shared" si="26"/>
        <v>4.0514336272573974</v>
      </c>
      <c r="G321" s="59">
        <f t="shared" si="26"/>
        <v>0</v>
      </c>
      <c r="H321" s="59">
        <f t="shared" si="26"/>
        <v>0.98018418828046117</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1.7306424148529764</v>
      </c>
      <c r="D323" s="59">
        <f t="shared" si="26"/>
        <v>1.9370033604949191</v>
      </c>
      <c r="E323" s="59">
        <f t="shared" si="26"/>
        <v>4.1330026593839486</v>
      </c>
      <c r="F323" s="59">
        <f t="shared" si="26"/>
        <v>11.474853369697946</v>
      </c>
      <c r="G323" s="59">
        <f t="shared" si="26"/>
        <v>0</v>
      </c>
      <c r="H323" s="59">
        <f t="shared" si="26"/>
        <v>2.8283197501787276</v>
      </c>
      <c r="I323" s="1"/>
    </row>
    <row r="324" spans="2:9" x14ac:dyDescent="0.2">
      <c r="B324" s="9" t="str">
        <f>$B$38</f>
        <v>Home Economics</v>
      </c>
      <c r="C324" s="59">
        <f t="shared" si="26"/>
        <v>1.8297276600626506</v>
      </c>
      <c r="D324" s="59">
        <f t="shared" si="26"/>
        <v>1.5431656573262906</v>
      </c>
      <c r="E324" s="59">
        <f t="shared" si="26"/>
        <v>5.2439973924487564</v>
      </c>
      <c r="F324" s="59">
        <f t="shared" si="26"/>
        <v>0</v>
      </c>
      <c r="G324" s="59">
        <f t="shared" si="26"/>
        <v>0</v>
      </c>
      <c r="H324" s="59">
        <f t="shared" si="26"/>
        <v>2.1028862379422288</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1.5193847990012799</v>
      </c>
      <c r="D326" s="59">
        <f t="shared" si="26"/>
        <v>1.7425558096154725</v>
      </c>
      <c r="E326" s="59">
        <f t="shared" si="26"/>
        <v>0</v>
      </c>
      <c r="F326" s="59">
        <f t="shared" si="26"/>
        <v>0</v>
      </c>
      <c r="G326" s="59">
        <f t="shared" si="26"/>
        <v>0</v>
      </c>
      <c r="H326" s="59">
        <f t="shared" si="26"/>
        <v>1.6927650045958667</v>
      </c>
      <c r="I326" s="1"/>
    </row>
    <row r="327" spans="2:9" x14ac:dyDescent="0.2">
      <c r="B327" s="9" t="str">
        <f>$B$41</f>
        <v>Library Science</v>
      </c>
      <c r="C327" s="59">
        <f t="shared" si="26"/>
        <v>0.65188884012592452</v>
      </c>
      <c r="D327" s="59">
        <f t="shared" si="26"/>
        <v>0</v>
      </c>
      <c r="E327" s="59">
        <f t="shared" si="26"/>
        <v>0</v>
      </c>
      <c r="F327" s="59">
        <f t="shared" si="26"/>
        <v>0</v>
      </c>
      <c r="G327" s="59">
        <f t="shared" si="26"/>
        <v>0</v>
      </c>
      <c r="H327" s="59">
        <f t="shared" si="26"/>
        <v>0.65188884012592452</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3.2076741087758673</v>
      </c>
      <c r="D329" s="59">
        <f t="shared" si="26"/>
        <v>2.3005404385211441</v>
      </c>
      <c r="E329" s="59">
        <f t="shared" si="26"/>
        <v>0</v>
      </c>
      <c r="F329" s="59">
        <f t="shared" si="26"/>
        <v>0</v>
      </c>
      <c r="G329" s="59">
        <f t="shared" si="26"/>
        <v>0</v>
      </c>
      <c r="H329" s="59">
        <f t="shared" si="26"/>
        <v>2.5870037028121091</v>
      </c>
      <c r="I329" s="1"/>
    </row>
    <row r="330" spans="2:9" x14ac:dyDescent="0.2">
      <c r="B330" s="9" t="str">
        <f>$B$44</f>
        <v>Physical Training</v>
      </c>
      <c r="C330" s="59">
        <f t="shared" si="26"/>
        <v>1.6680419852002266</v>
      </c>
      <c r="D330" s="59">
        <f t="shared" si="26"/>
        <v>0</v>
      </c>
      <c r="E330" s="59">
        <f t="shared" si="26"/>
        <v>0</v>
      </c>
      <c r="F330" s="59">
        <f t="shared" si="26"/>
        <v>0</v>
      </c>
      <c r="G330" s="59">
        <f t="shared" si="26"/>
        <v>0</v>
      </c>
      <c r="H330" s="59">
        <f t="shared" si="26"/>
        <v>1.6680419852002266</v>
      </c>
      <c r="I330" s="1"/>
    </row>
    <row r="331" spans="2:9" x14ac:dyDescent="0.2">
      <c r="B331" s="9" t="str">
        <f>$B$45</f>
        <v>Health Services</v>
      </c>
      <c r="C331" s="59">
        <f t="shared" si="26"/>
        <v>0.90065272810704822</v>
      </c>
      <c r="D331" s="59">
        <f t="shared" si="26"/>
        <v>1.4307717721320239</v>
      </c>
      <c r="E331" s="59">
        <f t="shared" si="26"/>
        <v>1.2365130340533534</v>
      </c>
      <c r="F331" s="59">
        <f t="shared" si="26"/>
        <v>2.211477827567236</v>
      </c>
      <c r="G331" s="59">
        <f t="shared" si="26"/>
        <v>3.4949361171675166</v>
      </c>
      <c r="H331" s="59">
        <f t="shared" si="26"/>
        <v>1.3081019418426185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1.4446783020720306</v>
      </c>
      <c r="D333" s="59">
        <f t="shared" si="26"/>
        <v>2.290301646772134</v>
      </c>
      <c r="E333" s="59">
        <f t="shared" si="26"/>
        <v>1.8846706123591386</v>
      </c>
      <c r="F333" s="59">
        <f t="shared" si="26"/>
        <v>0</v>
      </c>
      <c r="G333" s="59">
        <f t="shared" si="26"/>
        <v>0</v>
      </c>
      <c r="H333" s="59">
        <f t="shared" si="26"/>
        <v>1.9522362638540753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2.145236820701931</v>
      </c>
      <c r="E335" s="59">
        <f t="shared" si="27"/>
        <v>0</v>
      </c>
      <c r="F335" s="59">
        <f t="shared" si="27"/>
        <v>0</v>
      </c>
      <c r="G335" s="59">
        <f t="shared" si="27"/>
        <v>0</v>
      </c>
      <c r="H335" s="59">
        <f t="shared" si="27"/>
        <v>2.145236820701931</v>
      </c>
      <c r="I335" s="1"/>
    </row>
    <row r="336" spans="2:9" x14ac:dyDescent="0.2">
      <c r="B336" s="9" t="str">
        <f>$B$50</f>
        <v>Technology</v>
      </c>
      <c r="C336" s="59">
        <f t="shared" si="27"/>
        <v>1.9739338946442431</v>
      </c>
      <c r="D336" s="59">
        <f t="shared" si="27"/>
        <v>1.8668365529885715</v>
      </c>
      <c r="E336" s="59">
        <f t="shared" si="27"/>
        <v>0.98936272186770047</v>
      </c>
      <c r="F336" s="59">
        <f t="shared" si="27"/>
        <v>0</v>
      </c>
      <c r="G336" s="59">
        <f t="shared" si="27"/>
        <v>0</v>
      </c>
      <c r="H336" s="59">
        <f t="shared" si="27"/>
        <v>1.8282706568550211</v>
      </c>
      <c r="I336" s="1"/>
    </row>
    <row r="337" spans="2:10" x14ac:dyDescent="0.2">
      <c r="B337" s="9" t="str">
        <f>$B$51</f>
        <v>Nursing</v>
      </c>
      <c r="C337" s="59">
        <f t="shared" si="27"/>
        <v>1.1190033482010615</v>
      </c>
      <c r="D337" s="59">
        <f t="shared" si="27"/>
        <v>2.2521537922503239</v>
      </c>
      <c r="E337" s="59">
        <f t="shared" si="27"/>
        <v>5.4039408213744107</v>
      </c>
      <c r="F337" s="59">
        <f t="shared" si="27"/>
        <v>0</v>
      </c>
      <c r="G337" s="59">
        <f t="shared" si="27"/>
        <v>0</v>
      </c>
      <c r="H337" s="59">
        <f t="shared" si="27"/>
        <v>2.3062370008351603</v>
      </c>
      <c r="I337" s="1"/>
    </row>
    <row r="338" spans="2:10" x14ac:dyDescent="0.2">
      <c r="B338" s="39" t="str">
        <f>$B$52</f>
        <v>Totals</v>
      </c>
      <c r="C338" s="59">
        <f t="shared" si="27"/>
        <v>1.0850995170397335</v>
      </c>
      <c r="D338" s="59">
        <f t="shared" si="27"/>
        <v>1.9950114205187754</v>
      </c>
      <c r="E338" s="59">
        <f t="shared" si="27"/>
        <v>1.3125582098862525</v>
      </c>
      <c r="F338" s="59">
        <f t="shared" si="27"/>
        <v>6.2560118161371427</v>
      </c>
      <c r="G338" s="59">
        <f t="shared" si="27"/>
        <v>3.4949361171675166</v>
      </c>
      <c r="H338" s="59">
        <f t="shared" si="27"/>
        <v>1.4831827930588128</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8840.8073794078264</v>
      </c>
      <c r="D343" s="42">
        <f t="shared" si="28"/>
        <v>13831.137648805134</v>
      </c>
      <c r="E343" s="42">
        <f>E293*24</f>
        <v>9797.5819753619053</v>
      </c>
      <c r="F343" s="42">
        <f>F293*18</f>
        <v>29359.136565292953</v>
      </c>
      <c r="G343" s="42">
        <f>G293*24</f>
        <v>0</v>
      </c>
      <c r="H343" s="42">
        <f>IF((C32/30+D32/30+E32/24+F32/18+G32/24)=0,0,H268/(C32/30+D32/30+E32/24+F32/18+G32/24))</f>
        <v>10111.123492266814</v>
      </c>
      <c r="I343" s="1"/>
    </row>
    <row r="344" spans="2:10" x14ac:dyDescent="0.2">
      <c r="B344" s="9" t="str">
        <f>$B$33</f>
        <v>Science</v>
      </c>
      <c r="C344" s="43">
        <f t="shared" si="28"/>
        <v>7128.8449998645156</v>
      </c>
      <c r="D344" s="43">
        <f t="shared" si="28"/>
        <v>21018.453608284326</v>
      </c>
      <c r="E344" s="43">
        <f>E294*24</f>
        <v>40928.141728041242</v>
      </c>
      <c r="F344" s="43">
        <f>F294*18</f>
        <v>0</v>
      </c>
      <c r="G344" s="43">
        <f>G294*24</f>
        <v>0</v>
      </c>
      <c r="H344" s="43">
        <f t="shared" ref="H344:H363" si="29">IF((C33/30+D33/30+E33/24+F33/18+G33/24)=0,0,H269/(C33/30+D33/30+E33/24+F33/18+G33/24))</f>
        <v>12132.866368278444</v>
      </c>
      <c r="I344" s="1"/>
    </row>
    <row r="345" spans="2:10" x14ac:dyDescent="0.2">
      <c r="B345" s="9" t="str">
        <f>$B$34</f>
        <v>Fine Arts</v>
      </c>
      <c r="C345" s="43">
        <f t="shared" si="28"/>
        <v>13696.441344108556</v>
      </c>
      <c r="D345" s="43">
        <f t="shared" si="28"/>
        <v>32233.278731154336</v>
      </c>
      <c r="E345" s="43">
        <f t="shared" ref="E345:E363" si="30">E295*24</f>
        <v>99778.934562521084</v>
      </c>
      <c r="F345" s="43">
        <f t="shared" ref="F345:F363" si="31">F295*18</f>
        <v>0</v>
      </c>
      <c r="G345" s="43">
        <f t="shared" ref="G345:G363" si="32">G295*24</f>
        <v>0</v>
      </c>
      <c r="H345" s="43">
        <f t="shared" si="29"/>
        <v>18708.228606932011</v>
      </c>
      <c r="I345" s="1"/>
    </row>
    <row r="346" spans="2:10" x14ac:dyDescent="0.2">
      <c r="B346" s="9" t="str">
        <f>$B$35</f>
        <v>Teacher Education</v>
      </c>
      <c r="C346" s="43">
        <f t="shared" si="28"/>
        <v>10725.85693784141</v>
      </c>
      <c r="D346" s="43">
        <f t="shared" si="28"/>
        <v>20734.306056258669</v>
      </c>
      <c r="E346" s="43">
        <f t="shared" si="30"/>
        <v>5164.6482162029761</v>
      </c>
      <c r="F346" s="43">
        <f t="shared" si="31"/>
        <v>21490.766585422931</v>
      </c>
      <c r="G346" s="43">
        <f t="shared" si="32"/>
        <v>0</v>
      </c>
      <c r="H346" s="43">
        <f t="shared" si="29"/>
        <v>6896.1772298366986</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15300.276232348375</v>
      </c>
      <c r="D348" s="43">
        <f t="shared" si="28"/>
        <v>17124.673603401239</v>
      </c>
      <c r="E348" s="43">
        <f t="shared" si="30"/>
        <v>29231.264328155034</v>
      </c>
      <c r="F348" s="43">
        <f t="shared" si="31"/>
        <v>60868.181009069027</v>
      </c>
      <c r="G348" s="43">
        <f t="shared" si="32"/>
        <v>0</v>
      </c>
      <c r="H348" s="43">
        <f t="shared" si="29"/>
        <v>23029.123912634797</v>
      </c>
      <c r="I348" s="1"/>
    </row>
    <row r="349" spans="2:10" x14ac:dyDescent="0.2">
      <c r="B349" s="9" t="str">
        <f>$B$38</f>
        <v>Home Economics</v>
      </c>
      <c r="C349" s="43">
        <f t="shared" si="28"/>
        <v>16176.269799388498</v>
      </c>
      <c r="D349" s="43">
        <f t="shared" si="28"/>
        <v>13642.830330938999</v>
      </c>
      <c r="E349" s="43">
        <f t="shared" si="30"/>
        <v>37088.936675805096</v>
      </c>
      <c r="F349" s="43">
        <f t="shared" si="31"/>
        <v>0</v>
      </c>
      <c r="G349" s="43">
        <f t="shared" si="32"/>
        <v>0</v>
      </c>
      <c r="H349" s="43">
        <f t="shared" si="29"/>
        <v>17968.798953685589</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13432.588343170593</v>
      </c>
      <c r="D351" s="43">
        <f t="shared" si="28"/>
        <v>15405.60026067845</v>
      </c>
      <c r="E351" s="43">
        <f t="shared" si="30"/>
        <v>0</v>
      </c>
      <c r="F351" s="43">
        <f t="shared" si="31"/>
        <v>0</v>
      </c>
      <c r="G351" s="43">
        <f t="shared" si="32"/>
        <v>0</v>
      </c>
      <c r="H351" s="43">
        <f t="shared" si="29"/>
        <v>14965.409344234462</v>
      </c>
      <c r="I351" s="1"/>
    </row>
    <row r="352" spans="2:10" x14ac:dyDescent="0.2">
      <c r="B352" s="9" t="str">
        <f>$B$41</f>
        <v>Library Science</v>
      </c>
      <c r="C352" s="43">
        <f t="shared" si="28"/>
        <v>5763.2236683388819</v>
      </c>
      <c r="D352" s="43">
        <f t="shared" si="28"/>
        <v>0</v>
      </c>
      <c r="E352" s="43">
        <f t="shared" si="30"/>
        <v>0</v>
      </c>
      <c r="F352" s="43">
        <f t="shared" si="31"/>
        <v>0</v>
      </c>
      <c r="G352" s="43">
        <f t="shared" si="32"/>
        <v>0</v>
      </c>
      <c r="H352" s="43">
        <f t="shared" si="29"/>
        <v>5763.2236683388819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28358.428931601113</v>
      </c>
      <c r="D354" s="43">
        <f t="shared" si="28"/>
        <v>20338.634885503849</v>
      </c>
      <c r="E354" s="43">
        <f t="shared" si="30"/>
        <v>0</v>
      </c>
      <c r="F354" s="43">
        <f t="shared" si="31"/>
        <v>0</v>
      </c>
      <c r="G354" s="43">
        <f t="shared" si="32"/>
        <v>0</v>
      </c>
      <c r="H354" s="43">
        <f t="shared" si="29"/>
        <v>22871.201426376672</v>
      </c>
      <c r="I354" s="1"/>
    </row>
    <row r="355" spans="2:9" x14ac:dyDescent="0.2">
      <c r="B355" s="9" t="str">
        <f>$B$44</f>
        <v>Physical Training</v>
      </c>
      <c r="C355" s="43">
        <f t="shared" si="28"/>
        <v>14746.837891920244</v>
      </c>
      <c r="D355" s="43">
        <f t="shared" si="28"/>
        <v>0</v>
      </c>
      <c r="E355" s="43">
        <f t="shared" si="30"/>
        <v>0</v>
      </c>
      <c r="F355" s="43">
        <f t="shared" si="31"/>
        <v>0</v>
      </c>
      <c r="G355" s="43">
        <f t="shared" si="32"/>
        <v>0</v>
      </c>
      <c r="H355" s="43">
        <f t="shared" si="29"/>
        <v>14746.837891920244</v>
      </c>
      <c r="I355" s="1"/>
    </row>
    <row r="356" spans="2:9" x14ac:dyDescent="0.2">
      <c r="B356" s="9" t="str">
        <f>$B$45</f>
        <v>Health Services</v>
      </c>
      <c r="C356" s="43">
        <f t="shared" si="28"/>
        <v>7962.4972849325832</v>
      </c>
      <c r="D356" s="43">
        <f t="shared" si="28"/>
        <v>12649.17764131321</v>
      </c>
      <c r="E356" s="43">
        <f t="shared" si="30"/>
        <v>8745.418844954278</v>
      </c>
      <c r="F356" s="43">
        <f t="shared" si="31"/>
        <v>11730.749698411926</v>
      </c>
      <c r="G356" s="43">
        <f t="shared" si="32"/>
        <v>24718.445612170814</v>
      </c>
      <c r="H356" s="43">
        <f t="shared" si="29"/>
        <v>10003.87424759731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12772.122593828777</v>
      </c>
      <c r="D358" s="43">
        <f t="shared" si="28"/>
        <v>20248.115699852977</v>
      </c>
      <c r="E358" s="43">
        <f t="shared" si="30"/>
        <v>13329.607885998192</v>
      </c>
      <c r="F358" s="43">
        <f t="shared" si="31"/>
        <v>0</v>
      </c>
      <c r="G358" s="43">
        <f t="shared" si="32"/>
        <v>0</v>
      </c>
      <c r="H358" s="43">
        <f t="shared" si="29"/>
        <v>16207.054813481913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18965.625515039017</v>
      </c>
      <c r="E360" s="43">
        <f t="shared" si="30"/>
        <v>0</v>
      </c>
      <c r="F360" s="43">
        <f t="shared" si="31"/>
        <v>0</v>
      </c>
      <c r="G360" s="43">
        <f t="shared" si="32"/>
        <v>0</v>
      </c>
      <c r="H360" s="43">
        <f t="shared" si="29"/>
        <v>18965.625515039017</v>
      </c>
      <c r="I360" s="1"/>
    </row>
    <row r="361" spans="2:9" x14ac:dyDescent="0.2">
      <c r="B361" s="9" t="str">
        <f>$B$50</f>
        <v>Technology</v>
      </c>
      <c r="C361" s="43">
        <f t="shared" si="33"/>
        <v>17451.169342234054</v>
      </c>
      <c r="D361" s="43">
        <f t="shared" si="33"/>
        <v>16504.342373809635</v>
      </c>
      <c r="E361" s="43">
        <f t="shared" si="30"/>
        <v>6997.4122019191836</v>
      </c>
      <c r="F361" s="43">
        <f t="shared" si="31"/>
        <v>0</v>
      </c>
      <c r="G361" s="43">
        <f t="shared" si="32"/>
        <v>0</v>
      </c>
      <c r="H361" s="43">
        <f t="shared" si="29"/>
        <v>15838.822676231301</v>
      </c>
      <c r="I361" s="1"/>
    </row>
    <row r="362" spans="2:9" x14ac:dyDescent="0.2">
      <c r="B362" s="9" t="str">
        <f>$B$51</f>
        <v>Nursing</v>
      </c>
      <c r="C362" s="43">
        <f t="shared" si="33"/>
        <v>9892.8930583580095</v>
      </c>
      <c r="D362" s="43">
        <f t="shared" si="33"/>
        <v>19910.857866087987</v>
      </c>
      <c r="E362" s="43">
        <f t="shared" si="30"/>
        <v>38220.159913192067</v>
      </c>
      <c r="F362" s="43">
        <f t="shared" si="31"/>
        <v>0</v>
      </c>
      <c r="G362" s="43">
        <f t="shared" si="32"/>
        <v>0</v>
      </c>
      <c r="H362" s="43">
        <f t="shared" si="29"/>
        <v>20062.310577134547</v>
      </c>
      <c r="I362" s="1"/>
    </row>
    <row r="363" spans="2:9" x14ac:dyDescent="0.2">
      <c r="B363" s="39" t="str">
        <f>$B$52</f>
        <v>Totals</v>
      </c>
      <c r="C363" s="42">
        <f t="shared" si="33"/>
        <v>9593.1558176367453</v>
      </c>
      <c r="D363" s="42">
        <f t="shared" si="33"/>
        <v>17637.511688525283</v>
      </c>
      <c r="E363" s="42">
        <f t="shared" si="30"/>
        <v>9283.2594462917677</v>
      </c>
      <c r="F363" s="42">
        <f t="shared" si="31"/>
        <v>33184.917257860689</v>
      </c>
      <c r="G363" s="42">
        <f t="shared" si="32"/>
        <v>24718.445612170814</v>
      </c>
      <c r="H363" s="42">
        <f t="shared" si="29"/>
        <v>12100.791942973541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83" priority="18" stopIfTrue="1">
      <formula>#REF!&gt;5</formula>
    </cfRule>
  </conditionalFormatting>
  <conditionalFormatting sqref="C91:G110">
    <cfRule type="expression" dxfId="82" priority="17" stopIfTrue="1">
      <formula>C32=0</formula>
    </cfRule>
  </conditionalFormatting>
  <conditionalFormatting sqref="C143:G162">
    <cfRule type="expression" dxfId="81" priority="16" stopIfTrue="1">
      <formula>C32=0</formula>
    </cfRule>
  </conditionalFormatting>
  <conditionalFormatting sqref="C61:G80">
    <cfRule type="expression" dxfId="80" priority="15" stopIfTrue="1">
      <formula>C32=0</formula>
    </cfRule>
  </conditionalFormatting>
  <conditionalFormatting sqref="C25">
    <cfRule type="expression" dxfId="79" priority="14" stopIfTrue="1">
      <formula>C52=0</formula>
    </cfRule>
  </conditionalFormatting>
  <conditionalFormatting sqref="D25:G25">
    <cfRule type="expression" dxfId="78" priority="13" stopIfTrue="1">
      <formula>D52=0</formula>
    </cfRule>
  </conditionalFormatting>
  <conditionalFormatting sqref="C25:G25">
    <cfRule type="expression" dxfId="77" priority="12" stopIfTrue="1">
      <formula>AND(C52=0,C25&gt;0)</formula>
    </cfRule>
  </conditionalFormatting>
  <conditionalFormatting sqref="C116:G135">
    <cfRule type="expression" dxfId="76" priority="11" stopIfTrue="1">
      <formula>C32=0</formula>
    </cfRule>
  </conditionalFormatting>
  <conditionalFormatting sqref="H143:H162">
    <cfRule type="expression" dxfId="75" priority="10" stopIfTrue="1">
      <formula>OR(AND(#REF!&gt;0,H143&gt;0,H61=0),AND(#REF!&gt;0,H143&gt;0,H32=0))</formula>
    </cfRule>
  </conditionalFormatting>
  <conditionalFormatting sqref="H188">
    <cfRule type="expression" dxfId="74" priority="9" stopIfTrue="1">
      <formula>$H$188&lt;&gt;$I$163</formula>
    </cfRule>
  </conditionalFormatting>
  <conditionalFormatting sqref="H288">
    <cfRule type="expression" dxfId="73" priority="8" stopIfTrue="1">
      <formula>ROUND($H$288,-1)&lt;&gt;ROUND($H$18,-1)</formula>
    </cfRule>
  </conditionalFormatting>
  <conditionalFormatting sqref="C293:G312">
    <cfRule type="expression" dxfId="72" priority="7" stopIfTrue="1">
      <formula>C32=0</formula>
    </cfRule>
  </conditionalFormatting>
  <conditionalFormatting sqref="H138">
    <cfRule type="cellIs" dxfId="71" priority="6" operator="lessThan">
      <formula>0</formula>
    </cfRule>
  </conditionalFormatting>
  <conditionalFormatting sqref="C91:G110">
    <cfRule type="expression" dxfId="70" priority="5" stopIfTrue="1">
      <formula>C32=0</formula>
    </cfRule>
  </conditionalFormatting>
  <conditionalFormatting sqref="C143:H162">
    <cfRule type="expression" dxfId="69" priority="4" stopIfTrue="1">
      <formula>C32=0</formula>
    </cfRule>
  </conditionalFormatting>
  <conditionalFormatting sqref="H143:H162">
    <cfRule type="expression" dxfId="68" priority="3" stopIfTrue="1">
      <formula>OR(AND(#REF!&gt;0,H143&gt;0,H61=0),AND(#REF!&gt;0,H143&gt;0,H32=0))</formula>
    </cfRule>
  </conditionalFormatting>
  <conditionalFormatting sqref="H143:H162">
    <cfRule type="expression" dxfId="67" priority="2" stopIfTrue="1">
      <formula>OR(AND(#REF!&gt;0,H143&gt;0,H61=0),AND(#REF!&gt;0,H143&gt;0,H32=0))</formula>
    </cfRule>
  </conditionalFormatting>
  <conditionalFormatting sqref="H143:H162">
    <cfRule type="expression" dxfId="6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autoPageBreaks="0"/>
  </sheetPr>
  <dimension ref="A1:D67"/>
  <sheetViews>
    <sheetView showGridLines="0" zoomScale="70" zoomScaleNormal="70" workbookViewId="0">
      <selection activeCell="B5" sqref="B5"/>
    </sheetView>
  </sheetViews>
  <sheetFormatPr defaultColWidth="9.140625" defaultRowHeight="14.25" x14ac:dyDescent="0.2"/>
  <cols>
    <col min="1" max="1" width="40.140625" style="119" customWidth="1"/>
    <col min="2" max="2" width="15.85546875" style="101" customWidth="1"/>
    <col min="3" max="3" width="17.28515625" style="4" customWidth="1"/>
    <col min="4" max="4" width="16.140625" style="4" customWidth="1"/>
    <col min="5" max="16384" width="9.140625" style="1"/>
  </cols>
  <sheetData>
    <row r="1" spans="1:4" x14ac:dyDescent="0.2">
      <c r="A1" s="28" t="str">
        <f>'Relative Weights'!B1</f>
        <v>THECB Texas Public University Expenditure Study Fiscal Year 2018</v>
      </c>
      <c r="B1" s="1"/>
    </row>
    <row r="2" spans="1:4" x14ac:dyDescent="0.2">
      <c r="A2" s="28" t="str">
        <f>'Relative Weights'!B2</f>
        <v>Institution Survey for the Year Ended August 31, 2018</v>
      </c>
      <c r="B2" s="1"/>
    </row>
    <row r="3" spans="1:4" ht="15" thickBot="1" x14ac:dyDescent="0.25">
      <c r="A3" s="100" t="str">
        <f>"FY "&amp;'Relative Weights'!H1&amp;" Average Total Expenditure per Full-Time Student Equivalent (FTSE)"</f>
        <v>FY 2018 Average Total Expenditure per Full-Time Student Equivalent (FTSE)</v>
      </c>
    </row>
    <row r="4" spans="1:4" s="160" customFormat="1" ht="43.5" thickBot="1" x14ac:dyDescent="0.25">
      <c r="A4" s="157" t="s">
        <v>182</v>
      </c>
      <c r="B4" s="158" t="s">
        <v>927</v>
      </c>
      <c r="C4" s="158" t="s">
        <v>229</v>
      </c>
      <c r="D4" s="159" t="s">
        <v>230</v>
      </c>
    </row>
    <row r="5" spans="1:4" x14ac:dyDescent="0.2">
      <c r="A5" s="102" t="s">
        <v>705</v>
      </c>
      <c r="B5" s="103">
        <f>C5/D5*1000000</f>
        <v>32980.766666666677</v>
      </c>
      <c r="C5" s="104">
        <f>UTA!$H$288/1000000</f>
        <v>449.06560500000001</v>
      </c>
      <c r="D5" s="105">
        <f>UTA!$H$363</f>
        <v>13615.984417180516</v>
      </c>
    </row>
    <row r="6" spans="1:4" x14ac:dyDescent="0.2">
      <c r="A6" s="106" t="s">
        <v>706</v>
      </c>
      <c r="B6" s="107">
        <f t="shared" ref="B6:B40" si="0">C6/D6*1000000</f>
        <v>47553.852777777771</v>
      </c>
      <c r="C6" s="107">
        <f>UT!$H$288/1000000</f>
        <v>1708.1828710000002</v>
      </c>
      <c r="D6" s="108">
        <f>UT!$H$363</f>
        <v>35921.019459400042</v>
      </c>
    </row>
    <row r="7" spans="1:4" x14ac:dyDescent="0.2">
      <c r="A7" s="106" t="s">
        <v>707</v>
      </c>
      <c r="B7" s="107">
        <f t="shared" si="0"/>
        <v>23130.116666666669</v>
      </c>
      <c r="C7" s="107">
        <f>UTD!$H$288/1000000</f>
        <v>428.6133370042221</v>
      </c>
      <c r="D7" s="108">
        <f>UTD!$H$363</f>
        <v>18530.530700777072</v>
      </c>
    </row>
    <row r="8" spans="1:4" x14ac:dyDescent="0.2">
      <c r="A8" s="106" t="s">
        <v>708</v>
      </c>
      <c r="B8" s="107">
        <f t="shared" si="0"/>
        <v>19984.313888888883</v>
      </c>
      <c r="C8" s="107">
        <f>UTEP!$H$288/1000000</f>
        <v>271.78578798000007</v>
      </c>
      <c r="D8" s="108">
        <f>UTEP!$H$363</f>
        <v>13599.95591998336</v>
      </c>
    </row>
    <row r="9" spans="1:4" x14ac:dyDescent="0.2">
      <c r="A9" s="106" t="s">
        <v>869</v>
      </c>
      <c r="B9" s="107">
        <f t="shared" si="0"/>
        <v>24096.933333333338</v>
      </c>
      <c r="C9" s="107">
        <f>UTRGV!$H$288/1000000</f>
        <v>258.03245198000008</v>
      </c>
      <c r="D9" s="108">
        <f>UTRGV!$H$363</f>
        <v>10708.103326287717</v>
      </c>
    </row>
    <row r="10" spans="1:4" x14ac:dyDescent="0.2">
      <c r="A10" s="106" t="s">
        <v>709</v>
      </c>
      <c r="B10" s="107">
        <f t="shared" si="0"/>
        <v>4486.4250000000002</v>
      </c>
      <c r="C10" s="109">
        <f>UTPB!$H$288/1000000</f>
        <v>47.074659999999994</v>
      </c>
      <c r="D10" s="110">
        <f>UTPB!$H$363</f>
        <v>10492.688499194792</v>
      </c>
    </row>
    <row r="11" spans="1:4" x14ac:dyDescent="0.2">
      <c r="A11" s="106" t="s">
        <v>710</v>
      </c>
      <c r="B11" s="107">
        <f t="shared" si="0"/>
        <v>25582.583333333332</v>
      </c>
      <c r="C11" s="107">
        <f>UTSA!$H$288/1000000</f>
        <v>332.65672651232001</v>
      </c>
      <c r="D11" s="108">
        <f>UTSA!$H$363</f>
        <v>13003.24999152366</v>
      </c>
    </row>
    <row r="12" spans="1:4" x14ac:dyDescent="0.2">
      <c r="A12" s="106" t="s">
        <v>711</v>
      </c>
      <c r="B12" s="107">
        <f t="shared" si="0"/>
        <v>7532.7333333333336</v>
      </c>
      <c r="C12" s="109">
        <f>UTT!$H$288/1000000</f>
        <v>95.954201940000004</v>
      </c>
      <c r="D12" s="110">
        <f>UTT!$H$363</f>
        <v>12738.297998070642</v>
      </c>
    </row>
    <row r="13" spans="1:4" x14ac:dyDescent="0.2">
      <c r="A13" s="106" t="s">
        <v>109</v>
      </c>
      <c r="B13" s="107">
        <f t="shared" si="0"/>
        <v>55580.575000000004</v>
      </c>
      <c r="C13" s="107">
        <f>TAMU!$H$288/1000000</f>
        <v>1198.5514426599998</v>
      </c>
      <c r="D13" s="108">
        <f>TAMU!$H$363</f>
        <v>21564.21452386917</v>
      </c>
    </row>
    <row r="14" spans="1:4" x14ac:dyDescent="0.2">
      <c r="A14" s="106" t="s">
        <v>697</v>
      </c>
      <c r="B14" s="107">
        <f t="shared" si="0"/>
        <v>2127.7249999999999</v>
      </c>
      <c r="C14" s="107">
        <f>TAMUG!$H$288/1000000</f>
        <v>45.555619819999997</v>
      </c>
      <c r="D14" s="108">
        <f>TAMUG!$H$363</f>
        <v>21410.482943049501</v>
      </c>
    </row>
    <row r="15" spans="1:4" x14ac:dyDescent="0.2">
      <c r="A15" s="213" t="s">
        <v>693</v>
      </c>
      <c r="B15" s="107">
        <f t="shared" si="0"/>
        <v>8279.2138888888858</v>
      </c>
      <c r="C15" s="109">
        <f>PVAMU!$H$288/1000000</f>
        <v>126.49111310000002</v>
      </c>
      <c r="D15" s="110">
        <f>PVAMU!$H$363</f>
        <v>15278.155003309834</v>
      </c>
    </row>
    <row r="16" spans="1:4" x14ac:dyDescent="0.2">
      <c r="A16" s="213" t="s">
        <v>696</v>
      </c>
      <c r="B16" s="107">
        <f t="shared" si="0"/>
        <v>10621.680555555558</v>
      </c>
      <c r="C16" s="109">
        <f>TAR!$H$288/1000000</f>
        <v>113.61371799999999</v>
      </c>
      <c r="D16" s="110">
        <f>TAR!$H$363</f>
        <v>10696.397562114174</v>
      </c>
    </row>
    <row r="17" spans="1:4" x14ac:dyDescent="0.2">
      <c r="A17" s="106" t="s">
        <v>703</v>
      </c>
      <c r="B17" s="107">
        <f t="shared" si="0"/>
        <v>1683.325</v>
      </c>
      <c r="C17" s="109">
        <f>TAMUCT!$H$288/1000000</f>
        <v>26.365157</v>
      </c>
      <c r="D17" s="110">
        <f>TAMUCT!$H$363</f>
        <v>15662.54704231209</v>
      </c>
    </row>
    <row r="18" spans="1:4" x14ac:dyDescent="0.2">
      <c r="A18" s="106" t="s">
        <v>698</v>
      </c>
      <c r="B18" s="107">
        <f t="shared" si="0"/>
        <v>9401.0833333333339</v>
      </c>
      <c r="C18" s="107">
        <f>TAMUC!$H$288/1000000</f>
        <v>101.79120199999998</v>
      </c>
      <c r="D18" s="108">
        <f>TAMUC!$H$363</f>
        <v>10827.603414500099</v>
      </c>
    </row>
    <row r="19" spans="1:4" x14ac:dyDescent="0.2">
      <c r="A19" s="106" t="s">
        <v>699</v>
      </c>
      <c r="B19" s="107">
        <f t="shared" si="0"/>
        <v>10065.316666666668</v>
      </c>
      <c r="C19" s="107">
        <f>TAMUCC!$H$288/1000000</f>
        <v>134.73495016222998</v>
      </c>
      <c r="D19" s="108">
        <f>TAMUCC!$H$363</f>
        <v>13386.061723068487</v>
      </c>
    </row>
    <row r="20" spans="1:4" x14ac:dyDescent="0.2">
      <c r="A20" s="106" t="s">
        <v>700</v>
      </c>
      <c r="B20" s="107">
        <f t="shared" si="0"/>
        <v>6816.2277777777781</v>
      </c>
      <c r="C20" s="107">
        <f>TAMUK!$H$288/1000000</f>
        <v>104.06170441891999</v>
      </c>
      <c r="D20" s="108">
        <f>TAMUK!$H$363</f>
        <v>15266.758654718271</v>
      </c>
    </row>
    <row r="21" spans="1:4" x14ac:dyDescent="0.2">
      <c r="A21" s="106" t="s">
        <v>701</v>
      </c>
      <c r="B21" s="107">
        <f t="shared" si="0"/>
        <v>4809.3916666666664</v>
      </c>
      <c r="C21" s="107">
        <f>TAMUSA!$H$288/1000000</f>
        <v>52.244132000000008</v>
      </c>
      <c r="D21" s="108">
        <f>TAMUSA!$H$363</f>
        <v>10862.939768889692</v>
      </c>
    </row>
    <row r="22" spans="1:4" x14ac:dyDescent="0.2">
      <c r="A22" s="106" t="s">
        <v>716</v>
      </c>
      <c r="B22" s="107">
        <f t="shared" si="0"/>
        <v>6203.177777777777</v>
      </c>
      <c r="C22" s="107">
        <f>TAMIU!$H$288/1000000</f>
        <v>68.332347999999996</v>
      </c>
      <c r="D22" s="108">
        <f>TAMIU!$H$363</f>
        <v>11015.700411616986</v>
      </c>
    </row>
    <row r="23" spans="1:4" x14ac:dyDescent="0.2">
      <c r="A23" s="106" t="s">
        <v>702</v>
      </c>
      <c r="B23" s="107">
        <f t="shared" si="0"/>
        <v>1616.8583333333336</v>
      </c>
      <c r="C23" s="107">
        <f>TAMUT!$H$288/1000000</f>
        <v>28.366738000000005</v>
      </c>
      <c r="D23" s="108">
        <f>TAMUT!$H$363</f>
        <v>17544.355875334368</v>
      </c>
    </row>
    <row r="24" spans="1:4" x14ac:dyDescent="0.2">
      <c r="A24" s="106" t="s">
        <v>127</v>
      </c>
      <c r="B24" s="107">
        <f t="shared" si="0"/>
        <v>7924.5555555555566</v>
      </c>
      <c r="C24" s="107">
        <f>WTAMU!$H$288/1000000</f>
        <v>87.651054000000002</v>
      </c>
      <c r="D24" s="108">
        <f>WTAMU!$H$363</f>
        <v>11060.690203446389</v>
      </c>
    </row>
    <row r="25" spans="1:4" x14ac:dyDescent="0.2">
      <c r="A25" s="106" t="s">
        <v>119</v>
      </c>
      <c r="B25" s="107">
        <f t="shared" si="0"/>
        <v>39039.841666666674</v>
      </c>
      <c r="C25" s="109">
        <f>UH!$H$288/1000000</f>
        <v>681.04896864</v>
      </c>
      <c r="D25" s="110">
        <f>UH!$H$363</f>
        <v>17444.972611697322</v>
      </c>
    </row>
    <row r="26" spans="1:4" x14ac:dyDescent="0.2">
      <c r="A26" s="106" t="s">
        <v>712</v>
      </c>
      <c r="B26" s="107">
        <f t="shared" si="0"/>
        <v>6141.4583333333339</v>
      </c>
      <c r="C26" s="109">
        <f>UHCL!$H$288/1000000</f>
        <v>93.189338000000021</v>
      </c>
      <c r="D26" s="110">
        <f>UHCL!$H$363</f>
        <v>15173.812625937109</v>
      </c>
    </row>
    <row r="27" spans="1:4" x14ac:dyDescent="0.2">
      <c r="A27" s="106" t="s">
        <v>713</v>
      </c>
      <c r="B27" s="107">
        <f t="shared" si="0"/>
        <v>9664.1</v>
      </c>
      <c r="C27" s="107">
        <f>UHD!$H$288/1000000</f>
        <v>113.85533916</v>
      </c>
      <c r="D27" s="108">
        <f>UHD!$H$363</f>
        <v>11781.266663217475</v>
      </c>
    </row>
    <row r="28" spans="1:4" x14ac:dyDescent="0.2">
      <c r="A28" s="106" t="s">
        <v>714</v>
      </c>
      <c r="B28" s="107">
        <f t="shared" si="0"/>
        <v>3070.2166666666667</v>
      </c>
      <c r="C28" s="109">
        <f>UHV!$H$288/1000000</f>
        <v>39.968139999999998</v>
      </c>
      <c r="D28" s="110">
        <f>UHV!$H$363</f>
        <v>13018.019358025764</v>
      </c>
    </row>
    <row r="29" spans="1:4" x14ac:dyDescent="0.2">
      <c r="A29" s="213" t="s">
        <v>692</v>
      </c>
      <c r="B29" s="107">
        <f t="shared" si="0"/>
        <v>4723.6583333333347</v>
      </c>
      <c r="C29" s="109">
        <f>MID!$H$288/1000000</f>
        <v>72.094650000000001</v>
      </c>
      <c r="D29" s="110">
        <f>MID!$H$363</f>
        <v>15262.460769283693</v>
      </c>
    </row>
    <row r="30" spans="1:4" x14ac:dyDescent="0.2">
      <c r="A30" s="106" t="s">
        <v>97</v>
      </c>
      <c r="B30" s="107">
        <f t="shared" si="0"/>
        <v>31947.286111111112</v>
      </c>
      <c r="C30" s="109">
        <f>UNT!$H$288/1000000</f>
        <v>392.64390040353987</v>
      </c>
      <c r="D30" s="110">
        <f>UNT!$H$363</f>
        <v>12290.367921642654</v>
      </c>
    </row>
    <row r="31" spans="1:4" x14ac:dyDescent="0.2">
      <c r="A31" s="106" t="s">
        <v>715</v>
      </c>
      <c r="B31" s="107">
        <f t="shared" si="0"/>
        <v>2874.0333333333338</v>
      </c>
      <c r="C31" s="109">
        <f>UNTD!$H$288/1000000</f>
        <v>31.441230999999995</v>
      </c>
      <c r="D31" s="110">
        <f>UNTD!$H$363</f>
        <v>10939.758643485922</v>
      </c>
    </row>
    <row r="32" spans="1:4" x14ac:dyDescent="0.2">
      <c r="A32" s="106" t="s">
        <v>103</v>
      </c>
      <c r="B32" s="107">
        <f t="shared" si="0"/>
        <v>10852.205555555556</v>
      </c>
      <c r="C32" s="109">
        <f>SFASU!$H$288/1000000</f>
        <v>116.669177</v>
      </c>
      <c r="D32" s="110">
        <f>SFASU!$H$363</f>
        <v>10750.734162077651</v>
      </c>
    </row>
    <row r="33" spans="1:4" x14ac:dyDescent="0.2">
      <c r="A33" s="106" t="s">
        <v>113</v>
      </c>
      <c r="B33" s="107">
        <f t="shared" si="0"/>
        <v>9160.9777777777781</v>
      </c>
      <c r="C33" s="107">
        <f>TSU!$H$288/1000000</f>
        <v>140.35469035</v>
      </c>
      <c r="D33" s="108">
        <f>TSU!$H$363</f>
        <v>15320.92902686273</v>
      </c>
    </row>
    <row r="34" spans="1:4" x14ac:dyDescent="0.2">
      <c r="A34" s="106" t="s">
        <v>115</v>
      </c>
      <c r="B34" s="107">
        <f t="shared" si="0"/>
        <v>33017.897222222222</v>
      </c>
      <c r="C34" s="107">
        <f>TTU!$H$288/1000000</f>
        <v>544.84336699999994</v>
      </c>
      <c r="D34" s="108">
        <f>TTU!$H$363</f>
        <v>16501.455660032188</v>
      </c>
    </row>
    <row r="35" spans="1:4" x14ac:dyDescent="0.2">
      <c r="A35" s="213" t="s">
        <v>690</v>
      </c>
      <c r="B35" s="107">
        <f>C35/D35*1000000</f>
        <v>7593.6083333333327</v>
      </c>
      <c r="C35" s="107">
        <f>ASU!$H$288/1000000</f>
        <v>76.784222</v>
      </c>
      <c r="D35" s="108">
        <f>ASU!$H$363</f>
        <v>10111.691126199337</v>
      </c>
    </row>
    <row r="36" spans="1:4" x14ac:dyDescent="0.2">
      <c r="A36" s="106" t="s">
        <v>117</v>
      </c>
      <c r="B36" s="107">
        <f t="shared" si="0"/>
        <v>12146.838888888886</v>
      </c>
      <c r="C36" s="107">
        <f>TWU!$H$288/1000000</f>
        <v>129.96924699443466</v>
      </c>
      <c r="D36" s="108">
        <f>TWU!$H$363</f>
        <v>10699.841183645056</v>
      </c>
    </row>
    <row r="37" spans="1:4" x14ac:dyDescent="0.2">
      <c r="A37" s="213" t="s">
        <v>691</v>
      </c>
      <c r="B37" s="107">
        <f t="shared" si="0"/>
        <v>11704.897222222222</v>
      </c>
      <c r="C37" s="107">
        <f>LU!$H$288/1000000</f>
        <v>141.63852600000004</v>
      </c>
      <c r="D37" s="108">
        <f>LU!$H$363</f>
        <v>12100.791942973541</v>
      </c>
    </row>
    <row r="38" spans="1:4" x14ac:dyDescent="0.2">
      <c r="A38" s="213" t="s">
        <v>694</v>
      </c>
      <c r="B38" s="107">
        <f t="shared" si="0"/>
        <v>18135.302777777782</v>
      </c>
      <c r="C38" s="107">
        <f>SHSU!$H$288/1000000</f>
        <v>200.03680699999995</v>
      </c>
      <c r="D38" s="108">
        <f>SHSU!$H$363</f>
        <v>11030.243578018253</v>
      </c>
    </row>
    <row r="39" spans="1:4" x14ac:dyDescent="0.2">
      <c r="A39" s="106" t="s">
        <v>704</v>
      </c>
      <c r="B39" s="107">
        <f t="shared" si="0"/>
        <v>32326.244444444452</v>
      </c>
      <c r="C39" s="107">
        <f>TXST!$H$288/1000000</f>
        <v>378.40044204775597</v>
      </c>
      <c r="D39" s="108">
        <f>TXST!$H$363</f>
        <v>11705.672853463417</v>
      </c>
    </row>
    <row r="40" spans="1:4" x14ac:dyDescent="0.2">
      <c r="A40" s="213" t="s">
        <v>695</v>
      </c>
      <c r="B40" s="107">
        <f t="shared" si="0"/>
        <v>2112.8833333333337</v>
      </c>
      <c r="C40" s="109">
        <f>SRSU!$H$288/1000000</f>
        <v>32.218536</v>
      </c>
      <c r="D40" s="110">
        <f>SRSU!$H$363</f>
        <v>15248.610981833672</v>
      </c>
    </row>
    <row r="41" spans="1:4" ht="15" thickBot="1" x14ac:dyDescent="0.25">
      <c r="A41" s="111" t="s">
        <v>185</v>
      </c>
      <c r="B41" s="112">
        <f>SUM(B5:B40)</f>
        <v>544988.3055555555</v>
      </c>
      <c r="C41" s="113">
        <f>SUM(C5:C40)</f>
        <v>8864.281402173423</v>
      </c>
      <c r="D41" s="114">
        <f>C41/B41*1000000</f>
        <v>16265.08552901381</v>
      </c>
    </row>
    <row r="42" spans="1:4" x14ac:dyDescent="0.2">
      <c r="A42" s="115"/>
      <c r="B42" s="116"/>
      <c r="C42" s="117"/>
    </row>
    <row r="43" spans="1:4" x14ac:dyDescent="0.2">
      <c r="A43" s="115"/>
      <c r="B43" s="116"/>
      <c r="C43" s="117"/>
      <c r="D43" s="176"/>
    </row>
    <row r="44" spans="1:4" x14ac:dyDescent="0.2">
      <c r="A44" s="115"/>
      <c r="B44" s="118"/>
      <c r="C44" s="117"/>
    </row>
    <row r="45" spans="1:4" x14ac:dyDescent="0.2">
      <c r="B45" s="116"/>
      <c r="C45" s="120"/>
    </row>
    <row r="46" spans="1:4" x14ac:dyDescent="0.2">
      <c r="A46" s="115"/>
      <c r="B46" s="116"/>
      <c r="C46" s="117"/>
    </row>
    <row r="47" spans="1:4" x14ac:dyDescent="0.2">
      <c r="A47" s="115"/>
      <c r="B47" s="116"/>
    </row>
    <row r="48" spans="1:4" x14ac:dyDescent="0.2">
      <c r="A48" s="115"/>
      <c r="B48" s="116"/>
      <c r="C48" s="117"/>
    </row>
    <row r="49" spans="1:3" x14ac:dyDescent="0.2">
      <c r="A49" s="115"/>
      <c r="B49" s="116"/>
    </row>
    <row r="50" spans="1:3" x14ac:dyDescent="0.2">
      <c r="A50" s="115"/>
      <c r="B50" s="116"/>
      <c r="C50" s="117"/>
    </row>
    <row r="51" spans="1:3" x14ac:dyDescent="0.2">
      <c r="A51" s="115"/>
      <c r="B51" s="116"/>
    </row>
    <row r="52" spans="1:3" x14ac:dyDescent="0.2">
      <c r="A52" s="115"/>
      <c r="B52" s="116"/>
      <c r="C52" s="121"/>
    </row>
    <row r="53" spans="1:3" x14ac:dyDescent="0.2">
      <c r="A53" s="115"/>
      <c r="B53" s="116"/>
    </row>
    <row r="54" spans="1:3" x14ac:dyDescent="0.2">
      <c r="A54" s="115"/>
      <c r="B54" s="116"/>
      <c r="C54" s="117"/>
    </row>
    <row r="55" spans="1:3" x14ac:dyDescent="0.2">
      <c r="A55" s="115"/>
      <c r="B55" s="116"/>
    </row>
    <row r="56" spans="1:3" x14ac:dyDescent="0.2">
      <c r="A56" s="115"/>
      <c r="B56" s="116"/>
    </row>
    <row r="57" spans="1:3" x14ac:dyDescent="0.2">
      <c r="A57" s="115"/>
      <c r="B57" s="116"/>
    </row>
    <row r="58" spans="1:3" x14ac:dyDescent="0.2">
      <c r="A58" s="115"/>
      <c r="B58" s="116"/>
    </row>
    <row r="59" spans="1:3" x14ac:dyDescent="0.2">
      <c r="A59" s="115"/>
      <c r="B59" s="116"/>
    </row>
    <row r="60" spans="1:3" x14ac:dyDescent="0.2">
      <c r="A60" s="115"/>
    </row>
    <row r="61" spans="1:3" x14ac:dyDescent="0.2">
      <c r="A61" s="115"/>
    </row>
    <row r="62" spans="1:3" x14ac:dyDescent="0.2">
      <c r="A62" s="115"/>
    </row>
    <row r="63" spans="1:3" x14ac:dyDescent="0.2">
      <c r="A63" s="115"/>
    </row>
    <row r="64" spans="1:3" x14ac:dyDescent="0.2">
      <c r="A64" s="115"/>
    </row>
    <row r="65" spans="1:1" x14ac:dyDescent="0.2">
      <c r="A65" s="115"/>
    </row>
    <row r="66" spans="1:1" x14ac:dyDescent="0.2">
      <c r="A66" s="115"/>
    </row>
    <row r="67" spans="1:1" x14ac:dyDescent="0.2">
      <c r="A67" s="115"/>
    </row>
  </sheetData>
  <dataConsolidate/>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100</v>
      </c>
      <c r="C3" s="6"/>
      <c r="D3" s="6"/>
      <c r="E3" s="6"/>
      <c r="F3" s="6"/>
      <c r="G3" s="6"/>
      <c r="H3" s="6"/>
    </row>
    <row r="4" spans="2:8" x14ac:dyDescent="0.2">
      <c r="B4" s="90" t="s">
        <v>166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Data!G35</f>
        <v>99768839</v>
      </c>
      <c r="G13" s="33"/>
      <c r="H13" s="60">
        <f>F13</f>
        <v>99768839</v>
      </c>
    </row>
    <row r="14" spans="2:8" x14ac:dyDescent="0.2">
      <c r="B14" s="351" t="s">
        <v>15</v>
      </c>
      <c r="C14" s="351"/>
      <c r="D14" s="351"/>
      <c r="E14" s="351"/>
      <c r="F14" s="82">
        <f>Data!H35</f>
        <v>7044036</v>
      </c>
      <c r="G14" s="33"/>
      <c r="H14" s="30">
        <f>F14</f>
        <v>7044036</v>
      </c>
    </row>
    <row r="15" spans="2:8" x14ac:dyDescent="0.2">
      <c r="B15" s="351" t="s">
        <v>16</v>
      </c>
      <c r="C15" s="351"/>
      <c r="D15" s="351"/>
      <c r="E15" s="351"/>
      <c r="F15" s="82">
        <f>Data!I35</f>
        <v>45863763</v>
      </c>
      <c r="G15" s="33"/>
      <c r="H15" s="30">
        <f>F15</f>
        <v>45863763</v>
      </c>
    </row>
    <row r="16" spans="2:8" x14ac:dyDescent="0.2">
      <c r="B16" s="351" t="s">
        <v>20</v>
      </c>
      <c r="C16" s="351"/>
      <c r="D16" s="351"/>
      <c r="E16" s="351"/>
      <c r="F16" s="82">
        <f>Data!J35</f>
        <v>26810433</v>
      </c>
      <c r="G16" s="33"/>
      <c r="H16" s="30">
        <f>F16-G16</f>
        <v>26810433</v>
      </c>
    </row>
    <row r="17" spans="2:23" x14ac:dyDescent="0.2">
      <c r="B17" s="351" t="s">
        <v>17</v>
      </c>
      <c r="C17" s="351"/>
      <c r="D17" s="351"/>
      <c r="E17" s="351"/>
      <c r="F17" s="82">
        <f>Data!K35</f>
        <v>20549736</v>
      </c>
      <c r="G17" s="33"/>
      <c r="H17" s="30">
        <f>F17</f>
        <v>20549736</v>
      </c>
    </row>
    <row r="18" spans="2:23" x14ac:dyDescent="0.2">
      <c r="B18" s="351" t="s">
        <v>1</v>
      </c>
      <c r="C18" s="351"/>
      <c r="D18" s="351"/>
      <c r="E18" s="351"/>
      <c r="F18" s="83">
        <f>SUM(F13:F17)</f>
        <v>200036807</v>
      </c>
      <c r="G18" s="34"/>
      <c r="H18" s="29">
        <f>SUM(H13:H17)</f>
        <v>200036807</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Data!L35</f>
        <v>Amanda Withers</v>
      </c>
      <c r="E21" s="350"/>
      <c r="F21" s="350"/>
      <c r="G21" s="94" t="str">
        <f>Data!M35</f>
        <v>936-294-1074</v>
      </c>
      <c r="H21" s="84" t="str">
        <f>Data!N35</f>
        <v>withers@shsu.edu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Data!O35</f>
        <v>7671</v>
      </c>
      <c r="D25" s="86">
        <f>Data!P35</f>
        <v>10836</v>
      </c>
      <c r="E25" s="86">
        <f>Data!Q35</f>
        <v>2158</v>
      </c>
      <c r="F25" s="86">
        <f>Data!R35</f>
        <v>273</v>
      </c>
      <c r="G25" s="86">
        <f>Data!S35</f>
        <v>0</v>
      </c>
      <c r="H25" s="74">
        <f>SUM(C25:G25)</f>
        <v>20938</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Data!T35</f>
        <v>House, Shanna</v>
      </c>
      <c r="E28" s="350"/>
      <c r="F28" s="350"/>
      <c r="G28" s="94" t="str">
        <f>Data!U35</f>
        <v>(936) 294-1061</v>
      </c>
      <c r="H28" s="84" t="str">
        <f>Data!V35</f>
        <v>shouse@shsu.edu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Data!W35</f>
        <v>149698</v>
      </c>
      <c r="D32" s="87">
        <f>Data!AQ35</f>
        <v>88498</v>
      </c>
      <c r="E32" s="87">
        <f>Data!BK35</f>
        <v>13821</v>
      </c>
      <c r="F32" s="87">
        <f>Data!CE35</f>
        <v>1473</v>
      </c>
      <c r="G32" s="87">
        <f>Data!CY35</f>
        <v>0</v>
      </c>
      <c r="H32" s="22">
        <f>SUM(C32:G32)</f>
        <v>253490</v>
      </c>
      <c r="I32" s="1"/>
      <c r="W32" s="18"/>
    </row>
    <row r="33" spans="2:23" x14ac:dyDescent="0.2">
      <c r="B33" s="7" t="s">
        <v>47</v>
      </c>
      <c r="C33" s="87">
        <f>Data!X35</f>
        <v>53062</v>
      </c>
      <c r="D33" s="87">
        <f>Data!AR35</f>
        <v>14899</v>
      </c>
      <c r="E33" s="87">
        <f>Data!BL35</f>
        <v>2134</v>
      </c>
      <c r="F33" s="87">
        <f>Data!CF35</f>
        <v>169</v>
      </c>
      <c r="G33" s="87">
        <f>Data!CZ35</f>
        <v>0</v>
      </c>
      <c r="H33" s="22">
        <f t="shared" ref="H33:H52" si="0">SUM(C33:G33)</f>
        <v>70264</v>
      </c>
      <c r="I33" s="1"/>
      <c r="W33" s="18"/>
    </row>
    <row r="34" spans="2:23" x14ac:dyDescent="0.2">
      <c r="B34" s="7" t="s">
        <v>48</v>
      </c>
      <c r="C34" s="87">
        <f>Data!Y35</f>
        <v>20554</v>
      </c>
      <c r="D34" s="87">
        <f>Data!AS35</f>
        <v>8317</v>
      </c>
      <c r="E34" s="87">
        <f>Data!BM35</f>
        <v>658</v>
      </c>
      <c r="F34" s="87">
        <f>Data!CG35</f>
        <v>0</v>
      </c>
      <c r="G34" s="87">
        <f>Data!DA35</f>
        <v>0</v>
      </c>
      <c r="H34" s="22">
        <f t="shared" si="0"/>
        <v>29529</v>
      </c>
      <c r="I34" s="1"/>
      <c r="W34" s="18"/>
    </row>
    <row r="35" spans="2:23" x14ac:dyDescent="0.2">
      <c r="B35" s="7" t="s">
        <v>49</v>
      </c>
      <c r="C35" s="87">
        <f>Data!Z35</f>
        <v>4955</v>
      </c>
      <c r="D35" s="87">
        <f>Data!AT35</f>
        <v>18517</v>
      </c>
      <c r="E35" s="87">
        <f>Data!BN35</f>
        <v>8574</v>
      </c>
      <c r="F35" s="87">
        <f>Data!CH35</f>
        <v>2269</v>
      </c>
      <c r="G35" s="87">
        <f>Data!DB35</f>
        <v>0</v>
      </c>
      <c r="H35" s="22">
        <f t="shared" si="0"/>
        <v>34315</v>
      </c>
      <c r="I35" s="1"/>
      <c r="W35" s="18"/>
    </row>
    <row r="36" spans="2:23" x14ac:dyDescent="0.2">
      <c r="B36" s="7" t="s">
        <v>50</v>
      </c>
      <c r="C36" s="87">
        <f>Data!AA35</f>
        <v>5842</v>
      </c>
      <c r="D36" s="87">
        <f>Data!AU35</f>
        <v>7624</v>
      </c>
      <c r="E36" s="87">
        <f>Data!BO35</f>
        <v>719</v>
      </c>
      <c r="F36" s="87">
        <f>Data!CI35</f>
        <v>0</v>
      </c>
      <c r="G36" s="87">
        <f>Data!DC35</f>
        <v>0</v>
      </c>
      <c r="H36" s="22">
        <f t="shared" si="0"/>
        <v>14185</v>
      </c>
      <c r="I36" s="1"/>
      <c r="W36" s="18"/>
    </row>
    <row r="37" spans="2:23" x14ac:dyDescent="0.2">
      <c r="B37" s="7" t="s">
        <v>51</v>
      </c>
      <c r="C37" s="87">
        <f>Data!AB35</f>
        <v>2255</v>
      </c>
      <c r="D37" s="87">
        <f>Data!AV35</f>
        <v>1539</v>
      </c>
      <c r="E37" s="87">
        <f>Data!BP35</f>
        <v>951</v>
      </c>
      <c r="F37" s="87">
        <f>Data!CJ35</f>
        <v>0</v>
      </c>
      <c r="G37" s="87">
        <f>Data!DD35</f>
        <v>0</v>
      </c>
      <c r="H37" s="22">
        <f t="shared" si="0"/>
        <v>4745</v>
      </c>
      <c r="I37" s="1"/>
      <c r="W37" s="18"/>
    </row>
    <row r="38" spans="2:23" x14ac:dyDescent="0.2">
      <c r="B38" s="7" t="s">
        <v>52</v>
      </c>
      <c r="C38" s="87">
        <f>Data!AC35</f>
        <v>4352</v>
      </c>
      <c r="D38" s="87">
        <f>Data!AW35</f>
        <v>3552</v>
      </c>
      <c r="E38" s="87">
        <f>Data!BQ35</f>
        <v>531</v>
      </c>
      <c r="F38" s="87">
        <f>Data!CK35</f>
        <v>0</v>
      </c>
      <c r="G38" s="87">
        <f>Data!DE35</f>
        <v>0</v>
      </c>
      <c r="H38" s="22">
        <f t="shared" si="0"/>
        <v>8435</v>
      </c>
      <c r="I38" s="1"/>
      <c r="W38" s="18"/>
    </row>
    <row r="39" spans="2:23" x14ac:dyDescent="0.2">
      <c r="B39" s="7" t="s">
        <v>53</v>
      </c>
      <c r="C39" s="87">
        <f>Data!AD35</f>
        <v>0</v>
      </c>
      <c r="D39" s="87">
        <f>Data!AX35</f>
        <v>0</v>
      </c>
      <c r="E39" s="87">
        <f>Data!BR35</f>
        <v>0</v>
      </c>
      <c r="F39" s="87">
        <f>Data!CL35</f>
        <v>0</v>
      </c>
      <c r="G39" s="87">
        <f>Data!DF35</f>
        <v>0</v>
      </c>
      <c r="H39" s="22">
        <f t="shared" si="0"/>
        <v>0</v>
      </c>
      <c r="I39" s="1"/>
      <c r="W39" s="18"/>
    </row>
    <row r="40" spans="2:23" x14ac:dyDescent="0.2">
      <c r="B40" s="7" t="s">
        <v>54</v>
      </c>
      <c r="C40" s="87">
        <f>Data!AE35</f>
        <v>0</v>
      </c>
      <c r="D40" s="87">
        <f>Data!AY35</f>
        <v>0</v>
      </c>
      <c r="E40" s="87">
        <f>Data!BS35</f>
        <v>0</v>
      </c>
      <c r="F40" s="87">
        <f>Data!CM35</f>
        <v>0</v>
      </c>
      <c r="G40" s="87">
        <f>Data!DG35</f>
        <v>0</v>
      </c>
      <c r="H40" s="22">
        <f t="shared" si="0"/>
        <v>0</v>
      </c>
      <c r="I40" s="1"/>
      <c r="W40" s="18"/>
    </row>
    <row r="41" spans="2:23" x14ac:dyDescent="0.2">
      <c r="B41" s="7" t="s">
        <v>55</v>
      </c>
      <c r="C41" s="87">
        <f>Data!AF35</f>
        <v>185</v>
      </c>
      <c r="D41" s="87">
        <f>Data!AZ35</f>
        <v>0</v>
      </c>
      <c r="E41" s="87">
        <f>Data!BT35</f>
        <v>2613</v>
      </c>
      <c r="F41" s="87">
        <f>Data!CN35</f>
        <v>0</v>
      </c>
      <c r="G41" s="87">
        <f>Data!DH35</f>
        <v>0</v>
      </c>
      <c r="H41" s="22">
        <f t="shared" si="0"/>
        <v>2798</v>
      </c>
      <c r="I41" s="1"/>
      <c r="W41" s="18"/>
    </row>
    <row r="42" spans="2:23" x14ac:dyDescent="0.2">
      <c r="B42" s="7" t="s">
        <v>56</v>
      </c>
      <c r="C42" s="87">
        <f>Data!AG35</f>
        <v>0</v>
      </c>
      <c r="D42" s="87">
        <f>Data!BA35</f>
        <v>0</v>
      </c>
      <c r="E42" s="87">
        <f>Data!BU35</f>
        <v>0</v>
      </c>
      <c r="F42" s="87">
        <f>Data!CO35</f>
        <v>0</v>
      </c>
      <c r="G42" s="87">
        <f>Data!DI35</f>
        <v>0</v>
      </c>
      <c r="H42" s="22">
        <f t="shared" si="0"/>
        <v>0</v>
      </c>
      <c r="I42" s="1"/>
      <c r="W42" s="18"/>
    </row>
    <row r="43" spans="2:23" x14ac:dyDescent="0.2">
      <c r="B43" s="7" t="s">
        <v>57</v>
      </c>
      <c r="C43" s="87">
        <f>Data!AH35</f>
        <v>15</v>
      </c>
      <c r="D43" s="87">
        <f>Data!BB35</f>
        <v>414</v>
      </c>
      <c r="E43" s="87">
        <f>Data!BV35</f>
        <v>0</v>
      </c>
      <c r="F43" s="87">
        <f>Data!CP35</f>
        <v>0</v>
      </c>
      <c r="G43" s="87">
        <f>Data!DJ35</f>
        <v>0</v>
      </c>
      <c r="H43" s="22">
        <f t="shared" si="0"/>
        <v>429</v>
      </c>
      <c r="I43" s="1"/>
      <c r="W43" s="18"/>
    </row>
    <row r="44" spans="2:23" x14ac:dyDescent="0.2">
      <c r="B44" s="7" t="s">
        <v>58</v>
      </c>
      <c r="C44" s="87">
        <f>Data!AI35</f>
        <v>3958</v>
      </c>
      <c r="D44" s="87">
        <f>Data!BC35</f>
        <v>0</v>
      </c>
      <c r="E44" s="87">
        <f>Data!BW35</f>
        <v>0</v>
      </c>
      <c r="F44" s="87">
        <f>Data!CQ35</f>
        <v>0</v>
      </c>
      <c r="G44" s="87">
        <f>Data!DK35</f>
        <v>0</v>
      </c>
      <c r="H44" s="22">
        <f t="shared" si="0"/>
        <v>3958</v>
      </c>
      <c r="I44" s="1"/>
      <c r="W44" s="18"/>
    </row>
    <row r="45" spans="2:23" x14ac:dyDescent="0.2">
      <c r="B45" s="7" t="s">
        <v>59</v>
      </c>
      <c r="C45" s="87">
        <f>Data!AJ35</f>
        <v>6567</v>
      </c>
      <c r="D45" s="87">
        <f>Data!BD35</f>
        <v>13889</v>
      </c>
      <c r="E45" s="87">
        <f>Data!BX35</f>
        <v>828</v>
      </c>
      <c r="F45" s="87">
        <f>Data!CR35</f>
        <v>0</v>
      </c>
      <c r="G45" s="87">
        <f>Data!DL35</f>
        <v>0</v>
      </c>
      <c r="H45" s="22">
        <f t="shared" si="0"/>
        <v>21284</v>
      </c>
      <c r="I45" s="1"/>
      <c r="W45" s="18"/>
    </row>
    <row r="46" spans="2:23" x14ac:dyDescent="0.2">
      <c r="B46" s="7" t="s">
        <v>60</v>
      </c>
      <c r="C46" s="87">
        <f>Data!AK35</f>
        <v>0</v>
      </c>
      <c r="D46" s="87">
        <f>Data!BE35</f>
        <v>0</v>
      </c>
      <c r="E46" s="87">
        <f>Data!BY35</f>
        <v>0</v>
      </c>
      <c r="F46" s="87">
        <f>Data!CS35</f>
        <v>0</v>
      </c>
      <c r="G46" s="87">
        <f>Data!DM35</f>
        <v>0</v>
      </c>
      <c r="H46" s="22">
        <f t="shared" si="0"/>
        <v>0</v>
      </c>
      <c r="I46" s="1"/>
      <c r="W46" s="18"/>
    </row>
    <row r="47" spans="2:23" x14ac:dyDescent="0.2">
      <c r="B47" s="7" t="s">
        <v>61</v>
      </c>
      <c r="C47" s="87">
        <f>Data!AL35</f>
        <v>18915</v>
      </c>
      <c r="D47" s="87">
        <f>Data!BF35</f>
        <v>46855</v>
      </c>
      <c r="E47" s="87">
        <f>Data!BZ35</f>
        <v>4671</v>
      </c>
      <c r="F47" s="87">
        <f>Data!CT35</f>
        <v>15</v>
      </c>
      <c r="G47" s="87">
        <f>Data!DN35</f>
        <v>0</v>
      </c>
      <c r="H47" s="22">
        <f t="shared" si="0"/>
        <v>70456</v>
      </c>
      <c r="I47" s="1"/>
      <c r="W47" s="18"/>
    </row>
    <row r="48" spans="2:23" x14ac:dyDescent="0.2">
      <c r="B48" s="7" t="s">
        <v>62</v>
      </c>
      <c r="C48" s="87">
        <f>Data!AM35</f>
        <v>0</v>
      </c>
      <c r="D48" s="87">
        <f>Data!BG35</f>
        <v>0</v>
      </c>
      <c r="E48" s="87">
        <f>Data!CA35</f>
        <v>0</v>
      </c>
      <c r="F48" s="87">
        <f>Data!CU35</f>
        <v>0</v>
      </c>
      <c r="G48" s="87">
        <f>Data!DO35</f>
        <v>0</v>
      </c>
      <c r="H48" s="22">
        <f t="shared" si="0"/>
        <v>0</v>
      </c>
      <c r="I48" s="1"/>
      <c r="W48" s="18"/>
    </row>
    <row r="49" spans="2:23" x14ac:dyDescent="0.2">
      <c r="B49" s="7" t="s">
        <v>63</v>
      </c>
      <c r="C49" s="87">
        <f>Data!AN35</f>
        <v>0</v>
      </c>
      <c r="D49" s="87">
        <f>Data!BH35</f>
        <v>2403</v>
      </c>
      <c r="E49" s="87">
        <f>Data!CB35</f>
        <v>0</v>
      </c>
      <c r="F49" s="87">
        <f>Data!CV35</f>
        <v>0</v>
      </c>
      <c r="G49" s="87">
        <f>Data!DP35</f>
        <v>0</v>
      </c>
      <c r="H49" s="22">
        <f t="shared" si="0"/>
        <v>2403</v>
      </c>
      <c r="I49" s="1"/>
      <c r="W49" s="18"/>
    </row>
    <row r="50" spans="2:23" x14ac:dyDescent="0.2">
      <c r="B50" s="7" t="s">
        <v>64</v>
      </c>
      <c r="C50" s="87">
        <f>Data!AO35</f>
        <v>3168</v>
      </c>
      <c r="D50" s="87">
        <f>Data!BI35</f>
        <v>4435</v>
      </c>
      <c r="E50" s="87">
        <f>Data!CC35</f>
        <v>579</v>
      </c>
      <c r="F50" s="87">
        <f>Data!CW35</f>
        <v>0</v>
      </c>
      <c r="G50" s="87">
        <f>Data!DQ35</f>
        <v>0</v>
      </c>
      <c r="H50" s="22">
        <f t="shared" si="0"/>
        <v>8182</v>
      </c>
      <c r="I50" s="1"/>
      <c r="W50" s="18"/>
    </row>
    <row r="51" spans="2:23" x14ac:dyDescent="0.2">
      <c r="B51" s="7" t="s">
        <v>0</v>
      </c>
      <c r="C51" s="87">
        <f>Data!AP35</f>
        <v>90</v>
      </c>
      <c r="D51" s="87">
        <f>Data!BJ35</f>
        <v>7859</v>
      </c>
      <c r="E51" s="87">
        <f>Data!CD35</f>
        <v>0</v>
      </c>
      <c r="F51" s="87">
        <f>Data!CX35</f>
        <v>0</v>
      </c>
      <c r="G51" s="87">
        <f>Data!DR35</f>
        <v>0</v>
      </c>
      <c r="H51" s="22">
        <f t="shared" si="0"/>
        <v>7949</v>
      </c>
      <c r="I51" s="1"/>
      <c r="W51" s="18"/>
    </row>
    <row r="52" spans="2:23" x14ac:dyDescent="0.2">
      <c r="B52" s="8" t="s">
        <v>35</v>
      </c>
      <c r="C52" s="22">
        <f>SUM(C32:C51)</f>
        <v>273616</v>
      </c>
      <c r="D52" s="22">
        <f>SUM(D32:D51)</f>
        <v>218801</v>
      </c>
      <c r="E52" s="22">
        <f>SUM(E32:E51)</f>
        <v>36079</v>
      </c>
      <c r="F52" s="22">
        <f>SUM(F32:F51)</f>
        <v>3926</v>
      </c>
      <c r="G52" s="22">
        <f>SUM(G32:G51)</f>
        <v>0</v>
      </c>
      <c r="H52" s="22">
        <f t="shared" si="0"/>
        <v>532422</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Data!T35</f>
        <v>House, Shanna</v>
      </c>
      <c r="E55" s="350"/>
      <c r="F55" s="350"/>
      <c r="G55" s="94" t="str">
        <f>Data!U35</f>
        <v>(936) 294-1061</v>
      </c>
      <c r="H55" s="84" t="str">
        <f>Data!V35</f>
        <v>shouse@shsu.edu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Data!DS35</f>
        <v>8003479</v>
      </c>
      <c r="D61" s="88">
        <f>Data!EM35</f>
        <v>7110367</v>
      </c>
      <c r="E61" s="88">
        <f>Data!FG35</f>
        <v>3523122</v>
      </c>
      <c r="F61" s="88">
        <f>Data!GA35</f>
        <v>907603</v>
      </c>
      <c r="G61" s="88">
        <f>Data!GU35</f>
        <v>0</v>
      </c>
      <c r="H61" s="21">
        <f>SUM(C61:G61)</f>
        <v>19544571</v>
      </c>
      <c r="I61" s="1"/>
    </row>
    <row r="62" spans="2:23" x14ac:dyDescent="0.2">
      <c r="B62" s="9" t="str">
        <f>$B$33</f>
        <v>Science</v>
      </c>
      <c r="C62" s="87">
        <f>Data!DT35</f>
        <v>2440925</v>
      </c>
      <c r="D62" s="87">
        <f>Data!EN35</f>
        <v>1880421</v>
      </c>
      <c r="E62" s="87">
        <f>Data!FH35</f>
        <v>929932</v>
      </c>
      <c r="F62" s="87">
        <f>Data!GB35</f>
        <v>77920</v>
      </c>
      <c r="G62" s="87">
        <f>Data!GV35</f>
        <v>0</v>
      </c>
      <c r="H62" s="22">
        <f t="shared" ref="H62:H81" si="1">SUM(C62:G62)</f>
        <v>5329198</v>
      </c>
      <c r="I62" s="1"/>
    </row>
    <row r="63" spans="2:23" x14ac:dyDescent="0.2">
      <c r="B63" s="9" t="str">
        <f>$B$34</f>
        <v>Fine Arts</v>
      </c>
      <c r="C63" s="87">
        <f>Data!DU35</f>
        <v>2228176</v>
      </c>
      <c r="D63" s="87">
        <f>Data!EO35</f>
        <v>1961193</v>
      </c>
      <c r="E63" s="87">
        <f>Data!FI35</f>
        <v>301678</v>
      </c>
      <c r="F63" s="87">
        <f>Data!GC35</f>
        <v>0</v>
      </c>
      <c r="G63" s="87">
        <f>Data!GW35</f>
        <v>0</v>
      </c>
      <c r="H63" s="22">
        <f t="shared" si="1"/>
        <v>4491047</v>
      </c>
      <c r="I63" s="1"/>
    </row>
    <row r="64" spans="2:23" x14ac:dyDescent="0.2">
      <c r="B64" s="9" t="str">
        <f>$B$35</f>
        <v>Teacher Education</v>
      </c>
      <c r="C64" s="87">
        <f>Data!DV35</f>
        <v>386053</v>
      </c>
      <c r="D64" s="87">
        <f>Data!EP35</f>
        <v>1559430</v>
      </c>
      <c r="E64" s="87">
        <f>Data!FJ35</f>
        <v>1896840</v>
      </c>
      <c r="F64" s="87">
        <f>Data!GD35</f>
        <v>1293070</v>
      </c>
      <c r="G64" s="87">
        <f>Data!GX35</f>
        <v>0</v>
      </c>
      <c r="H64" s="22">
        <f t="shared" si="1"/>
        <v>5135393</v>
      </c>
      <c r="I64" s="1"/>
    </row>
    <row r="65" spans="2:9" x14ac:dyDescent="0.2">
      <c r="B65" s="9" t="str">
        <f>$B$36</f>
        <v>Agriculture</v>
      </c>
      <c r="C65" s="87">
        <f>Data!DW35</f>
        <v>268658</v>
      </c>
      <c r="D65" s="87">
        <f>Data!EQ35</f>
        <v>714378</v>
      </c>
      <c r="E65" s="87">
        <f>Data!FK35</f>
        <v>137389</v>
      </c>
      <c r="F65" s="87">
        <f>Data!GE35</f>
        <v>0</v>
      </c>
      <c r="G65" s="87">
        <f>Data!GY35</f>
        <v>0</v>
      </c>
      <c r="H65" s="22">
        <f t="shared" si="1"/>
        <v>1120425</v>
      </c>
      <c r="I65" s="1"/>
    </row>
    <row r="66" spans="2:9" x14ac:dyDescent="0.2">
      <c r="B66" s="9" t="str">
        <f>$B$37</f>
        <v>Engineering</v>
      </c>
      <c r="C66" s="87">
        <f>Data!DX35</f>
        <v>286890</v>
      </c>
      <c r="D66" s="87">
        <f>Data!ER35</f>
        <v>383984</v>
      </c>
      <c r="E66" s="87">
        <f>Data!FL35</f>
        <v>307079</v>
      </c>
      <c r="F66" s="87">
        <f>Data!GF35</f>
        <v>0</v>
      </c>
      <c r="G66" s="87">
        <f>Data!GZ35</f>
        <v>0</v>
      </c>
      <c r="H66" s="22">
        <f t="shared" si="1"/>
        <v>977953</v>
      </c>
      <c r="I66" s="1"/>
    </row>
    <row r="67" spans="2:9" x14ac:dyDescent="0.2">
      <c r="B67" s="9" t="str">
        <f>$B$38</f>
        <v>Home Economics</v>
      </c>
      <c r="C67" s="87">
        <f>Data!DY35</f>
        <v>240248</v>
      </c>
      <c r="D67" s="87">
        <f>Data!ES35</f>
        <v>453904</v>
      </c>
      <c r="E67" s="87">
        <f>Data!FM35</f>
        <v>79881</v>
      </c>
      <c r="F67" s="87">
        <f>Data!GG35</f>
        <v>0</v>
      </c>
      <c r="G67" s="87">
        <f>Data!HA35</f>
        <v>0</v>
      </c>
      <c r="H67" s="22">
        <f t="shared" si="1"/>
        <v>774033</v>
      </c>
      <c r="I67" s="1"/>
    </row>
    <row r="68" spans="2:9" x14ac:dyDescent="0.2">
      <c r="B68" s="9" t="str">
        <f>$B$39</f>
        <v>Law</v>
      </c>
      <c r="C68" s="87">
        <f>Data!DZ35</f>
        <v>0</v>
      </c>
      <c r="D68" s="87">
        <f>Data!ET35</f>
        <v>0</v>
      </c>
      <c r="E68" s="87">
        <f>Data!FN35</f>
        <v>0</v>
      </c>
      <c r="F68" s="87">
        <f>Data!GH35</f>
        <v>0</v>
      </c>
      <c r="G68" s="87">
        <f>Data!HB35</f>
        <v>0</v>
      </c>
      <c r="H68" s="22">
        <f t="shared" si="1"/>
        <v>0</v>
      </c>
      <c r="I68" s="1"/>
    </row>
    <row r="69" spans="2:9" x14ac:dyDescent="0.2">
      <c r="B69" s="9" t="str">
        <f>$B$40</f>
        <v>Social Service</v>
      </c>
      <c r="C69" s="87">
        <f>Data!EA35</f>
        <v>0</v>
      </c>
      <c r="D69" s="87">
        <f>Data!EU35</f>
        <v>0</v>
      </c>
      <c r="E69" s="87">
        <f>Data!FO35</f>
        <v>0</v>
      </c>
      <c r="F69" s="87">
        <f>Data!GI35</f>
        <v>0</v>
      </c>
      <c r="G69" s="87">
        <f>Data!HC35</f>
        <v>0</v>
      </c>
      <c r="H69" s="22">
        <f t="shared" si="1"/>
        <v>0</v>
      </c>
      <c r="I69" s="1"/>
    </row>
    <row r="70" spans="2:9" x14ac:dyDescent="0.2">
      <c r="B70" s="9" t="str">
        <f>$B$41</f>
        <v>Library Science</v>
      </c>
      <c r="C70" s="87">
        <f>Data!EB35</f>
        <v>0</v>
      </c>
      <c r="D70" s="87">
        <f>Data!EV35</f>
        <v>0</v>
      </c>
      <c r="E70" s="87">
        <f>Data!FP35</f>
        <v>493273</v>
      </c>
      <c r="F70" s="87">
        <f>Data!GJ35</f>
        <v>0</v>
      </c>
      <c r="G70" s="87">
        <f>Data!HD35</f>
        <v>0</v>
      </c>
      <c r="H70" s="22">
        <f t="shared" si="1"/>
        <v>493273</v>
      </c>
      <c r="I70" s="1"/>
    </row>
    <row r="71" spans="2:9" x14ac:dyDescent="0.2">
      <c r="B71" s="9" t="str">
        <f>$B$42</f>
        <v>Veterinary Science</v>
      </c>
      <c r="C71" s="87">
        <f>Data!EC35</f>
        <v>0</v>
      </c>
      <c r="D71" s="87">
        <f>Data!EW35</f>
        <v>0</v>
      </c>
      <c r="E71" s="87">
        <f>Data!FQ35</f>
        <v>0</v>
      </c>
      <c r="F71" s="87">
        <f>Data!GK35</f>
        <v>0</v>
      </c>
      <c r="G71" s="87">
        <f>Data!HE35</f>
        <v>0</v>
      </c>
      <c r="H71" s="22">
        <f t="shared" si="1"/>
        <v>0</v>
      </c>
      <c r="I71" s="1"/>
    </row>
    <row r="72" spans="2:9" x14ac:dyDescent="0.2">
      <c r="B72" s="9" t="str">
        <f>$B$43</f>
        <v>Vocational Training</v>
      </c>
      <c r="C72" s="87">
        <f>Data!ED35</f>
        <v>108</v>
      </c>
      <c r="D72" s="87">
        <f>Data!EX35</f>
        <v>57459</v>
      </c>
      <c r="E72" s="87">
        <f>Data!FR35</f>
        <v>0</v>
      </c>
      <c r="F72" s="87">
        <f>Data!GL35</f>
        <v>0</v>
      </c>
      <c r="G72" s="87">
        <f>Data!HF35</f>
        <v>0</v>
      </c>
      <c r="H72" s="22">
        <f t="shared" si="1"/>
        <v>57567</v>
      </c>
      <c r="I72" s="1"/>
    </row>
    <row r="73" spans="2:9" x14ac:dyDescent="0.2">
      <c r="B73" s="9" t="str">
        <f>$B$44</f>
        <v>Physical Training</v>
      </c>
      <c r="C73" s="87">
        <f>Data!EE35</f>
        <v>230658</v>
      </c>
      <c r="D73" s="87">
        <f>Data!EY35</f>
        <v>0</v>
      </c>
      <c r="E73" s="87">
        <f>Data!FS35</f>
        <v>0</v>
      </c>
      <c r="F73" s="87">
        <f>Data!GM35</f>
        <v>0</v>
      </c>
      <c r="G73" s="87">
        <f>Data!HG35</f>
        <v>0</v>
      </c>
      <c r="H73" s="22">
        <f t="shared" si="1"/>
        <v>230658</v>
      </c>
      <c r="I73" s="1"/>
    </row>
    <row r="74" spans="2:9" x14ac:dyDescent="0.2">
      <c r="B74" s="9" t="str">
        <f>$B$45</f>
        <v>Health Services</v>
      </c>
      <c r="C74" s="87">
        <f>Data!EF35</f>
        <v>222736</v>
      </c>
      <c r="D74" s="87">
        <f>Data!EZ35</f>
        <v>1025648</v>
      </c>
      <c r="E74" s="87">
        <f>Data!FT35</f>
        <v>212987</v>
      </c>
      <c r="F74" s="87">
        <f>Data!GN35</f>
        <v>0</v>
      </c>
      <c r="G74" s="87">
        <f>Data!HH35</f>
        <v>0</v>
      </c>
      <c r="H74" s="22">
        <f t="shared" si="1"/>
        <v>1461371</v>
      </c>
      <c r="I74" s="1"/>
    </row>
    <row r="75" spans="2:9" x14ac:dyDescent="0.2">
      <c r="B75" s="9" t="str">
        <f>$B$46</f>
        <v>Pharmacy</v>
      </c>
      <c r="C75" s="87">
        <f>Data!EG35</f>
        <v>0</v>
      </c>
      <c r="D75" s="87">
        <f>Data!FA35</f>
        <v>0</v>
      </c>
      <c r="E75" s="87">
        <f>Data!FU35</f>
        <v>0</v>
      </c>
      <c r="F75" s="87">
        <f>Data!GO35</f>
        <v>0</v>
      </c>
      <c r="G75" s="87">
        <f>Data!HI35</f>
        <v>0</v>
      </c>
      <c r="H75" s="22">
        <f t="shared" si="1"/>
        <v>0</v>
      </c>
      <c r="I75" s="1"/>
    </row>
    <row r="76" spans="2:9" x14ac:dyDescent="0.2">
      <c r="B76" s="9" t="str">
        <f>$B$47</f>
        <v>Business Administration</v>
      </c>
      <c r="C76" s="87">
        <f>Data!EH35</f>
        <v>1423439</v>
      </c>
      <c r="D76" s="87">
        <f>Data!FB35</f>
        <v>5061986</v>
      </c>
      <c r="E76" s="87">
        <f>Data!FV35</f>
        <v>923282</v>
      </c>
      <c r="F76" s="87">
        <f>Data!GP35</f>
        <v>16496</v>
      </c>
      <c r="G76" s="87">
        <f>Data!HJ35</f>
        <v>0</v>
      </c>
      <c r="H76" s="22">
        <f t="shared" si="1"/>
        <v>7425203</v>
      </c>
      <c r="I76" s="1"/>
    </row>
    <row r="77" spans="2:9" x14ac:dyDescent="0.2">
      <c r="B77" s="9" t="str">
        <f>$B$48</f>
        <v>Optometry</v>
      </c>
      <c r="C77" s="87">
        <f>Data!EI35</f>
        <v>0</v>
      </c>
      <c r="D77" s="87">
        <f>Data!FC35</f>
        <v>0</v>
      </c>
      <c r="E77" s="87">
        <f>Data!FW35</f>
        <v>0</v>
      </c>
      <c r="F77" s="87">
        <f>Data!GQ35</f>
        <v>0</v>
      </c>
      <c r="G77" s="87">
        <f>Data!HK35</f>
        <v>0</v>
      </c>
      <c r="H77" s="22">
        <f t="shared" si="1"/>
        <v>0</v>
      </c>
      <c r="I77" s="1"/>
    </row>
    <row r="78" spans="2:9" x14ac:dyDescent="0.2">
      <c r="B78" s="9" t="str">
        <f>$B$49</f>
        <v>Teacher Ed-Practice Teaching</v>
      </c>
      <c r="C78" s="87">
        <f>Data!EJ35</f>
        <v>0</v>
      </c>
      <c r="D78" s="87">
        <f>Data!FD35</f>
        <v>203354</v>
      </c>
      <c r="E78" s="87">
        <f>Data!FX35</f>
        <v>0</v>
      </c>
      <c r="F78" s="87">
        <f>Data!GR35</f>
        <v>0</v>
      </c>
      <c r="G78" s="87">
        <f>Data!HL35</f>
        <v>0</v>
      </c>
      <c r="H78" s="22">
        <f t="shared" si="1"/>
        <v>203354</v>
      </c>
      <c r="I78" s="1"/>
    </row>
    <row r="79" spans="2:9" x14ac:dyDescent="0.2">
      <c r="B79" s="9" t="str">
        <f>$B$50</f>
        <v>Technology</v>
      </c>
      <c r="C79" s="87">
        <f>Data!EK35</f>
        <v>314259</v>
      </c>
      <c r="D79" s="87">
        <f>Data!FE35</f>
        <v>536337</v>
      </c>
      <c r="E79" s="87">
        <f>Data!FY35</f>
        <v>87486</v>
      </c>
      <c r="F79" s="87">
        <f>Data!GS35</f>
        <v>0</v>
      </c>
      <c r="G79" s="87">
        <f>Data!HM35</f>
        <v>0</v>
      </c>
      <c r="H79" s="22">
        <f t="shared" si="1"/>
        <v>938082</v>
      </c>
      <c r="I79" s="1"/>
    </row>
    <row r="80" spans="2:9" x14ac:dyDescent="0.2">
      <c r="B80" s="9" t="str">
        <f>$B$51</f>
        <v>Nursing</v>
      </c>
      <c r="C80" s="87">
        <f>Data!EL35</f>
        <v>13205</v>
      </c>
      <c r="D80" s="87">
        <f>Data!FF35</f>
        <v>1707845</v>
      </c>
      <c r="E80" s="87">
        <f>Data!FZ35</f>
        <v>0</v>
      </c>
      <c r="F80" s="87">
        <f>Data!GT35</f>
        <v>0</v>
      </c>
      <c r="G80" s="87">
        <f>Data!HN35</f>
        <v>0</v>
      </c>
      <c r="H80" s="22">
        <f t="shared" si="1"/>
        <v>1721050</v>
      </c>
      <c r="I80" s="1"/>
    </row>
    <row r="81" spans="2:9" x14ac:dyDescent="0.2">
      <c r="B81" s="39" t="str">
        <f>$B$52</f>
        <v>Totals</v>
      </c>
      <c r="C81" s="21">
        <f>SUM(C61:C80)</f>
        <v>16058834</v>
      </c>
      <c r="D81" s="21">
        <f>SUM(D61:D80)</f>
        <v>22656306</v>
      </c>
      <c r="E81" s="21">
        <f>SUM(E61:E80)</f>
        <v>8892949</v>
      </c>
      <c r="F81" s="21">
        <f>SUM(F61:F80)</f>
        <v>2295089</v>
      </c>
      <c r="G81" s="21">
        <f>SUM(G61:G80)</f>
        <v>0</v>
      </c>
      <c r="H81" s="21">
        <f t="shared" si="1"/>
        <v>49903178</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Data!T35</f>
        <v>House, Shanna</v>
      </c>
      <c r="E84" s="350"/>
      <c r="F84" s="350"/>
      <c r="G84" s="94" t="str">
        <f>Data!U35</f>
        <v>(936) 294-1061</v>
      </c>
      <c r="H84" s="84" t="str">
        <f>Data!V35</f>
        <v>shouse@shsu.edu</v>
      </c>
    </row>
    <row r="85" spans="2:9" ht="13.5" customHeight="1" x14ac:dyDescent="0.2">
      <c r="B85" s="27"/>
      <c r="C85" s="27"/>
      <c r="D85" s="27"/>
      <c r="E85" s="27"/>
      <c r="F85" s="27"/>
      <c r="G85" s="27"/>
      <c r="H85" s="5"/>
    </row>
    <row r="86" spans="2:9" x14ac:dyDescent="0.2">
      <c r="B86" s="28" t="s">
        <v>34</v>
      </c>
      <c r="C86" s="13"/>
      <c r="D86" s="13"/>
      <c r="E86" s="13"/>
      <c r="F86" s="13"/>
      <c r="G86" s="13"/>
      <c r="H86" s="17">
        <f>H13+H14</f>
        <v>106812875</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Data!HR35</f>
        <v>130912</v>
      </c>
      <c r="D91" s="172">
        <f>Data!IL35</f>
        <v>132070</v>
      </c>
      <c r="E91" s="172">
        <f>Data!JF35</f>
        <v>25596</v>
      </c>
      <c r="F91" s="172">
        <f>Data!JZ35</f>
        <v>0</v>
      </c>
      <c r="G91" s="172">
        <f>Data!KT35</f>
        <v>0</v>
      </c>
      <c r="H91" s="40">
        <f t="shared" ref="H91:H111" si="2">SUM(C91:G91)</f>
        <v>288578</v>
      </c>
    </row>
    <row r="92" spans="2:9" x14ac:dyDescent="0.2">
      <c r="B92" s="9" t="str">
        <f>$B$33</f>
        <v>Science</v>
      </c>
      <c r="C92" s="172">
        <f>Data!HS35</f>
        <v>25288</v>
      </c>
      <c r="D92" s="172">
        <f>Data!IM35</f>
        <v>0</v>
      </c>
      <c r="E92" s="172">
        <f>Data!JG35</f>
        <v>0</v>
      </c>
      <c r="F92" s="172">
        <f>Data!KA35</f>
        <v>0</v>
      </c>
      <c r="G92" s="172">
        <f>Data!KU35</f>
        <v>0</v>
      </c>
      <c r="H92" s="75">
        <f t="shared" si="2"/>
        <v>25288</v>
      </c>
    </row>
    <row r="93" spans="2:9" x14ac:dyDescent="0.2">
      <c r="B93" s="9" t="str">
        <f>$B$34</f>
        <v>Fine Arts</v>
      </c>
      <c r="C93" s="172">
        <f>Data!HT35</f>
        <v>53649</v>
      </c>
      <c r="D93" s="172">
        <f>Data!IN35</f>
        <v>14443</v>
      </c>
      <c r="E93" s="172">
        <f>Data!JH35</f>
        <v>0</v>
      </c>
      <c r="F93" s="172">
        <f>Data!KB35</f>
        <v>0</v>
      </c>
      <c r="G93" s="172">
        <f>Data!KV35</f>
        <v>0</v>
      </c>
      <c r="H93" s="75">
        <f t="shared" si="2"/>
        <v>68092</v>
      </c>
    </row>
    <row r="94" spans="2:9" x14ac:dyDescent="0.2">
      <c r="B94" s="9" t="str">
        <f>$B$35</f>
        <v>Teacher Education</v>
      </c>
      <c r="C94" s="172">
        <f>Data!HU35</f>
        <v>0</v>
      </c>
      <c r="D94" s="172">
        <f>Data!IO35</f>
        <v>65169</v>
      </c>
      <c r="E94" s="172">
        <f>Data!JI35</f>
        <v>0</v>
      </c>
      <c r="F94" s="172">
        <f>Data!KC35</f>
        <v>0</v>
      </c>
      <c r="G94" s="172">
        <f>Data!KW35</f>
        <v>0</v>
      </c>
      <c r="H94" s="75">
        <f t="shared" si="2"/>
        <v>65169</v>
      </c>
    </row>
    <row r="95" spans="2:9" x14ac:dyDescent="0.2">
      <c r="B95" s="9" t="str">
        <f>$B$36</f>
        <v>Agriculture</v>
      </c>
      <c r="C95" s="172">
        <f>Data!HV35</f>
        <v>5318</v>
      </c>
      <c r="D95" s="172">
        <f>Data!IP35</f>
        <v>809</v>
      </c>
      <c r="E95" s="172">
        <f>Data!JJ35</f>
        <v>0</v>
      </c>
      <c r="F95" s="172">
        <f>Data!KD35</f>
        <v>0</v>
      </c>
      <c r="G95" s="172">
        <f>Data!KX35</f>
        <v>0</v>
      </c>
      <c r="H95" s="75">
        <f t="shared" si="2"/>
        <v>6127</v>
      </c>
    </row>
    <row r="96" spans="2:9" x14ac:dyDescent="0.2">
      <c r="B96" s="9" t="str">
        <f>$B$37</f>
        <v>Engineering</v>
      </c>
      <c r="C96" s="172">
        <f>Data!HW35</f>
        <v>0</v>
      </c>
      <c r="D96" s="172">
        <f>Data!IQ35</f>
        <v>0</v>
      </c>
      <c r="E96" s="172">
        <f>Data!JK35</f>
        <v>0</v>
      </c>
      <c r="F96" s="172">
        <f>Data!KE35</f>
        <v>0</v>
      </c>
      <c r="G96" s="172">
        <f>Data!KY35</f>
        <v>0</v>
      </c>
      <c r="H96" s="75">
        <f t="shared" si="2"/>
        <v>0</v>
      </c>
    </row>
    <row r="97" spans="2:8" x14ac:dyDescent="0.2">
      <c r="B97" s="9" t="str">
        <f>$B$38</f>
        <v>Home Economics</v>
      </c>
      <c r="C97" s="172">
        <f>Data!HX35</f>
        <v>0</v>
      </c>
      <c r="D97" s="172">
        <f>Data!IR35</f>
        <v>0</v>
      </c>
      <c r="E97" s="172">
        <f>Data!JL35</f>
        <v>0</v>
      </c>
      <c r="F97" s="172">
        <f>Data!KF35</f>
        <v>0</v>
      </c>
      <c r="G97" s="172">
        <f>Data!KZ35</f>
        <v>0</v>
      </c>
      <c r="H97" s="75">
        <f t="shared" si="2"/>
        <v>0</v>
      </c>
    </row>
    <row r="98" spans="2:8" x14ac:dyDescent="0.2">
      <c r="B98" s="9" t="str">
        <f>$B$39</f>
        <v>Law</v>
      </c>
      <c r="C98" s="172">
        <f>Data!HY35</f>
        <v>0</v>
      </c>
      <c r="D98" s="172">
        <f>Data!IS35</f>
        <v>0</v>
      </c>
      <c r="E98" s="172">
        <f>Data!JM35</f>
        <v>0</v>
      </c>
      <c r="F98" s="172">
        <f>Data!KG35</f>
        <v>0</v>
      </c>
      <c r="G98" s="172">
        <f>Data!LA35</f>
        <v>0</v>
      </c>
      <c r="H98" s="75">
        <f t="shared" si="2"/>
        <v>0</v>
      </c>
    </row>
    <row r="99" spans="2:8" x14ac:dyDescent="0.2">
      <c r="B99" s="9" t="str">
        <f>$B$40</f>
        <v>Social Service</v>
      </c>
      <c r="C99" s="172">
        <f>Data!HZ35</f>
        <v>0</v>
      </c>
      <c r="D99" s="172">
        <f>Data!IT35</f>
        <v>0</v>
      </c>
      <c r="E99" s="172">
        <f>Data!JN35</f>
        <v>0</v>
      </c>
      <c r="F99" s="172">
        <f>Data!KH35</f>
        <v>0</v>
      </c>
      <c r="G99" s="172">
        <f>Data!LB35</f>
        <v>0</v>
      </c>
      <c r="H99" s="75">
        <f t="shared" si="2"/>
        <v>0</v>
      </c>
    </row>
    <row r="100" spans="2:8" x14ac:dyDescent="0.2">
      <c r="B100" s="9" t="str">
        <f>$B$41</f>
        <v>Library Science</v>
      </c>
      <c r="C100" s="172">
        <f>Data!IA35</f>
        <v>0</v>
      </c>
      <c r="D100" s="172">
        <f>Data!IU35</f>
        <v>0</v>
      </c>
      <c r="E100" s="172">
        <f>Data!JO35</f>
        <v>0</v>
      </c>
      <c r="F100" s="172">
        <f>Data!KI35</f>
        <v>0</v>
      </c>
      <c r="G100" s="172">
        <f>Data!LC35</f>
        <v>0</v>
      </c>
      <c r="H100" s="75">
        <f t="shared" si="2"/>
        <v>0</v>
      </c>
    </row>
    <row r="101" spans="2:8" x14ac:dyDescent="0.2">
      <c r="B101" s="9" t="str">
        <f>$B$42</f>
        <v>Veterinary Science</v>
      </c>
      <c r="C101" s="172">
        <f>Data!IB35</f>
        <v>0</v>
      </c>
      <c r="D101" s="172">
        <f>Data!IV35</f>
        <v>0</v>
      </c>
      <c r="E101" s="172">
        <f>Data!JP35</f>
        <v>0</v>
      </c>
      <c r="F101" s="172">
        <f>Data!KJ35</f>
        <v>0</v>
      </c>
      <c r="G101" s="172">
        <f>Data!LD35</f>
        <v>0</v>
      </c>
      <c r="H101" s="75">
        <f t="shared" si="2"/>
        <v>0</v>
      </c>
    </row>
    <row r="102" spans="2:8" x14ac:dyDescent="0.2">
      <c r="B102" s="9" t="str">
        <f>$B$43</f>
        <v>Vocational Training</v>
      </c>
      <c r="C102" s="172">
        <f>Data!IC35</f>
        <v>0</v>
      </c>
      <c r="D102" s="172">
        <f>Data!IW35</f>
        <v>0</v>
      </c>
      <c r="E102" s="172">
        <f>Data!JQ35</f>
        <v>0</v>
      </c>
      <c r="F102" s="172">
        <f>Data!KK35</f>
        <v>0</v>
      </c>
      <c r="G102" s="172">
        <f>Data!LE35</f>
        <v>0</v>
      </c>
      <c r="H102" s="75">
        <f t="shared" si="2"/>
        <v>0</v>
      </c>
    </row>
    <row r="103" spans="2:8" x14ac:dyDescent="0.2">
      <c r="B103" s="9" t="str">
        <f>$B$44</f>
        <v>Physical Training</v>
      </c>
      <c r="C103" s="172">
        <f>Data!ID35</f>
        <v>0</v>
      </c>
      <c r="D103" s="172">
        <f>Data!IX35</f>
        <v>0</v>
      </c>
      <c r="E103" s="172">
        <f>Data!JR35</f>
        <v>0</v>
      </c>
      <c r="F103" s="172">
        <f>Data!KL35</f>
        <v>0</v>
      </c>
      <c r="G103" s="172">
        <f>Data!LF35</f>
        <v>0</v>
      </c>
      <c r="H103" s="75">
        <f t="shared" si="2"/>
        <v>0</v>
      </c>
    </row>
    <row r="104" spans="2:8" x14ac:dyDescent="0.2">
      <c r="B104" s="9" t="str">
        <f>$B$45</f>
        <v>Health Services</v>
      </c>
      <c r="C104" s="172">
        <f>Data!IE35</f>
        <v>0</v>
      </c>
      <c r="D104" s="172">
        <f>Data!IY35</f>
        <v>0</v>
      </c>
      <c r="E104" s="172">
        <f>Data!JS35</f>
        <v>0</v>
      </c>
      <c r="F104" s="172">
        <f>Data!KM35</f>
        <v>0</v>
      </c>
      <c r="G104" s="172">
        <f>Data!LG35</f>
        <v>0</v>
      </c>
      <c r="H104" s="75">
        <f t="shared" si="2"/>
        <v>0</v>
      </c>
    </row>
    <row r="105" spans="2:8" x14ac:dyDescent="0.2">
      <c r="B105" s="9" t="str">
        <f>$B$46</f>
        <v>Pharmacy</v>
      </c>
      <c r="C105" s="172">
        <f>Data!IF35</f>
        <v>0</v>
      </c>
      <c r="D105" s="172">
        <f>Data!IZ35</f>
        <v>0</v>
      </c>
      <c r="E105" s="172">
        <f>Data!JT35</f>
        <v>0</v>
      </c>
      <c r="F105" s="172">
        <f>Data!KN35</f>
        <v>0</v>
      </c>
      <c r="G105" s="172">
        <f>Data!LH35</f>
        <v>0</v>
      </c>
      <c r="H105" s="75">
        <f t="shared" si="2"/>
        <v>0</v>
      </c>
    </row>
    <row r="106" spans="2:8" x14ac:dyDescent="0.2">
      <c r="B106" s="9" t="str">
        <f>$B$47</f>
        <v>Business Administration</v>
      </c>
      <c r="C106" s="172">
        <f>Data!IG35</f>
        <v>0</v>
      </c>
      <c r="D106" s="172">
        <f>Data!JA35</f>
        <v>0</v>
      </c>
      <c r="E106" s="172">
        <f>Data!JU35</f>
        <v>0</v>
      </c>
      <c r="F106" s="172">
        <f>Data!KO35</f>
        <v>0</v>
      </c>
      <c r="G106" s="172">
        <f>Data!LI35</f>
        <v>0</v>
      </c>
      <c r="H106" s="75">
        <f t="shared" si="2"/>
        <v>0</v>
      </c>
    </row>
    <row r="107" spans="2:8" x14ac:dyDescent="0.2">
      <c r="B107" s="9" t="str">
        <f>$B$48</f>
        <v>Optometry</v>
      </c>
      <c r="C107" s="172">
        <f>Data!IH35</f>
        <v>0</v>
      </c>
      <c r="D107" s="172">
        <f>Data!JB35</f>
        <v>0</v>
      </c>
      <c r="E107" s="172">
        <f>Data!JV35</f>
        <v>0</v>
      </c>
      <c r="F107" s="172">
        <f>Data!KP35</f>
        <v>0</v>
      </c>
      <c r="G107" s="172">
        <f>Data!LJ35</f>
        <v>0</v>
      </c>
      <c r="H107" s="75">
        <f t="shared" si="2"/>
        <v>0</v>
      </c>
    </row>
    <row r="108" spans="2:8" x14ac:dyDescent="0.2">
      <c r="B108" s="9" t="str">
        <f>$B$49</f>
        <v>Teacher Ed-Practice Teaching</v>
      </c>
      <c r="C108" s="172">
        <f>Data!II35</f>
        <v>0</v>
      </c>
      <c r="D108" s="172">
        <f>Data!JC35</f>
        <v>0</v>
      </c>
      <c r="E108" s="172">
        <f>Data!JW35</f>
        <v>0</v>
      </c>
      <c r="F108" s="172">
        <f>Data!KQ35</f>
        <v>0</v>
      </c>
      <c r="G108" s="172">
        <f>Data!LK35</f>
        <v>0</v>
      </c>
      <c r="H108" s="75">
        <f t="shared" si="2"/>
        <v>0</v>
      </c>
    </row>
    <row r="109" spans="2:8" x14ac:dyDescent="0.2">
      <c r="B109" s="9" t="str">
        <f>$B$50</f>
        <v>Technology</v>
      </c>
      <c r="C109" s="172">
        <f>Data!IJ35</f>
        <v>0</v>
      </c>
      <c r="D109" s="172">
        <f>Data!JD35</f>
        <v>0</v>
      </c>
      <c r="E109" s="172">
        <f>Data!JX35</f>
        <v>0</v>
      </c>
      <c r="F109" s="172">
        <f>Data!KR35</f>
        <v>0</v>
      </c>
      <c r="G109" s="172">
        <f>Data!LL35</f>
        <v>0</v>
      </c>
      <c r="H109" s="75">
        <f t="shared" si="2"/>
        <v>0</v>
      </c>
    </row>
    <row r="110" spans="2:8" x14ac:dyDescent="0.2">
      <c r="B110" s="9" t="str">
        <f>$B$51</f>
        <v>Nursing</v>
      </c>
      <c r="C110" s="172">
        <f>Data!IK35</f>
        <v>0</v>
      </c>
      <c r="D110" s="172">
        <f>Data!JE35</f>
        <v>0</v>
      </c>
      <c r="E110" s="172">
        <f>Data!JY35</f>
        <v>0</v>
      </c>
      <c r="F110" s="172">
        <f>Data!KS35</f>
        <v>0</v>
      </c>
      <c r="G110" s="172">
        <f>Data!HPM35</f>
        <v>0</v>
      </c>
      <c r="H110" s="75">
        <f t="shared" si="2"/>
        <v>0</v>
      </c>
    </row>
    <row r="111" spans="2:8" x14ac:dyDescent="0.2">
      <c r="B111" s="39" t="str">
        <f>$B$52</f>
        <v>Totals</v>
      </c>
      <c r="C111" s="40">
        <f>SUM(C91:C110)</f>
        <v>215167</v>
      </c>
      <c r="D111" s="40">
        <f>SUM(D91:D110)</f>
        <v>212491</v>
      </c>
      <c r="E111" s="40">
        <f>SUM(E91:E110)</f>
        <v>25596</v>
      </c>
      <c r="F111" s="40">
        <f>SUM(F91:F110)</f>
        <v>0</v>
      </c>
      <c r="G111" s="40">
        <f>SUM(G91:G110)</f>
        <v>0</v>
      </c>
      <c r="H111" s="40">
        <f t="shared" si="2"/>
        <v>453254</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8134391</v>
      </c>
      <c r="D116" s="21">
        <f t="shared" si="3"/>
        <v>7242437</v>
      </c>
      <c r="E116" s="21">
        <f t="shared" si="3"/>
        <v>3548718</v>
      </c>
      <c r="F116" s="21">
        <f t="shared" si="3"/>
        <v>907603</v>
      </c>
      <c r="G116" s="21">
        <f t="shared" si="3"/>
        <v>0</v>
      </c>
      <c r="H116" s="40">
        <f t="shared" ref="H116:H136" si="4">SUM(C116:G116)</f>
        <v>19833149</v>
      </c>
      <c r="I116" s="1"/>
    </row>
    <row r="117" spans="2:9" x14ac:dyDescent="0.2">
      <c r="B117" s="9" t="str">
        <f>$B$33</f>
        <v>Science</v>
      </c>
      <c r="C117" s="22">
        <f t="shared" si="3"/>
        <v>2466213</v>
      </c>
      <c r="D117" s="22">
        <f t="shared" si="3"/>
        <v>1880421</v>
      </c>
      <c r="E117" s="22">
        <f t="shared" si="3"/>
        <v>929932</v>
      </c>
      <c r="F117" s="22">
        <f t="shared" si="3"/>
        <v>77920</v>
      </c>
      <c r="G117" s="22">
        <f t="shared" si="3"/>
        <v>0</v>
      </c>
      <c r="H117" s="75">
        <f t="shared" si="4"/>
        <v>5354486</v>
      </c>
      <c r="I117" s="1"/>
    </row>
    <row r="118" spans="2:9" x14ac:dyDescent="0.2">
      <c r="B118" s="9" t="str">
        <f>$B$34</f>
        <v>Fine Arts</v>
      </c>
      <c r="C118" s="22">
        <f t="shared" si="3"/>
        <v>2281825</v>
      </c>
      <c r="D118" s="22">
        <f t="shared" si="3"/>
        <v>1975636</v>
      </c>
      <c r="E118" s="22">
        <f t="shared" si="3"/>
        <v>301678</v>
      </c>
      <c r="F118" s="22">
        <f t="shared" si="3"/>
        <v>0</v>
      </c>
      <c r="G118" s="22">
        <f t="shared" si="3"/>
        <v>0</v>
      </c>
      <c r="H118" s="75">
        <f t="shared" si="4"/>
        <v>4559139</v>
      </c>
      <c r="I118" s="1"/>
    </row>
    <row r="119" spans="2:9" x14ac:dyDescent="0.2">
      <c r="B119" s="9" t="str">
        <f>$B$35</f>
        <v>Teacher Education</v>
      </c>
      <c r="C119" s="22">
        <f t="shared" si="3"/>
        <v>386053</v>
      </c>
      <c r="D119" s="22">
        <f t="shared" si="3"/>
        <v>1624599</v>
      </c>
      <c r="E119" s="22">
        <f t="shared" si="3"/>
        <v>1896840</v>
      </c>
      <c r="F119" s="22">
        <f t="shared" si="3"/>
        <v>1293070</v>
      </c>
      <c r="G119" s="22">
        <f t="shared" si="3"/>
        <v>0</v>
      </c>
      <c r="H119" s="75">
        <f t="shared" si="4"/>
        <v>5200562</v>
      </c>
      <c r="I119" s="1"/>
    </row>
    <row r="120" spans="2:9" x14ac:dyDescent="0.2">
      <c r="B120" s="9" t="str">
        <f>$B$36</f>
        <v>Agriculture</v>
      </c>
      <c r="C120" s="22">
        <f t="shared" si="3"/>
        <v>273976</v>
      </c>
      <c r="D120" s="22">
        <f t="shared" si="3"/>
        <v>715187</v>
      </c>
      <c r="E120" s="22">
        <f t="shared" si="3"/>
        <v>137389</v>
      </c>
      <c r="F120" s="22">
        <f t="shared" si="3"/>
        <v>0</v>
      </c>
      <c r="G120" s="22">
        <f t="shared" si="3"/>
        <v>0</v>
      </c>
      <c r="H120" s="75">
        <f t="shared" si="4"/>
        <v>1126552</v>
      </c>
      <c r="I120" s="1"/>
    </row>
    <row r="121" spans="2:9" x14ac:dyDescent="0.2">
      <c r="B121" s="9" t="str">
        <f>$B$37</f>
        <v>Engineering</v>
      </c>
      <c r="C121" s="22">
        <f t="shared" si="3"/>
        <v>286890</v>
      </c>
      <c r="D121" s="22">
        <f t="shared" si="3"/>
        <v>383984</v>
      </c>
      <c r="E121" s="22">
        <f t="shared" si="3"/>
        <v>307079</v>
      </c>
      <c r="F121" s="22">
        <f t="shared" si="3"/>
        <v>0</v>
      </c>
      <c r="G121" s="22">
        <f t="shared" si="3"/>
        <v>0</v>
      </c>
      <c r="H121" s="75">
        <f t="shared" si="4"/>
        <v>977953</v>
      </c>
      <c r="I121" s="1"/>
    </row>
    <row r="122" spans="2:9" x14ac:dyDescent="0.2">
      <c r="B122" s="9" t="str">
        <f>$B$38</f>
        <v>Home Economics</v>
      </c>
      <c r="C122" s="22">
        <f t="shared" si="3"/>
        <v>240248</v>
      </c>
      <c r="D122" s="22">
        <f t="shared" si="3"/>
        <v>453904</v>
      </c>
      <c r="E122" s="22">
        <f t="shared" si="3"/>
        <v>79881</v>
      </c>
      <c r="F122" s="22">
        <f t="shared" si="3"/>
        <v>0</v>
      </c>
      <c r="G122" s="22">
        <f t="shared" si="3"/>
        <v>0</v>
      </c>
      <c r="H122" s="75">
        <f t="shared" si="4"/>
        <v>774033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493273</v>
      </c>
      <c r="F125" s="22">
        <f t="shared" si="3"/>
        <v>0</v>
      </c>
      <c r="G125" s="22">
        <f t="shared" si="3"/>
        <v>0</v>
      </c>
      <c r="H125" s="75">
        <f t="shared" si="4"/>
        <v>493273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108</v>
      </c>
      <c r="D127" s="22">
        <f t="shared" si="3"/>
        <v>57459</v>
      </c>
      <c r="E127" s="22">
        <f t="shared" si="3"/>
        <v>0</v>
      </c>
      <c r="F127" s="22">
        <f t="shared" si="3"/>
        <v>0</v>
      </c>
      <c r="G127" s="22">
        <f t="shared" si="3"/>
        <v>0</v>
      </c>
      <c r="H127" s="75">
        <f t="shared" si="4"/>
        <v>57567</v>
      </c>
      <c r="I127" s="1"/>
    </row>
    <row r="128" spans="2:9" x14ac:dyDescent="0.2">
      <c r="B128" s="9" t="str">
        <f>$B$44</f>
        <v>Physical Training</v>
      </c>
      <c r="C128" s="22">
        <f t="shared" si="3"/>
        <v>230658</v>
      </c>
      <c r="D128" s="22">
        <f t="shared" si="3"/>
        <v>0</v>
      </c>
      <c r="E128" s="22">
        <f t="shared" si="3"/>
        <v>0</v>
      </c>
      <c r="F128" s="22">
        <f t="shared" si="3"/>
        <v>0</v>
      </c>
      <c r="G128" s="22">
        <f t="shared" si="3"/>
        <v>0</v>
      </c>
      <c r="H128" s="75">
        <f t="shared" si="4"/>
        <v>230658</v>
      </c>
      <c r="I128" s="1"/>
    </row>
    <row r="129" spans="2:12" x14ac:dyDescent="0.2">
      <c r="B129" s="9" t="str">
        <f>$B$45</f>
        <v>Health Services</v>
      </c>
      <c r="C129" s="22">
        <f t="shared" si="3"/>
        <v>222736</v>
      </c>
      <c r="D129" s="22">
        <f t="shared" si="3"/>
        <v>1025648</v>
      </c>
      <c r="E129" s="22">
        <f t="shared" si="3"/>
        <v>212987</v>
      </c>
      <c r="F129" s="22">
        <f t="shared" si="3"/>
        <v>0</v>
      </c>
      <c r="G129" s="22">
        <f t="shared" si="3"/>
        <v>0</v>
      </c>
      <c r="H129" s="75">
        <f t="shared" si="4"/>
        <v>1461371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1423439</v>
      </c>
      <c r="D131" s="22">
        <f t="shared" si="3"/>
        <v>5061986</v>
      </c>
      <c r="E131" s="22">
        <f t="shared" si="3"/>
        <v>923282</v>
      </c>
      <c r="F131" s="22">
        <f t="shared" si="3"/>
        <v>16496</v>
      </c>
      <c r="G131" s="22">
        <f t="shared" si="3"/>
        <v>0</v>
      </c>
      <c r="H131" s="75">
        <f t="shared" si="4"/>
        <v>7425203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203354</v>
      </c>
      <c r="E133" s="22">
        <f t="shared" si="5"/>
        <v>0</v>
      </c>
      <c r="F133" s="22">
        <f t="shared" si="5"/>
        <v>0</v>
      </c>
      <c r="G133" s="22">
        <f t="shared" si="5"/>
        <v>0</v>
      </c>
      <c r="H133" s="75">
        <f t="shared" si="4"/>
        <v>203354</v>
      </c>
      <c r="I133" s="1"/>
    </row>
    <row r="134" spans="2:12" x14ac:dyDescent="0.2">
      <c r="B134" s="9" t="str">
        <f>$B$50</f>
        <v>Technology</v>
      </c>
      <c r="C134" s="22">
        <f t="shared" si="5"/>
        <v>314259</v>
      </c>
      <c r="D134" s="22">
        <f t="shared" si="5"/>
        <v>536337</v>
      </c>
      <c r="E134" s="22">
        <f t="shared" si="5"/>
        <v>87486</v>
      </c>
      <c r="F134" s="22">
        <f t="shared" si="5"/>
        <v>0</v>
      </c>
      <c r="G134" s="22">
        <f t="shared" si="5"/>
        <v>0</v>
      </c>
      <c r="H134" s="75">
        <f t="shared" si="4"/>
        <v>938082</v>
      </c>
      <c r="I134" s="1"/>
    </row>
    <row r="135" spans="2:12" x14ac:dyDescent="0.2">
      <c r="B135" s="9" t="str">
        <f>$B$51</f>
        <v>Nursing</v>
      </c>
      <c r="C135" s="22">
        <f t="shared" si="5"/>
        <v>13205</v>
      </c>
      <c r="D135" s="22">
        <f t="shared" si="5"/>
        <v>1707845</v>
      </c>
      <c r="E135" s="22">
        <f t="shared" si="5"/>
        <v>0</v>
      </c>
      <c r="F135" s="22">
        <f t="shared" si="5"/>
        <v>0</v>
      </c>
      <c r="G135" s="22">
        <f t="shared" si="5"/>
        <v>0</v>
      </c>
      <c r="H135" s="75">
        <f t="shared" si="4"/>
        <v>1721050</v>
      </c>
      <c r="I135" s="1"/>
    </row>
    <row r="136" spans="2:12" x14ac:dyDescent="0.2">
      <c r="B136" s="39" t="str">
        <f>$B$52</f>
        <v>Totals</v>
      </c>
      <c r="C136" s="40">
        <f>SUM(C116:C135)</f>
        <v>16274001</v>
      </c>
      <c r="D136" s="40">
        <f>SUM(D116:D135)</f>
        <v>22868797</v>
      </c>
      <c r="E136" s="40">
        <f>SUM(E116:E135)</f>
        <v>8918545</v>
      </c>
      <c r="F136" s="40">
        <f>SUM(F116:F135)</f>
        <v>2295089</v>
      </c>
      <c r="G136" s="40">
        <f>SUM(G116:G135)</f>
        <v>0</v>
      </c>
      <c r="H136" s="40">
        <f t="shared" si="4"/>
        <v>50356432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56456443</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Data!QD35</f>
        <v>0</v>
      </c>
      <c r="I140" s="368" t="str">
        <f>IF(H140+H141=1,"","Error, the two cells on the left must equal 100%")</f>
        <v/>
      </c>
      <c r="L140" s="57"/>
    </row>
    <row r="141" spans="2:12" ht="25.5" customHeight="1" thickBot="1" x14ac:dyDescent="0.25">
      <c r="B141" s="355"/>
      <c r="C141" s="356"/>
      <c r="D141" s="356"/>
      <c r="E141" s="356"/>
      <c r="F141" s="359" t="s">
        <v>3</v>
      </c>
      <c r="G141" s="360"/>
      <c r="H141" s="95">
        <f>1-H140</f>
        <v>1</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Data!LN35</f>
        <v>0</v>
      </c>
      <c r="D143" s="172">
        <f>Data!MH35</f>
        <v>0</v>
      </c>
      <c r="E143" s="172">
        <f>Data!NB35</f>
        <v>0</v>
      </c>
      <c r="F143" s="172">
        <f>Data!NV35</f>
        <v>0</v>
      </c>
      <c r="G143" s="172">
        <f>Data!OP35</f>
        <v>0</v>
      </c>
      <c r="H143" s="173">
        <f>Data!PJ35</f>
        <v>22235670.828088194</v>
      </c>
      <c r="I143" s="76">
        <f t="shared" ref="I143:I162" si="6">SUM(C143:H143)</f>
        <v>22235670.828088194</v>
      </c>
    </row>
    <row r="144" spans="2:12" x14ac:dyDescent="0.2">
      <c r="B144" s="9" t="str">
        <f>$B$33</f>
        <v>Science</v>
      </c>
      <c r="C144" s="172">
        <f>Data!LO35</f>
        <v>0</v>
      </c>
      <c r="D144" s="172">
        <f>Data!MI35</f>
        <v>0</v>
      </c>
      <c r="E144" s="172">
        <f>Data!NC35</f>
        <v>0</v>
      </c>
      <c r="F144" s="172">
        <f>Data!NW35</f>
        <v>0</v>
      </c>
      <c r="G144" s="172">
        <f>Data!OQ35</f>
        <v>0</v>
      </c>
      <c r="H144" s="174">
        <f>Data!PK35</f>
        <v>6003110.658302757</v>
      </c>
      <c r="I144" s="76">
        <f t="shared" si="6"/>
        <v>6003110.658302757</v>
      </c>
    </row>
    <row r="145" spans="2:9" x14ac:dyDescent="0.2">
      <c r="B145" s="9" t="str">
        <f>$B$34</f>
        <v>Fine Arts</v>
      </c>
      <c r="C145" s="172">
        <f>Data!LP35</f>
        <v>0</v>
      </c>
      <c r="D145" s="172">
        <f>Data!MJ35</f>
        <v>0</v>
      </c>
      <c r="E145" s="172">
        <f>Data!ND35</f>
        <v>0</v>
      </c>
      <c r="F145" s="172">
        <f>Data!NX35</f>
        <v>0</v>
      </c>
      <c r="G145" s="172">
        <f>Data!OR35</f>
        <v>0</v>
      </c>
      <c r="H145" s="174">
        <f>Data!PL35</f>
        <v>5111417.9631030448</v>
      </c>
      <c r="I145" s="76">
        <f t="shared" si="6"/>
        <v>5111417.9631030448</v>
      </c>
    </row>
    <row r="146" spans="2:9" x14ac:dyDescent="0.2">
      <c r="B146" s="9" t="str">
        <f>$B$35</f>
        <v>Teacher Education</v>
      </c>
      <c r="C146" s="172">
        <f>Data!LQ35</f>
        <v>0</v>
      </c>
      <c r="D146" s="172">
        <f>Data!MK35</f>
        <v>0</v>
      </c>
      <c r="E146" s="172">
        <f>Data!NE35</f>
        <v>0</v>
      </c>
      <c r="F146" s="172">
        <f>Data!NY35</f>
        <v>0</v>
      </c>
      <c r="G146" s="172">
        <f>Data!OS35</f>
        <v>0</v>
      </c>
      <c r="H146" s="174">
        <f>Data!PN35</f>
        <v>5830540.8159371968</v>
      </c>
      <c r="I146" s="76">
        <f t="shared" si="6"/>
        <v>5830540.8159371968</v>
      </c>
    </row>
    <row r="147" spans="2:9" x14ac:dyDescent="0.2">
      <c r="B147" s="9" t="str">
        <f>$B$36</f>
        <v>Agriculture</v>
      </c>
      <c r="C147" s="172">
        <f>Data!LR35</f>
        <v>0</v>
      </c>
      <c r="D147" s="172">
        <f>Data!ML35</f>
        <v>0</v>
      </c>
      <c r="E147" s="172">
        <f>Data!NF35</f>
        <v>0</v>
      </c>
      <c r="F147" s="172">
        <f>Data!NZ35</f>
        <v>0</v>
      </c>
      <c r="G147" s="172">
        <f>Data!OT35</f>
        <v>0</v>
      </c>
      <c r="H147" s="174">
        <f>Data!PM35</f>
        <v>1263018.7693706339</v>
      </c>
      <c r="I147" s="76">
        <f t="shared" si="6"/>
        <v>1263018.7693706339</v>
      </c>
    </row>
    <row r="148" spans="2:9" x14ac:dyDescent="0.2">
      <c r="B148" s="9" t="str">
        <f>$B$37</f>
        <v>Engineering</v>
      </c>
      <c r="C148" s="172">
        <f>Data!LS35</f>
        <v>0</v>
      </c>
      <c r="D148" s="172">
        <f>Data!MM35</f>
        <v>0</v>
      </c>
      <c r="E148" s="172">
        <f>Data!NG35</f>
        <v>0</v>
      </c>
      <c r="F148" s="172">
        <f>Data!OA35</f>
        <v>0</v>
      </c>
      <c r="G148" s="172">
        <f>Data!OU35</f>
        <v>0</v>
      </c>
      <c r="H148" s="174">
        <f>Data!PO35</f>
        <v>1096418.9798272245</v>
      </c>
      <c r="I148" s="76">
        <f t="shared" si="6"/>
        <v>1096418.9798272245</v>
      </c>
    </row>
    <row r="149" spans="2:9" x14ac:dyDescent="0.2">
      <c r="B149" s="9" t="str">
        <f>$B$38</f>
        <v>Home Economics</v>
      </c>
      <c r="C149" s="172">
        <f>Data!LT35</f>
        <v>0</v>
      </c>
      <c r="D149" s="172">
        <f>Data!MN35</f>
        <v>0</v>
      </c>
      <c r="E149" s="172">
        <f>Data!NH35</f>
        <v>0</v>
      </c>
      <c r="F149" s="172">
        <f>Data!OB35</f>
        <v>0</v>
      </c>
      <c r="G149" s="172">
        <f>Data!OV35</f>
        <v>0</v>
      </c>
      <c r="H149" s="174">
        <f>Data!PP35</f>
        <v>867796.78799758886</v>
      </c>
      <c r="I149" s="76">
        <f t="shared" si="6"/>
        <v>867796.78799758886</v>
      </c>
    </row>
    <row r="150" spans="2:9" x14ac:dyDescent="0.2">
      <c r="B150" s="9" t="str">
        <f>$B$39</f>
        <v>Law</v>
      </c>
      <c r="C150" s="172">
        <f>Data!LU35</f>
        <v>0</v>
      </c>
      <c r="D150" s="172">
        <f>Data!MO35</f>
        <v>0</v>
      </c>
      <c r="E150" s="172">
        <f>Data!NI35</f>
        <v>0</v>
      </c>
      <c r="F150" s="172">
        <f>Data!OC35</f>
        <v>0</v>
      </c>
      <c r="G150" s="172">
        <f>Data!OW35</f>
        <v>0</v>
      </c>
      <c r="H150" s="174">
        <f>Data!PQ35</f>
        <v>0</v>
      </c>
      <c r="I150" s="76">
        <f t="shared" si="6"/>
        <v>0</v>
      </c>
    </row>
    <row r="151" spans="2:9" x14ac:dyDescent="0.2">
      <c r="B151" s="9" t="str">
        <f>$B$40</f>
        <v>Social Service</v>
      </c>
      <c r="C151" s="172">
        <f>Data!LV35</f>
        <v>0</v>
      </c>
      <c r="D151" s="172">
        <f>Data!MP35</f>
        <v>0</v>
      </c>
      <c r="E151" s="172">
        <f>Data!NJ35</f>
        <v>0</v>
      </c>
      <c r="F151" s="172">
        <f>Data!OD35</f>
        <v>0</v>
      </c>
      <c r="G151" s="172">
        <f>Data!OX35</f>
        <v>0</v>
      </c>
      <c r="H151" s="174">
        <f>Data!PR35</f>
        <v>0</v>
      </c>
      <c r="I151" s="76">
        <f t="shared" si="6"/>
        <v>0</v>
      </c>
    </row>
    <row r="152" spans="2:9" x14ac:dyDescent="0.2">
      <c r="B152" s="9" t="str">
        <f>$B$41</f>
        <v>Library Science</v>
      </c>
      <c r="C152" s="172">
        <f>Data!LW35</f>
        <v>0</v>
      </c>
      <c r="D152" s="172">
        <f>Data!MQ35</f>
        <v>0</v>
      </c>
      <c r="E152" s="172">
        <f>Data!NK35</f>
        <v>0</v>
      </c>
      <c r="F152" s="172">
        <f>Data!OE35</f>
        <v>0</v>
      </c>
      <c r="G152" s="172">
        <f>Data!OY35</f>
        <v>0</v>
      </c>
      <c r="H152" s="174">
        <f>Data!PS35</f>
        <v>553026.45366015995</v>
      </c>
      <c r="I152" s="76">
        <f t="shared" si="6"/>
        <v>553026.45366015995</v>
      </c>
    </row>
    <row r="153" spans="2:9" x14ac:dyDescent="0.2">
      <c r="B153" s="9" t="str">
        <f>$B$42</f>
        <v>Veterinary Science</v>
      </c>
      <c r="C153" s="172">
        <f>Data!LX35</f>
        <v>0</v>
      </c>
      <c r="D153" s="172">
        <f>Data!MR35</f>
        <v>0</v>
      </c>
      <c r="E153" s="172">
        <f>Data!NL35</f>
        <v>0</v>
      </c>
      <c r="F153" s="172">
        <f>Data!OF35</f>
        <v>0</v>
      </c>
      <c r="G153" s="172">
        <f>Data!OZ35</f>
        <v>0</v>
      </c>
      <c r="H153" s="174">
        <f>Data!PT35</f>
        <v>0</v>
      </c>
      <c r="I153" s="76">
        <f t="shared" si="6"/>
        <v>0</v>
      </c>
    </row>
    <row r="154" spans="2:9" x14ac:dyDescent="0.2">
      <c r="B154" s="9" t="str">
        <f>$B$43</f>
        <v>Vocational Training</v>
      </c>
      <c r="C154" s="172">
        <f>Data!LY35</f>
        <v>0</v>
      </c>
      <c r="D154" s="172">
        <f>Data!MS35</f>
        <v>0</v>
      </c>
      <c r="E154" s="172">
        <f>Data!NM35</f>
        <v>0</v>
      </c>
      <c r="F154" s="172">
        <f>Data!OG35</f>
        <v>0</v>
      </c>
      <c r="G154" s="172">
        <f>Data!PA35</f>
        <v>0</v>
      </c>
      <c r="H154" s="174">
        <f>Data!PU35</f>
        <v>64540.475269991322</v>
      </c>
      <c r="I154" s="76">
        <f t="shared" si="6"/>
        <v>64540.475269991322</v>
      </c>
    </row>
    <row r="155" spans="2:9" x14ac:dyDescent="0.2">
      <c r="B155" s="9" t="str">
        <f>$B$44</f>
        <v>Physical Training</v>
      </c>
      <c r="C155" s="172">
        <f>Data!LZ35</f>
        <v>0</v>
      </c>
      <c r="D155" s="172">
        <f>Data!MT35</f>
        <v>0</v>
      </c>
      <c r="E155" s="172">
        <f>Data!NN35</f>
        <v>0</v>
      </c>
      <c r="F155" s="172">
        <f>Data!OH35</f>
        <v>0</v>
      </c>
      <c r="G155" s="172">
        <f>Data!PB35</f>
        <v>0</v>
      </c>
      <c r="H155" s="174">
        <f>Data!PV35</f>
        <v>258599.14438524956</v>
      </c>
      <c r="I155" s="76">
        <f t="shared" si="6"/>
        <v>258599.14438524956</v>
      </c>
    </row>
    <row r="156" spans="2:9" x14ac:dyDescent="0.2">
      <c r="B156" s="9" t="str">
        <f>$B$45</f>
        <v>Health Services</v>
      </c>
      <c r="C156" s="172">
        <f>Data!MA35</f>
        <v>0</v>
      </c>
      <c r="D156" s="172">
        <f>Data!MU35</f>
        <v>0</v>
      </c>
      <c r="E156" s="172">
        <f>Data!NO35</f>
        <v>0</v>
      </c>
      <c r="F156" s="172">
        <f>Data!OI35</f>
        <v>0</v>
      </c>
      <c r="G156" s="172">
        <f>Data!PC35</f>
        <v>0</v>
      </c>
      <c r="H156" s="174">
        <f>Data!PW35</f>
        <v>1638396.6315038563</v>
      </c>
      <c r="I156" s="76">
        <f t="shared" si="6"/>
        <v>1638396.6315038563</v>
      </c>
    </row>
    <row r="157" spans="2:9" x14ac:dyDescent="0.2">
      <c r="B157" s="9" t="str">
        <f>$B$46</f>
        <v>Pharmacy</v>
      </c>
      <c r="C157" s="172">
        <f>Data!MB35</f>
        <v>0</v>
      </c>
      <c r="D157" s="172">
        <f>Data!MV35</f>
        <v>0</v>
      </c>
      <c r="E157" s="172">
        <f>Data!NP35</f>
        <v>0</v>
      </c>
      <c r="F157" s="172">
        <f>Data!OJ35</f>
        <v>0</v>
      </c>
      <c r="G157" s="172">
        <f>Data!PD35</f>
        <v>0</v>
      </c>
      <c r="H157" s="174">
        <f>Data!PX35</f>
        <v>0</v>
      </c>
      <c r="I157" s="76">
        <f t="shared" si="6"/>
        <v>0</v>
      </c>
    </row>
    <row r="158" spans="2:9" x14ac:dyDescent="0.2">
      <c r="B158" s="9" t="str">
        <f>$B$47</f>
        <v>Business Administration</v>
      </c>
      <c r="C158" s="172">
        <f>Data!MC35</f>
        <v>0</v>
      </c>
      <c r="D158" s="172">
        <f>Data!MW35</f>
        <v>0</v>
      </c>
      <c r="E158" s="172">
        <f>Data!NQ35</f>
        <v>0</v>
      </c>
      <c r="F158" s="172">
        <f>Data!OK35</f>
        <v>0</v>
      </c>
      <c r="G158" s="172">
        <f>Data!PE35</f>
        <v>0</v>
      </c>
      <c r="H158" s="174">
        <f>Data!PY35</f>
        <v>8324667.4413494775</v>
      </c>
      <c r="I158" s="76">
        <f t="shared" si="6"/>
        <v>8324667.4413494775</v>
      </c>
    </row>
    <row r="159" spans="2:9" x14ac:dyDescent="0.2">
      <c r="B159" s="9" t="str">
        <f>$B$48</f>
        <v>Optometry</v>
      </c>
      <c r="C159" s="172">
        <f>Data!MD35</f>
        <v>0</v>
      </c>
      <c r="D159" s="172">
        <f>Data!MX35</f>
        <v>0</v>
      </c>
      <c r="E159" s="172">
        <f>Data!NR35</f>
        <v>0</v>
      </c>
      <c r="F159" s="172">
        <f>Data!OL35</f>
        <v>0</v>
      </c>
      <c r="G159" s="172">
        <f>Data!PF35</f>
        <v>0</v>
      </c>
      <c r="H159" s="174">
        <f>Data!PZ35</f>
        <v>0</v>
      </c>
      <c r="I159" s="76">
        <f t="shared" si="6"/>
        <v>0</v>
      </c>
    </row>
    <row r="160" spans="2:9" x14ac:dyDescent="0.2">
      <c r="B160" s="9" t="str">
        <f>$B$49</f>
        <v>Teacher Ed-Practice Teaching</v>
      </c>
      <c r="C160" s="172">
        <f>Data!ME35</f>
        <v>0</v>
      </c>
      <c r="D160" s="172">
        <f>Data!MY35</f>
        <v>0</v>
      </c>
      <c r="E160" s="172">
        <f>Data!NS35</f>
        <v>0</v>
      </c>
      <c r="F160" s="172">
        <f>Data!OM35</f>
        <v>0</v>
      </c>
      <c r="G160" s="172">
        <f>Data!PG35</f>
        <v>0</v>
      </c>
      <c r="H160" s="174">
        <f>Data!QA35</f>
        <v>227987.62846863334</v>
      </c>
      <c r="I160" s="76">
        <f t="shared" si="6"/>
        <v>227987.62846863334</v>
      </c>
    </row>
    <row r="161" spans="2:10" x14ac:dyDescent="0.2">
      <c r="B161" s="9" t="str">
        <f>$B$50</f>
        <v>Technology</v>
      </c>
      <c r="C161" s="172">
        <f>Data!MF35</f>
        <v>0</v>
      </c>
      <c r="D161" s="172">
        <f>Data!MZ35</f>
        <v>0</v>
      </c>
      <c r="E161" s="172">
        <f>Data!NT35</f>
        <v>0</v>
      </c>
      <c r="F161" s="172">
        <f>Data!ON35</f>
        <v>0</v>
      </c>
      <c r="G161" s="172">
        <f>Data!PH35</f>
        <v>0</v>
      </c>
      <c r="H161" s="174">
        <f>Data!QB35</f>
        <v>1051718.1392503344</v>
      </c>
      <c r="I161" s="76">
        <f t="shared" si="6"/>
        <v>1051718.1392503344</v>
      </c>
    </row>
    <row r="162" spans="2:10" x14ac:dyDescent="0.2">
      <c r="B162" s="9" t="str">
        <f>$B$51</f>
        <v>Nursing</v>
      </c>
      <c r="C162" s="172">
        <f>Data!MG35</f>
        <v>0</v>
      </c>
      <c r="D162" s="172">
        <f>Data!NA35</f>
        <v>0</v>
      </c>
      <c r="E162" s="172">
        <f>Data!NU35</f>
        <v>0</v>
      </c>
      <c r="F162" s="172">
        <f>Data!OO35</f>
        <v>0</v>
      </c>
      <c r="G162" s="172">
        <f>Data!PI35</f>
        <v>0</v>
      </c>
      <c r="H162" s="174">
        <f>Data!QC35</f>
        <v>1929532.2834856526</v>
      </c>
      <c r="I162" s="76">
        <f t="shared" si="6"/>
        <v>1929532.2834856526</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56456442.999999985</v>
      </c>
      <c r="I163" s="76">
        <f>SUM(I143:I162)</f>
        <v>56456442.999999985</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13131229.837954737</v>
      </c>
      <c r="D168" s="21">
        <f t="shared" si="8"/>
        <v>7762879.7859645309</v>
      </c>
      <c r="E168" s="21">
        <f t="shared" si="8"/>
        <v>1212352.3867411218</v>
      </c>
      <c r="F168" s="21">
        <f t="shared" si="8"/>
        <v>129208.8174278035</v>
      </c>
      <c r="G168" s="21">
        <f t="shared" si="8"/>
        <v>0</v>
      </c>
      <c r="H168" s="40">
        <f t="shared" ref="H168:H188" si="9">SUM(C168:G168)</f>
        <v>22235670.82808819</v>
      </c>
      <c r="I168" s="56"/>
      <c r="J168" s="57"/>
    </row>
    <row r="169" spans="2:10" x14ac:dyDescent="0.2">
      <c r="B169" s="9" t="str">
        <f>$B$33</f>
        <v>Science</v>
      </c>
      <c r="C169" s="22">
        <f t="shared" si="8"/>
        <v>4533431.8819147917</v>
      </c>
      <c r="D169" s="22">
        <f t="shared" si="8"/>
        <v>1272918.5030464076</v>
      </c>
      <c r="E169" s="22">
        <f t="shared" si="8"/>
        <v>182321.50382582948</v>
      </c>
      <c r="F169" s="22">
        <f t="shared" si="8"/>
        <v>14438.769515728765</v>
      </c>
      <c r="G169" s="22">
        <f t="shared" si="8"/>
        <v>0</v>
      </c>
      <c r="H169" s="75">
        <f t="shared" si="9"/>
        <v>6003110.658302757</v>
      </c>
      <c r="I169" s="56"/>
      <c r="J169" s="57"/>
    </row>
    <row r="170" spans="2:10" x14ac:dyDescent="0.2">
      <c r="B170" s="9" t="str">
        <f>$B$34</f>
        <v>Fine Arts</v>
      </c>
      <c r="C170" s="22">
        <f t="shared" si="8"/>
        <v>3557861.2487256587</v>
      </c>
      <c r="D170" s="22">
        <f t="shared" si="8"/>
        <v>1439658.0716965701</v>
      </c>
      <c r="E170" s="22">
        <f t="shared" si="8"/>
        <v>113898.6426808156</v>
      </c>
      <c r="F170" s="22">
        <f t="shared" si="8"/>
        <v>0</v>
      </c>
      <c r="G170" s="22">
        <f t="shared" si="8"/>
        <v>0</v>
      </c>
      <c r="H170" s="75">
        <f t="shared" si="9"/>
        <v>5111417.9631030438</v>
      </c>
      <c r="I170" s="56"/>
      <c r="J170" s="57"/>
    </row>
    <row r="171" spans="2:10" x14ac:dyDescent="0.2">
      <c r="B171" s="9" t="str">
        <f>$B$35</f>
        <v>Teacher Education</v>
      </c>
      <c r="C171" s="22">
        <f t="shared" si="8"/>
        <v>841915.48136292619</v>
      </c>
      <c r="D171" s="22">
        <f t="shared" si="8"/>
        <v>3146266.1893839161</v>
      </c>
      <c r="E171" s="22">
        <f t="shared" si="8"/>
        <v>1456828.1205258786</v>
      </c>
      <c r="F171" s="22">
        <f t="shared" si="8"/>
        <v>385531.02466447616</v>
      </c>
      <c r="G171" s="22">
        <f t="shared" si="8"/>
        <v>0</v>
      </c>
      <c r="H171" s="75">
        <f t="shared" si="9"/>
        <v>5830540.8159371978</v>
      </c>
      <c r="I171" s="56"/>
      <c r="J171" s="57"/>
    </row>
    <row r="172" spans="2:10" x14ac:dyDescent="0.2">
      <c r="B172" s="9" t="str">
        <f>$B$36</f>
        <v>Agriculture</v>
      </c>
      <c r="C172" s="22">
        <f t="shared" si="8"/>
        <v>520166.06631394033</v>
      </c>
      <c r="D172" s="22">
        <f t="shared" si="8"/>
        <v>678833.63395711756</v>
      </c>
      <c r="E172" s="22">
        <f t="shared" si="8"/>
        <v>64019.069099576009</v>
      </c>
      <c r="F172" s="22">
        <f t="shared" si="8"/>
        <v>0</v>
      </c>
      <c r="G172" s="22">
        <f t="shared" si="8"/>
        <v>0</v>
      </c>
      <c r="H172" s="75">
        <f t="shared" si="9"/>
        <v>1263018.7693706339</v>
      </c>
      <c r="I172" s="56"/>
      <c r="J172" s="57"/>
    </row>
    <row r="173" spans="2:10" x14ac:dyDescent="0.2">
      <c r="B173" s="9" t="str">
        <f>$B$37</f>
        <v>Engineering</v>
      </c>
      <c r="C173" s="22">
        <f t="shared" si="8"/>
        <v>521058.9672308517</v>
      </c>
      <c r="D173" s="22">
        <f t="shared" si="8"/>
        <v>355614.08007462561</v>
      </c>
      <c r="E173" s="22">
        <f t="shared" si="8"/>
        <v>219745.93252174722</v>
      </c>
      <c r="F173" s="22">
        <f t="shared" si="8"/>
        <v>0</v>
      </c>
      <c r="G173" s="22">
        <f t="shared" si="8"/>
        <v>0</v>
      </c>
      <c r="H173" s="75">
        <f t="shared" si="9"/>
        <v>1096418.9798272245</v>
      </c>
      <c r="I173" s="56"/>
      <c r="J173" s="57"/>
    </row>
    <row r="174" spans="2:10" x14ac:dyDescent="0.2">
      <c r="B174" s="9" t="str">
        <f>$B$38</f>
        <v>Home Economics</v>
      </c>
      <c r="C174" s="22">
        <f t="shared" si="8"/>
        <v>447735.8175892717</v>
      </c>
      <c r="D174" s="22">
        <f t="shared" si="8"/>
        <v>365431.4393559497</v>
      </c>
      <c r="E174" s="22">
        <f t="shared" si="8"/>
        <v>54629.531052367478</v>
      </c>
      <c r="F174" s="22">
        <f t="shared" si="8"/>
        <v>0</v>
      </c>
      <c r="G174" s="22">
        <f t="shared" si="8"/>
        <v>0</v>
      </c>
      <c r="H174" s="75">
        <f t="shared" si="9"/>
        <v>867796.78799758898</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36565.365949653176</v>
      </c>
      <c r="D177" s="22">
        <f t="shared" si="8"/>
        <v>0</v>
      </c>
      <c r="E177" s="22">
        <f t="shared" si="8"/>
        <v>516461.08771050675</v>
      </c>
      <c r="F177" s="22">
        <f t="shared" si="8"/>
        <v>0</v>
      </c>
      <c r="G177" s="22">
        <f t="shared" si="8"/>
        <v>0</v>
      </c>
      <c r="H177" s="75">
        <f t="shared" si="9"/>
        <v>553026.45366015995</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2256.6599744752211</v>
      </c>
      <c r="D179" s="22">
        <f t="shared" si="8"/>
        <v>62283.815295516099</v>
      </c>
      <c r="E179" s="22">
        <f t="shared" si="8"/>
        <v>0</v>
      </c>
      <c r="F179" s="22">
        <f t="shared" si="8"/>
        <v>0</v>
      </c>
      <c r="G179" s="22">
        <f t="shared" si="8"/>
        <v>0</v>
      </c>
      <c r="H179" s="75">
        <f t="shared" si="9"/>
        <v>64540.475269991322</v>
      </c>
      <c r="I179" s="56"/>
      <c r="J179" s="57"/>
    </row>
    <row r="180" spans="2:10" x14ac:dyDescent="0.2">
      <c r="B180" s="9" t="str">
        <f>$B$44</f>
        <v>Physical Training</v>
      </c>
      <c r="C180" s="22">
        <f t="shared" si="8"/>
        <v>258599.14438524956</v>
      </c>
      <c r="D180" s="22">
        <f t="shared" si="8"/>
        <v>0</v>
      </c>
      <c r="E180" s="22">
        <f t="shared" si="8"/>
        <v>0</v>
      </c>
      <c r="F180" s="22">
        <f t="shared" si="8"/>
        <v>0</v>
      </c>
      <c r="G180" s="22">
        <f t="shared" si="8"/>
        <v>0</v>
      </c>
      <c r="H180" s="75">
        <f t="shared" si="9"/>
        <v>258599.14438524956</v>
      </c>
      <c r="I180" s="56"/>
      <c r="J180" s="57"/>
    </row>
    <row r="181" spans="2:10" x14ac:dyDescent="0.2">
      <c r="B181" s="9" t="str">
        <f>$B$45</f>
        <v>Health Services</v>
      </c>
      <c r="C181" s="22">
        <f t="shared" si="8"/>
        <v>505513.56319704122</v>
      </c>
      <c r="D181" s="22">
        <f t="shared" si="8"/>
        <v>1069145.4057017975</v>
      </c>
      <c r="E181" s="22">
        <f t="shared" si="8"/>
        <v>63737.662605017533</v>
      </c>
      <c r="F181" s="22">
        <f t="shared" si="8"/>
        <v>0</v>
      </c>
      <c r="G181" s="22">
        <f t="shared" si="8"/>
        <v>0</v>
      </c>
      <c r="H181" s="75">
        <f t="shared" si="9"/>
        <v>1638396.631503856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2234885.384539647</v>
      </c>
      <c r="D183" s="22">
        <f t="shared" si="8"/>
        <v>5536111.7997676525</v>
      </c>
      <c r="E183" s="22">
        <f t="shared" si="8"/>
        <v>551897.94507981453</v>
      </c>
      <c r="F183" s="22">
        <f t="shared" si="8"/>
        <v>1772.3119623629239</v>
      </c>
      <c r="G183" s="22">
        <f t="shared" si="8"/>
        <v>0</v>
      </c>
      <c r="H183" s="75">
        <f t="shared" si="9"/>
        <v>8324667.4413494775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227987.62846863334</v>
      </c>
      <c r="E185" s="22">
        <f t="shared" si="10"/>
        <v>0</v>
      </c>
      <c r="F185" s="22">
        <f t="shared" si="10"/>
        <v>0</v>
      </c>
      <c r="G185" s="22">
        <f t="shared" si="10"/>
        <v>0</v>
      </c>
      <c r="H185" s="75">
        <f t="shared" si="9"/>
        <v>227987.62846863334</v>
      </c>
      <c r="I185" s="56"/>
      <c r="J185" s="57"/>
    </row>
    <row r="186" spans="2:10" x14ac:dyDescent="0.2">
      <c r="B186" s="9" t="str">
        <f>$B$50</f>
        <v>Technology</v>
      </c>
      <c r="C186" s="22">
        <f t="shared" si="10"/>
        <v>407216.2142685235</v>
      </c>
      <c r="D186" s="22">
        <f t="shared" si="10"/>
        <v>570076.99188159767</v>
      </c>
      <c r="E186" s="22">
        <f t="shared" si="10"/>
        <v>74424.933100213093</v>
      </c>
      <c r="F186" s="22">
        <f t="shared" si="10"/>
        <v>0</v>
      </c>
      <c r="G186" s="22">
        <f t="shared" si="10"/>
        <v>0</v>
      </c>
      <c r="H186" s="75">
        <f t="shared" si="9"/>
        <v>1051718.1392503344</v>
      </c>
      <c r="I186" s="56"/>
      <c r="J186" s="57"/>
    </row>
    <row r="187" spans="2:10" x14ac:dyDescent="0.2">
      <c r="B187" s="9" t="str">
        <f>$B$51</f>
        <v>Nursing</v>
      </c>
      <c r="C187" s="22">
        <f t="shared" si="10"/>
        <v>21846.509688477636</v>
      </c>
      <c r="D187" s="22">
        <f t="shared" si="10"/>
        <v>1907685.7737971749</v>
      </c>
      <c r="E187" s="22">
        <f t="shared" si="10"/>
        <v>0</v>
      </c>
      <c r="F187" s="22">
        <f t="shared" si="10"/>
        <v>0</v>
      </c>
      <c r="G187" s="22">
        <f t="shared" si="10"/>
        <v>0</v>
      </c>
      <c r="H187" s="75">
        <f t="shared" si="9"/>
        <v>1929532.2834856526</v>
      </c>
      <c r="I187" s="56"/>
      <c r="J187" s="57"/>
    </row>
    <row r="188" spans="2:10" x14ac:dyDescent="0.2">
      <c r="B188" s="39" t="str">
        <f>$B$52</f>
        <v>Totals</v>
      </c>
      <c r="C188" s="40">
        <f>SUM(C168:C187)</f>
        <v>27020282.143095247</v>
      </c>
      <c r="D188" s="40">
        <f>SUM(D168:D187)</f>
        <v>24394893.118391484</v>
      </c>
      <c r="E188" s="40">
        <f>SUM(E168:E187)</f>
        <v>4510316.814942888</v>
      </c>
      <c r="F188" s="40">
        <f>SUM(F168:F187)</f>
        <v>530950.92357037135</v>
      </c>
      <c r="G188" s="40">
        <f>SUM(G168:G187)</f>
        <v>0</v>
      </c>
      <c r="H188" s="40">
        <f t="shared" si="9"/>
        <v>56456442.999999993</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45863763</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7408661.9356457386</v>
      </c>
      <c r="D193" s="42">
        <f t="shared" si="11"/>
        <v>6596285.7358605349</v>
      </c>
      <c r="E193" s="42">
        <f t="shared" si="11"/>
        <v>3232110.6726909089</v>
      </c>
      <c r="F193" s="42">
        <f t="shared" si="11"/>
        <v>826629.03698357742</v>
      </c>
      <c r="G193" s="42">
        <f t="shared" si="11"/>
        <v>0</v>
      </c>
      <c r="H193" s="42">
        <f>SUM(C193:G193)</f>
        <v>18063687.38118076</v>
      </c>
      <c r="I193" s="1"/>
    </row>
    <row r="194" spans="2:9" x14ac:dyDescent="0.2">
      <c r="B194" s="9" t="str">
        <f>$B$33</f>
        <v>Science</v>
      </c>
      <c r="C194" s="43">
        <f t="shared" si="11"/>
        <v>2246183.9341500406</v>
      </c>
      <c r="D194" s="43">
        <f t="shared" si="11"/>
        <v>1712654.7624387487</v>
      </c>
      <c r="E194" s="43">
        <f t="shared" si="11"/>
        <v>846965.90207415808</v>
      </c>
      <c r="F194" s="43">
        <f t="shared" si="11"/>
        <v>70968.181640827926</v>
      </c>
      <c r="G194" s="43">
        <f t="shared" si="11"/>
        <v>0</v>
      </c>
      <c r="H194" s="43">
        <f t="shared" ref="H194:H213" si="12">SUM(C194:G194)</f>
        <v>4876772.7803037753</v>
      </c>
      <c r="I194" s="1"/>
    </row>
    <row r="195" spans="2:9" x14ac:dyDescent="0.2">
      <c r="B195" s="9" t="str">
        <f>$B$34</f>
        <v>Fine Arts</v>
      </c>
      <c r="C195" s="43">
        <f t="shared" si="11"/>
        <v>2078246.5486727692</v>
      </c>
      <c r="D195" s="43">
        <f t="shared" si="11"/>
        <v>1799374.9294681561</v>
      </c>
      <c r="E195" s="43">
        <f t="shared" si="11"/>
        <v>274763.07881213666</v>
      </c>
      <c r="F195" s="43">
        <f t="shared" si="11"/>
        <v>0</v>
      </c>
      <c r="G195" s="43">
        <f t="shared" si="11"/>
        <v>0</v>
      </c>
      <c r="H195" s="43">
        <f t="shared" si="12"/>
        <v>4152384.5569530618</v>
      </c>
      <c r="I195" s="1"/>
    </row>
    <row r="196" spans="2:9" x14ac:dyDescent="0.2">
      <c r="B196" s="9" t="str">
        <f>$B$35</f>
        <v>Teacher Education</v>
      </c>
      <c r="C196" s="43">
        <f t="shared" si="11"/>
        <v>351610.36225598748</v>
      </c>
      <c r="D196" s="43">
        <f t="shared" si="11"/>
        <v>1479656.5313848485</v>
      </c>
      <c r="E196" s="43">
        <f t="shared" si="11"/>
        <v>1727608.9022534399</v>
      </c>
      <c r="F196" s="43">
        <f t="shared" si="11"/>
        <v>1177705.680625069</v>
      </c>
      <c r="G196" s="43">
        <f t="shared" si="11"/>
        <v>0</v>
      </c>
      <c r="H196" s="43">
        <f t="shared" si="12"/>
        <v>4736581.4765193444</v>
      </c>
      <c r="I196" s="1"/>
    </row>
    <row r="197" spans="2:9" x14ac:dyDescent="0.2">
      <c r="B197" s="9" t="str">
        <f>$B$36</f>
        <v>Agriculture</v>
      </c>
      <c r="C197" s="43">
        <f t="shared" si="11"/>
        <v>249532.57871185156</v>
      </c>
      <c r="D197" s="43">
        <f t="shared" si="11"/>
        <v>651379.88864423509</v>
      </c>
      <c r="E197" s="43">
        <f t="shared" si="11"/>
        <v>125131.51318598189</v>
      </c>
      <c r="F197" s="43">
        <f t="shared" si="11"/>
        <v>0</v>
      </c>
      <c r="G197" s="43">
        <f t="shared" si="11"/>
        <v>0</v>
      </c>
      <c r="H197" s="43">
        <f t="shared" si="12"/>
        <v>1026043.9805420686</v>
      </c>
      <c r="I197" s="1"/>
    </row>
    <row r="198" spans="2:9" x14ac:dyDescent="0.2">
      <c r="B198" s="9" t="str">
        <f>$B$37</f>
        <v>Engineering</v>
      </c>
      <c r="C198" s="43">
        <f t="shared" si="11"/>
        <v>261294.42544837174</v>
      </c>
      <c r="D198" s="43">
        <f t="shared" si="11"/>
        <v>349725.95301811694</v>
      </c>
      <c r="E198" s="43">
        <f t="shared" si="11"/>
        <v>279682.21573516168</v>
      </c>
      <c r="F198" s="43">
        <f t="shared" si="11"/>
        <v>0</v>
      </c>
      <c r="G198" s="43">
        <f t="shared" si="11"/>
        <v>0</v>
      </c>
      <c r="H198" s="43">
        <f t="shared" si="12"/>
        <v>890702.59420165035</v>
      </c>
      <c r="I198" s="1"/>
    </row>
    <row r="199" spans="2:9" x14ac:dyDescent="0.2">
      <c r="B199" s="9" t="str">
        <f>$B$38</f>
        <v>Home Economics</v>
      </c>
      <c r="C199" s="43">
        <f t="shared" si="11"/>
        <v>218813.70255192029</v>
      </c>
      <c r="D199" s="43">
        <f t="shared" si="11"/>
        <v>413407.87371019454</v>
      </c>
      <c r="E199" s="43">
        <f t="shared" si="11"/>
        <v>72754.226355890351</v>
      </c>
      <c r="F199" s="43">
        <f t="shared" si="11"/>
        <v>0</v>
      </c>
      <c r="G199" s="43">
        <f t="shared" si="11"/>
        <v>0</v>
      </c>
      <c r="H199" s="43">
        <f t="shared" si="12"/>
        <v>704975.8026180052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449264.47462161334</v>
      </c>
      <c r="F202" s="43">
        <f t="shared" si="11"/>
        <v>0</v>
      </c>
      <c r="G202" s="43">
        <f t="shared" si="11"/>
        <v>0</v>
      </c>
      <c r="H202" s="43">
        <f t="shared" si="12"/>
        <v>449264.47462161334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98.364522808129067</v>
      </c>
      <c r="D204" s="43">
        <f t="shared" si="11"/>
        <v>52332.65848178044</v>
      </c>
      <c r="E204" s="43">
        <f t="shared" si="11"/>
        <v>0</v>
      </c>
      <c r="F204" s="43">
        <f t="shared" si="11"/>
        <v>0</v>
      </c>
      <c r="G204" s="43">
        <f t="shared" si="11"/>
        <v>0</v>
      </c>
      <c r="H204" s="43">
        <f t="shared" si="12"/>
        <v>52431.023004588569</v>
      </c>
      <c r="I204" s="1"/>
    </row>
    <row r="205" spans="2:9" x14ac:dyDescent="0.2">
      <c r="B205" s="9" t="str">
        <f>$B$44</f>
        <v>Physical Training</v>
      </c>
      <c r="C205" s="43">
        <f t="shared" si="11"/>
        <v>210079.29723960586</v>
      </c>
      <c r="D205" s="43">
        <f t="shared" si="11"/>
        <v>0</v>
      </c>
      <c r="E205" s="43">
        <f t="shared" si="11"/>
        <v>0</v>
      </c>
      <c r="F205" s="43">
        <f t="shared" si="11"/>
        <v>0</v>
      </c>
      <c r="G205" s="43">
        <f t="shared" si="11"/>
        <v>0</v>
      </c>
      <c r="H205" s="43">
        <f t="shared" si="12"/>
        <v>210079.29723960586</v>
      </c>
      <c r="I205" s="1"/>
    </row>
    <row r="206" spans="2:9" x14ac:dyDescent="0.2">
      <c r="B206" s="9" t="str">
        <f>$B$45</f>
        <v>Health Services</v>
      </c>
      <c r="C206" s="43">
        <f t="shared" si="11"/>
        <v>202864.07733510589</v>
      </c>
      <c r="D206" s="43">
        <f t="shared" si="11"/>
        <v>934142.37119548104</v>
      </c>
      <c r="E206" s="43">
        <f t="shared" si="11"/>
        <v>193984.85758643504</v>
      </c>
      <c r="F206" s="43">
        <f t="shared" si="11"/>
        <v>0</v>
      </c>
      <c r="G206" s="43">
        <f t="shared" si="11"/>
        <v>0</v>
      </c>
      <c r="H206" s="43">
        <f t="shared" si="12"/>
        <v>1330991.3061170219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1296443.4998285223</v>
      </c>
      <c r="D208" s="43">
        <f t="shared" si="11"/>
        <v>4610368.8643650925</v>
      </c>
      <c r="E208" s="43">
        <f t="shared" si="11"/>
        <v>840909.19766050938</v>
      </c>
      <c r="F208" s="43">
        <f t="shared" si="11"/>
        <v>15024.270076323121</v>
      </c>
      <c r="G208" s="43">
        <f t="shared" si="11"/>
        <v>0</v>
      </c>
      <c r="H208" s="43">
        <f t="shared" si="12"/>
        <v>6762745.8319304474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185211.28862152106</v>
      </c>
      <c r="E210" s="43">
        <f t="shared" si="13"/>
        <v>0</v>
      </c>
      <c r="F210" s="43">
        <f t="shared" si="13"/>
        <v>0</v>
      </c>
      <c r="G210" s="43">
        <f t="shared" si="13"/>
        <v>0</v>
      </c>
      <c r="H210" s="43">
        <f t="shared" si="12"/>
        <v>185211.28862152106</v>
      </c>
      <c r="I210" s="1"/>
    </row>
    <row r="211" spans="2:9" x14ac:dyDescent="0.2">
      <c r="B211" s="9" t="str">
        <f>$B$50</f>
        <v>Technology</v>
      </c>
      <c r="C211" s="43">
        <f t="shared" si="13"/>
        <v>286221.63493666513</v>
      </c>
      <c r="D211" s="43">
        <f t="shared" si="13"/>
        <v>488486.41730873624</v>
      </c>
      <c r="E211" s="43">
        <f t="shared" si="13"/>
        <v>79680.728170296105</v>
      </c>
      <c r="F211" s="43">
        <f t="shared" si="13"/>
        <v>0</v>
      </c>
      <c r="G211" s="43">
        <f t="shared" si="13"/>
        <v>0</v>
      </c>
      <c r="H211" s="43">
        <f t="shared" si="12"/>
        <v>854388.78041569737</v>
      </c>
      <c r="I211" s="1"/>
    </row>
    <row r="212" spans="2:9" x14ac:dyDescent="0.2">
      <c r="B212" s="9" t="str">
        <f>$B$51</f>
        <v>Nursing</v>
      </c>
      <c r="C212" s="43">
        <f t="shared" si="13"/>
        <v>12026.884478530965</v>
      </c>
      <c r="D212" s="43">
        <f t="shared" si="13"/>
        <v>1555475.5412523071</v>
      </c>
      <c r="E212" s="43">
        <f t="shared" si="13"/>
        <v>0</v>
      </c>
      <c r="F212" s="43">
        <f t="shared" si="13"/>
        <v>0</v>
      </c>
      <c r="G212" s="43">
        <f t="shared" si="13"/>
        <v>0</v>
      </c>
      <c r="H212" s="43">
        <f t="shared" si="12"/>
        <v>1567502.4257308382</v>
      </c>
      <c r="I212" s="1"/>
    </row>
    <row r="213" spans="2:9" x14ac:dyDescent="0.2">
      <c r="B213" s="39" t="str">
        <f>$B$52</f>
        <v>Totals</v>
      </c>
      <c r="C213" s="42">
        <f>SUM(C193:C212)</f>
        <v>14822077.245777916</v>
      </c>
      <c r="D213" s="42">
        <f>SUM(D193:D212)</f>
        <v>20828502.815749757</v>
      </c>
      <c r="E213" s="42">
        <f>SUM(E193:E212)</f>
        <v>8122855.7691465318</v>
      </c>
      <c r="F213" s="42">
        <f>SUM(F193:F212)</f>
        <v>2090327.1693257974</v>
      </c>
      <c r="G213" s="42">
        <f>SUM(G193:G212)</f>
        <v>0</v>
      </c>
      <c r="H213" s="42">
        <f t="shared" si="12"/>
        <v>45863763</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20549736</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4119054.5420281263</v>
      </c>
      <c r="D218" s="42">
        <f t="shared" si="14"/>
        <v>4301542.3328096997</v>
      </c>
      <c r="E218" s="42">
        <f t="shared" si="14"/>
        <v>811348.55504988669</v>
      </c>
      <c r="F218" s="42">
        <f t="shared" si="14"/>
        <v>100527.79345516469</v>
      </c>
      <c r="G218" s="42">
        <f t="shared" si="14"/>
        <v>0</v>
      </c>
      <c r="H218" s="42">
        <f>SUM(C218:G218)</f>
        <v>9332473.2233428787</v>
      </c>
      <c r="I218" s="1"/>
    </row>
    <row r="219" spans="2:9" x14ac:dyDescent="0.2">
      <c r="B219" s="9" t="str">
        <f>$B$33</f>
        <v>Science</v>
      </c>
      <c r="C219" s="43">
        <f t="shared" si="14"/>
        <v>1460041.3640068434</v>
      </c>
      <c r="D219" s="43">
        <f t="shared" si="14"/>
        <v>724182.23255363642</v>
      </c>
      <c r="E219" s="43">
        <f t="shared" si="14"/>
        <v>125274.42417165604</v>
      </c>
      <c r="F219" s="43">
        <f t="shared" si="14"/>
        <v>11533.738692411971</v>
      </c>
      <c r="G219" s="43">
        <f t="shared" si="14"/>
        <v>0</v>
      </c>
      <c r="H219" s="43">
        <f t="shared" ref="H219:H238" si="15">SUM(C219:G219)</f>
        <v>2321031.7594245481</v>
      </c>
      <c r="I219" s="1"/>
    </row>
    <row r="220" spans="2:9" x14ac:dyDescent="0.2">
      <c r="B220" s="9" t="str">
        <f>$B$34</f>
        <v>Fine Arts</v>
      </c>
      <c r="C220" s="43">
        <f t="shared" si="14"/>
        <v>565558.97244349367</v>
      </c>
      <c r="D220" s="43">
        <f t="shared" si="14"/>
        <v>404256.90503715642</v>
      </c>
      <c r="E220" s="43">
        <f t="shared" si="14"/>
        <v>38627.259186949239</v>
      </c>
      <c r="F220" s="43">
        <f t="shared" si="14"/>
        <v>0</v>
      </c>
      <c r="G220" s="43">
        <f t="shared" si="14"/>
        <v>0</v>
      </c>
      <c r="H220" s="43">
        <f t="shared" si="15"/>
        <v>1008443.1366675993</v>
      </c>
      <c r="I220" s="1"/>
    </row>
    <row r="221" spans="2:9" x14ac:dyDescent="0.2">
      <c r="B221" s="9" t="str">
        <f>$B$35</f>
        <v>Teacher Education</v>
      </c>
      <c r="C221" s="43">
        <f t="shared" si="14"/>
        <v>136340.60078123535</v>
      </c>
      <c r="D221" s="43">
        <f t="shared" si="14"/>
        <v>900039.08988493751</v>
      </c>
      <c r="E221" s="43">
        <f t="shared" si="14"/>
        <v>503328.45025669108</v>
      </c>
      <c r="F221" s="43">
        <f t="shared" si="14"/>
        <v>154852.38516617019</v>
      </c>
      <c r="G221" s="43">
        <f t="shared" si="14"/>
        <v>0</v>
      </c>
      <c r="H221" s="43">
        <f t="shared" si="15"/>
        <v>1694560.526089034</v>
      </c>
      <c r="I221" s="1"/>
    </row>
    <row r="222" spans="2:9" x14ac:dyDescent="0.2">
      <c r="B222" s="9" t="str">
        <f>$B$36</f>
        <v>Agriculture</v>
      </c>
      <c r="C222" s="43">
        <f t="shared" si="14"/>
        <v>160747.08168798726</v>
      </c>
      <c r="D222" s="43">
        <f t="shared" si="14"/>
        <v>370572.88012543949</v>
      </c>
      <c r="E222" s="43">
        <f t="shared" si="14"/>
        <v>42208.205707319918</v>
      </c>
      <c r="F222" s="43">
        <f t="shared" si="14"/>
        <v>0</v>
      </c>
      <c r="G222" s="43">
        <f t="shared" si="14"/>
        <v>0</v>
      </c>
      <c r="H222" s="43">
        <f t="shared" si="15"/>
        <v>573528.16752074671</v>
      </c>
      <c r="I222" s="1"/>
    </row>
    <row r="223" spans="2:9" x14ac:dyDescent="0.2">
      <c r="B223" s="9" t="str">
        <f>$B$37</f>
        <v>Engineering</v>
      </c>
      <c r="C223" s="43">
        <f t="shared" si="14"/>
        <v>62048.04334241891</v>
      </c>
      <c r="D223" s="43">
        <f t="shared" si="14"/>
        <v>74804.7825961505</v>
      </c>
      <c r="E223" s="43">
        <f t="shared" si="14"/>
        <v>55827.543292991977</v>
      </c>
      <c r="F223" s="43">
        <f t="shared" si="14"/>
        <v>0</v>
      </c>
      <c r="G223" s="43">
        <f t="shared" si="14"/>
        <v>0</v>
      </c>
      <c r="H223" s="43">
        <f t="shared" si="15"/>
        <v>192680.36923156137</v>
      </c>
      <c r="I223" s="1"/>
    </row>
    <row r="224" spans="2:9" x14ac:dyDescent="0.2">
      <c r="B224" s="9" t="str">
        <f>$B$38</f>
        <v>Home Economics</v>
      </c>
      <c r="C224" s="43">
        <f t="shared" si="14"/>
        <v>119748.59628656635</v>
      </c>
      <c r="D224" s="43">
        <f t="shared" si="14"/>
        <v>172648.85495875674</v>
      </c>
      <c r="E224" s="43">
        <f t="shared" si="14"/>
        <v>31171.845939620129</v>
      </c>
      <c r="F224" s="43">
        <f t="shared" si="14"/>
        <v>0</v>
      </c>
      <c r="G224" s="43">
        <f t="shared" si="14"/>
        <v>0</v>
      </c>
      <c r="H224" s="43">
        <f t="shared" si="15"/>
        <v>323569.29718494316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5090.4159726596445</v>
      </c>
      <c r="D227" s="43">
        <f t="shared" si="14"/>
        <v>0</v>
      </c>
      <c r="E227" s="43">
        <f t="shared" si="14"/>
        <v>153393.65996276349</v>
      </c>
      <c r="F227" s="43">
        <f t="shared" si="14"/>
        <v>0</v>
      </c>
      <c r="G227" s="43">
        <f t="shared" si="14"/>
        <v>0</v>
      </c>
      <c r="H227" s="43">
        <f t="shared" si="15"/>
        <v>158484.07593542314</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412.73643021564686</v>
      </c>
      <c r="D229" s="43">
        <f t="shared" si="14"/>
        <v>20122.923973233472</v>
      </c>
      <c r="E229" s="43">
        <f t="shared" si="14"/>
        <v>0</v>
      </c>
      <c r="F229" s="43">
        <f t="shared" si="14"/>
        <v>0</v>
      </c>
      <c r="G229" s="43">
        <f t="shared" si="14"/>
        <v>0</v>
      </c>
      <c r="H229" s="43">
        <f t="shared" si="15"/>
        <v>20535.660403449117</v>
      </c>
      <c r="I229" s="1"/>
    </row>
    <row r="230" spans="2:10" x14ac:dyDescent="0.2">
      <c r="B230" s="9" t="str">
        <f>$B$44</f>
        <v>Physical Training</v>
      </c>
      <c r="C230" s="43">
        <f t="shared" si="14"/>
        <v>108907.38605290202</v>
      </c>
      <c r="D230" s="43">
        <f t="shared" si="14"/>
        <v>0</v>
      </c>
      <c r="E230" s="43">
        <f t="shared" si="14"/>
        <v>0</v>
      </c>
      <c r="F230" s="43">
        <f t="shared" si="14"/>
        <v>0</v>
      </c>
      <c r="G230" s="43">
        <f t="shared" si="14"/>
        <v>0</v>
      </c>
      <c r="H230" s="43">
        <f t="shared" si="15"/>
        <v>108907.38605290202</v>
      </c>
      <c r="I230" s="1"/>
    </row>
    <row r="231" spans="2:10" x14ac:dyDescent="0.2">
      <c r="B231" s="9" t="str">
        <f>$B$45</f>
        <v>Health Services</v>
      </c>
      <c r="C231" s="43">
        <f t="shared" si="14"/>
        <v>180696.0091484102</v>
      </c>
      <c r="D231" s="43">
        <f t="shared" si="14"/>
        <v>675090.07503439533</v>
      </c>
      <c r="E231" s="43">
        <f t="shared" si="14"/>
        <v>48606.946210933085</v>
      </c>
      <c r="F231" s="43">
        <f t="shared" si="14"/>
        <v>0</v>
      </c>
      <c r="G231" s="43">
        <f t="shared" si="14"/>
        <v>0</v>
      </c>
      <c r="H231" s="43">
        <f t="shared" si="15"/>
        <v>904393.03039373853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520460.63850193063</v>
      </c>
      <c r="D233" s="43">
        <f t="shared" si="14"/>
        <v>2277438.6540238024</v>
      </c>
      <c r="E233" s="43">
        <f t="shared" si="14"/>
        <v>274206.57699428557</v>
      </c>
      <c r="F233" s="43">
        <f t="shared" si="14"/>
        <v>1023.7046176697016</v>
      </c>
      <c r="G233" s="43">
        <f t="shared" si="14"/>
        <v>0</v>
      </c>
      <c r="H233" s="43">
        <f t="shared" si="15"/>
        <v>3073129.5741376881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116800.45001855079</v>
      </c>
      <c r="E235" s="43">
        <f t="shared" si="16"/>
        <v>0</v>
      </c>
      <c r="F235" s="43">
        <f t="shared" si="16"/>
        <v>0</v>
      </c>
      <c r="G235" s="43">
        <f t="shared" si="16"/>
        <v>0</v>
      </c>
      <c r="H235" s="43">
        <f t="shared" si="15"/>
        <v>116800.45001855079</v>
      </c>
      <c r="I235" s="1"/>
    </row>
    <row r="236" spans="2:10" x14ac:dyDescent="0.2">
      <c r="B236" s="9" t="str">
        <f>$B$50</f>
        <v>Technology</v>
      </c>
      <c r="C236" s="43">
        <f t="shared" si="16"/>
        <v>87169.934061544613</v>
      </c>
      <c r="D236" s="43">
        <f t="shared" si="16"/>
        <v>215568.0382156774</v>
      </c>
      <c r="E236" s="43">
        <f t="shared" si="16"/>
        <v>33989.639922862625</v>
      </c>
      <c r="F236" s="43">
        <f t="shared" si="16"/>
        <v>0</v>
      </c>
      <c r="G236" s="43">
        <f t="shared" si="16"/>
        <v>0</v>
      </c>
      <c r="H236" s="43">
        <f t="shared" si="15"/>
        <v>336727.61220008467</v>
      </c>
      <c r="I236" s="1"/>
    </row>
    <row r="237" spans="2:10" x14ac:dyDescent="0.2">
      <c r="B237" s="9" t="str">
        <f>$B$51</f>
        <v>Nursing</v>
      </c>
      <c r="C237" s="43">
        <f t="shared" si="16"/>
        <v>2476.4185812938813</v>
      </c>
      <c r="D237" s="43">
        <f t="shared" si="16"/>
        <v>381995.31281556003</v>
      </c>
      <c r="E237" s="43">
        <f t="shared" si="16"/>
        <v>0</v>
      </c>
      <c r="F237" s="43">
        <f t="shared" si="16"/>
        <v>0</v>
      </c>
      <c r="G237" s="43">
        <f t="shared" si="16"/>
        <v>0</v>
      </c>
      <c r="H237" s="43">
        <f t="shared" si="15"/>
        <v>384471.73139685392</v>
      </c>
      <c r="I237" s="1"/>
    </row>
    <row r="238" spans="2:10" x14ac:dyDescent="0.2">
      <c r="B238" s="39" t="str">
        <f>$B$52</f>
        <v>Totals</v>
      </c>
      <c r="C238" s="42">
        <f>SUM(C218:C237)</f>
        <v>7528752.7393256277</v>
      </c>
      <c r="D238" s="42">
        <f>SUM(D218:D237)</f>
        <v>10635062.532046998</v>
      </c>
      <c r="E238" s="42">
        <f>SUM(E218:E237)</f>
        <v>2117983.1066959598</v>
      </c>
      <c r="F238" s="42">
        <f>SUM(F218:F237)</f>
        <v>267937.62193141656</v>
      </c>
      <c r="G238" s="42">
        <f>SUM(G218:G237)</f>
        <v>0</v>
      </c>
      <c r="H238" s="42">
        <f t="shared" si="15"/>
        <v>20549736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26810433</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5373968.5912456866</v>
      </c>
      <c r="D243" s="42">
        <f t="shared" si="17"/>
        <v>5612053.240511613</v>
      </c>
      <c r="E243" s="42">
        <f t="shared" si="17"/>
        <v>1058534.5755688441</v>
      </c>
      <c r="F243" s="42">
        <f t="shared" si="17"/>
        <v>131154.66160088536</v>
      </c>
      <c r="G243" s="42">
        <f t="shared" si="17"/>
        <v>0</v>
      </c>
      <c r="H243" s="42">
        <f>SUM(C243:G243)</f>
        <v>12175711.068927029</v>
      </c>
      <c r="I243" s="1"/>
    </row>
    <row r="244" spans="2:9" x14ac:dyDescent="0.2">
      <c r="B244" s="9" t="str">
        <f>$B$33</f>
        <v>Science</v>
      </c>
      <c r="C244" s="43">
        <f t="shared" si="17"/>
        <v>1904858.5912215167</v>
      </c>
      <c r="D244" s="43">
        <f t="shared" si="17"/>
        <v>944812.10005178116</v>
      </c>
      <c r="E244" s="43">
        <f t="shared" si="17"/>
        <v>163440.61820880638</v>
      </c>
      <c r="F244" s="43">
        <f t="shared" si="17"/>
        <v>15047.615621554396</v>
      </c>
      <c r="G244" s="43">
        <f t="shared" si="17"/>
        <v>0</v>
      </c>
      <c r="H244" s="43">
        <f t="shared" ref="H244:H263" si="18">SUM(C244:G244)</f>
        <v>3028158.9251036588</v>
      </c>
      <c r="I244" s="1"/>
    </row>
    <row r="245" spans="2:9" x14ac:dyDescent="0.2">
      <c r="B245" s="9" t="str">
        <f>$B$34</f>
        <v>Fine Arts</v>
      </c>
      <c r="C245" s="43">
        <f t="shared" si="17"/>
        <v>737862.5661295664</v>
      </c>
      <c r="D245" s="43">
        <f t="shared" si="17"/>
        <v>527418.0975992122</v>
      </c>
      <c r="E245" s="43">
        <f t="shared" si="17"/>
        <v>50395.46709531144</v>
      </c>
      <c r="F245" s="43">
        <f t="shared" si="17"/>
        <v>0</v>
      </c>
      <c r="G245" s="43">
        <f t="shared" si="17"/>
        <v>0</v>
      </c>
      <c r="H245" s="43">
        <f t="shared" si="18"/>
        <v>1315676.1308240902</v>
      </c>
      <c r="I245" s="1"/>
    </row>
    <row r="246" spans="2:9" x14ac:dyDescent="0.2">
      <c r="B246" s="9" t="str">
        <f>$B$35</f>
        <v>Teacher Education</v>
      </c>
      <c r="C246" s="43">
        <f t="shared" si="17"/>
        <v>177878.22395504534</v>
      </c>
      <c r="D246" s="43">
        <f t="shared" si="17"/>
        <v>1174245.6310261649</v>
      </c>
      <c r="E246" s="43">
        <f t="shared" si="17"/>
        <v>656672.84935440763</v>
      </c>
      <c r="F246" s="43">
        <f t="shared" si="17"/>
        <v>202029.82156986344</v>
      </c>
      <c r="G246" s="43">
        <f t="shared" si="17"/>
        <v>0</v>
      </c>
      <c r="H246" s="43">
        <f t="shared" si="18"/>
        <v>2210826.5259054811</v>
      </c>
      <c r="I246" s="1"/>
    </row>
    <row r="247" spans="2:9" x14ac:dyDescent="0.2">
      <c r="B247" s="9" t="str">
        <f>$B$36</f>
        <v>Agriculture</v>
      </c>
      <c r="C247" s="43">
        <f t="shared" si="17"/>
        <v>209720.400473335</v>
      </c>
      <c r="D247" s="43">
        <f t="shared" si="17"/>
        <v>483471.87400461629</v>
      </c>
      <c r="E247" s="43">
        <f t="shared" si="17"/>
        <v>55067.38729715642</v>
      </c>
      <c r="F247" s="43">
        <f t="shared" si="17"/>
        <v>0</v>
      </c>
      <c r="G247" s="43">
        <f t="shared" si="17"/>
        <v>0</v>
      </c>
      <c r="H247" s="43">
        <f t="shared" si="18"/>
        <v>748259.66177510761</v>
      </c>
      <c r="I247" s="1"/>
    </row>
    <row r="248" spans="2:9" x14ac:dyDescent="0.2">
      <c r="B248" s="9" t="str">
        <f>$B$37</f>
        <v>Engineering</v>
      </c>
      <c r="C248" s="43">
        <f t="shared" si="17"/>
        <v>80951.64379790661</v>
      </c>
      <c r="D248" s="43">
        <f t="shared" si="17"/>
        <v>97594.860190596082</v>
      </c>
      <c r="E248" s="43">
        <f t="shared" si="17"/>
        <v>72836.001835320931</v>
      </c>
      <c r="F248" s="43">
        <f t="shared" si="17"/>
        <v>0</v>
      </c>
      <c r="G248" s="43">
        <f t="shared" si="17"/>
        <v>0</v>
      </c>
      <c r="H248" s="43">
        <f t="shared" si="18"/>
        <v>251382.50582382362</v>
      </c>
      <c r="I248" s="1"/>
    </row>
    <row r="249" spans="2:9" x14ac:dyDescent="0.2">
      <c r="B249" s="9" t="str">
        <f>$B$38</f>
        <v>Home Economics</v>
      </c>
      <c r="C249" s="43">
        <f t="shared" si="17"/>
        <v>156231.28771995104</v>
      </c>
      <c r="D249" s="43">
        <f t="shared" si="17"/>
        <v>225248.17634632706</v>
      </c>
      <c r="E249" s="43">
        <f t="shared" si="17"/>
        <v>40668.682412781724</v>
      </c>
      <c r="F249" s="43">
        <f t="shared" si="17"/>
        <v>0</v>
      </c>
      <c r="G249" s="43">
        <f t="shared" si="17"/>
        <v>0</v>
      </c>
      <c r="H249" s="43">
        <f t="shared" si="18"/>
        <v>422148.14647905983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6641.2656774335801</v>
      </c>
      <c r="D252" s="43">
        <f t="shared" si="17"/>
        <v>0</v>
      </c>
      <c r="E252" s="43">
        <f t="shared" si="17"/>
        <v>200126.6801216547</v>
      </c>
      <c r="F252" s="43">
        <f t="shared" si="17"/>
        <v>0</v>
      </c>
      <c r="G252" s="43">
        <f t="shared" si="17"/>
        <v>0</v>
      </c>
      <c r="H252" s="43">
        <f t="shared" si="18"/>
        <v>206767.94579908828</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538.48100087299292</v>
      </c>
      <c r="D254" s="43">
        <f t="shared" si="17"/>
        <v>26253.588121446901</v>
      </c>
      <c r="E254" s="43">
        <f t="shared" si="17"/>
        <v>0</v>
      </c>
      <c r="F254" s="43">
        <f t="shared" si="17"/>
        <v>0</v>
      </c>
      <c r="G254" s="43">
        <f t="shared" si="17"/>
        <v>0</v>
      </c>
      <c r="H254" s="43">
        <f t="shared" si="18"/>
        <v>26792.069122319896</v>
      </c>
      <c r="I254" s="1"/>
    </row>
    <row r="255" spans="2:9" x14ac:dyDescent="0.2">
      <c r="B255" s="9" t="str">
        <f>$B$44</f>
        <v>Physical Training</v>
      </c>
      <c r="C255" s="43">
        <f t="shared" si="17"/>
        <v>142087.18676368709</v>
      </c>
      <c r="D255" s="43">
        <f t="shared" si="17"/>
        <v>0</v>
      </c>
      <c r="E255" s="43">
        <f t="shared" si="17"/>
        <v>0</v>
      </c>
      <c r="F255" s="43">
        <f t="shared" si="17"/>
        <v>0</v>
      </c>
      <c r="G255" s="43">
        <f t="shared" si="17"/>
        <v>0</v>
      </c>
      <c r="H255" s="43">
        <f t="shared" si="18"/>
        <v>142087.18676368709</v>
      </c>
      <c r="I255" s="1"/>
    </row>
    <row r="256" spans="2:9" x14ac:dyDescent="0.2">
      <c r="B256" s="9" t="str">
        <f>$B$45</f>
        <v>Health Services</v>
      </c>
      <c r="C256" s="43">
        <f t="shared" si="17"/>
        <v>235746.98218219631</v>
      </c>
      <c r="D256" s="43">
        <f t="shared" si="17"/>
        <v>880763.49134970061</v>
      </c>
      <c r="E256" s="43">
        <f t="shared" si="17"/>
        <v>63415.572575863021</v>
      </c>
      <c r="F256" s="43">
        <f t="shared" si="17"/>
        <v>0</v>
      </c>
      <c r="G256" s="43">
        <f t="shared" si="17"/>
        <v>0</v>
      </c>
      <c r="H256" s="43">
        <f t="shared" si="18"/>
        <v>1179926.0461077599</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679024.54210084409</v>
      </c>
      <c r="D258" s="43">
        <f t="shared" si="17"/>
        <v>2971284.7135999869</v>
      </c>
      <c r="E258" s="43">
        <f t="shared" si="17"/>
        <v>357746.54529209685</v>
      </c>
      <c r="F258" s="43">
        <f t="shared" si="17"/>
        <v>1335.5871853450649</v>
      </c>
      <c r="G258" s="43">
        <f t="shared" si="17"/>
        <v>0</v>
      </c>
      <c r="H258" s="43">
        <f t="shared" si="18"/>
        <v>4009391.3881782726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152384.95713970266</v>
      </c>
      <c r="E260" s="43">
        <f t="shared" si="19"/>
        <v>0</v>
      </c>
      <c r="F260" s="43">
        <f t="shared" si="19"/>
        <v>0</v>
      </c>
      <c r="G260" s="43">
        <f t="shared" si="19"/>
        <v>0</v>
      </c>
      <c r="H260" s="43">
        <f t="shared" si="18"/>
        <v>152384.95713970266</v>
      </c>
      <c r="I260" s="1"/>
    </row>
    <row r="261" spans="2:10" x14ac:dyDescent="0.2">
      <c r="B261" s="9" t="str">
        <f>$B$50</f>
        <v>Technology</v>
      </c>
      <c r="C261" s="43">
        <f t="shared" si="19"/>
        <v>113727.1873843761</v>
      </c>
      <c r="D261" s="43">
        <f t="shared" si="19"/>
        <v>281243.14811260148</v>
      </c>
      <c r="E261" s="43">
        <f t="shared" si="19"/>
        <v>44344.947489643346</v>
      </c>
      <c r="F261" s="43">
        <f t="shared" si="19"/>
        <v>0</v>
      </c>
      <c r="G261" s="43">
        <f t="shared" si="19"/>
        <v>0</v>
      </c>
      <c r="H261" s="43">
        <f t="shared" si="18"/>
        <v>439315.28298662091</v>
      </c>
      <c r="I261" s="1"/>
    </row>
    <row r="262" spans="2:10" x14ac:dyDescent="0.2">
      <c r="B262" s="9" t="str">
        <f>$B$51</f>
        <v>Nursing</v>
      </c>
      <c r="C262" s="43">
        <f t="shared" si="19"/>
        <v>3230.8860052379578</v>
      </c>
      <c r="D262" s="43">
        <f t="shared" si="19"/>
        <v>498374.27305906086</v>
      </c>
      <c r="E262" s="43">
        <f t="shared" si="19"/>
        <v>0</v>
      </c>
      <c r="F262" s="43">
        <f t="shared" si="19"/>
        <v>0</v>
      </c>
      <c r="G262" s="43">
        <f t="shared" si="19"/>
        <v>0</v>
      </c>
      <c r="H262" s="43">
        <f t="shared" si="18"/>
        <v>501605.15906429879</v>
      </c>
      <c r="I262" s="1"/>
    </row>
    <row r="263" spans="2:10" x14ac:dyDescent="0.2">
      <c r="B263" s="39" t="str">
        <f>$B$52</f>
        <v>Totals</v>
      </c>
      <c r="C263" s="42">
        <f>SUM(C243:C262)</f>
        <v>9822467.8356576562</v>
      </c>
      <c r="D263" s="42">
        <f>SUM(D243:D262)</f>
        <v>13875148.15111281</v>
      </c>
      <c r="E263" s="42">
        <f>SUM(E243:E262)</f>
        <v>2763249.3272518865</v>
      </c>
      <c r="F263" s="42">
        <f>SUM(F243:F262)</f>
        <v>349567.6859776483</v>
      </c>
      <c r="G263" s="42">
        <f>SUM(G243:G262)</f>
        <v>0</v>
      </c>
      <c r="H263" s="42">
        <f t="shared" si="18"/>
        <v>26810433</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38167305.906874292</v>
      </c>
      <c r="D268" s="42">
        <f t="shared" si="20"/>
        <v>31515198.095146377</v>
      </c>
      <c r="E268" s="42">
        <f t="shared" si="20"/>
        <v>9863064.1900507621</v>
      </c>
      <c r="F268" s="42">
        <f t="shared" si="20"/>
        <v>2095123.3094674309</v>
      </c>
      <c r="G268" s="42">
        <f t="shared" si="20"/>
        <v>0</v>
      </c>
      <c r="H268" s="42">
        <f>SUM(C268:G268)</f>
        <v>81640691.501538873</v>
      </c>
      <c r="I268" s="1"/>
    </row>
    <row r="269" spans="2:10" x14ac:dyDescent="0.2">
      <c r="B269" s="9" t="str">
        <f>$B$33</f>
        <v>Science</v>
      </c>
      <c r="C269" s="43">
        <f t="shared" si="20"/>
        <v>12610728.771293193</v>
      </c>
      <c r="D269" s="43">
        <f t="shared" si="20"/>
        <v>6534988.5980905741</v>
      </c>
      <c r="E269" s="43">
        <f t="shared" si="20"/>
        <v>2247934.44828045</v>
      </c>
      <c r="F269" s="43">
        <f t="shared" si="20"/>
        <v>189908.30547052308</v>
      </c>
      <c r="G269" s="43">
        <f t="shared" si="20"/>
        <v>0</v>
      </c>
      <c r="H269" s="43">
        <f t="shared" ref="H269:H288" si="21">SUM(C269:G269)</f>
        <v>21583560.12313474</v>
      </c>
      <c r="I269" s="1"/>
    </row>
    <row r="270" spans="2:10" x14ac:dyDescent="0.2">
      <c r="B270" s="9" t="str">
        <f>$B$34</f>
        <v>Fine Arts</v>
      </c>
      <c r="C270" s="43">
        <f t="shared" si="20"/>
        <v>9221354.3359714877</v>
      </c>
      <c r="D270" s="43">
        <f t="shared" si="20"/>
        <v>6146344.0038010944</v>
      </c>
      <c r="E270" s="43">
        <f t="shared" si="20"/>
        <v>779362.44777521293</v>
      </c>
      <c r="F270" s="43">
        <f t="shared" si="20"/>
        <v>0</v>
      </c>
      <c r="G270" s="43">
        <f t="shared" si="20"/>
        <v>0</v>
      </c>
      <c r="H270" s="43">
        <f t="shared" si="21"/>
        <v>16147060.787547795</v>
      </c>
      <c r="I270" s="1"/>
    </row>
    <row r="271" spans="2:10" x14ac:dyDescent="0.2">
      <c r="B271" s="9" t="str">
        <f>$B$35</f>
        <v>Teacher Education</v>
      </c>
      <c r="C271" s="43">
        <f t="shared" si="20"/>
        <v>1893797.6683551944</v>
      </c>
      <c r="D271" s="43">
        <f t="shared" si="20"/>
        <v>8324806.441679867</v>
      </c>
      <c r="E271" s="43">
        <f t="shared" si="20"/>
        <v>6241278.3223904176</v>
      </c>
      <c r="F271" s="43">
        <f t="shared" si="20"/>
        <v>3213188.9120255788</v>
      </c>
      <c r="G271" s="43">
        <f t="shared" si="20"/>
        <v>0</v>
      </c>
      <c r="H271" s="43">
        <f t="shared" si="21"/>
        <v>19673071.344451059</v>
      </c>
      <c r="I271" s="1"/>
    </row>
    <row r="272" spans="2:10" x14ac:dyDescent="0.2">
      <c r="B272" s="9" t="str">
        <f>$B$36</f>
        <v>Agriculture</v>
      </c>
      <c r="C272" s="43">
        <f t="shared" si="20"/>
        <v>1414142.1271871142</v>
      </c>
      <c r="D272" s="43">
        <f t="shared" si="20"/>
        <v>2899445.2767314082</v>
      </c>
      <c r="E272" s="43">
        <f t="shared" si="20"/>
        <v>423815.17529003427</v>
      </c>
      <c r="F272" s="43">
        <f t="shared" si="20"/>
        <v>0</v>
      </c>
      <c r="G272" s="43">
        <f t="shared" si="20"/>
        <v>0</v>
      </c>
      <c r="H272" s="43">
        <f t="shared" si="21"/>
        <v>4737402.5792085566</v>
      </c>
      <c r="I272" s="1"/>
    </row>
    <row r="273" spans="2:10" x14ac:dyDescent="0.2">
      <c r="B273" s="9" t="str">
        <f>$B$37</f>
        <v>Engineering</v>
      </c>
      <c r="C273" s="43">
        <f t="shared" si="20"/>
        <v>1212243.0798195489</v>
      </c>
      <c r="D273" s="43">
        <f t="shared" si="20"/>
        <v>1261723.6758794892</v>
      </c>
      <c r="E273" s="43">
        <f t="shared" si="20"/>
        <v>935170.69338522176</v>
      </c>
      <c r="F273" s="43">
        <f t="shared" si="20"/>
        <v>0</v>
      </c>
      <c r="G273" s="43">
        <f t="shared" si="20"/>
        <v>0</v>
      </c>
      <c r="H273" s="43">
        <f t="shared" si="21"/>
        <v>3409137.4490842596</v>
      </c>
      <c r="I273" s="1"/>
    </row>
    <row r="274" spans="2:10" x14ac:dyDescent="0.2">
      <c r="B274" s="9" t="str">
        <f>$B$38</f>
        <v>Home Economics</v>
      </c>
      <c r="C274" s="43">
        <f t="shared" si="20"/>
        <v>1182777.4041477093</v>
      </c>
      <c r="D274" s="43">
        <f t="shared" si="20"/>
        <v>1630640.344371228</v>
      </c>
      <c r="E274" s="43">
        <f t="shared" si="20"/>
        <v>279105.28576065967</v>
      </c>
      <c r="F274" s="43">
        <f t="shared" si="20"/>
        <v>0</v>
      </c>
      <c r="G274" s="43">
        <f t="shared" si="20"/>
        <v>0</v>
      </c>
      <c r="H274" s="43">
        <f t="shared" si="21"/>
        <v>3092523.034279597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48297.047599746402</v>
      </c>
      <c r="D277" s="43">
        <f t="shared" si="20"/>
        <v>0</v>
      </c>
      <c r="E277" s="43">
        <f t="shared" si="20"/>
        <v>1812518.9024165382</v>
      </c>
      <c r="F277" s="43">
        <f t="shared" si="20"/>
        <v>0</v>
      </c>
      <c r="G277" s="43">
        <f t="shared" si="20"/>
        <v>0</v>
      </c>
      <c r="H277" s="43">
        <f t="shared" si="21"/>
        <v>1860815.9500162846</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3414.2419283719901</v>
      </c>
      <c r="D279" s="43">
        <f t="shared" si="20"/>
        <v>218451.98587197691</v>
      </c>
      <c r="E279" s="43">
        <f t="shared" si="20"/>
        <v>0</v>
      </c>
      <c r="F279" s="43">
        <f t="shared" si="20"/>
        <v>0</v>
      </c>
      <c r="G279" s="43">
        <f t="shared" si="20"/>
        <v>0</v>
      </c>
      <c r="H279" s="43">
        <f t="shared" si="21"/>
        <v>221866.22780034889</v>
      </c>
      <c r="I279" s="1"/>
    </row>
    <row r="280" spans="2:10" x14ac:dyDescent="0.2">
      <c r="B280" s="9" t="str">
        <f>$B$44</f>
        <v>Physical Training</v>
      </c>
      <c r="C280" s="43">
        <f t="shared" si="20"/>
        <v>950331.01444144454</v>
      </c>
      <c r="D280" s="43">
        <f t="shared" si="20"/>
        <v>0</v>
      </c>
      <c r="E280" s="43">
        <f t="shared" si="20"/>
        <v>0</v>
      </c>
      <c r="F280" s="43">
        <f t="shared" si="20"/>
        <v>0</v>
      </c>
      <c r="G280" s="43">
        <f t="shared" si="20"/>
        <v>0</v>
      </c>
      <c r="H280" s="43">
        <f t="shared" si="21"/>
        <v>950331.01444144454</v>
      </c>
      <c r="I280" s="1"/>
    </row>
    <row r="281" spans="2:10" x14ac:dyDescent="0.2">
      <c r="B281" s="9" t="str">
        <f>$B$45</f>
        <v>Health Services</v>
      </c>
      <c r="C281" s="43">
        <f t="shared" si="20"/>
        <v>1347556.6318627535</v>
      </c>
      <c r="D281" s="43">
        <f t="shared" si="20"/>
        <v>4584789.3432813743</v>
      </c>
      <c r="E281" s="43">
        <f t="shared" si="20"/>
        <v>582732.03897824872</v>
      </c>
      <c r="F281" s="43">
        <f t="shared" si="20"/>
        <v>0</v>
      </c>
      <c r="G281" s="43">
        <f t="shared" si="20"/>
        <v>0</v>
      </c>
      <c r="H281" s="43">
        <f t="shared" si="21"/>
        <v>6515078.0141223762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6154253.0649709441</v>
      </c>
      <c r="D283" s="43">
        <f t="shared" si="20"/>
        <v>20457190.031756535</v>
      </c>
      <c r="E283" s="43">
        <f t="shared" si="20"/>
        <v>2948042.2650267063</v>
      </c>
      <c r="F283" s="43">
        <f t="shared" si="20"/>
        <v>35651.873841700814</v>
      </c>
      <c r="G283" s="43">
        <f t="shared" si="20"/>
        <v>0</v>
      </c>
      <c r="H283" s="43">
        <f t="shared" si="21"/>
        <v>29595137.235595886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885738.32424840797</v>
      </c>
      <c r="E285" s="43">
        <f t="shared" si="22"/>
        <v>0</v>
      </c>
      <c r="F285" s="43">
        <f t="shared" si="22"/>
        <v>0</v>
      </c>
      <c r="G285" s="43">
        <f t="shared" si="22"/>
        <v>0</v>
      </c>
      <c r="H285" s="43">
        <f t="shared" si="21"/>
        <v>885738.32424840797</v>
      </c>
      <c r="I285" s="1"/>
    </row>
    <row r="286" spans="2:10" x14ac:dyDescent="0.2">
      <c r="B286" s="9" t="str">
        <f>$B$50</f>
        <v>Technology</v>
      </c>
      <c r="C286" s="43">
        <f t="shared" si="22"/>
        <v>1208593.9706511092</v>
      </c>
      <c r="D286" s="43">
        <f t="shared" si="22"/>
        <v>2091711.5955186128</v>
      </c>
      <c r="E286" s="43">
        <f t="shared" si="22"/>
        <v>319926.24868301512</v>
      </c>
      <c r="F286" s="43">
        <f t="shared" si="22"/>
        <v>0</v>
      </c>
      <c r="G286" s="43">
        <f t="shared" si="22"/>
        <v>0</v>
      </c>
      <c r="H286" s="43">
        <f t="shared" si="21"/>
        <v>3620231.8148527369</v>
      </c>
      <c r="I286" s="1"/>
    </row>
    <row r="287" spans="2:10" x14ac:dyDescent="0.2">
      <c r="B287" s="9" t="str">
        <f>$B$51</f>
        <v>Nursing</v>
      </c>
      <c r="C287" s="43">
        <f t="shared" si="22"/>
        <v>52785.698753540441</v>
      </c>
      <c r="D287" s="43">
        <f t="shared" si="22"/>
        <v>6051375.9009241033</v>
      </c>
      <c r="E287" s="43">
        <f t="shared" si="22"/>
        <v>0</v>
      </c>
      <c r="F287" s="43">
        <f t="shared" si="22"/>
        <v>0</v>
      </c>
      <c r="G287" s="43">
        <f t="shared" si="22"/>
        <v>0</v>
      </c>
      <c r="H287" s="43">
        <f t="shared" si="21"/>
        <v>6104161.5996776437</v>
      </c>
      <c r="I287" s="1"/>
    </row>
    <row r="288" spans="2:10" x14ac:dyDescent="0.2">
      <c r="B288" s="39" t="str">
        <f>$B$52</f>
        <v>Totals</v>
      </c>
      <c r="C288" s="42">
        <f>SUM(C268:C287)</f>
        <v>75467580.963856429</v>
      </c>
      <c r="D288" s="42">
        <f>SUM(D268:D287)</f>
        <v>92602403.617301032</v>
      </c>
      <c r="E288" s="42">
        <f>SUM(E268:E287)</f>
        <v>26432950.018037267</v>
      </c>
      <c r="F288" s="42">
        <f>SUM(F268:F287)</f>
        <v>5533872.400805234</v>
      </c>
      <c r="G288" s="42">
        <f>SUM(G268:G287)</f>
        <v>0</v>
      </c>
      <c r="H288" s="42">
        <f t="shared" si="21"/>
        <v>200036806.99999994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254.9620295987541</v>
      </c>
      <c r="D293" s="40">
        <f t="shared" si="23"/>
        <v>356.11198100687449</v>
      </c>
      <c r="E293" s="40">
        <f t="shared" si="23"/>
        <v>713.62883945089084</v>
      </c>
      <c r="F293" s="40">
        <f t="shared" si="23"/>
        <v>1422.3511944789077</v>
      </c>
      <c r="G293" s="41">
        <f t="shared" si="23"/>
        <v>0</v>
      </c>
      <c r="H293" s="42">
        <f t="shared" si="23"/>
        <v>322.06671466937109</v>
      </c>
      <c r="I293" s="1"/>
    </row>
    <row r="294" spans="2:10" x14ac:dyDescent="0.2">
      <c r="B294" s="9" t="str">
        <f>$B$33</f>
        <v>Science</v>
      </c>
      <c r="C294" s="75">
        <f t="shared" si="23"/>
        <v>237.66026103978729</v>
      </c>
      <c r="D294" s="75">
        <f t="shared" si="23"/>
        <v>438.61927633334949</v>
      </c>
      <c r="E294" s="75">
        <f t="shared" si="23"/>
        <v>1053.3900882288895</v>
      </c>
      <c r="F294" s="75">
        <f t="shared" si="23"/>
        <v>1123.7177838492489</v>
      </c>
      <c r="G294" s="96">
        <f t="shared" si="23"/>
        <v>0</v>
      </c>
      <c r="H294" s="43">
        <f t="shared" si="23"/>
        <v>307.17807302651056</v>
      </c>
      <c r="I294" s="1"/>
    </row>
    <row r="295" spans="2:10" x14ac:dyDescent="0.2">
      <c r="B295" s="9" t="str">
        <f>$B$34</f>
        <v>Fine Arts</v>
      </c>
      <c r="C295" s="75">
        <f t="shared" si="23"/>
        <v>448.64037831913436</v>
      </c>
      <c r="D295" s="75">
        <f t="shared" si="23"/>
        <v>739.00973954564074</v>
      </c>
      <c r="E295" s="75">
        <f t="shared" si="23"/>
        <v>1184.4414099927249</v>
      </c>
      <c r="F295" s="75">
        <f t="shared" si="23"/>
        <v>0</v>
      </c>
      <c r="G295" s="96">
        <f t="shared" si="23"/>
        <v>0</v>
      </c>
      <c r="H295" s="43">
        <f t="shared" si="23"/>
        <v>546.82044050078889</v>
      </c>
      <c r="I295" s="1"/>
    </row>
    <row r="296" spans="2:10" x14ac:dyDescent="0.2">
      <c r="B296" s="9" t="str">
        <f>$B$35</f>
        <v>Teacher Education</v>
      </c>
      <c r="C296" s="75">
        <f t="shared" si="23"/>
        <v>382.19932761961542</v>
      </c>
      <c r="D296" s="75">
        <f t="shared" si="23"/>
        <v>449.57641311658836</v>
      </c>
      <c r="E296" s="75">
        <f t="shared" si="23"/>
        <v>727.93075838469997</v>
      </c>
      <c r="F296" s="75">
        <f t="shared" si="23"/>
        <v>1416.1255672214979</v>
      </c>
      <c r="G296" s="96">
        <f t="shared" si="23"/>
        <v>0</v>
      </c>
      <c r="H296" s="43">
        <f t="shared" si="23"/>
        <v>573.30821344750279</v>
      </c>
      <c r="I296" s="1"/>
    </row>
    <row r="297" spans="2:10" x14ac:dyDescent="0.2">
      <c r="B297" s="9" t="str">
        <f>$B$36</f>
        <v>Agriculture</v>
      </c>
      <c r="C297" s="75">
        <f t="shared" si="23"/>
        <v>242.06472563969774</v>
      </c>
      <c r="D297" s="75">
        <f t="shared" si="23"/>
        <v>380.30499432468628</v>
      </c>
      <c r="E297" s="75">
        <f t="shared" si="23"/>
        <v>589.4508696662507</v>
      </c>
      <c r="F297" s="75">
        <f t="shared" si="23"/>
        <v>0</v>
      </c>
      <c r="G297" s="96">
        <f t="shared" si="23"/>
        <v>0</v>
      </c>
      <c r="H297" s="43">
        <f t="shared" si="23"/>
        <v>333.97268799496345</v>
      </c>
      <c r="I297" s="1"/>
    </row>
    <row r="298" spans="2:10" x14ac:dyDescent="0.2">
      <c r="B298" s="9" t="str">
        <f>$B$37</f>
        <v>Engineering</v>
      </c>
      <c r="C298" s="75">
        <f t="shared" si="23"/>
        <v>537.58007974259374</v>
      </c>
      <c r="D298" s="75">
        <f t="shared" si="23"/>
        <v>819.83344761500268</v>
      </c>
      <c r="E298" s="75">
        <f t="shared" si="23"/>
        <v>983.35509293924474</v>
      </c>
      <c r="F298" s="75">
        <f t="shared" si="23"/>
        <v>0</v>
      </c>
      <c r="G298" s="96">
        <f t="shared" si="23"/>
        <v>0</v>
      </c>
      <c r="H298" s="43">
        <f t="shared" si="23"/>
        <v>718.46943078698837</v>
      </c>
      <c r="I298" s="1"/>
    </row>
    <row r="299" spans="2:10" x14ac:dyDescent="0.2">
      <c r="B299" s="9" t="str">
        <f>$B$38</f>
        <v>Home Economics</v>
      </c>
      <c r="C299" s="75">
        <f t="shared" si="23"/>
        <v>271.77789617364641</v>
      </c>
      <c r="D299" s="75">
        <f t="shared" si="23"/>
        <v>459.07667352793584</v>
      </c>
      <c r="E299" s="75">
        <f t="shared" si="23"/>
        <v>525.62200708222156</v>
      </c>
      <c r="F299" s="75">
        <f t="shared" si="23"/>
        <v>0</v>
      </c>
      <c r="G299" s="96">
        <f t="shared" si="23"/>
        <v>0</v>
      </c>
      <c r="H299" s="43">
        <f t="shared" si="23"/>
        <v>366.62987958264341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261.06512216079136</v>
      </c>
      <c r="D302" s="75">
        <f t="shared" si="23"/>
        <v>0</v>
      </c>
      <c r="E302" s="75">
        <f t="shared" si="23"/>
        <v>693.65438286128517</v>
      </c>
      <c r="F302" s="75">
        <f t="shared" si="23"/>
        <v>0</v>
      </c>
      <c r="G302" s="96">
        <f t="shared" si="23"/>
        <v>0</v>
      </c>
      <c r="H302" s="43">
        <f t="shared" si="23"/>
        <v>665.05216226457628</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227.61612855813266</v>
      </c>
      <c r="D304" s="75">
        <f t="shared" si="23"/>
        <v>527.66180162313265</v>
      </c>
      <c r="E304" s="75">
        <f t="shared" si="23"/>
        <v>0</v>
      </c>
      <c r="F304" s="75">
        <f t="shared" si="23"/>
        <v>0</v>
      </c>
      <c r="G304" s="96">
        <f t="shared" si="23"/>
        <v>0</v>
      </c>
      <c r="H304" s="43">
        <f t="shared" si="23"/>
        <v>517.17069417330742</v>
      </c>
      <c r="I304" s="1"/>
    </row>
    <row r="305" spans="2:10" x14ac:dyDescent="0.2">
      <c r="B305" s="9" t="str">
        <f>$B$44</f>
        <v>Physical Training</v>
      </c>
      <c r="C305" s="75">
        <f t="shared" si="23"/>
        <v>240.10384397206784</v>
      </c>
      <c r="D305" s="75">
        <f t="shared" si="23"/>
        <v>0</v>
      </c>
      <c r="E305" s="75">
        <f t="shared" si="23"/>
        <v>0</v>
      </c>
      <c r="F305" s="75">
        <f t="shared" si="23"/>
        <v>0</v>
      </c>
      <c r="G305" s="96">
        <f t="shared" si="23"/>
        <v>0</v>
      </c>
      <c r="H305" s="43">
        <f t="shared" si="23"/>
        <v>240.10384397206784</v>
      </c>
      <c r="I305" s="1"/>
    </row>
    <row r="306" spans="2:10" x14ac:dyDescent="0.2">
      <c r="B306" s="9" t="str">
        <f>$B$45</f>
        <v>Health Services</v>
      </c>
      <c r="C306" s="75">
        <f t="shared" si="23"/>
        <v>205.20125351953001</v>
      </c>
      <c r="D306" s="75">
        <f t="shared" si="23"/>
        <v>330.10219189872379</v>
      </c>
      <c r="E306" s="75">
        <f t="shared" si="23"/>
        <v>703.78265577083175</v>
      </c>
      <c r="F306" s="75">
        <f t="shared" si="23"/>
        <v>0</v>
      </c>
      <c r="G306" s="96">
        <f t="shared" si="23"/>
        <v>0</v>
      </c>
      <c r="H306" s="43">
        <f t="shared" si="23"/>
        <v>306.10214311794664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325.3636301861456</v>
      </c>
      <c r="D308" s="75">
        <f t="shared" si="23"/>
        <v>436.60633938227585</v>
      </c>
      <c r="E308" s="75">
        <f t="shared" si="23"/>
        <v>631.13728645401545</v>
      </c>
      <c r="F308" s="75">
        <f t="shared" si="23"/>
        <v>2376.791589446721</v>
      </c>
      <c r="G308" s="96">
        <f t="shared" si="23"/>
        <v>0</v>
      </c>
      <c r="H308" s="43">
        <f t="shared" si="23"/>
        <v>420.05134034852796</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368.59688899226302</v>
      </c>
      <c r="E310" s="75">
        <f t="shared" si="24"/>
        <v>0</v>
      </c>
      <c r="F310" s="75">
        <f t="shared" si="24"/>
        <v>0</v>
      </c>
      <c r="G310" s="96">
        <f t="shared" si="24"/>
        <v>0</v>
      </c>
      <c r="H310" s="43">
        <f t="shared" si="24"/>
        <v>368.59688899226302</v>
      </c>
      <c r="I310" s="1"/>
    </row>
    <row r="311" spans="2:10" x14ac:dyDescent="0.2">
      <c r="B311" s="9" t="str">
        <f>$B$50</f>
        <v>Technology</v>
      </c>
      <c r="C311" s="75">
        <f t="shared" si="24"/>
        <v>381.50062204896125</v>
      </c>
      <c r="D311" s="75">
        <f t="shared" si="24"/>
        <v>471.63733833565112</v>
      </c>
      <c r="E311" s="75">
        <f t="shared" si="24"/>
        <v>552.5496523022714</v>
      </c>
      <c r="F311" s="75">
        <f t="shared" si="24"/>
        <v>0</v>
      </c>
      <c r="G311" s="96">
        <f t="shared" si="24"/>
        <v>0</v>
      </c>
      <c r="H311" s="43">
        <f t="shared" si="24"/>
        <v>442.46294486100425</v>
      </c>
      <c r="I311" s="1"/>
    </row>
    <row r="312" spans="2:10" x14ac:dyDescent="0.2">
      <c r="B312" s="9" t="str">
        <f>$B$51</f>
        <v>Nursing</v>
      </c>
      <c r="C312" s="75">
        <f t="shared" si="24"/>
        <v>586.50776392822706</v>
      </c>
      <c r="D312" s="75">
        <f t="shared" si="24"/>
        <v>769.99311629012641</v>
      </c>
      <c r="E312" s="75">
        <f t="shared" si="24"/>
        <v>0</v>
      </c>
      <c r="F312" s="75">
        <f t="shared" si="24"/>
        <v>0</v>
      </c>
      <c r="G312" s="96">
        <f t="shared" si="24"/>
        <v>0</v>
      </c>
      <c r="H312" s="43">
        <f t="shared" si="24"/>
        <v>767.91566230691205</v>
      </c>
      <c r="I312" s="1"/>
    </row>
    <row r="313" spans="2:10" x14ac:dyDescent="0.2">
      <c r="B313" s="39" t="str">
        <f>$B$52</f>
        <v>Totals</v>
      </c>
      <c r="C313" s="42">
        <f t="shared" si="24"/>
        <v>275.81567219700759</v>
      </c>
      <c r="D313" s="42">
        <f t="shared" si="24"/>
        <v>423.22660142001649</v>
      </c>
      <c r="E313" s="42">
        <f t="shared" si="24"/>
        <v>732.64087192098634</v>
      </c>
      <c r="F313" s="42">
        <f t="shared" si="24"/>
        <v>1409.5446767206404</v>
      </c>
      <c r="G313" s="42">
        <f t="shared" si="24"/>
        <v>0</v>
      </c>
      <c r="H313" s="42">
        <f t="shared" si="24"/>
        <v>375.71100931216205</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1.3967255499468092</v>
      </c>
      <c r="E318" s="59">
        <f t="shared" si="25"/>
        <v>2.7989612436564086</v>
      </c>
      <c r="F318" s="59">
        <f t="shared" si="25"/>
        <v>5.5786785064322304</v>
      </c>
      <c r="G318" s="59">
        <f t="shared" si="25"/>
        <v>0</v>
      </c>
      <c r="H318" s="59">
        <f t="shared" si="25"/>
        <v>1.2631948183665733</v>
      </c>
      <c r="I318" s="1"/>
    </row>
    <row r="319" spans="2:10" x14ac:dyDescent="0.2">
      <c r="B319" s="9" t="str">
        <f>$B$33</f>
        <v>Science</v>
      </c>
      <c r="C319" s="59">
        <f t="shared" ref="C319:H334" si="26">IF($C$293=0,"",C294/$C$293)</f>
        <v>0.93213982259948502</v>
      </c>
      <c r="D319" s="59">
        <f t="shared" si="26"/>
        <v>1.7203317569428889</v>
      </c>
      <c r="E319" s="59">
        <f t="shared" si="26"/>
        <v>4.1315567258648658</v>
      </c>
      <c r="F319" s="59">
        <f t="shared" si="26"/>
        <v>4.407392683599582</v>
      </c>
      <c r="G319" s="59">
        <f t="shared" si="26"/>
        <v>0</v>
      </c>
      <c r="H319" s="59">
        <f t="shared" si="26"/>
        <v>1.2047992930944711</v>
      </c>
      <c r="I319" s="1"/>
    </row>
    <row r="320" spans="2:10" x14ac:dyDescent="0.2">
      <c r="B320" s="9" t="str">
        <f>$B$34</f>
        <v>Fine Arts</v>
      </c>
      <c r="C320" s="59">
        <f t="shared" si="26"/>
        <v>1.7596360486507781</v>
      </c>
      <c r="D320" s="59">
        <f t="shared" si="26"/>
        <v>2.8985090082184222</v>
      </c>
      <c r="E320" s="59">
        <f t="shared" si="26"/>
        <v>4.6455600147862679</v>
      </c>
      <c r="F320" s="59">
        <f t="shared" si="26"/>
        <v>0</v>
      </c>
      <c r="G320" s="59">
        <f t="shared" si="26"/>
        <v>0</v>
      </c>
      <c r="H320" s="59">
        <f t="shared" si="26"/>
        <v>2.1447132396982651</v>
      </c>
      <c r="I320" s="1"/>
    </row>
    <row r="321" spans="2:9" x14ac:dyDescent="0.2">
      <c r="B321" s="9" t="str">
        <f>$B$35</f>
        <v>Teacher Education</v>
      </c>
      <c r="C321" s="59">
        <f t="shared" si="26"/>
        <v>1.4990441055913335</v>
      </c>
      <c r="D321" s="59">
        <f t="shared" si="26"/>
        <v>1.7633073200119571</v>
      </c>
      <c r="E321" s="59">
        <f t="shared" si="26"/>
        <v>2.855055552900482</v>
      </c>
      <c r="F321" s="59">
        <f t="shared" si="26"/>
        <v>5.5542606459876485</v>
      </c>
      <c r="G321" s="59">
        <f t="shared" si="26"/>
        <v>0</v>
      </c>
      <c r="H321" s="59">
        <f t="shared" si="26"/>
        <v>2.2486023285496484</v>
      </c>
      <c r="I321" s="1"/>
    </row>
    <row r="322" spans="2:9" x14ac:dyDescent="0.2">
      <c r="B322" s="9" t="str">
        <f>$B$36</f>
        <v>Agriculture</v>
      </c>
      <c r="C322" s="59">
        <f t="shared" si="26"/>
        <v>0.94941480510116172</v>
      </c>
      <c r="D322" s="59">
        <f t="shared" si="26"/>
        <v>1.4916142412389419</v>
      </c>
      <c r="E322" s="59">
        <f t="shared" si="26"/>
        <v>2.3119162904135084</v>
      </c>
      <c r="F322" s="59">
        <f t="shared" si="26"/>
        <v>0</v>
      </c>
      <c r="G322" s="59">
        <f t="shared" si="26"/>
        <v>0</v>
      </c>
      <c r="H322" s="59">
        <f t="shared" si="26"/>
        <v>1.3098918631945007</v>
      </c>
      <c r="I322" s="1"/>
    </row>
    <row r="323" spans="2:9" x14ac:dyDescent="0.2">
      <c r="B323" s="9" t="str">
        <f>$B$37</f>
        <v>Engineering</v>
      </c>
      <c r="C323" s="59">
        <f t="shared" si="26"/>
        <v>2.1084711342650087</v>
      </c>
      <c r="D323" s="59">
        <f t="shared" si="26"/>
        <v>3.2155119289927745</v>
      </c>
      <c r="E323" s="59">
        <f t="shared" si="26"/>
        <v>3.8568687835078719</v>
      </c>
      <c r="F323" s="59">
        <f t="shared" si="26"/>
        <v>0</v>
      </c>
      <c r="G323" s="59">
        <f t="shared" si="26"/>
        <v>0</v>
      </c>
      <c r="H323" s="59">
        <f t="shared" si="26"/>
        <v>2.8179467817920885</v>
      </c>
      <c r="I323" s="1"/>
    </row>
    <row r="324" spans="2:9" x14ac:dyDescent="0.2">
      <c r="B324" s="9" t="str">
        <f>$B$38</f>
        <v>Home Economics</v>
      </c>
      <c r="C324" s="59">
        <f t="shared" si="26"/>
        <v>1.0659543956461135</v>
      </c>
      <c r="D324" s="59">
        <f t="shared" si="26"/>
        <v>1.8005687915585182</v>
      </c>
      <c r="E324" s="59">
        <f t="shared" si="26"/>
        <v>2.0615697478931194</v>
      </c>
      <c r="F324" s="59">
        <f t="shared" si="26"/>
        <v>0</v>
      </c>
      <c r="G324" s="59">
        <f t="shared" si="26"/>
        <v>0</v>
      </c>
      <c r="H324" s="59">
        <f t="shared" si="26"/>
        <v>1.4379783537165371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1.023937260664429</v>
      </c>
      <c r="D327" s="59">
        <f t="shared" si="26"/>
        <v>0</v>
      </c>
      <c r="E327" s="59">
        <f t="shared" si="26"/>
        <v>2.720618375814321</v>
      </c>
      <c r="F327" s="59">
        <f t="shared" si="26"/>
        <v>0</v>
      </c>
      <c r="G327" s="59">
        <f t="shared" si="26"/>
        <v>0</v>
      </c>
      <c r="H327" s="59">
        <f t="shared" si="26"/>
        <v>2.6084361005095564</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0.89274520177119321</v>
      </c>
      <c r="D329" s="59">
        <f t="shared" si="26"/>
        <v>2.0695701334568883</v>
      </c>
      <c r="E329" s="59">
        <f t="shared" si="26"/>
        <v>0</v>
      </c>
      <c r="F329" s="59">
        <f t="shared" si="26"/>
        <v>0</v>
      </c>
      <c r="G329" s="59">
        <f t="shared" si="26"/>
        <v>0</v>
      </c>
      <c r="H329" s="59">
        <f t="shared" si="26"/>
        <v>2.0284224085727729</v>
      </c>
      <c r="I329" s="1"/>
    </row>
    <row r="330" spans="2:9" x14ac:dyDescent="0.2">
      <c r="B330" s="9" t="str">
        <f>$B$44</f>
        <v>Physical Training</v>
      </c>
      <c r="C330" s="59">
        <f t="shared" si="26"/>
        <v>0.9417239278724393</v>
      </c>
      <c r="D330" s="59">
        <f t="shared" si="26"/>
        <v>0</v>
      </c>
      <c r="E330" s="59">
        <f t="shared" si="26"/>
        <v>0</v>
      </c>
      <c r="F330" s="59">
        <f t="shared" si="26"/>
        <v>0</v>
      </c>
      <c r="G330" s="59">
        <f t="shared" si="26"/>
        <v>0</v>
      </c>
      <c r="H330" s="59">
        <f t="shared" si="26"/>
        <v>0.9417239278724393</v>
      </c>
      <c r="I330" s="1"/>
    </row>
    <row r="331" spans="2:9" x14ac:dyDescent="0.2">
      <c r="B331" s="9" t="str">
        <f>$B$45</f>
        <v>Health Services</v>
      </c>
      <c r="C331" s="59">
        <f t="shared" si="26"/>
        <v>0.80483064024264717</v>
      </c>
      <c r="D331" s="59">
        <f t="shared" si="26"/>
        <v>1.294711186674429</v>
      </c>
      <c r="E331" s="59">
        <f t="shared" si="26"/>
        <v>2.7603430082448281</v>
      </c>
      <c r="F331" s="59">
        <f t="shared" si="26"/>
        <v>0</v>
      </c>
      <c r="G331" s="59">
        <f t="shared" si="26"/>
        <v>0</v>
      </c>
      <c r="H331" s="59">
        <f t="shared" si="26"/>
        <v>1.2005793317525522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1.2761258242969977</v>
      </c>
      <c r="D333" s="59">
        <f t="shared" si="26"/>
        <v>1.7124367109462693</v>
      </c>
      <c r="E333" s="59">
        <f t="shared" si="26"/>
        <v>2.4754167804800828</v>
      </c>
      <c r="F333" s="59">
        <f t="shared" si="26"/>
        <v>9.3221394306720544</v>
      </c>
      <c r="G333" s="59">
        <f t="shared" si="26"/>
        <v>0</v>
      </c>
      <c r="H333" s="59">
        <f t="shared" si="26"/>
        <v>1.6475054776179134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1.4456932648847418</v>
      </c>
      <c r="E335" s="59">
        <f t="shared" si="27"/>
        <v>0</v>
      </c>
      <c r="F335" s="59">
        <f t="shared" si="27"/>
        <v>0</v>
      </c>
      <c r="G335" s="59">
        <f t="shared" si="27"/>
        <v>0</v>
      </c>
      <c r="H335" s="59">
        <f t="shared" si="27"/>
        <v>1.4456932648847418</v>
      </c>
      <c r="I335" s="1"/>
    </row>
    <row r="336" spans="2:9" x14ac:dyDescent="0.2">
      <c r="B336" s="9" t="str">
        <f>$B$50</f>
        <v>Technology</v>
      </c>
      <c r="C336" s="59">
        <f t="shared" si="27"/>
        <v>1.4963036756859325</v>
      </c>
      <c r="D336" s="59">
        <f t="shared" si="27"/>
        <v>1.8498336363178833</v>
      </c>
      <c r="E336" s="59">
        <f t="shared" si="27"/>
        <v>2.1671840829469593</v>
      </c>
      <c r="F336" s="59">
        <f t="shared" si="27"/>
        <v>0</v>
      </c>
      <c r="G336" s="59">
        <f t="shared" si="27"/>
        <v>0</v>
      </c>
      <c r="H336" s="59">
        <f t="shared" si="27"/>
        <v>1.7354072116437467</v>
      </c>
      <c r="I336" s="1"/>
    </row>
    <row r="337" spans="2:10" x14ac:dyDescent="0.2">
      <c r="B337" s="9" t="str">
        <f>$B$51</f>
        <v>Nursing</v>
      </c>
      <c r="C337" s="59">
        <f t="shared" si="27"/>
        <v>2.3003729804443522</v>
      </c>
      <c r="D337" s="59">
        <f t="shared" si="27"/>
        <v>3.0200305414178783</v>
      </c>
      <c r="E337" s="59">
        <f t="shared" si="27"/>
        <v>0</v>
      </c>
      <c r="F337" s="59">
        <f t="shared" si="27"/>
        <v>0</v>
      </c>
      <c r="G337" s="59">
        <f t="shared" si="27"/>
        <v>0</v>
      </c>
      <c r="H337" s="59">
        <f t="shared" si="27"/>
        <v>3.0118824497726879</v>
      </c>
      <c r="I337" s="1"/>
    </row>
    <row r="338" spans="2:10" x14ac:dyDescent="0.2">
      <c r="B338" s="39" t="str">
        <f>$B$52</f>
        <v>Totals</v>
      </c>
      <c r="C338" s="59">
        <f t="shared" si="27"/>
        <v>1.0817911695756104</v>
      </c>
      <c r="D338" s="59">
        <f t="shared" si="27"/>
        <v>1.6599593362433942</v>
      </c>
      <c r="E338" s="59">
        <f t="shared" si="27"/>
        <v>2.8735293371878874</v>
      </c>
      <c r="F338" s="59">
        <f t="shared" si="27"/>
        <v>5.5284493888713859</v>
      </c>
      <c r="G338" s="59">
        <f t="shared" si="27"/>
        <v>0</v>
      </c>
      <c r="H338" s="59">
        <f t="shared" si="27"/>
        <v>1.473595930748733</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7648.8608879626227</v>
      </c>
      <c r="D343" s="42">
        <f t="shared" si="28"/>
        <v>10683.359430206234</v>
      </c>
      <c r="E343" s="42">
        <f>E293*24</f>
        <v>17127.092146821378</v>
      </c>
      <c r="F343" s="42">
        <f>F293*18</f>
        <v>25602.321500620339</v>
      </c>
      <c r="G343" s="42">
        <f>G293*24</f>
        <v>0</v>
      </c>
      <c r="H343" s="42">
        <f>IF((C32/30+D32/30+E32/24+F32/18+G32/24)=0,0,H268/(C32/30+D32/30+E32/24+F32/18+G32/24))</f>
        <v>9495.7812524507044</v>
      </c>
      <c r="I343" s="1"/>
    </row>
    <row r="344" spans="2:10" x14ac:dyDescent="0.2">
      <c r="B344" s="9" t="str">
        <f>$B$33</f>
        <v>Science</v>
      </c>
      <c r="C344" s="43">
        <f t="shared" si="28"/>
        <v>7129.8078311936188</v>
      </c>
      <c r="D344" s="43">
        <f t="shared" si="28"/>
        <v>13158.578290000485</v>
      </c>
      <c r="E344" s="43">
        <f>E294*24</f>
        <v>25281.362117493347</v>
      </c>
      <c r="F344" s="43">
        <f>F294*18</f>
        <v>20226.920109286482</v>
      </c>
      <c r="G344" s="43">
        <f>G294*24</f>
        <v>0</v>
      </c>
      <c r="H344" s="43">
        <f t="shared" ref="H344:H363" si="29">IF((C33/30+D33/30+E33/24+F33/18+G33/24)=0,0,H269/(C33/30+D33/30+E33/24+F33/18+G33/24))</f>
        <v>9131.3676745089524</v>
      </c>
      <c r="I344" s="1"/>
    </row>
    <row r="345" spans="2:10" x14ac:dyDescent="0.2">
      <c r="B345" s="9" t="str">
        <f>$B$34</f>
        <v>Fine Arts</v>
      </c>
      <c r="C345" s="43">
        <f t="shared" si="28"/>
        <v>13459.21134957403</v>
      </c>
      <c r="D345" s="43">
        <f t="shared" si="28"/>
        <v>22170.292186369221</v>
      </c>
      <c r="E345" s="43">
        <f t="shared" ref="E345:E363" si="30">E295*24</f>
        <v>28426.593839825397</v>
      </c>
      <c r="F345" s="43">
        <f t="shared" ref="F345:F363" si="31">F295*18</f>
        <v>0</v>
      </c>
      <c r="G345" s="43">
        <f t="shared" ref="G345:G363" si="32">G295*24</f>
        <v>0</v>
      </c>
      <c r="H345" s="43">
        <f t="shared" si="29"/>
        <v>16313.732757217367</v>
      </c>
      <c r="I345" s="1"/>
    </row>
    <row r="346" spans="2:10" x14ac:dyDescent="0.2">
      <c r="B346" s="9" t="str">
        <f>$B$35</f>
        <v>Teacher Education</v>
      </c>
      <c r="C346" s="43">
        <f t="shared" si="28"/>
        <v>11465.979828588463</v>
      </c>
      <c r="D346" s="43">
        <f t="shared" si="28"/>
        <v>13487.29239349765</v>
      </c>
      <c r="E346" s="43">
        <f t="shared" si="30"/>
        <v>17470.3382012328</v>
      </c>
      <c r="F346" s="43">
        <f t="shared" si="31"/>
        <v>25490.260209986962</v>
      </c>
      <c r="G346" s="43">
        <f t="shared" si="32"/>
        <v>0</v>
      </c>
      <c r="H346" s="43">
        <f t="shared" si="29"/>
        <v>15543.165831974218</v>
      </c>
      <c r="I346" s="1"/>
    </row>
    <row r="347" spans="2:10" x14ac:dyDescent="0.2">
      <c r="B347" s="9" t="str">
        <f>$B$36</f>
        <v>Agriculture</v>
      </c>
      <c r="C347" s="43">
        <f t="shared" si="28"/>
        <v>7261.9417691909321</v>
      </c>
      <c r="D347" s="43">
        <f t="shared" si="28"/>
        <v>11409.149829740589</v>
      </c>
      <c r="E347" s="43">
        <f t="shared" si="30"/>
        <v>14146.820871990018</v>
      </c>
      <c r="F347" s="43">
        <f t="shared" si="31"/>
        <v>0</v>
      </c>
      <c r="G347" s="43">
        <f t="shared" si="32"/>
        <v>0</v>
      </c>
      <c r="H347" s="43">
        <f t="shared" si="29"/>
        <v>9893.8079239984472</v>
      </c>
      <c r="I347" s="1"/>
    </row>
    <row r="348" spans="2:10" x14ac:dyDescent="0.2">
      <c r="B348" s="9" t="str">
        <f>$B$37</f>
        <v>Engineering</v>
      </c>
      <c r="C348" s="43">
        <f t="shared" si="28"/>
        <v>16127.402392277812</v>
      </c>
      <c r="D348" s="43">
        <f t="shared" si="28"/>
        <v>24595.00342845008</v>
      </c>
      <c r="E348" s="43">
        <f t="shared" si="30"/>
        <v>23600.522230541872</v>
      </c>
      <c r="F348" s="43">
        <f t="shared" si="31"/>
        <v>0</v>
      </c>
      <c r="G348" s="43">
        <f t="shared" si="32"/>
        <v>0</v>
      </c>
      <c r="H348" s="43">
        <f t="shared" si="29"/>
        <v>20525.638146109635</v>
      </c>
      <c r="I348" s="1"/>
    </row>
    <row r="349" spans="2:10" x14ac:dyDescent="0.2">
      <c r="B349" s="9" t="str">
        <f>$B$38</f>
        <v>Home Economics</v>
      </c>
      <c r="C349" s="43">
        <f t="shared" si="28"/>
        <v>8153.3368852093927</v>
      </c>
      <c r="D349" s="43">
        <f t="shared" si="28"/>
        <v>13772.300205838075</v>
      </c>
      <c r="E349" s="43">
        <f t="shared" si="30"/>
        <v>12614.928169973318</v>
      </c>
      <c r="F349" s="43">
        <f t="shared" si="31"/>
        <v>0</v>
      </c>
      <c r="G349" s="43">
        <f t="shared" si="32"/>
        <v>0</v>
      </c>
      <c r="H349" s="43">
        <f t="shared" si="29"/>
        <v>10828.477841718992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7831.9536648237408</v>
      </c>
      <c r="D352" s="43">
        <f t="shared" si="28"/>
        <v>0</v>
      </c>
      <c r="E352" s="43">
        <f t="shared" si="30"/>
        <v>16647.705188670843</v>
      </c>
      <c r="F352" s="43">
        <f t="shared" si="31"/>
        <v>0</v>
      </c>
      <c r="G352" s="43">
        <f t="shared" si="32"/>
        <v>0</v>
      </c>
      <c r="H352" s="43">
        <f t="shared" si="29"/>
        <v>16175.147700250209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6828.4838567439801</v>
      </c>
      <c r="D354" s="43">
        <f t="shared" si="28"/>
        <v>15829.85404869398</v>
      </c>
      <c r="E354" s="43">
        <f t="shared" si="30"/>
        <v>0</v>
      </c>
      <c r="F354" s="43">
        <f t="shared" si="31"/>
        <v>0</v>
      </c>
      <c r="G354" s="43">
        <f t="shared" si="32"/>
        <v>0</v>
      </c>
      <c r="H354" s="43">
        <f t="shared" si="29"/>
        <v>15515.120825199223</v>
      </c>
      <c r="I354" s="1"/>
    </row>
    <row r="355" spans="2:9" x14ac:dyDescent="0.2">
      <c r="B355" s="9" t="str">
        <f>$B$44</f>
        <v>Physical Training</v>
      </c>
      <c r="C355" s="43">
        <f t="shared" si="28"/>
        <v>7203.1153191620351</v>
      </c>
      <c r="D355" s="43">
        <f t="shared" si="28"/>
        <v>0</v>
      </c>
      <c r="E355" s="43">
        <f t="shared" si="30"/>
        <v>0</v>
      </c>
      <c r="F355" s="43">
        <f t="shared" si="31"/>
        <v>0</v>
      </c>
      <c r="G355" s="43">
        <f t="shared" si="32"/>
        <v>0</v>
      </c>
      <c r="H355" s="43">
        <f t="shared" si="29"/>
        <v>7203.1153191620351</v>
      </c>
      <c r="I355" s="1"/>
    </row>
    <row r="356" spans="2:9" x14ac:dyDescent="0.2">
      <c r="B356" s="9" t="str">
        <f>$B$45</f>
        <v>Health Services</v>
      </c>
      <c r="C356" s="43">
        <f t="shared" si="28"/>
        <v>6156.0376055859006</v>
      </c>
      <c r="D356" s="43">
        <f t="shared" si="28"/>
        <v>9903.0657569617142</v>
      </c>
      <c r="E356" s="43">
        <f t="shared" si="30"/>
        <v>16890.783738499962</v>
      </c>
      <c r="F356" s="43">
        <f t="shared" si="31"/>
        <v>0</v>
      </c>
      <c r="G356" s="43">
        <f t="shared" si="32"/>
        <v>0</v>
      </c>
      <c r="H356" s="43">
        <f t="shared" si="29"/>
        <v>9094.6135788781939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9760.9089055843688</v>
      </c>
      <c r="D358" s="43">
        <f t="shared" si="28"/>
        <v>13098.190181468275</v>
      </c>
      <c r="E358" s="43">
        <f t="shared" si="30"/>
        <v>15147.294874896372</v>
      </c>
      <c r="F358" s="43">
        <f t="shared" si="31"/>
        <v>42782.248610040981</v>
      </c>
      <c r="G358" s="43">
        <f t="shared" si="32"/>
        <v>0</v>
      </c>
      <c r="H358" s="43">
        <f t="shared" si="29"/>
        <v>12394.354854630346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11057.90666976789</v>
      </c>
      <c r="E360" s="43">
        <f t="shared" si="30"/>
        <v>0</v>
      </c>
      <c r="F360" s="43">
        <f t="shared" si="31"/>
        <v>0</v>
      </c>
      <c r="G360" s="43">
        <f t="shared" si="32"/>
        <v>0</v>
      </c>
      <c r="H360" s="43">
        <f t="shared" si="29"/>
        <v>11057.90666976789</v>
      </c>
      <c r="I360" s="1"/>
    </row>
    <row r="361" spans="2:9" x14ac:dyDescent="0.2">
      <c r="B361" s="9" t="str">
        <f>$B$50</f>
        <v>Technology</v>
      </c>
      <c r="C361" s="43">
        <f t="shared" si="33"/>
        <v>11445.018661468837</v>
      </c>
      <c r="D361" s="43">
        <f t="shared" si="33"/>
        <v>14149.120150069533</v>
      </c>
      <c r="E361" s="43">
        <f t="shared" si="30"/>
        <v>13261.191655254514</v>
      </c>
      <c r="F361" s="43">
        <f t="shared" si="31"/>
        <v>0</v>
      </c>
      <c r="G361" s="43">
        <f t="shared" si="32"/>
        <v>0</v>
      </c>
      <c r="H361" s="43">
        <f t="shared" si="29"/>
        <v>13043.138612974102</v>
      </c>
      <c r="I361" s="1"/>
    </row>
    <row r="362" spans="2:9" x14ac:dyDescent="0.2">
      <c r="B362" s="9" t="str">
        <f>$B$51</f>
        <v>Nursing</v>
      </c>
      <c r="C362" s="43">
        <f t="shared" si="33"/>
        <v>17595.232917846814</v>
      </c>
      <c r="D362" s="43">
        <f t="shared" si="33"/>
        <v>23099.793488703792</v>
      </c>
      <c r="E362" s="43">
        <f t="shared" si="30"/>
        <v>0</v>
      </c>
      <c r="F362" s="43">
        <f t="shared" si="31"/>
        <v>0</v>
      </c>
      <c r="G362" s="43">
        <f t="shared" si="32"/>
        <v>0</v>
      </c>
      <c r="H362" s="43">
        <f t="shared" si="29"/>
        <v>23037.469869207362</v>
      </c>
      <c r="I362" s="1"/>
    </row>
    <row r="363" spans="2:9" x14ac:dyDescent="0.2">
      <c r="B363" s="39" t="str">
        <f>$B$52</f>
        <v>Totals</v>
      </c>
      <c r="C363" s="42">
        <f t="shared" si="33"/>
        <v>8274.4701659102284</v>
      </c>
      <c r="D363" s="42">
        <f t="shared" si="33"/>
        <v>12696.798042600494</v>
      </c>
      <c r="E363" s="42">
        <f t="shared" si="30"/>
        <v>17583.380926103673</v>
      </c>
      <c r="F363" s="42">
        <f t="shared" si="31"/>
        <v>25371.804180971529</v>
      </c>
      <c r="G363" s="42">
        <f t="shared" si="32"/>
        <v>0</v>
      </c>
      <c r="H363" s="42">
        <f t="shared" si="29"/>
        <v>11030.243578018253</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65" priority="18" stopIfTrue="1">
      <formula>#REF!&gt;5</formula>
    </cfRule>
  </conditionalFormatting>
  <conditionalFormatting sqref="C91:G110">
    <cfRule type="expression" dxfId="64" priority="17" stopIfTrue="1">
      <formula>C32=0</formula>
    </cfRule>
  </conditionalFormatting>
  <conditionalFormatting sqref="C143:G162">
    <cfRule type="expression" dxfId="63" priority="16" stopIfTrue="1">
      <formula>C32=0</formula>
    </cfRule>
  </conditionalFormatting>
  <conditionalFormatting sqref="C61:G80">
    <cfRule type="expression" dxfId="62" priority="15" stopIfTrue="1">
      <formula>C32=0</formula>
    </cfRule>
  </conditionalFormatting>
  <conditionalFormatting sqref="C25">
    <cfRule type="expression" dxfId="61" priority="14" stopIfTrue="1">
      <formula>C52=0</formula>
    </cfRule>
  </conditionalFormatting>
  <conditionalFormatting sqref="D25:G25">
    <cfRule type="expression" dxfId="60" priority="13" stopIfTrue="1">
      <formula>D52=0</formula>
    </cfRule>
  </conditionalFormatting>
  <conditionalFormatting sqref="C25:G25">
    <cfRule type="expression" dxfId="59" priority="12" stopIfTrue="1">
      <formula>AND(C52=0,C25&gt;0)</formula>
    </cfRule>
  </conditionalFormatting>
  <conditionalFormatting sqref="C116:G135">
    <cfRule type="expression" dxfId="58" priority="11" stopIfTrue="1">
      <formula>C32=0</formula>
    </cfRule>
  </conditionalFormatting>
  <conditionalFormatting sqref="H143:H162">
    <cfRule type="expression" dxfId="57" priority="10" stopIfTrue="1">
      <formula>OR(AND(#REF!&gt;0,H143&gt;0,H61=0),AND(#REF!&gt;0,H143&gt;0,H32=0))</formula>
    </cfRule>
  </conditionalFormatting>
  <conditionalFormatting sqref="H188">
    <cfRule type="expression" dxfId="56" priority="9" stopIfTrue="1">
      <formula>$H$188&lt;&gt;$I$163</formula>
    </cfRule>
  </conditionalFormatting>
  <conditionalFormatting sqref="H288">
    <cfRule type="expression" dxfId="55" priority="8" stopIfTrue="1">
      <formula>ROUND($H$288,-1)&lt;&gt;ROUND($H$18,-1)</formula>
    </cfRule>
  </conditionalFormatting>
  <conditionalFormatting sqref="C293:G312">
    <cfRule type="expression" dxfId="54" priority="7" stopIfTrue="1">
      <formula>C32=0</formula>
    </cfRule>
  </conditionalFormatting>
  <conditionalFormatting sqref="H138">
    <cfRule type="cellIs" dxfId="53" priority="6" operator="lessThan">
      <formula>0</formula>
    </cfRule>
  </conditionalFormatting>
  <conditionalFormatting sqref="C91:G110">
    <cfRule type="expression" dxfId="52" priority="5" stopIfTrue="1">
      <formula>C32=0</formula>
    </cfRule>
  </conditionalFormatting>
  <conditionalFormatting sqref="C143:H162">
    <cfRule type="expression" dxfId="51" priority="4" stopIfTrue="1">
      <formula>C32=0</formula>
    </cfRule>
  </conditionalFormatting>
  <conditionalFormatting sqref="H143:H162">
    <cfRule type="expression" dxfId="50" priority="3" stopIfTrue="1">
      <formula>OR(AND(#REF!&gt;0,H143&gt;0,H61=0),AND(#REF!&gt;0,H143&gt;0,H32=0))</formula>
    </cfRule>
  </conditionalFormatting>
  <conditionalFormatting sqref="H143:H162">
    <cfRule type="expression" dxfId="49" priority="2" stopIfTrue="1">
      <formula>OR(AND(#REF!&gt;0,H143&gt;0,H61=0),AND(#REF!&gt;0,H143&gt;0,H32=0))</formula>
    </cfRule>
  </conditionalFormatting>
  <conditionalFormatting sqref="H143:H162">
    <cfRule type="expression" dxfId="4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000"/>
    <pageSetUpPr fitToPage="1"/>
  </sheetPr>
  <dimension ref="B1:W363"/>
  <sheetViews>
    <sheetView showGridLines="0" showZeros="0" zoomScale="70" zoomScaleNormal="70" workbookViewId="0">
      <selection activeCell="F17" sqref="F1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102</v>
      </c>
      <c r="C3" s="6"/>
      <c r="D3" s="6"/>
      <c r="E3" s="6"/>
      <c r="F3" s="6"/>
      <c r="G3" s="6"/>
      <c r="H3" s="6"/>
    </row>
    <row r="4" spans="2:8" x14ac:dyDescent="0.2">
      <c r="B4" s="90" t="s">
        <v>167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Data!G36</f>
        <v>210750242</v>
      </c>
      <c r="G13" s="33"/>
      <c r="H13" s="60">
        <f>F13</f>
        <v>210750242</v>
      </c>
    </row>
    <row r="14" spans="2:8" x14ac:dyDescent="0.2">
      <c r="B14" s="351" t="s">
        <v>15</v>
      </c>
      <c r="C14" s="351"/>
      <c r="D14" s="351"/>
      <c r="E14" s="351"/>
      <c r="F14" s="82">
        <f>Data!H36</f>
        <v>58665886</v>
      </c>
      <c r="G14" s="33"/>
      <c r="H14" s="30">
        <f>F14</f>
        <v>58665886</v>
      </c>
    </row>
    <row r="15" spans="2:8" x14ac:dyDescent="0.2">
      <c r="B15" s="351" t="s">
        <v>16</v>
      </c>
      <c r="C15" s="351"/>
      <c r="D15" s="351"/>
      <c r="E15" s="351"/>
      <c r="F15" s="82">
        <f>Data!I36</f>
        <v>56658356</v>
      </c>
      <c r="G15" s="33"/>
      <c r="H15" s="30">
        <f>F15</f>
        <v>56658356</v>
      </c>
    </row>
    <row r="16" spans="2:8" x14ac:dyDescent="0.2">
      <c r="B16" s="351" t="s">
        <v>20</v>
      </c>
      <c r="C16" s="351"/>
      <c r="D16" s="351"/>
      <c r="E16" s="351"/>
      <c r="F16" s="82">
        <f>Data!J36</f>
        <v>17646036</v>
      </c>
      <c r="G16" s="33"/>
      <c r="H16" s="30">
        <f>F16-G16</f>
        <v>17646036</v>
      </c>
    </row>
    <row r="17" spans="2:23" x14ac:dyDescent="0.2">
      <c r="B17" s="351" t="s">
        <v>17</v>
      </c>
      <c r="C17" s="351"/>
      <c r="D17" s="351"/>
      <c r="E17" s="351"/>
      <c r="F17" s="82">
        <f>Data!K36</f>
        <v>34679922</v>
      </c>
      <c r="G17" s="33"/>
      <c r="H17" s="30">
        <f>F17</f>
        <v>34679922</v>
      </c>
    </row>
    <row r="18" spans="2:23" x14ac:dyDescent="0.2">
      <c r="B18" s="351" t="s">
        <v>1</v>
      </c>
      <c r="C18" s="351"/>
      <c r="D18" s="351"/>
      <c r="E18" s="351"/>
      <c r="F18" s="83">
        <f>SUM(F13:F17)</f>
        <v>378400442</v>
      </c>
      <c r="G18" s="34"/>
      <c r="H18" s="29">
        <f>SUM(H13:H17)</f>
        <v>378400442</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x14ac:dyDescent="0.2">
      <c r="B21" s="361" t="s">
        <v>23</v>
      </c>
      <c r="C21" s="362"/>
      <c r="D21" s="350" t="str">
        <f>Data!L36</f>
        <v>Lisa Braun</v>
      </c>
      <c r="E21" s="350"/>
      <c r="F21" s="350"/>
      <c r="G21" s="94" t="str">
        <f>Data!M36</f>
        <v>(512)245-2770</v>
      </c>
      <c r="H21" s="84" t="str">
        <f>Data!N36</f>
        <v>lb22@txstate.edu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Data!O36</f>
        <v>14969</v>
      </c>
      <c r="D25" s="86">
        <f>Data!P36</f>
        <v>19760</v>
      </c>
      <c r="E25" s="86">
        <f>Data!Q36</f>
        <v>3446</v>
      </c>
      <c r="F25" s="86">
        <f>Data!R36</f>
        <v>366</v>
      </c>
      <c r="G25" s="86">
        <f>Data!S36</f>
        <v>125</v>
      </c>
      <c r="H25" s="74">
        <f>SUM(C25:G25)</f>
        <v>38666</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Data!T36</f>
        <v>Reeves, Tami</v>
      </c>
      <c r="E28" s="350"/>
      <c r="F28" s="350"/>
      <c r="G28" s="94" t="str">
        <f>Data!U36</f>
        <v>(512) 245-5265</v>
      </c>
      <c r="H28" s="84" t="str">
        <f>Data!V36</f>
        <v>rice@txstate.edu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Data!W36</f>
        <v>293794</v>
      </c>
      <c r="D32" s="87">
        <f>Data!AQ36</f>
        <v>116267</v>
      </c>
      <c r="E32" s="87">
        <f>Data!BK36</f>
        <v>19246</v>
      </c>
      <c r="F32" s="87">
        <f>Data!CE36</f>
        <v>818</v>
      </c>
      <c r="G32" s="87">
        <f>Data!CY36</f>
        <v>0</v>
      </c>
      <c r="H32" s="22">
        <f>SUM(C32:G32)</f>
        <v>430125</v>
      </c>
      <c r="I32" s="1"/>
      <c r="W32" s="18"/>
    </row>
    <row r="33" spans="2:23" x14ac:dyDescent="0.2">
      <c r="B33" s="7" t="s">
        <v>47</v>
      </c>
      <c r="C33" s="87">
        <f>Data!X36</f>
        <v>99931</v>
      </c>
      <c r="D33" s="87">
        <f>Data!AR36</f>
        <v>32949</v>
      </c>
      <c r="E33" s="87">
        <f>Data!BL36</f>
        <v>3631</v>
      </c>
      <c r="F33" s="87">
        <f>Data!CF36</f>
        <v>941</v>
      </c>
      <c r="G33" s="87">
        <f>Data!CZ36</f>
        <v>0</v>
      </c>
      <c r="H33" s="22">
        <f t="shared" ref="H33:H52" si="0">SUM(C33:G33)</f>
        <v>137452</v>
      </c>
      <c r="I33" s="1"/>
      <c r="W33" s="18"/>
    </row>
    <row r="34" spans="2:23" x14ac:dyDescent="0.2">
      <c r="B34" s="7" t="s">
        <v>48</v>
      </c>
      <c r="C34" s="87">
        <f>Data!Y36</f>
        <v>45619</v>
      </c>
      <c r="D34" s="87">
        <f>Data!AS36</f>
        <v>24056</v>
      </c>
      <c r="E34" s="87">
        <f>Data!BM36</f>
        <v>2431</v>
      </c>
      <c r="F34" s="87">
        <f>Data!CG36</f>
        <v>0</v>
      </c>
      <c r="G34" s="87">
        <f>Data!DA36</f>
        <v>0</v>
      </c>
      <c r="H34" s="22">
        <f t="shared" si="0"/>
        <v>72106</v>
      </c>
      <c r="I34" s="1"/>
      <c r="W34" s="18"/>
    </row>
    <row r="35" spans="2:23" x14ac:dyDescent="0.2">
      <c r="B35" s="7" t="s">
        <v>49</v>
      </c>
      <c r="C35" s="87">
        <f>Data!Z36</f>
        <v>4044</v>
      </c>
      <c r="D35" s="87">
        <f>Data!AT36</f>
        <v>21180</v>
      </c>
      <c r="E35" s="87">
        <f>Data!BN36</f>
        <v>11071</v>
      </c>
      <c r="F35" s="87">
        <f>Data!CH36</f>
        <v>2440</v>
      </c>
      <c r="G35" s="87">
        <f>Data!DB36</f>
        <v>0</v>
      </c>
      <c r="H35" s="22">
        <f t="shared" si="0"/>
        <v>38735</v>
      </c>
      <c r="I35" s="1"/>
      <c r="W35" s="18"/>
    </row>
    <row r="36" spans="2:23" x14ac:dyDescent="0.2">
      <c r="B36" s="7" t="s">
        <v>50</v>
      </c>
      <c r="C36" s="87">
        <f>Data!AA36</f>
        <v>2249</v>
      </c>
      <c r="D36" s="87">
        <f>Data!AU36</f>
        <v>5035</v>
      </c>
      <c r="E36" s="87">
        <f>Data!BO36</f>
        <v>264</v>
      </c>
      <c r="F36" s="87">
        <f>Data!CI36</f>
        <v>6</v>
      </c>
      <c r="G36" s="87">
        <f>Data!DC36</f>
        <v>0</v>
      </c>
      <c r="H36" s="22">
        <f t="shared" si="0"/>
        <v>7554</v>
      </c>
      <c r="I36" s="1"/>
      <c r="W36" s="18"/>
    </row>
    <row r="37" spans="2:23" x14ac:dyDescent="0.2">
      <c r="B37" s="7" t="s">
        <v>51</v>
      </c>
      <c r="C37" s="87">
        <f>Data!AB36</f>
        <v>14123</v>
      </c>
      <c r="D37" s="87">
        <f>Data!AV36</f>
        <v>25835</v>
      </c>
      <c r="E37" s="87">
        <f>Data!BP36</f>
        <v>3907</v>
      </c>
      <c r="F37" s="87">
        <f>Data!CJ36</f>
        <v>884</v>
      </c>
      <c r="G37" s="87">
        <f>Data!DD36</f>
        <v>0</v>
      </c>
      <c r="H37" s="22">
        <f t="shared" si="0"/>
        <v>44749</v>
      </c>
      <c r="I37" s="1"/>
      <c r="W37" s="18"/>
    </row>
    <row r="38" spans="2:23" x14ac:dyDescent="0.2">
      <c r="B38" s="7" t="s">
        <v>52</v>
      </c>
      <c r="C38" s="87">
        <f>Data!AC36</f>
        <v>14475</v>
      </c>
      <c r="D38" s="87">
        <f>Data!AW36</f>
        <v>13567</v>
      </c>
      <c r="E38" s="87">
        <f>Data!BQ36</f>
        <v>1052</v>
      </c>
      <c r="F38" s="87">
        <f>Data!CK36</f>
        <v>0</v>
      </c>
      <c r="G38" s="87">
        <f>Data!DE36</f>
        <v>0</v>
      </c>
      <c r="H38" s="22">
        <f t="shared" si="0"/>
        <v>29094</v>
      </c>
      <c r="I38" s="1"/>
      <c r="W38" s="18"/>
    </row>
    <row r="39" spans="2:23" x14ac:dyDescent="0.2">
      <c r="B39" s="7" t="s">
        <v>53</v>
      </c>
      <c r="C39" s="87">
        <f>Data!AD36</f>
        <v>0</v>
      </c>
      <c r="D39" s="87">
        <f>Data!AX36</f>
        <v>0</v>
      </c>
      <c r="E39" s="87">
        <f>Data!BR36</f>
        <v>0</v>
      </c>
      <c r="F39" s="87">
        <f>Data!CL36</f>
        <v>0</v>
      </c>
      <c r="G39" s="87">
        <f>Data!DF36</f>
        <v>0</v>
      </c>
      <c r="H39" s="22">
        <f t="shared" si="0"/>
        <v>0</v>
      </c>
      <c r="I39" s="1"/>
      <c r="W39" s="18"/>
    </row>
    <row r="40" spans="2:23" x14ac:dyDescent="0.2">
      <c r="B40" s="7" t="s">
        <v>54</v>
      </c>
      <c r="C40" s="87">
        <f>Data!AE36</f>
        <v>1856</v>
      </c>
      <c r="D40" s="87">
        <f>Data!AY36</f>
        <v>5471</v>
      </c>
      <c r="E40" s="87">
        <f>Data!BS36</f>
        <v>8954</v>
      </c>
      <c r="F40" s="87">
        <f>Data!CM36</f>
        <v>0</v>
      </c>
      <c r="G40" s="87">
        <f>Data!DG36</f>
        <v>0</v>
      </c>
      <c r="H40" s="22">
        <f t="shared" si="0"/>
        <v>16281</v>
      </c>
      <c r="I40" s="1"/>
      <c r="W40" s="18"/>
    </row>
    <row r="41" spans="2:23" x14ac:dyDescent="0.2">
      <c r="B41" s="7" t="s">
        <v>55</v>
      </c>
      <c r="C41" s="87">
        <f>Data!AF36</f>
        <v>0</v>
      </c>
      <c r="D41" s="87">
        <f>Data!AZ36</f>
        <v>0</v>
      </c>
      <c r="E41" s="87">
        <f>Data!BT36</f>
        <v>0</v>
      </c>
      <c r="F41" s="87">
        <f>Data!CN36</f>
        <v>0</v>
      </c>
      <c r="G41" s="87">
        <f>Data!DH36</f>
        <v>0</v>
      </c>
      <c r="H41" s="22">
        <f t="shared" si="0"/>
        <v>0</v>
      </c>
      <c r="I41" s="1"/>
      <c r="W41" s="18"/>
    </row>
    <row r="42" spans="2:23" x14ac:dyDescent="0.2">
      <c r="B42" s="7" t="s">
        <v>56</v>
      </c>
      <c r="C42" s="87">
        <f>Data!AG36</f>
        <v>0</v>
      </c>
      <c r="D42" s="87">
        <f>Data!BA36</f>
        <v>0</v>
      </c>
      <c r="E42" s="87">
        <f>Data!BU36</f>
        <v>0</v>
      </c>
      <c r="F42" s="87">
        <f>Data!CO36</f>
        <v>0</v>
      </c>
      <c r="G42" s="87">
        <f>Data!DI36</f>
        <v>0</v>
      </c>
      <c r="H42" s="22">
        <f t="shared" si="0"/>
        <v>0</v>
      </c>
      <c r="I42" s="1"/>
      <c r="W42" s="18"/>
    </row>
    <row r="43" spans="2:23" x14ac:dyDescent="0.2">
      <c r="B43" s="7" t="s">
        <v>57</v>
      </c>
      <c r="C43" s="87">
        <f>Data!AH36</f>
        <v>6732</v>
      </c>
      <c r="D43" s="87">
        <f>Data!BB36</f>
        <v>0</v>
      </c>
      <c r="E43" s="87">
        <f>Data!BV36</f>
        <v>0</v>
      </c>
      <c r="F43" s="87">
        <f>Data!CP36</f>
        <v>0</v>
      </c>
      <c r="G43" s="87">
        <f>Data!DJ36</f>
        <v>0</v>
      </c>
      <c r="H43" s="22">
        <f t="shared" si="0"/>
        <v>6732</v>
      </c>
      <c r="I43" s="1"/>
      <c r="W43" s="18"/>
    </row>
    <row r="44" spans="2:23" x14ac:dyDescent="0.2">
      <c r="B44" s="7" t="s">
        <v>58</v>
      </c>
      <c r="C44" s="87">
        <f>Data!AI36</f>
        <v>2595</v>
      </c>
      <c r="D44" s="87">
        <f>Data!BC36</f>
        <v>0</v>
      </c>
      <c r="E44" s="87">
        <f>Data!BW36</f>
        <v>0</v>
      </c>
      <c r="F44" s="87">
        <f>Data!CQ36</f>
        <v>0</v>
      </c>
      <c r="G44" s="87">
        <f>Data!DK36</f>
        <v>0</v>
      </c>
      <c r="H44" s="22">
        <f t="shared" si="0"/>
        <v>2595</v>
      </c>
      <c r="I44" s="1"/>
      <c r="W44" s="18"/>
    </row>
    <row r="45" spans="2:23" x14ac:dyDescent="0.2">
      <c r="B45" s="7" t="s">
        <v>59</v>
      </c>
      <c r="C45" s="87">
        <f>Data!AJ36</f>
        <v>7950</v>
      </c>
      <c r="D45" s="87">
        <f>Data!BD36</f>
        <v>21418</v>
      </c>
      <c r="E45" s="87">
        <f>Data!BX36</f>
        <v>5809</v>
      </c>
      <c r="F45" s="87">
        <f>Data!CR36</f>
        <v>0</v>
      </c>
      <c r="G45" s="87">
        <f>Data!DL36</f>
        <v>4020</v>
      </c>
      <c r="H45" s="22">
        <f t="shared" si="0"/>
        <v>39197</v>
      </c>
      <c r="I45" s="1"/>
      <c r="W45" s="18"/>
    </row>
    <row r="46" spans="2:23" x14ac:dyDescent="0.2">
      <c r="B46" s="7" t="s">
        <v>60</v>
      </c>
      <c r="C46" s="87">
        <f>Data!AK36</f>
        <v>0</v>
      </c>
      <c r="D46" s="87">
        <f>Data!BE36</f>
        <v>0</v>
      </c>
      <c r="E46" s="87">
        <f>Data!BY36</f>
        <v>0</v>
      </c>
      <c r="F46" s="87">
        <f>Data!CS36</f>
        <v>0</v>
      </c>
      <c r="G46" s="87">
        <f>Data!DM36</f>
        <v>0</v>
      </c>
      <c r="H46" s="22">
        <f t="shared" si="0"/>
        <v>0</v>
      </c>
      <c r="I46" s="1"/>
      <c r="W46" s="18"/>
    </row>
    <row r="47" spans="2:23" x14ac:dyDescent="0.2">
      <c r="B47" s="7" t="s">
        <v>61</v>
      </c>
      <c r="C47" s="87">
        <f>Data!AL36</f>
        <v>30330</v>
      </c>
      <c r="D47" s="87">
        <f>Data!BF36</f>
        <v>60886</v>
      </c>
      <c r="E47" s="87">
        <f>Data!BZ36</f>
        <v>5739</v>
      </c>
      <c r="F47" s="87">
        <f>Data!CT36</f>
        <v>121</v>
      </c>
      <c r="G47" s="87">
        <f>Data!DN36</f>
        <v>0</v>
      </c>
      <c r="H47" s="22">
        <f t="shared" si="0"/>
        <v>97076</v>
      </c>
      <c r="I47" s="1"/>
      <c r="W47" s="18"/>
    </row>
    <row r="48" spans="2:23" x14ac:dyDescent="0.2">
      <c r="B48" s="7" t="s">
        <v>62</v>
      </c>
      <c r="C48" s="87">
        <f>Data!AM36</f>
        <v>0</v>
      </c>
      <c r="D48" s="87">
        <f>Data!BG36</f>
        <v>0</v>
      </c>
      <c r="E48" s="87">
        <f>Data!CA36</f>
        <v>0</v>
      </c>
      <c r="F48" s="87">
        <f>Data!CU36</f>
        <v>0</v>
      </c>
      <c r="G48" s="87">
        <f>Data!DO36</f>
        <v>0</v>
      </c>
      <c r="H48" s="22">
        <f t="shared" si="0"/>
        <v>0</v>
      </c>
      <c r="I48" s="1"/>
      <c r="W48" s="18"/>
    </row>
    <row r="49" spans="2:23" x14ac:dyDescent="0.2">
      <c r="B49" s="7" t="s">
        <v>63</v>
      </c>
      <c r="C49" s="87">
        <f>Data!AN36</f>
        <v>36</v>
      </c>
      <c r="D49" s="87">
        <f>Data!BH36</f>
        <v>9216</v>
      </c>
      <c r="E49" s="87">
        <f>Data!CB36</f>
        <v>0</v>
      </c>
      <c r="F49" s="87">
        <f>Data!CV36</f>
        <v>0</v>
      </c>
      <c r="G49" s="87">
        <f>Data!DP36</f>
        <v>0</v>
      </c>
      <c r="H49" s="22">
        <f t="shared" si="0"/>
        <v>9252</v>
      </c>
      <c r="I49" s="1"/>
      <c r="W49" s="18"/>
    </row>
    <row r="50" spans="2:23" x14ac:dyDescent="0.2">
      <c r="B50" s="7" t="s">
        <v>64</v>
      </c>
      <c r="C50" s="87">
        <f>Data!AO36</f>
        <v>4976</v>
      </c>
      <c r="D50" s="87">
        <f>Data!BI36</f>
        <v>6287</v>
      </c>
      <c r="E50" s="87">
        <f>Data!CC36</f>
        <v>140</v>
      </c>
      <c r="F50" s="87">
        <f>Data!CW36</f>
        <v>0</v>
      </c>
      <c r="G50" s="87">
        <f>Data!DQ36</f>
        <v>0</v>
      </c>
      <c r="H50" s="22">
        <f t="shared" si="0"/>
        <v>11403</v>
      </c>
      <c r="I50" s="1"/>
      <c r="W50" s="18"/>
    </row>
    <row r="51" spans="2:23" x14ac:dyDescent="0.2">
      <c r="B51" s="7" t="s">
        <v>0</v>
      </c>
      <c r="C51" s="87">
        <f>Data!AP36</f>
        <v>0</v>
      </c>
      <c r="D51" s="87">
        <f>Data!BJ36</f>
        <v>5222</v>
      </c>
      <c r="E51" s="87">
        <f>Data!CD36</f>
        <v>1740</v>
      </c>
      <c r="F51" s="87">
        <f>Data!CX36</f>
        <v>0</v>
      </c>
      <c r="G51" s="87">
        <f>Data!DR36</f>
        <v>0</v>
      </c>
      <c r="H51" s="22">
        <f t="shared" si="0"/>
        <v>6962</v>
      </c>
      <c r="I51" s="1"/>
      <c r="W51" s="18"/>
    </row>
    <row r="52" spans="2:23" x14ac:dyDescent="0.2">
      <c r="B52" s="8" t="s">
        <v>35</v>
      </c>
      <c r="C52" s="22">
        <f>SUM(C32:C51)</f>
        <v>528710</v>
      </c>
      <c r="D52" s="22">
        <f>SUM(D32:D51)</f>
        <v>347389</v>
      </c>
      <c r="E52" s="22">
        <f>SUM(E32:E51)</f>
        <v>63984</v>
      </c>
      <c r="F52" s="22">
        <f>SUM(F32:F51)</f>
        <v>5210</v>
      </c>
      <c r="G52" s="22">
        <f>SUM(G32:G51)</f>
        <v>4020</v>
      </c>
      <c r="H52" s="22">
        <f t="shared" si="0"/>
        <v>949313</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Data!T36</f>
        <v>Reeves, Tami</v>
      </c>
      <c r="E55" s="350"/>
      <c r="F55" s="350"/>
      <c r="G55" s="94" t="str">
        <f>Data!U36</f>
        <v>(512) 245-5265</v>
      </c>
      <c r="H55" s="84" t="str">
        <f>Data!V36</f>
        <v>rice@txstate.edu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Data!DS36</f>
        <v>11734183</v>
      </c>
      <c r="D61" s="88">
        <f>Data!EM36</f>
        <v>10608318</v>
      </c>
      <c r="E61" s="88">
        <f>Data!FG36</f>
        <v>6581032</v>
      </c>
      <c r="F61" s="88">
        <f>Data!GA36</f>
        <v>725183</v>
      </c>
      <c r="G61" s="88">
        <f>Data!GU36</f>
        <v>0</v>
      </c>
      <c r="H61" s="21">
        <f>SUM(C61:G61)</f>
        <v>29648716</v>
      </c>
      <c r="I61" s="1"/>
    </row>
    <row r="62" spans="2:23" x14ac:dyDescent="0.2">
      <c r="B62" s="9" t="str">
        <f>$B$33</f>
        <v>Science</v>
      </c>
      <c r="C62" s="87">
        <f>Data!DT36</f>
        <v>2901875</v>
      </c>
      <c r="D62" s="87">
        <f>Data!EN36</f>
        <v>2700927</v>
      </c>
      <c r="E62" s="87">
        <f>Data!FH36</f>
        <v>1952209</v>
      </c>
      <c r="F62" s="87">
        <f>Data!GB36</f>
        <v>823628</v>
      </c>
      <c r="G62" s="87">
        <f>Data!GV36</f>
        <v>0</v>
      </c>
      <c r="H62" s="22">
        <f t="shared" ref="H62:H81" si="1">SUM(C62:G62)</f>
        <v>8378639</v>
      </c>
      <c r="I62" s="1"/>
    </row>
    <row r="63" spans="2:23" x14ac:dyDescent="0.2">
      <c r="B63" s="9" t="str">
        <f>$B$34</f>
        <v>Fine Arts</v>
      </c>
      <c r="C63" s="87">
        <f>Data!DU36</f>
        <v>3899667</v>
      </c>
      <c r="D63" s="87">
        <f>Data!EO36</f>
        <v>4205927</v>
      </c>
      <c r="E63" s="87">
        <f>Data!FI36</f>
        <v>1922296</v>
      </c>
      <c r="F63" s="87">
        <f>Data!GC36</f>
        <v>0</v>
      </c>
      <c r="G63" s="87">
        <f>Data!GW36</f>
        <v>0</v>
      </c>
      <c r="H63" s="22">
        <f t="shared" si="1"/>
        <v>10027890</v>
      </c>
      <c r="I63" s="1"/>
    </row>
    <row r="64" spans="2:23" x14ac:dyDescent="0.2">
      <c r="B64" s="9" t="str">
        <f>$B$35</f>
        <v>Teacher Education</v>
      </c>
      <c r="C64" s="87">
        <f>Data!DV36</f>
        <v>232456</v>
      </c>
      <c r="D64" s="87">
        <f>Data!EP36</f>
        <v>2006376</v>
      </c>
      <c r="E64" s="87">
        <f>Data!FJ36</f>
        <v>2427138</v>
      </c>
      <c r="F64" s="87">
        <f>Data!GD36</f>
        <v>1417299</v>
      </c>
      <c r="G64" s="87">
        <f>Data!GX36</f>
        <v>0</v>
      </c>
      <c r="H64" s="22">
        <f t="shared" si="1"/>
        <v>6083269</v>
      </c>
      <c r="I64" s="1"/>
    </row>
    <row r="65" spans="2:9" x14ac:dyDescent="0.2">
      <c r="B65" s="9" t="str">
        <f>$B$36</f>
        <v>Agriculture</v>
      </c>
      <c r="C65" s="87">
        <f>Data!DW36</f>
        <v>124752</v>
      </c>
      <c r="D65" s="87">
        <f>Data!EQ36</f>
        <v>525993</v>
      </c>
      <c r="E65" s="87">
        <f>Data!FK36</f>
        <v>139046</v>
      </c>
      <c r="F65" s="87">
        <f>Data!GE36</f>
        <v>1809</v>
      </c>
      <c r="G65" s="87">
        <f>Data!GY36</f>
        <v>0</v>
      </c>
      <c r="H65" s="22">
        <f t="shared" si="1"/>
        <v>791600</v>
      </c>
      <c r="I65" s="1"/>
    </row>
    <row r="66" spans="2:9" x14ac:dyDescent="0.2">
      <c r="B66" s="9" t="str">
        <f>$B$37</f>
        <v>Engineering</v>
      </c>
      <c r="C66" s="87">
        <f>Data!DX36</f>
        <v>955066</v>
      </c>
      <c r="D66" s="87">
        <f>Data!ER36</f>
        <v>2717441</v>
      </c>
      <c r="E66" s="87">
        <f>Data!FL36</f>
        <v>1450601</v>
      </c>
      <c r="F66" s="87">
        <f>Data!GF36</f>
        <v>462267</v>
      </c>
      <c r="G66" s="87">
        <f>Data!GZ36</f>
        <v>0</v>
      </c>
      <c r="H66" s="22">
        <f t="shared" si="1"/>
        <v>5585375</v>
      </c>
      <c r="I66" s="1"/>
    </row>
    <row r="67" spans="2:9" x14ac:dyDescent="0.2">
      <c r="B67" s="9" t="str">
        <f>$B$38</f>
        <v>Home Economics</v>
      </c>
      <c r="C67" s="87">
        <f>Data!DY36</f>
        <v>387571</v>
      </c>
      <c r="D67" s="87">
        <f>Data!ES36</f>
        <v>674800</v>
      </c>
      <c r="E67" s="87">
        <f>Data!FM36</f>
        <v>414729</v>
      </c>
      <c r="F67" s="87">
        <f>Data!GG36</f>
        <v>0</v>
      </c>
      <c r="G67" s="87">
        <f>Data!HA36</f>
        <v>0</v>
      </c>
      <c r="H67" s="22">
        <f t="shared" si="1"/>
        <v>1477100</v>
      </c>
      <c r="I67" s="1"/>
    </row>
    <row r="68" spans="2:9" x14ac:dyDescent="0.2">
      <c r="B68" s="9" t="str">
        <f>$B$39</f>
        <v>Law</v>
      </c>
      <c r="C68" s="87">
        <f>Data!DZ36</f>
        <v>0</v>
      </c>
      <c r="D68" s="87">
        <f>Data!ET36</f>
        <v>0</v>
      </c>
      <c r="E68" s="87">
        <f>Data!FN36</f>
        <v>0</v>
      </c>
      <c r="F68" s="87">
        <f>Data!GH36</f>
        <v>0</v>
      </c>
      <c r="G68" s="87">
        <f>Data!HB36</f>
        <v>0</v>
      </c>
      <c r="H68" s="22">
        <f t="shared" si="1"/>
        <v>0</v>
      </c>
      <c r="I68" s="1"/>
    </row>
    <row r="69" spans="2:9" x14ac:dyDescent="0.2">
      <c r="B69" s="9" t="str">
        <f>$B$40</f>
        <v>Social Service</v>
      </c>
      <c r="C69" s="87">
        <f>Data!EA36</f>
        <v>107259</v>
      </c>
      <c r="D69" s="87">
        <f>Data!EU36</f>
        <v>397314</v>
      </c>
      <c r="E69" s="87">
        <f>Data!FO36</f>
        <v>1136141</v>
      </c>
      <c r="F69" s="87">
        <f>Data!GI36</f>
        <v>0</v>
      </c>
      <c r="G69" s="87">
        <f>Data!HC36</f>
        <v>0</v>
      </c>
      <c r="H69" s="22">
        <f t="shared" si="1"/>
        <v>1640714</v>
      </c>
      <c r="I69" s="1"/>
    </row>
    <row r="70" spans="2:9" x14ac:dyDescent="0.2">
      <c r="B70" s="9" t="str">
        <f>$B$41</f>
        <v>Library Science</v>
      </c>
      <c r="C70" s="87">
        <f>Data!EB36</f>
        <v>0</v>
      </c>
      <c r="D70" s="87">
        <f>Data!EV36</f>
        <v>0</v>
      </c>
      <c r="E70" s="87">
        <f>Data!FP36</f>
        <v>0</v>
      </c>
      <c r="F70" s="87">
        <f>Data!GJ36</f>
        <v>0</v>
      </c>
      <c r="G70" s="87">
        <f>Data!HD36</f>
        <v>0</v>
      </c>
      <c r="H70" s="22">
        <f t="shared" si="1"/>
        <v>0</v>
      </c>
      <c r="I70" s="1"/>
    </row>
    <row r="71" spans="2:9" x14ac:dyDescent="0.2">
      <c r="B71" s="9" t="str">
        <f>$B$42</f>
        <v>Veterinary Science</v>
      </c>
      <c r="C71" s="87">
        <f>Data!EC36</f>
        <v>0</v>
      </c>
      <c r="D71" s="87">
        <f>Data!EW36</f>
        <v>0</v>
      </c>
      <c r="E71" s="87">
        <f>Data!FQ36</f>
        <v>0</v>
      </c>
      <c r="F71" s="87">
        <f>Data!GK36</f>
        <v>0</v>
      </c>
      <c r="G71" s="87">
        <f>Data!HE36</f>
        <v>0</v>
      </c>
      <c r="H71" s="22">
        <f t="shared" si="1"/>
        <v>0</v>
      </c>
      <c r="I71" s="1"/>
    </row>
    <row r="72" spans="2:9" x14ac:dyDescent="0.2">
      <c r="B72" s="9" t="str">
        <f>$B$43</f>
        <v>Vocational Training</v>
      </c>
      <c r="C72" s="87">
        <f>Data!ED36</f>
        <v>316265</v>
      </c>
      <c r="D72" s="87">
        <f>Data!EX36</f>
        <v>0</v>
      </c>
      <c r="E72" s="87">
        <f>Data!FR36</f>
        <v>0</v>
      </c>
      <c r="F72" s="87">
        <f>Data!GL36</f>
        <v>0</v>
      </c>
      <c r="G72" s="87">
        <f>Data!HF36</f>
        <v>0</v>
      </c>
      <c r="H72" s="22">
        <f t="shared" si="1"/>
        <v>316265</v>
      </c>
      <c r="I72" s="1"/>
    </row>
    <row r="73" spans="2:9" x14ac:dyDescent="0.2">
      <c r="B73" s="9" t="str">
        <f>$B$44</f>
        <v>Physical Training</v>
      </c>
      <c r="C73" s="87">
        <f>Data!EE36</f>
        <v>231529</v>
      </c>
      <c r="D73" s="87">
        <f>Data!EY36</f>
        <v>0</v>
      </c>
      <c r="E73" s="87">
        <f>Data!FS36</f>
        <v>0</v>
      </c>
      <c r="F73" s="87">
        <f>Data!GM36</f>
        <v>0</v>
      </c>
      <c r="G73" s="87">
        <f>Data!HG36</f>
        <v>0</v>
      </c>
      <c r="H73" s="22">
        <f t="shared" si="1"/>
        <v>231529</v>
      </c>
      <c r="I73" s="1"/>
    </row>
    <row r="74" spans="2:9" x14ac:dyDescent="0.2">
      <c r="B74" s="9" t="str">
        <f>$B$45</f>
        <v>Health Services</v>
      </c>
      <c r="C74" s="87">
        <f>Data!EF36</f>
        <v>504630</v>
      </c>
      <c r="D74" s="87">
        <f>Data!EZ36</f>
        <v>2849134</v>
      </c>
      <c r="E74" s="87">
        <f>Data!FT36</f>
        <v>1507407</v>
      </c>
      <c r="F74" s="87">
        <f>Data!GN36</f>
        <v>0</v>
      </c>
      <c r="G74" s="87">
        <f>Data!HH36</f>
        <v>1073599</v>
      </c>
      <c r="H74" s="22">
        <f t="shared" si="1"/>
        <v>5934770</v>
      </c>
      <c r="I74" s="1"/>
    </row>
    <row r="75" spans="2:9" x14ac:dyDescent="0.2">
      <c r="B75" s="9" t="str">
        <f>$B$46</f>
        <v>Pharmacy</v>
      </c>
      <c r="C75" s="87">
        <f>Data!EG36</f>
        <v>0</v>
      </c>
      <c r="D75" s="87">
        <f>Data!FA36</f>
        <v>0</v>
      </c>
      <c r="E75" s="87">
        <f>Data!FU36</f>
        <v>0</v>
      </c>
      <c r="F75" s="87">
        <f>Data!GO36</f>
        <v>0</v>
      </c>
      <c r="G75" s="87">
        <f>Data!HI36</f>
        <v>0</v>
      </c>
      <c r="H75" s="22">
        <f t="shared" si="1"/>
        <v>0</v>
      </c>
      <c r="I75" s="1"/>
    </row>
    <row r="76" spans="2:9" x14ac:dyDescent="0.2">
      <c r="B76" s="9" t="str">
        <f>$B$47</f>
        <v>Business Administration</v>
      </c>
      <c r="C76" s="87">
        <f>Data!EH36</f>
        <v>1409091</v>
      </c>
      <c r="D76" s="87">
        <f>Data!FB36</f>
        <v>5613400</v>
      </c>
      <c r="E76" s="87">
        <f>Data!FV36</f>
        <v>1755958</v>
      </c>
      <c r="F76" s="87">
        <f>Data!GP36</f>
        <v>43999</v>
      </c>
      <c r="G76" s="87">
        <f>Data!HJ36</f>
        <v>0</v>
      </c>
      <c r="H76" s="22">
        <f t="shared" si="1"/>
        <v>8822448</v>
      </c>
      <c r="I76" s="1"/>
    </row>
    <row r="77" spans="2:9" x14ac:dyDescent="0.2">
      <c r="B77" s="9" t="str">
        <f>$B$48</f>
        <v>Optometry</v>
      </c>
      <c r="C77" s="87">
        <f>Data!EI36</f>
        <v>0</v>
      </c>
      <c r="D77" s="87">
        <f>Data!FC36</f>
        <v>0</v>
      </c>
      <c r="E77" s="87">
        <f>Data!FW36</f>
        <v>0</v>
      </c>
      <c r="F77" s="87">
        <f>Data!GQ36</f>
        <v>0</v>
      </c>
      <c r="G77" s="87">
        <f>Data!HK36</f>
        <v>0</v>
      </c>
      <c r="H77" s="22">
        <f t="shared" si="1"/>
        <v>0</v>
      </c>
      <c r="I77" s="1"/>
    </row>
    <row r="78" spans="2:9" x14ac:dyDescent="0.2">
      <c r="B78" s="9" t="str">
        <f>$B$49</f>
        <v>Teacher Ed-Practice Teaching</v>
      </c>
      <c r="C78" s="87">
        <f>Data!EJ36</f>
        <v>636</v>
      </c>
      <c r="D78" s="87">
        <f>Data!FD36</f>
        <v>1132295</v>
      </c>
      <c r="E78" s="87">
        <f>Data!FX36</f>
        <v>0</v>
      </c>
      <c r="F78" s="87">
        <f>Data!GR36</f>
        <v>0</v>
      </c>
      <c r="G78" s="87">
        <f>Data!HL36</f>
        <v>0</v>
      </c>
      <c r="H78" s="22">
        <f t="shared" si="1"/>
        <v>1132931</v>
      </c>
      <c r="I78" s="1"/>
    </row>
    <row r="79" spans="2:9" x14ac:dyDescent="0.2">
      <c r="B79" s="9" t="str">
        <f>$B$50</f>
        <v>Technology</v>
      </c>
      <c r="C79" s="87">
        <f>Data!EK36</f>
        <v>751404</v>
      </c>
      <c r="D79" s="87">
        <f>Data!FE36</f>
        <v>822846</v>
      </c>
      <c r="E79" s="87">
        <f>Data!FY36</f>
        <v>96297</v>
      </c>
      <c r="F79" s="87">
        <f>Data!GS36</f>
        <v>0</v>
      </c>
      <c r="G79" s="87">
        <f>Data!HM36</f>
        <v>0</v>
      </c>
      <c r="H79" s="22">
        <f t="shared" si="1"/>
        <v>1670547</v>
      </c>
      <c r="I79" s="1"/>
    </row>
    <row r="80" spans="2:9" x14ac:dyDescent="0.2">
      <c r="B80" s="9" t="str">
        <f>$B$51</f>
        <v>Nursing</v>
      </c>
      <c r="C80" s="87">
        <f>Data!EL36</f>
        <v>0</v>
      </c>
      <c r="D80" s="87">
        <f>Data!FF36</f>
        <v>1399489</v>
      </c>
      <c r="E80" s="87">
        <f>Data!FZ36</f>
        <v>626268</v>
      </c>
      <c r="F80" s="87">
        <f>Data!GT36</f>
        <v>0</v>
      </c>
      <c r="G80" s="87">
        <f>Data!HN36</f>
        <v>0</v>
      </c>
      <c r="H80" s="22">
        <f t="shared" si="1"/>
        <v>2025757</v>
      </c>
      <c r="I80" s="1"/>
    </row>
    <row r="81" spans="2:9" x14ac:dyDescent="0.2">
      <c r="B81" s="39" t="str">
        <f>$B$52</f>
        <v>Totals</v>
      </c>
      <c r="C81" s="21">
        <f>SUM(C61:C80)</f>
        <v>23556384</v>
      </c>
      <c r="D81" s="21">
        <f>SUM(D61:D80)</f>
        <v>35654260</v>
      </c>
      <c r="E81" s="21">
        <f>SUM(E61:E80)</f>
        <v>20009122</v>
      </c>
      <c r="F81" s="21">
        <f>SUM(F61:F80)</f>
        <v>3474185</v>
      </c>
      <c r="G81" s="21">
        <f>SUM(G61:G80)</f>
        <v>1073599</v>
      </c>
      <c r="H81" s="21">
        <f t="shared" si="1"/>
        <v>83767550</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Data!T36</f>
        <v>Reeves, Tami</v>
      </c>
      <c r="E84" s="350"/>
      <c r="F84" s="350"/>
      <c r="G84" s="94" t="str">
        <f>Data!U36</f>
        <v>(512) 245-5265</v>
      </c>
      <c r="H84" s="84" t="str">
        <f>Data!V36</f>
        <v>rice@txstate.edu</v>
      </c>
    </row>
    <row r="85" spans="2:9" ht="13.5" customHeight="1" x14ac:dyDescent="0.2">
      <c r="B85" s="27"/>
      <c r="C85" s="27"/>
      <c r="D85" s="27"/>
      <c r="E85" s="27"/>
      <c r="F85" s="27"/>
      <c r="G85" s="27"/>
      <c r="H85" s="5"/>
    </row>
    <row r="86" spans="2:9" x14ac:dyDescent="0.2">
      <c r="B86" s="28" t="s">
        <v>34</v>
      </c>
      <c r="C86" s="13"/>
      <c r="D86" s="13"/>
      <c r="E86" s="13"/>
      <c r="F86" s="13"/>
      <c r="G86" s="13"/>
      <c r="H86" s="17">
        <f>H13+H14</f>
        <v>269416128</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Data!HR36</f>
        <v>3046477.270398227</v>
      </c>
      <c r="D91" s="172">
        <f>Data!IL36</f>
        <v>1532693.3460537205</v>
      </c>
      <c r="E91" s="172">
        <f>Data!JF36</f>
        <v>210383.15096975002</v>
      </c>
      <c r="F91" s="172">
        <f>Data!JZ36</f>
        <v>12229.168381492858</v>
      </c>
      <c r="G91" s="172">
        <f>Data!KT36</f>
        <v>0</v>
      </c>
      <c r="H91" s="40">
        <f t="shared" ref="H91:H111" si="2">SUM(C91:G91)</f>
        <v>4801782.9358031899</v>
      </c>
    </row>
    <row r="92" spans="2:9" x14ac:dyDescent="0.2">
      <c r="B92" s="9" t="str">
        <f>$B$33</f>
        <v>Science</v>
      </c>
      <c r="C92" s="172">
        <f>Data!HS36</f>
        <v>1918340.8567615377</v>
      </c>
      <c r="D92" s="172">
        <f>Data!IM36</f>
        <v>714217.80347773898</v>
      </c>
      <c r="E92" s="172">
        <f>Data!JG36</f>
        <v>56974.694524652936</v>
      </c>
      <c r="F92" s="172">
        <f>Data!KA36</f>
        <v>25894.082824571538</v>
      </c>
      <c r="G92" s="172">
        <f>Data!KU36</f>
        <v>0</v>
      </c>
      <c r="H92" s="75">
        <f t="shared" si="2"/>
        <v>2715427.4375885008</v>
      </c>
    </row>
    <row r="93" spans="2:9" x14ac:dyDescent="0.2">
      <c r="B93" s="9" t="str">
        <f>$B$34</f>
        <v>Fine Arts</v>
      </c>
      <c r="C93" s="172">
        <f>Data!HT36</f>
        <v>279816.77045965323</v>
      </c>
      <c r="D93" s="172">
        <f>Data!IN36</f>
        <v>215397.26545625442</v>
      </c>
      <c r="E93" s="172">
        <f>Data!JH36</f>
        <v>16972.343845590382</v>
      </c>
      <c r="F93" s="172">
        <f>Data!KB36</f>
        <v>0</v>
      </c>
      <c r="G93" s="172">
        <f>Data!KV36</f>
        <v>0</v>
      </c>
      <c r="H93" s="75">
        <f t="shared" si="2"/>
        <v>512186.37976149801</v>
      </c>
    </row>
    <row r="94" spans="2:9" x14ac:dyDescent="0.2">
      <c r="B94" s="9" t="str">
        <f>$B$35</f>
        <v>Teacher Education</v>
      </c>
      <c r="C94" s="172">
        <f>Data!HU36</f>
        <v>50051.785778701109</v>
      </c>
      <c r="D94" s="172">
        <f>Data!IO36</f>
        <v>381508.04508059646</v>
      </c>
      <c r="E94" s="172">
        <f>Data!JI36</f>
        <v>174600.79545333504</v>
      </c>
      <c r="F94" s="172">
        <f>Data!KC36</f>
        <v>49471.331006582303</v>
      </c>
      <c r="G94" s="172">
        <f>Data!KW36</f>
        <v>0</v>
      </c>
      <c r="H94" s="75">
        <f t="shared" si="2"/>
        <v>655631.95731921494</v>
      </c>
    </row>
    <row r="95" spans="2:9" x14ac:dyDescent="0.2">
      <c r="B95" s="9" t="str">
        <f>$B$36</f>
        <v>Agriculture</v>
      </c>
      <c r="C95" s="172">
        <f>Data!HV36</f>
        <v>23012.921819149557</v>
      </c>
      <c r="D95" s="172">
        <f>Data!IP36</f>
        <v>69494.704471592398</v>
      </c>
      <c r="E95" s="172">
        <f>Data!JJ36</f>
        <v>2627.6485288809972</v>
      </c>
      <c r="F95" s="172">
        <f>Data!KD36</f>
        <v>647.9133358884651</v>
      </c>
      <c r="G95" s="172">
        <f>Data!KX36</f>
        <v>0</v>
      </c>
      <c r="H95" s="75">
        <f t="shared" si="2"/>
        <v>95783.188155511423</v>
      </c>
    </row>
    <row r="96" spans="2:9" x14ac:dyDescent="0.2">
      <c r="B96" s="9" t="str">
        <f>$B$37</f>
        <v>Engineering</v>
      </c>
      <c r="C96" s="172">
        <f>Data!HW36</f>
        <v>438484.05289897131</v>
      </c>
      <c r="D96" s="172">
        <f>Data!IQ36</f>
        <v>906282.86340438551</v>
      </c>
      <c r="E96" s="172">
        <f>Data!JK36</f>
        <v>120653.70473734084</v>
      </c>
      <c r="F96" s="172">
        <f>Data!KE36</f>
        <v>30742.424372990605</v>
      </c>
      <c r="G96" s="172">
        <f>Data!KY36</f>
        <v>0</v>
      </c>
      <c r="H96" s="75">
        <f t="shared" si="2"/>
        <v>1496163.0454136883</v>
      </c>
    </row>
    <row r="97" spans="2:8" x14ac:dyDescent="0.2">
      <c r="B97" s="9" t="str">
        <f>$B$38</f>
        <v>Home Economics</v>
      </c>
      <c r="C97" s="172">
        <f>Data!HX36</f>
        <v>116412.59002482521</v>
      </c>
      <c r="D97" s="172">
        <f>Data!IR36</f>
        <v>150891.74532163268</v>
      </c>
      <c r="E97" s="172">
        <f>Data!JL36</f>
        <v>9805.9127797354577</v>
      </c>
      <c r="F97" s="172">
        <f>Data!KF36</f>
        <v>0</v>
      </c>
      <c r="G97" s="172">
        <f>Data!KZ36</f>
        <v>0</v>
      </c>
      <c r="H97" s="75">
        <f t="shared" si="2"/>
        <v>277110.24812619336</v>
      </c>
    </row>
    <row r="98" spans="2:8" x14ac:dyDescent="0.2">
      <c r="B98" s="9" t="str">
        <f>$B$39</f>
        <v>Law</v>
      </c>
      <c r="C98" s="172">
        <f>Data!HY36</f>
        <v>0</v>
      </c>
      <c r="D98" s="172">
        <f>Data!IS36</f>
        <v>0</v>
      </c>
      <c r="E98" s="172">
        <f>Data!JM36</f>
        <v>0</v>
      </c>
      <c r="F98" s="172">
        <f>Data!KG36</f>
        <v>0</v>
      </c>
      <c r="G98" s="172">
        <f>Data!LA36</f>
        <v>0</v>
      </c>
      <c r="H98" s="75">
        <f t="shared" si="2"/>
        <v>0</v>
      </c>
    </row>
    <row r="99" spans="2:8" x14ac:dyDescent="0.2">
      <c r="B99" s="9" t="str">
        <f>$B$40</f>
        <v>Social Service</v>
      </c>
      <c r="C99" s="172">
        <f>Data!HZ36</f>
        <v>6645.9233592361052</v>
      </c>
      <c r="D99" s="172">
        <f>Data!IT36</f>
        <v>25193.861555735348</v>
      </c>
      <c r="E99" s="172">
        <f>Data!JN36</f>
        <v>37710.771710139474</v>
      </c>
      <c r="F99" s="172">
        <f>Data!KH36</f>
        <v>0</v>
      </c>
      <c r="G99" s="172">
        <f>Data!LB36</f>
        <v>0</v>
      </c>
      <c r="H99" s="75">
        <f t="shared" si="2"/>
        <v>69550.556625110927</v>
      </c>
    </row>
    <row r="100" spans="2:8" x14ac:dyDescent="0.2">
      <c r="B100" s="9" t="str">
        <f>$B$41</f>
        <v>Library Science</v>
      </c>
      <c r="C100" s="172">
        <f>Data!IA36</f>
        <v>0</v>
      </c>
      <c r="D100" s="172">
        <f>Data!IU36</f>
        <v>0</v>
      </c>
      <c r="E100" s="172">
        <f>Data!JO36</f>
        <v>0</v>
      </c>
      <c r="F100" s="172">
        <f>Data!KI36</f>
        <v>0</v>
      </c>
      <c r="G100" s="172">
        <f>Data!LC36</f>
        <v>0</v>
      </c>
      <c r="H100" s="75">
        <f t="shared" si="2"/>
        <v>0</v>
      </c>
    </row>
    <row r="101" spans="2:8" x14ac:dyDescent="0.2">
      <c r="B101" s="9" t="str">
        <f>$B$42</f>
        <v>Veterinary Science</v>
      </c>
      <c r="C101" s="172">
        <f>Data!IB36</f>
        <v>0</v>
      </c>
      <c r="D101" s="172">
        <f>Data!IV36</f>
        <v>0</v>
      </c>
      <c r="E101" s="172">
        <f>Data!JP36</f>
        <v>0</v>
      </c>
      <c r="F101" s="172">
        <f>Data!KJ36</f>
        <v>0</v>
      </c>
      <c r="G101" s="172">
        <f>Data!LD36</f>
        <v>0</v>
      </c>
      <c r="H101" s="75">
        <f t="shared" si="2"/>
        <v>0</v>
      </c>
    </row>
    <row r="102" spans="2:8" x14ac:dyDescent="0.2">
      <c r="B102" s="9" t="str">
        <f>$B$43</f>
        <v>Vocational Training</v>
      </c>
      <c r="C102" s="172">
        <f>Data!IC36</f>
        <v>46689.634605051062</v>
      </c>
      <c r="D102" s="172">
        <f>Data!IW36</f>
        <v>0</v>
      </c>
      <c r="E102" s="172">
        <f>Data!JQ36</f>
        <v>0</v>
      </c>
      <c r="F102" s="172">
        <f>Data!KK36</f>
        <v>0</v>
      </c>
      <c r="G102" s="172">
        <f>Data!LE36</f>
        <v>0</v>
      </c>
      <c r="H102" s="75">
        <f t="shared" si="2"/>
        <v>46689.634605051062</v>
      </c>
    </row>
    <row r="103" spans="2:8" x14ac:dyDescent="0.2">
      <c r="B103" s="9" t="str">
        <f>$B$44</f>
        <v>Physical Training</v>
      </c>
      <c r="C103" s="172">
        <f>Data!ID36</f>
        <v>23242.182317589417</v>
      </c>
      <c r="D103" s="172">
        <f>Data!IX36</f>
        <v>0</v>
      </c>
      <c r="E103" s="172">
        <f>Data!JR36</f>
        <v>0</v>
      </c>
      <c r="F103" s="172">
        <f>Data!KL36</f>
        <v>0</v>
      </c>
      <c r="G103" s="172">
        <f>Data!LF36</f>
        <v>0</v>
      </c>
      <c r="H103" s="75">
        <f t="shared" si="2"/>
        <v>23242.182317589417</v>
      </c>
    </row>
    <row r="104" spans="2:8" x14ac:dyDescent="0.2">
      <c r="B104" s="9" t="str">
        <f>$B$45</f>
        <v>Health Services</v>
      </c>
      <c r="C104" s="172">
        <f>Data!IE36</f>
        <v>162023.15471180622</v>
      </c>
      <c r="D104" s="172">
        <f>Data!IY36</f>
        <v>609966.53732174577</v>
      </c>
      <c r="E104" s="172">
        <f>Data!JS36</f>
        <v>147681.45293957205</v>
      </c>
      <c r="F104" s="172">
        <f>Data!KM36</f>
        <v>0</v>
      </c>
      <c r="G104" s="172">
        <f>Data!LG36</f>
        <v>102041.84269801989</v>
      </c>
      <c r="H104" s="75">
        <f t="shared" si="2"/>
        <v>1021712.987671144</v>
      </c>
    </row>
    <row r="105" spans="2:8" x14ac:dyDescent="0.2">
      <c r="B105" s="9" t="str">
        <f>$B$46</f>
        <v>Pharmacy</v>
      </c>
      <c r="C105" s="172">
        <f>Data!IF36</f>
        <v>0</v>
      </c>
      <c r="D105" s="172">
        <f>Data!IZ36</f>
        <v>0</v>
      </c>
      <c r="E105" s="172">
        <f>Data!JT36</f>
        <v>0</v>
      </c>
      <c r="F105" s="172">
        <f>Data!KN36</f>
        <v>0</v>
      </c>
      <c r="G105" s="172">
        <f>Data!LH36</f>
        <v>0</v>
      </c>
      <c r="H105" s="75">
        <f t="shared" si="2"/>
        <v>0</v>
      </c>
    </row>
    <row r="106" spans="2:8" x14ac:dyDescent="0.2">
      <c r="B106" s="9" t="str">
        <f>$B$47</f>
        <v>Business Administration</v>
      </c>
      <c r="C106" s="172">
        <f>Data!IG36</f>
        <v>273216.6335539202</v>
      </c>
      <c r="D106" s="172">
        <f>Data!JA36</f>
        <v>725657.13107780111</v>
      </c>
      <c r="E106" s="172">
        <f>Data!JU36</f>
        <v>61470.800595200497</v>
      </c>
      <c r="F106" s="172">
        <f>Data!KO36</f>
        <v>1700.9845622410162</v>
      </c>
      <c r="G106" s="172">
        <f>Data!LI36</f>
        <v>0</v>
      </c>
      <c r="H106" s="75">
        <f t="shared" si="2"/>
        <v>1062045.5497891628</v>
      </c>
    </row>
    <row r="107" spans="2:8" x14ac:dyDescent="0.2">
      <c r="B107" s="9" t="str">
        <f>$B$48</f>
        <v>Optometry</v>
      </c>
      <c r="C107" s="172">
        <f>Data!IH36</f>
        <v>0</v>
      </c>
      <c r="D107" s="172">
        <f>Data!JB36</f>
        <v>0</v>
      </c>
      <c r="E107" s="172">
        <f>Data!JV36</f>
        <v>0</v>
      </c>
      <c r="F107" s="172">
        <f>Data!KP36</f>
        <v>0</v>
      </c>
      <c r="G107" s="172">
        <f>Data!LJ36</f>
        <v>0</v>
      </c>
      <c r="H107" s="75">
        <f t="shared" si="2"/>
        <v>0</v>
      </c>
    </row>
    <row r="108" spans="2:8" x14ac:dyDescent="0.2">
      <c r="B108" s="9" t="str">
        <f>$B$49</f>
        <v>Teacher Ed-Practice Teaching</v>
      </c>
      <c r="C108" s="172">
        <f>Data!II36</f>
        <v>0</v>
      </c>
      <c r="D108" s="172">
        <f>Data!JC36</f>
        <v>127612.75964335504</v>
      </c>
      <c r="E108" s="172">
        <f>Data!JW36</f>
        <v>0</v>
      </c>
      <c r="F108" s="172">
        <f>Data!KQ36</f>
        <v>0</v>
      </c>
      <c r="G108" s="172">
        <f>Data!LK36</f>
        <v>0</v>
      </c>
      <c r="H108" s="75">
        <f t="shared" si="2"/>
        <v>127612.75964335504</v>
      </c>
    </row>
    <row r="109" spans="2:8" x14ac:dyDescent="0.2">
      <c r="B109" s="9" t="str">
        <f>$B$50</f>
        <v>Technology</v>
      </c>
      <c r="C109" s="172">
        <f>Data!IJ36</f>
        <v>76412.85237307346</v>
      </c>
      <c r="D109" s="172">
        <f>Data!JD36</f>
        <v>110263.76225664894</v>
      </c>
      <c r="E109" s="172">
        <f>Data!JX36</f>
        <v>2279.5225510825239</v>
      </c>
      <c r="F109" s="172">
        <f>Data!KR36</f>
        <v>0</v>
      </c>
      <c r="G109" s="172">
        <f>Data!LL36</f>
        <v>0</v>
      </c>
      <c r="H109" s="75">
        <f t="shared" si="2"/>
        <v>188956.13718080492</v>
      </c>
    </row>
    <row r="110" spans="2:8" x14ac:dyDescent="0.2">
      <c r="B110" s="9" t="str">
        <f>$B$51</f>
        <v>Nursing</v>
      </c>
      <c r="C110" s="172">
        <f>Data!IK36</f>
        <v>0</v>
      </c>
      <c r="D110" s="172">
        <f>Data!JE36</f>
        <v>156164.96157130657</v>
      </c>
      <c r="E110" s="172">
        <f>Data!JY36</f>
        <v>51405.03842869342</v>
      </c>
      <c r="F110" s="172">
        <f>Data!KS36</f>
        <v>0</v>
      </c>
      <c r="G110" s="172">
        <f>Data!HPM36</f>
        <v>0</v>
      </c>
      <c r="H110" s="75">
        <f t="shared" si="2"/>
        <v>207570</v>
      </c>
    </row>
    <row r="111" spans="2:8" x14ac:dyDescent="0.2">
      <c r="B111" s="39" t="str">
        <f>$B$52</f>
        <v>Totals</v>
      </c>
      <c r="C111" s="40">
        <f>SUM(C91:C110)</f>
        <v>6460826.6290617418</v>
      </c>
      <c r="D111" s="40">
        <f>SUM(D91:D110)</f>
        <v>5725344.7866925141</v>
      </c>
      <c r="E111" s="40">
        <f>SUM(E91:E110)</f>
        <v>892565.83706397354</v>
      </c>
      <c r="F111" s="40">
        <f>SUM(F91:F110)</f>
        <v>120685.90448376679</v>
      </c>
      <c r="G111" s="40">
        <f>SUM(G91:G110)</f>
        <v>102041.84269801989</v>
      </c>
      <c r="H111" s="40">
        <f t="shared" si="2"/>
        <v>13301465.000000015</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14780660.270398227</v>
      </c>
      <c r="D116" s="21">
        <f t="shared" si="3"/>
        <v>12141011.34605372</v>
      </c>
      <c r="E116" s="21">
        <f t="shared" si="3"/>
        <v>6791415.1509697502</v>
      </c>
      <c r="F116" s="21">
        <f t="shared" si="3"/>
        <v>737412.16838149284</v>
      </c>
      <c r="G116" s="21">
        <f t="shared" si="3"/>
        <v>0</v>
      </c>
      <c r="H116" s="40">
        <f t="shared" ref="H116:H136" si="4">SUM(C116:G116)</f>
        <v>34450498.93580319</v>
      </c>
      <c r="I116" s="1"/>
    </row>
    <row r="117" spans="2:9" x14ac:dyDescent="0.2">
      <c r="B117" s="9" t="str">
        <f>$B$33</f>
        <v>Science</v>
      </c>
      <c r="C117" s="22">
        <f t="shared" si="3"/>
        <v>4820215.8567615375</v>
      </c>
      <c r="D117" s="22">
        <f t="shared" si="3"/>
        <v>3415144.803477739</v>
      </c>
      <c r="E117" s="22">
        <f t="shared" si="3"/>
        <v>2009183.694524653</v>
      </c>
      <c r="F117" s="22">
        <f t="shared" si="3"/>
        <v>849522.08282457152</v>
      </c>
      <c r="G117" s="22">
        <f t="shared" si="3"/>
        <v>0</v>
      </c>
      <c r="H117" s="75">
        <f t="shared" si="4"/>
        <v>11094066.4375885</v>
      </c>
      <c r="I117" s="1"/>
    </row>
    <row r="118" spans="2:9" x14ac:dyDescent="0.2">
      <c r="B118" s="9" t="str">
        <f>$B$34</f>
        <v>Fine Arts</v>
      </c>
      <c r="C118" s="22">
        <f t="shared" si="3"/>
        <v>4179483.7704596533</v>
      </c>
      <c r="D118" s="22">
        <f t="shared" si="3"/>
        <v>4421324.2654562546</v>
      </c>
      <c r="E118" s="22">
        <f t="shared" si="3"/>
        <v>1939268.3438455905</v>
      </c>
      <c r="F118" s="22">
        <f t="shared" si="3"/>
        <v>0</v>
      </c>
      <c r="G118" s="22">
        <f t="shared" si="3"/>
        <v>0</v>
      </c>
      <c r="H118" s="75">
        <f t="shared" si="4"/>
        <v>10540076.379761498</v>
      </c>
      <c r="I118" s="1"/>
    </row>
    <row r="119" spans="2:9" x14ac:dyDescent="0.2">
      <c r="B119" s="9" t="str">
        <f>$B$35</f>
        <v>Teacher Education</v>
      </c>
      <c r="C119" s="22">
        <f t="shared" si="3"/>
        <v>282507.78577870113</v>
      </c>
      <c r="D119" s="22">
        <f t="shared" si="3"/>
        <v>2387884.0450805966</v>
      </c>
      <c r="E119" s="22">
        <f t="shared" si="3"/>
        <v>2601738.7954533352</v>
      </c>
      <c r="F119" s="22">
        <f t="shared" si="3"/>
        <v>1466770.3310065824</v>
      </c>
      <c r="G119" s="22">
        <f t="shared" si="3"/>
        <v>0</v>
      </c>
      <c r="H119" s="75">
        <f t="shared" si="4"/>
        <v>6738900.9573192149</v>
      </c>
      <c r="I119" s="1"/>
    </row>
    <row r="120" spans="2:9" x14ac:dyDescent="0.2">
      <c r="B120" s="9" t="str">
        <f>$B$36</f>
        <v>Agriculture</v>
      </c>
      <c r="C120" s="22">
        <f t="shared" si="3"/>
        <v>147764.92181914955</v>
      </c>
      <c r="D120" s="22">
        <f t="shared" si="3"/>
        <v>595487.70447159244</v>
      </c>
      <c r="E120" s="22">
        <f t="shared" si="3"/>
        <v>141673.64852888099</v>
      </c>
      <c r="F120" s="22">
        <f t="shared" si="3"/>
        <v>2456.9133358884651</v>
      </c>
      <c r="G120" s="22">
        <f t="shared" si="3"/>
        <v>0</v>
      </c>
      <c r="H120" s="75">
        <f t="shared" si="4"/>
        <v>887383.18815551139</v>
      </c>
      <c r="I120" s="1"/>
    </row>
    <row r="121" spans="2:9" x14ac:dyDescent="0.2">
      <c r="B121" s="9" t="str">
        <f>$B$37</f>
        <v>Engineering</v>
      </c>
      <c r="C121" s="22">
        <f t="shared" si="3"/>
        <v>1393550.0528989714</v>
      </c>
      <c r="D121" s="22">
        <f t="shared" si="3"/>
        <v>3623723.8634043857</v>
      </c>
      <c r="E121" s="22">
        <f t="shared" si="3"/>
        <v>1571254.7047373408</v>
      </c>
      <c r="F121" s="22">
        <f t="shared" si="3"/>
        <v>493009.42437299062</v>
      </c>
      <c r="G121" s="22">
        <f t="shared" si="3"/>
        <v>0</v>
      </c>
      <c r="H121" s="75">
        <f t="shared" si="4"/>
        <v>7081538.0454136888</v>
      </c>
      <c r="I121" s="1"/>
    </row>
    <row r="122" spans="2:9" x14ac:dyDescent="0.2">
      <c r="B122" s="9" t="str">
        <f>$B$38</f>
        <v>Home Economics</v>
      </c>
      <c r="C122" s="22">
        <f t="shared" si="3"/>
        <v>503983.59002482519</v>
      </c>
      <c r="D122" s="22">
        <f t="shared" si="3"/>
        <v>825691.74532163271</v>
      </c>
      <c r="E122" s="22">
        <f t="shared" si="3"/>
        <v>424534.91277973546</v>
      </c>
      <c r="F122" s="22">
        <f t="shared" si="3"/>
        <v>0</v>
      </c>
      <c r="G122" s="22">
        <f t="shared" si="3"/>
        <v>0</v>
      </c>
      <c r="H122" s="75">
        <f t="shared" si="4"/>
        <v>1754210.2481261934</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113904.9233592361</v>
      </c>
      <c r="D124" s="22">
        <f t="shared" si="3"/>
        <v>422507.86155573535</v>
      </c>
      <c r="E124" s="22">
        <f t="shared" si="3"/>
        <v>1173851.7717101395</v>
      </c>
      <c r="F124" s="22">
        <f t="shared" si="3"/>
        <v>0</v>
      </c>
      <c r="G124" s="22">
        <f t="shared" si="3"/>
        <v>0</v>
      </c>
      <c r="H124" s="75">
        <f t="shared" si="4"/>
        <v>1710264.556625111</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362954.63460505108</v>
      </c>
      <c r="D127" s="22">
        <f t="shared" si="3"/>
        <v>0</v>
      </c>
      <c r="E127" s="22">
        <f t="shared" si="3"/>
        <v>0</v>
      </c>
      <c r="F127" s="22">
        <f t="shared" si="3"/>
        <v>0</v>
      </c>
      <c r="G127" s="22">
        <f t="shared" si="3"/>
        <v>0</v>
      </c>
      <c r="H127" s="75">
        <f t="shared" si="4"/>
        <v>362954.63460505108</v>
      </c>
      <c r="I127" s="1"/>
    </row>
    <row r="128" spans="2:9" x14ac:dyDescent="0.2">
      <c r="B128" s="9" t="str">
        <f>$B$44</f>
        <v>Physical Training</v>
      </c>
      <c r="C128" s="22">
        <f t="shared" si="3"/>
        <v>254771.18231758941</v>
      </c>
      <c r="D128" s="22">
        <f t="shared" si="3"/>
        <v>0</v>
      </c>
      <c r="E128" s="22">
        <f t="shared" si="3"/>
        <v>0</v>
      </c>
      <c r="F128" s="22">
        <f t="shared" si="3"/>
        <v>0</v>
      </c>
      <c r="G128" s="22">
        <f t="shared" si="3"/>
        <v>0</v>
      </c>
      <c r="H128" s="75">
        <f t="shared" si="4"/>
        <v>254771.18231758941</v>
      </c>
      <c r="I128" s="1"/>
    </row>
    <row r="129" spans="2:12" x14ac:dyDescent="0.2">
      <c r="B129" s="9" t="str">
        <f>$B$45</f>
        <v>Health Services</v>
      </c>
      <c r="C129" s="22">
        <f t="shared" si="3"/>
        <v>666653.15471180622</v>
      </c>
      <c r="D129" s="22">
        <f t="shared" si="3"/>
        <v>3459100.5373217459</v>
      </c>
      <c r="E129" s="22">
        <f t="shared" si="3"/>
        <v>1655088.452939572</v>
      </c>
      <c r="F129" s="22">
        <f t="shared" si="3"/>
        <v>0</v>
      </c>
      <c r="G129" s="22">
        <f t="shared" si="3"/>
        <v>1175640.8426980199</v>
      </c>
      <c r="H129" s="75">
        <f t="shared" si="4"/>
        <v>6956482.9876711443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1682307.6335539203</v>
      </c>
      <c r="D131" s="22">
        <f t="shared" si="3"/>
        <v>6339057.1310778009</v>
      </c>
      <c r="E131" s="22">
        <f t="shared" si="3"/>
        <v>1817428.8005952004</v>
      </c>
      <c r="F131" s="22">
        <f t="shared" si="3"/>
        <v>45699.984562241014</v>
      </c>
      <c r="G131" s="22">
        <f t="shared" si="3"/>
        <v>0</v>
      </c>
      <c r="H131" s="75">
        <f t="shared" si="4"/>
        <v>9884493.5497891624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636</v>
      </c>
      <c r="D133" s="22">
        <f t="shared" si="5"/>
        <v>1259907.7596433549</v>
      </c>
      <c r="E133" s="22">
        <f t="shared" si="5"/>
        <v>0</v>
      </c>
      <c r="F133" s="22">
        <f t="shared" si="5"/>
        <v>0</v>
      </c>
      <c r="G133" s="22">
        <f t="shared" si="5"/>
        <v>0</v>
      </c>
      <c r="H133" s="75">
        <f t="shared" si="4"/>
        <v>1260543.7596433549</v>
      </c>
      <c r="I133" s="1"/>
    </row>
    <row r="134" spans="2:12" x14ac:dyDescent="0.2">
      <c r="B134" s="9" t="str">
        <f>$B$50</f>
        <v>Technology</v>
      </c>
      <c r="C134" s="22">
        <f t="shared" si="5"/>
        <v>827816.85237307346</v>
      </c>
      <c r="D134" s="22">
        <f t="shared" si="5"/>
        <v>933109.76225664897</v>
      </c>
      <c r="E134" s="22">
        <f t="shared" si="5"/>
        <v>98576.522551082526</v>
      </c>
      <c r="F134" s="22">
        <f t="shared" si="5"/>
        <v>0</v>
      </c>
      <c r="G134" s="22">
        <f t="shared" si="5"/>
        <v>0</v>
      </c>
      <c r="H134" s="75">
        <f t="shared" si="4"/>
        <v>1859503.137180805</v>
      </c>
      <c r="I134" s="1"/>
    </row>
    <row r="135" spans="2:12" x14ac:dyDescent="0.2">
      <c r="B135" s="9" t="str">
        <f>$B$51</f>
        <v>Nursing</v>
      </c>
      <c r="C135" s="22">
        <f t="shared" si="5"/>
        <v>0</v>
      </c>
      <c r="D135" s="22">
        <f t="shared" si="5"/>
        <v>1555653.9615713065</v>
      </c>
      <c r="E135" s="22">
        <f t="shared" si="5"/>
        <v>677673.03842869343</v>
      </c>
      <c r="F135" s="22">
        <f t="shared" si="5"/>
        <v>0</v>
      </c>
      <c r="G135" s="22">
        <f t="shared" si="5"/>
        <v>0</v>
      </c>
      <c r="H135" s="75">
        <f t="shared" si="4"/>
        <v>2233327</v>
      </c>
      <c r="I135" s="1"/>
    </row>
    <row r="136" spans="2:12" x14ac:dyDescent="0.2">
      <c r="B136" s="39" t="str">
        <f>$B$52</f>
        <v>Totals</v>
      </c>
      <c r="C136" s="40">
        <f>SUM(C116:C135)</f>
        <v>30017210.629061747</v>
      </c>
      <c r="D136" s="40">
        <f>SUM(D116:D135)</f>
        <v>41379604.786692515</v>
      </c>
      <c r="E136" s="40">
        <f>SUM(E116:E135)</f>
        <v>20901687.837063976</v>
      </c>
      <c r="F136" s="40">
        <f>SUM(F116:F135)</f>
        <v>3594870.9044837668</v>
      </c>
      <c r="G136" s="40">
        <f>SUM(G116:G135)</f>
        <v>1175640.8426980199</v>
      </c>
      <c r="H136" s="40">
        <f t="shared" si="4"/>
        <v>97069015.000000015</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172347113</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Data!QD36</f>
        <v>0.2</v>
      </c>
      <c r="I140" s="368" t="str">
        <f>IF(H140+H141=1,"","Error, the two cells on the left must equal 100%")</f>
        <v/>
      </c>
      <c r="L140" s="57"/>
    </row>
    <row r="141" spans="2:12" ht="25.5" customHeight="1" thickBot="1" x14ac:dyDescent="0.25">
      <c r="B141" s="355"/>
      <c r="C141" s="356"/>
      <c r="D141" s="356"/>
      <c r="E141" s="356"/>
      <c r="F141" s="359" t="s">
        <v>3</v>
      </c>
      <c r="G141" s="360"/>
      <c r="H141" s="95">
        <f>1-H140</f>
        <v>0.8</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Data!LN36</f>
        <v>0</v>
      </c>
      <c r="D143" s="172">
        <f>Data!MH36</f>
        <v>0</v>
      </c>
      <c r="E143" s="172">
        <f>Data!NB36</f>
        <v>0</v>
      </c>
      <c r="F143" s="172">
        <f>Data!NV36</f>
        <v>0</v>
      </c>
      <c r="G143" s="172">
        <f>Data!OP36</f>
        <v>0</v>
      </c>
      <c r="H143" s="173">
        <f>Data!PJ36</f>
        <v>67986486.831330881</v>
      </c>
      <c r="I143" s="76">
        <f t="shared" ref="I143:I162" si="6">SUM(C143:H143)</f>
        <v>67986486.831330881</v>
      </c>
    </row>
    <row r="144" spans="2:12" x14ac:dyDescent="0.2">
      <c r="B144" s="9" t="str">
        <f>$B$33</f>
        <v>Science</v>
      </c>
      <c r="C144" s="172">
        <f>Data!LO36</f>
        <v>0</v>
      </c>
      <c r="D144" s="172">
        <f>Data!MI36</f>
        <v>0</v>
      </c>
      <c r="E144" s="172">
        <f>Data!NC36</f>
        <v>0</v>
      </c>
      <c r="F144" s="172">
        <f>Data!NW36</f>
        <v>0</v>
      </c>
      <c r="G144" s="172">
        <f>Data!OQ36</f>
        <v>0</v>
      </c>
      <c r="H144" s="174">
        <f>Data!PK36</f>
        <v>23249896.520684879</v>
      </c>
      <c r="I144" s="76">
        <f t="shared" si="6"/>
        <v>23249896.520684879</v>
      </c>
    </row>
    <row r="145" spans="2:9" x14ac:dyDescent="0.2">
      <c r="B145" s="9" t="str">
        <f>$B$34</f>
        <v>Fine Arts</v>
      </c>
      <c r="C145" s="172">
        <f>Data!LP36</f>
        <v>0</v>
      </c>
      <c r="D145" s="172">
        <f>Data!MJ36</f>
        <v>0</v>
      </c>
      <c r="E145" s="172">
        <f>Data!ND36</f>
        <v>0</v>
      </c>
      <c r="F145" s="172">
        <f>Data!NX36</f>
        <v>0</v>
      </c>
      <c r="G145" s="172">
        <f>Data!OR36</f>
        <v>0</v>
      </c>
      <c r="H145" s="174">
        <f>Data!PL36</f>
        <v>12111628.891516317</v>
      </c>
      <c r="I145" s="76">
        <f t="shared" si="6"/>
        <v>12111628.891516317</v>
      </c>
    </row>
    <row r="146" spans="2:9" x14ac:dyDescent="0.2">
      <c r="B146" s="9" t="str">
        <f>$B$35</f>
        <v>Teacher Education</v>
      </c>
      <c r="C146" s="172">
        <f>Data!LQ36</f>
        <v>0</v>
      </c>
      <c r="D146" s="172">
        <f>Data!MK36</f>
        <v>0</v>
      </c>
      <c r="E146" s="172">
        <f>Data!NE36</f>
        <v>0</v>
      </c>
      <c r="F146" s="172">
        <f>Data!NY36</f>
        <v>0</v>
      </c>
      <c r="G146" s="172">
        <f>Data!OS36</f>
        <v>0</v>
      </c>
      <c r="H146" s="174">
        <f>Data!PN36</f>
        <v>11013185.452736355</v>
      </c>
      <c r="I146" s="76">
        <f t="shared" si="6"/>
        <v>11013185.452736355</v>
      </c>
    </row>
    <row r="147" spans="2:9" x14ac:dyDescent="0.2">
      <c r="B147" s="9" t="str">
        <f>$B$36</f>
        <v>Agriculture</v>
      </c>
      <c r="C147" s="172">
        <f>Data!LR36</f>
        <v>0</v>
      </c>
      <c r="D147" s="172">
        <f>Data!ML36</f>
        <v>0</v>
      </c>
      <c r="E147" s="172">
        <f>Data!NF36</f>
        <v>0</v>
      </c>
      <c r="F147" s="172">
        <f>Data!NZ36</f>
        <v>0</v>
      </c>
      <c r="G147" s="172">
        <f>Data!OT36</f>
        <v>0</v>
      </c>
      <c r="H147" s="174">
        <f>Data!PM36</f>
        <v>1268221.845993408</v>
      </c>
      <c r="I147" s="76">
        <f t="shared" si="6"/>
        <v>1268221.845993408</v>
      </c>
    </row>
    <row r="148" spans="2:9" x14ac:dyDescent="0.2">
      <c r="B148" s="9" t="str">
        <f>$B$37</f>
        <v>Engineering</v>
      </c>
      <c r="C148" s="172">
        <f>Data!LS36</f>
        <v>0</v>
      </c>
      <c r="D148" s="172">
        <f>Data!MM36</f>
        <v>0</v>
      </c>
      <c r="E148" s="172">
        <f>Data!NG36</f>
        <v>0</v>
      </c>
      <c r="F148" s="172">
        <f>Data!OA36</f>
        <v>0</v>
      </c>
      <c r="G148" s="172">
        <f>Data!OU36</f>
        <v>0</v>
      </c>
      <c r="H148" s="174">
        <f>Data!PO36</f>
        <v>17074413.64444774</v>
      </c>
      <c r="I148" s="76">
        <f t="shared" si="6"/>
        <v>17074413.64444774</v>
      </c>
    </row>
    <row r="149" spans="2:9" x14ac:dyDescent="0.2">
      <c r="B149" s="9" t="str">
        <f>$B$38</f>
        <v>Home Economics</v>
      </c>
      <c r="C149" s="172">
        <f>Data!LT36</f>
        <v>0</v>
      </c>
      <c r="D149" s="172">
        <f>Data!MN36</f>
        <v>0</v>
      </c>
      <c r="E149" s="172">
        <f>Data!NH36</f>
        <v>0</v>
      </c>
      <c r="F149" s="172">
        <f>Data!OB36</f>
        <v>0</v>
      </c>
      <c r="G149" s="172">
        <f>Data!OV36</f>
        <v>0</v>
      </c>
      <c r="H149" s="174">
        <f>Data!PP36</f>
        <v>7243801.972856625</v>
      </c>
      <c r="I149" s="76">
        <f t="shared" si="6"/>
        <v>7243801.972856625</v>
      </c>
    </row>
    <row r="150" spans="2:9" x14ac:dyDescent="0.2">
      <c r="B150" s="9" t="str">
        <f>$B$39</f>
        <v>Law</v>
      </c>
      <c r="C150" s="172">
        <f>Data!LU36</f>
        <v>0</v>
      </c>
      <c r="D150" s="172">
        <f>Data!MO36</f>
        <v>0</v>
      </c>
      <c r="E150" s="172">
        <f>Data!NI36</f>
        <v>0</v>
      </c>
      <c r="F150" s="172">
        <f>Data!OC36</f>
        <v>0</v>
      </c>
      <c r="G150" s="172">
        <f>Data!OW36</f>
        <v>0</v>
      </c>
      <c r="H150" s="174">
        <f>Data!PQ36</f>
        <v>0</v>
      </c>
      <c r="I150" s="76">
        <f t="shared" si="6"/>
        <v>0</v>
      </c>
    </row>
    <row r="151" spans="2:9" x14ac:dyDescent="0.2">
      <c r="B151" s="9" t="str">
        <f>$B$40</f>
        <v>Social Service</v>
      </c>
      <c r="C151" s="172">
        <f>Data!LV36</f>
        <v>0</v>
      </c>
      <c r="D151" s="172">
        <f>Data!MP36</f>
        <v>0</v>
      </c>
      <c r="E151" s="172">
        <f>Data!NJ36</f>
        <v>0</v>
      </c>
      <c r="F151" s="172">
        <f>Data!OD36</f>
        <v>0</v>
      </c>
      <c r="G151" s="172">
        <f>Data!OX36</f>
        <v>0</v>
      </c>
      <c r="H151" s="174">
        <f>Data!PR36</f>
        <v>4222194.2528988626</v>
      </c>
      <c r="I151" s="76">
        <f t="shared" si="6"/>
        <v>4222194.2528988626</v>
      </c>
    </row>
    <row r="152" spans="2:9" x14ac:dyDescent="0.2">
      <c r="B152" s="9" t="str">
        <f>$B$41</f>
        <v>Library Science</v>
      </c>
      <c r="C152" s="172">
        <f>Data!LW36</f>
        <v>0</v>
      </c>
      <c r="D152" s="172">
        <f>Data!MQ36</f>
        <v>0</v>
      </c>
      <c r="E152" s="172">
        <f>Data!NK36</f>
        <v>0</v>
      </c>
      <c r="F152" s="172">
        <f>Data!OE36</f>
        <v>0</v>
      </c>
      <c r="G152" s="172">
        <f>Data!OY36</f>
        <v>0</v>
      </c>
      <c r="H152" s="174">
        <f>Data!PS36</f>
        <v>0</v>
      </c>
      <c r="I152" s="76">
        <f t="shared" si="6"/>
        <v>0</v>
      </c>
    </row>
    <row r="153" spans="2:9" x14ac:dyDescent="0.2">
      <c r="B153" s="9" t="str">
        <f>$B$42</f>
        <v>Veterinary Science</v>
      </c>
      <c r="C153" s="172">
        <f>Data!LX36</f>
        <v>0</v>
      </c>
      <c r="D153" s="172">
        <f>Data!MR36</f>
        <v>0</v>
      </c>
      <c r="E153" s="172">
        <f>Data!NL36</f>
        <v>0</v>
      </c>
      <c r="F153" s="172">
        <f>Data!OF36</f>
        <v>0</v>
      </c>
      <c r="G153" s="172">
        <f>Data!OZ36</f>
        <v>0</v>
      </c>
      <c r="H153" s="174">
        <f>Data!PT36</f>
        <v>0</v>
      </c>
      <c r="I153" s="76">
        <f t="shared" si="6"/>
        <v>0</v>
      </c>
    </row>
    <row r="154" spans="2:9" x14ac:dyDescent="0.2">
      <c r="B154" s="9" t="str">
        <f>$B$43</f>
        <v>Vocational Training</v>
      </c>
      <c r="C154" s="172">
        <f>Data!LY36</f>
        <v>0</v>
      </c>
      <c r="D154" s="172">
        <f>Data!MS36</f>
        <v>0</v>
      </c>
      <c r="E154" s="172">
        <f>Data!NM36</f>
        <v>0</v>
      </c>
      <c r="F154" s="172">
        <f>Data!OG36</f>
        <v>0</v>
      </c>
      <c r="G154" s="172">
        <f>Data!PA36</f>
        <v>0</v>
      </c>
      <c r="H154" s="174">
        <f>Data!PU36</f>
        <v>671892.9775337599</v>
      </c>
      <c r="I154" s="76">
        <f t="shared" si="6"/>
        <v>671892.9775337599</v>
      </c>
    </row>
    <row r="155" spans="2:9" x14ac:dyDescent="0.2">
      <c r="B155" s="9" t="str">
        <f>$B$44</f>
        <v>Physical Training</v>
      </c>
      <c r="C155" s="172">
        <f>Data!LZ36</f>
        <v>0</v>
      </c>
      <c r="D155" s="172">
        <f>Data!MT36</f>
        <v>0</v>
      </c>
      <c r="E155" s="172">
        <f>Data!NN36</f>
        <v>0</v>
      </c>
      <c r="F155" s="172">
        <f>Data!OH36</f>
        <v>0</v>
      </c>
      <c r="G155" s="172">
        <f>Data!PB36</f>
        <v>0</v>
      </c>
      <c r="H155" s="174">
        <f>Data!PV36</f>
        <v>297394.41952807078</v>
      </c>
      <c r="I155" s="76">
        <f t="shared" si="6"/>
        <v>297394.41952807078</v>
      </c>
    </row>
    <row r="156" spans="2:9" x14ac:dyDescent="0.2">
      <c r="B156" s="9" t="str">
        <f>$B$45</f>
        <v>Health Services</v>
      </c>
      <c r="C156" s="172">
        <f>Data!MA36</f>
        <v>0</v>
      </c>
      <c r="D156" s="172">
        <f>Data!MU36</f>
        <v>0</v>
      </c>
      <c r="E156" s="172">
        <f>Data!NO36</f>
        <v>0</v>
      </c>
      <c r="F156" s="172">
        <f>Data!OI36</f>
        <v>0</v>
      </c>
      <c r="G156" s="172">
        <f>Data!PC36</f>
        <v>0</v>
      </c>
      <c r="H156" s="174">
        <f>Data!PW36</f>
        <v>7039952.6700972253</v>
      </c>
      <c r="I156" s="76">
        <f t="shared" si="6"/>
        <v>7039952.6700972253</v>
      </c>
    </row>
    <row r="157" spans="2:9" x14ac:dyDescent="0.2">
      <c r="B157" s="9" t="str">
        <f>$B$46</f>
        <v>Pharmacy</v>
      </c>
      <c r="C157" s="172">
        <f>Data!MB36</f>
        <v>0</v>
      </c>
      <c r="D157" s="172">
        <f>Data!MV36</f>
        <v>0</v>
      </c>
      <c r="E157" s="172">
        <f>Data!NP36</f>
        <v>0</v>
      </c>
      <c r="F157" s="172">
        <f>Data!OJ36</f>
        <v>0</v>
      </c>
      <c r="G157" s="172">
        <f>Data!PD36</f>
        <v>0</v>
      </c>
      <c r="H157" s="174">
        <f>Data!PX36</f>
        <v>0</v>
      </c>
      <c r="I157" s="76">
        <f t="shared" si="6"/>
        <v>0</v>
      </c>
    </row>
    <row r="158" spans="2:9" x14ac:dyDescent="0.2">
      <c r="B158" s="9" t="str">
        <f>$B$47</f>
        <v>Business Administration</v>
      </c>
      <c r="C158" s="172">
        <f>Data!MC36</f>
        <v>0</v>
      </c>
      <c r="D158" s="172">
        <f>Data!MW36</f>
        <v>0</v>
      </c>
      <c r="E158" s="172">
        <f>Data!NQ36</f>
        <v>0</v>
      </c>
      <c r="F158" s="172">
        <f>Data!OK36</f>
        <v>0</v>
      </c>
      <c r="G158" s="172">
        <f>Data!PE36</f>
        <v>0</v>
      </c>
      <c r="H158" s="174">
        <f>Data!PY36</f>
        <v>11082090.089639422</v>
      </c>
      <c r="I158" s="76">
        <f t="shared" si="6"/>
        <v>11082090.089639422</v>
      </c>
    </row>
    <row r="159" spans="2:9" x14ac:dyDescent="0.2">
      <c r="B159" s="9" t="str">
        <f>$B$48</f>
        <v>Optometry</v>
      </c>
      <c r="C159" s="172">
        <f>Data!MD36</f>
        <v>0</v>
      </c>
      <c r="D159" s="172">
        <f>Data!MX36</f>
        <v>0</v>
      </c>
      <c r="E159" s="172">
        <f>Data!NR36</f>
        <v>0</v>
      </c>
      <c r="F159" s="172">
        <f>Data!OL36</f>
        <v>0</v>
      </c>
      <c r="G159" s="172">
        <f>Data!PF36</f>
        <v>0</v>
      </c>
      <c r="H159" s="174">
        <f>Data!PZ36</f>
        <v>0</v>
      </c>
      <c r="I159" s="76">
        <f t="shared" si="6"/>
        <v>0</v>
      </c>
    </row>
    <row r="160" spans="2:9" x14ac:dyDescent="0.2">
      <c r="B160" s="9" t="str">
        <f>$B$49</f>
        <v>Teacher Ed-Practice Teaching</v>
      </c>
      <c r="C160" s="172">
        <f>Data!ME36</f>
        <v>0</v>
      </c>
      <c r="D160" s="172">
        <f>Data!MY36</f>
        <v>0</v>
      </c>
      <c r="E160" s="172">
        <f>Data!NS36</f>
        <v>0</v>
      </c>
      <c r="F160" s="172">
        <f>Data!OM36</f>
        <v>0</v>
      </c>
      <c r="G160" s="172">
        <f>Data!PG36</f>
        <v>0</v>
      </c>
      <c r="H160" s="174">
        <f>Data!QA36</f>
        <v>3597372.8427896132</v>
      </c>
      <c r="I160" s="76">
        <f t="shared" si="6"/>
        <v>3597372.8427896132</v>
      </c>
    </row>
    <row r="161" spans="2:10" x14ac:dyDescent="0.2">
      <c r="B161" s="9" t="str">
        <f>$B$50</f>
        <v>Technology</v>
      </c>
      <c r="C161" s="172">
        <f>Data!MF36</f>
        <v>0</v>
      </c>
      <c r="D161" s="172">
        <f>Data!MZ36</f>
        <v>0</v>
      </c>
      <c r="E161" s="172">
        <f>Data!NT36</f>
        <v>0</v>
      </c>
      <c r="F161" s="172">
        <f>Data!ON36</f>
        <v>0</v>
      </c>
      <c r="G161" s="172">
        <f>Data!PH36</f>
        <v>0</v>
      </c>
      <c r="H161" s="174">
        <f>Data!QB36</f>
        <v>3017225.2319830721</v>
      </c>
      <c r="I161" s="76">
        <f t="shared" si="6"/>
        <v>3017225.2319830721</v>
      </c>
    </row>
    <row r="162" spans="2:10" x14ac:dyDescent="0.2">
      <c r="B162" s="9" t="str">
        <f>$B$51</f>
        <v>Nursing</v>
      </c>
      <c r="C162" s="172">
        <f>Data!MG36</f>
        <v>0</v>
      </c>
      <c r="D162" s="172">
        <f>Data!NA36</f>
        <v>0</v>
      </c>
      <c r="E162" s="172">
        <f>Data!NU36</f>
        <v>0</v>
      </c>
      <c r="F162" s="172">
        <f>Data!OO36</f>
        <v>0</v>
      </c>
      <c r="G162" s="172">
        <f>Data!PI36</f>
        <v>0</v>
      </c>
      <c r="H162" s="174">
        <f>Data!QC36</f>
        <v>2471355.4037197107</v>
      </c>
      <c r="I162" s="76">
        <f t="shared" si="6"/>
        <v>2471355.4037197107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172347113.04775599</v>
      </c>
      <c r="I163" s="76">
        <f>SUM(I143:I162)</f>
        <v>172347113.04775599</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42983963.178984329</v>
      </c>
      <c r="D168" s="21">
        <f t="shared" si="8"/>
        <v>19493876.901943911</v>
      </c>
      <c r="E168" s="21">
        <f t="shared" si="8"/>
        <v>5114161.0228698179</v>
      </c>
      <c r="F168" s="21">
        <f t="shared" si="8"/>
        <v>394485.72753282171</v>
      </c>
      <c r="G168" s="21">
        <f t="shared" si="8"/>
        <v>0</v>
      </c>
      <c r="H168" s="40">
        <f t="shared" ref="H168:H188" si="9">SUM(C168:G168)</f>
        <v>67986486.831330881</v>
      </c>
      <c r="I168" s="56"/>
      <c r="J168" s="57"/>
    </row>
    <row r="169" spans="2:10" x14ac:dyDescent="0.2">
      <c r="B169" s="9" t="str">
        <f>$B$33</f>
        <v>Science</v>
      </c>
      <c r="C169" s="22">
        <f t="shared" si="8"/>
        <v>15542949.978278192</v>
      </c>
      <c r="D169" s="22">
        <f t="shared" si="8"/>
        <v>5890065.3020113949</v>
      </c>
      <c r="E169" s="22">
        <f t="shared" si="8"/>
        <v>1333476.0914301593</v>
      </c>
      <c r="F169" s="22">
        <f t="shared" si="8"/>
        <v>483405.14896513225</v>
      </c>
      <c r="G169" s="22">
        <f t="shared" si="8"/>
        <v>0</v>
      </c>
      <c r="H169" s="75">
        <f t="shared" si="9"/>
        <v>23249896.520684879</v>
      </c>
      <c r="I169" s="56"/>
      <c r="J169" s="57"/>
    </row>
    <row r="170" spans="2:10" x14ac:dyDescent="0.2">
      <c r="B170" s="9" t="str">
        <f>$B$34</f>
        <v>Fine Arts</v>
      </c>
      <c r="C170" s="22">
        <f t="shared" si="8"/>
        <v>7090621.7932744715</v>
      </c>
      <c r="D170" s="22">
        <f t="shared" si="8"/>
        <v>4248655.8229812225</v>
      </c>
      <c r="E170" s="22">
        <f t="shared" si="8"/>
        <v>772351.27526062296</v>
      </c>
      <c r="F170" s="22">
        <f t="shared" si="8"/>
        <v>0</v>
      </c>
      <c r="G170" s="22">
        <f t="shared" si="8"/>
        <v>0</v>
      </c>
      <c r="H170" s="75">
        <f t="shared" si="9"/>
        <v>12111628.891516317</v>
      </c>
      <c r="I170" s="56"/>
      <c r="J170" s="57"/>
    </row>
    <row r="171" spans="2:10" x14ac:dyDescent="0.2">
      <c r="B171" s="9" t="str">
        <f>$B$35</f>
        <v>Teacher Education</v>
      </c>
      <c r="C171" s="22">
        <f t="shared" si="8"/>
        <v>1012175.0759579138</v>
      </c>
      <c r="D171" s="22">
        <f t="shared" si="8"/>
        <v>5598029.6404344859</v>
      </c>
      <c r="E171" s="22">
        <f t="shared" si="8"/>
        <v>3368565.7364386474</v>
      </c>
      <c r="F171" s="22">
        <f t="shared" si="8"/>
        <v>1034414.9999053087</v>
      </c>
      <c r="G171" s="22">
        <f t="shared" si="8"/>
        <v>0</v>
      </c>
      <c r="H171" s="75">
        <f t="shared" si="9"/>
        <v>11013185.452736355</v>
      </c>
      <c r="I171" s="56"/>
      <c r="J171" s="57"/>
    </row>
    <row r="172" spans="2:10" x14ac:dyDescent="0.2">
      <c r="B172" s="9" t="str">
        <f>$B$36</f>
        <v>Agriculture</v>
      </c>
      <c r="C172" s="22">
        <f t="shared" si="8"/>
        <v>344299.36412117677</v>
      </c>
      <c r="D172" s="22">
        <f t="shared" si="8"/>
        <v>846461.36277954536</v>
      </c>
      <c r="E172" s="22">
        <f t="shared" si="8"/>
        <v>75952.989705503627</v>
      </c>
      <c r="F172" s="22">
        <f t="shared" si="8"/>
        <v>1508.1293871822718</v>
      </c>
      <c r="G172" s="22">
        <f t="shared" si="8"/>
        <v>0</v>
      </c>
      <c r="H172" s="75">
        <f t="shared" si="9"/>
        <v>1268221.845993408</v>
      </c>
      <c r="I172" s="56"/>
      <c r="J172" s="57"/>
    </row>
    <row r="173" spans="2:10" x14ac:dyDescent="0.2">
      <c r="B173" s="9" t="str">
        <f>$B$37</f>
        <v>Engineering</v>
      </c>
      <c r="C173" s="22">
        <f t="shared" si="8"/>
        <v>4983016.0900284611</v>
      </c>
      <c r="D173" s="22">
        <f t="shared" si="8"/>
        <v>9633519.3689069226</v>
      </c>
      <c r="E173" s="22">
        <f t="shared" si="8"/>
        <v>1950298.5499676727</v>
      </c>
      <c r="F173" s="22">
        <f t="shared" si="8"/>
        <v>507579.63554468541</v>
      </c>
      <c r="G173" s="22">
        <f t="shared" si="8"/>
        <v>0</v>
      </c>
      <c r="H173" s="75">
        <f t="shared" si="9"/>
        <v>17074413.64444774</v>
      </c>
      <c r="I173" s="56"/>
      <c r="J173" s="57"/>
    </row>
    <row r="174" spans="2:10" x14ac:dyDescent="0.2">
      <c r="B174" s="9" t="str">
        <f>$B$38</f>
        <v>Home Economics</v>
      </c>
      <c r="C174" s="22">
        <f t="shared" si="8"/>
        <v>3299407.6086950283</v>
      </c>
      <c r="D174" s="22">
        <f t="shared" si="8"/>
        <v>3384240.1802722635</v>
      </c>
      <c r="E174" s="22">
        <f t="shared" si="8"/>
        <v>560154.18388933362</v>
      </c>
      <c r="F174" s="22">
        <f t="shared" si="8"/>
        <v>0</v>
      </c>
      <c r="G174" s="22">
        <f t="shared" si="8"/>
        <v>0</v>
      </c>
      <c r="H174" s="75">
        <f t="shared" si="9"/>
        <v>7243801.9728566259</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441297.33325739112</v>
      </c>
      <c r="D176" s="22">
        <f t="shared" si="8"/>
        <v>1343659.1760966592</v>
      </c>
      <c r="E176" s="22">
        <f t="shared" si="8"/>
        <v>2437237.7435448128</v>
      </c>
      <c r="F176" s="22">
        <f t="shared" si="8"/>
        <v>0</v>
      </c>
      <c r="G176" s="22">
        <f t="shared" si="8"/>
        <v>0</v>
      </c>
      <c r="H176" s="75">
        <f t="shared" si="9"/>
        <v>4222194.2528988626</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671892.97753376001</v>
      </c>
      <c r="D179" s="22">
        <f t="shared" si="8"/>
        <v>0</v>
      </c>
      <c r="E179" s="22">
        <f t="shared" si="8"/>
        <v>0</v>
      </c>
      <c r="F179" s="22">
        <f t="shared" si="8"/>
        <v>0</v>
      </c>
      <c r="G179" s="22">
        <f t="shared" si="8"/>
        <v>0</v>
      </c>
      <c r="H179" s="75">
        <f t="shared" si="9"/>
        <v>671892.97753376001</v>
      </c>
      <c r="I179" s="56"/>
      <c r="J179" s="57"/>
    </row>
    <row r="180" spans="2:10" x14ac:dyDescent="0.2">
      <c r="B180" s="9" t="str">
        <f>$B$44</f>
        <v>Physical Training</v>
      </c>
      <c r="C180" s="22">
        <f t="shared" si="8"/>
        <v>297394.41952807078</v>
      </c>
      <c r="D180" s="22">
        <f t="shared" si="8"/>
        <v>0</v>
      </c>
      <c r="E180" s="22">
        <f t="shared" si="8"/>
        <v>0</v>
      </c>
      <c r="F180" s="22">
        <f t="shared" si="8"/>
        <v>0</v>
      </c>
      <c r="G180" s="22">
        <f t="shared" si="8"/>
        <v>0</v>
      </c>
      <c r="H180" s="75">
        <f t="shared" si="9"/>
        <v>297394.41952807078</v>
      </c>
      <c r="I180" s="56"/>
      <c r="J180" s="57"/>
    </row>
    <row r="181" spans="2:10" x14ac:dyDescent="0.2">
      <c r="B181" s="9" t="str">
        <f>$B$45</f>
        <v>Health Services</v>
      </c>
      <c r="C181" s="22">
        <f t="shared" si="8"/>
        <v>1277214.2652863073</v>
      </c>
      <c r="D181" s="22">
        <f t="shared" si="8"/>
        <v>3777534.3375420268</v>
      </c>
      <c r="E181" s="22">
        <f t="shared" si="8"/>
        <v>1169646.966316062</v>
      </c>
      <c r="F181" s="22">
        <f t="shared" si="8"/>
        <v>0</v>
      </c>
      <c r="G181" s="22">
        <f t="shared" si="8"/>
        <v>815557.10095282912</v>
      </c>
      <c r="H181" s="75">
        <f t="shared" si="9"/>
        <v>7039952.6700972253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3147178.6370642399</v>
      </c>
      <c r="D183" s="22">
        <f t="shared" si="8"/>
        <v>6981961.7290994767</v>
      </c>
      <c r="E183" s="22">
        <f t="shared" si="8"/>
        <v>931651.75034959754</v>
      </c>
      <c r="F183" s="22">
        <f t="shared" si="8"/>
        <v>21297.973126108544</v>
      </c>
      <c r="G183" s="22">
        <f t="shared" si="8"/>
        <v>0</v>
      </c>
      <c r="H183" s="75">
        <f t="shared" si="9"/>
        <v>11082090.089639422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11561.054455855732</v>
      </c>
      <c r="D185" s="22">
        <f t="shared" si="10"/>
        <v>3585811.7883337578</v>
      </c>
      <c r="E185" s="22">
        <f t="shared" si="10"/>
        <v>0</v>
      </c>
      <c r="F185" s="22">
        <f t="shared" si="10"/>
        <v>0</v>
      </c>
      <c r="G185" s="22">
        <f t="shared" si="10"/>
        <v>0</v>
      </c>
      <c r="H185" s="75">
        <f t="shared" si="9"/>
        <v>3597372.8427896136</v>
      </c>
      <c r="I185" s="56"/>
      <c r="J185" s="57"/>
    </row>
    <row r="186" spans="2:10" x14ac:dyDescent="0.2">
      <c r="B186" s="9" t="str">
        <f>$B$50</f>
        <v>Technology</v>
      </c>
      <c r="C186" s="22">
        <f t="shared" si="10"/>
        <v>1321959.4079639849</v>
      </c>
      <c r="D186" s="22">
        <f t="shared" si="10"/>
        <v>1633640.703405987</v>
      </c>
      <c r="E186" s="22">
        <f t="shared" si="10"/>
        <v>61625.120613099949</v>
      </c>
      <c r="F186" s="22">
        <f t="shared" si="10"/>
        <v>0</v>
      </c>
      <c r="G186" s="22">
        <f t="shared" si="10"/>
        <v>0</v>
      </c>
      <c r="H186" s="75">
        <f t="shared" si="9"/>
        <v>3017225.2319830721</v>
      </c>
      <c r="I186" s="56"/>
      <c r="J186" s="57"/>
    </row>
    <row r="187" spans="2:10" x14ac:dyDescent="0.2">
      <c r="B187" s="9" t="str">
        <f>$B$51</f>
        <v>Nursing</v>
      </c>
      <c r="C187" s="22">
        <f t="shared" si="10"/>
        <v>0</v>
      </c>
      <c r="D187" s="22">
        <f t="shared" si="10"/>
        <v>1827246.4029137972</v>
      </c>
      <c r="E187" s="22">
        <f t="shared" si="10"/>
        <v>644109.00080591359</v>
      </c>
      <c r="F187" s="22">
        <f t="shared" si="10"/>
        <v>0</v>
      </c>
      <c r="G187" s="22">
        <f t="shared" si="10"/>
        <v>0</v>
      </c>
      <c r="H187" s="75">
        <f t="shared" si="9"/>
        <v>2471355.4037197107</v>
      </c>
      <c r="I187" s="56"/>
      <c r="J187" s="57"/>
    </row>
    <row r="188" spans="2:10" x14ac:dyDescent="0.2">
      <c r="B188" s="39" t="str">
        <f>$B$52</f>
        <v>Totals</v>
      </c>
      <c r="C188" s="40">
        <f>SUM(C168:C187)</f>
        <v>82424931.184429184</v>
      </c>
      <c r="D188" s="40">
        <f>SUM(D168:D187)</f>
        <v>68244702.716721445</v>
      </c>
      <c r="E188" s="40">
        <f>SUM(E168:E187)</f>
        <v>18419230.43119124</v>
      </c>
      <c r="F188" s="40">
        <f>SUM(F168:F187)</f>
        <v>2442691.614461239</v>
      </c>
      <c r="G188" s="40">
        <f>SUM(G168:G187)</f>
        <v>815557.10095282912</v>
      </c>
      <c r="H188" s="40">
        <f t="shared" si="9"/>
        <v>172347113.04775596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56658356</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8627345.3121501114</v>
      </c>
      <c r="D193" s="42">
        <f t="shared" si="11"/>
        <v>7086604.7527601961</v>
      </c>
      <c r="E193" s="42">
        <f t="shared" si="11"/>
        <v>3964091.0888756597</v>
      </c>
      <c r="F193" s="42">
        <f t="shared" si="11"/>
        <v>430421.19212696824</v>
      </c>
      <c r="G193" s="42">
        <f t="shared" si="11"/>
        <v>0</v>
      </c>
      <c r="H193" s="42">
        <f>SUM(C193:G193)</f>
        <v>20108462.345912933</v>
      </c>
      <c r="I193" s="1"/>
    </row>
    <row r="194" spans="2:9" x14ac:dyDescent="0.2">
      <c r="B194" s="9" t="str">
        <f>$B$33</f>
        <v>Science</v>
      </c>
      <c r="C194" s="43">
        <f t="shared" si="11"/>
        <v>2813518.8763297964</v>
      </c>
      <c r="D194" s="43">
        <f t="shared" si="11"/>
        <v>1993390.8886063357</v>
      </c>
      <c r="E194" s="43">
        <f t="shared" si="11"/>
        <v>1172743.3829814079</v>
      </c>
      <c r="F194" s="43">
        <f t="shared" si="11"/>
        <v>495858.7928242195</v>
      </c>
      <c r="G194" s="43">
        <f t="shared" si="11"/>
        <v>0</v>
      </c>
      <c r="H194" s="43">
        <f t="shared" ref="H194:H213" si="12">SUM(C194:G194)</f>
        <v>6475511.9407417607</v>
      </c>
      <c r="I194" s="1"/>
    </row>
    <row r="195" spans="2:9" x14ac:dyDescent="0.2">
      <c r="B195" s="9" t="str">
        <f>$B$34</f>
        <v>Fine Arts</v>
      </c>
      <c r="C195" s="43">
        <f t="shared" si="11"/>
        <v>2439529.0233750213</v>
      </c>
      <c r="D195" s="43">
        <f t="shared" si="11"/>
        <v>2580689.2572635971</v>
      </c>
      <c r="E195" s="43">
        <f t="shared" si="11"/>
        <v>1131934.3892088928</v>
      </c>
      <c r="F195" s="43">
        <f t="shared" si="11"/>
        <v>0</v>
      </c>
      <c r="G195" s="43">
        <f t="shared" si="11"/>
        <v>0</v>
      </c>
      <c r="H195" s="43">
        <f t="shared" si="12"/>
        <v>6152152.6698475108</v>
      </c>
      <c r="I195" s="1"/>
    </row>
    <row r="196" spans="2:9" x14ac:dyDescent="0.2">
      <c r="B196" s="9" t="str">
        <f>$B$35</f>
        <v>Teacher Education</v>
      </c>
      <c r="C196" s="43">
        <f t="shared" si="11"/>
        <v>164897.38460229954</v>
      </c>
      <c r="D196" s="43">
        <f t="shared" si="11"/>
        <v>1393787.5470653169</v>
      </c>
      <c r="E196" s="43">
        <f t="shared" si="11"/>
        <v>1518612.7405517222</v>
      </c>
      <c r="F196" s="43">
        <f t="shared" si="11"/>
        <v>856141.32979930588</v>
      </c>
      <c r="G196" s="43">
        <f t="shared" si="11"/>
        <v>0</v>
      </c>
      <c r="H196" s="43">
        <f t="shared" si="12"/>
        <v>3933439.0020186445</v>
      </c>
      <c r="I196" s="1"/>
    </row>
    <row r="197" spans="2:9" x14ac:dyDescent="0.2">
      <c r="B197" s="9" t="str">
        <f>$B$36</f>
        <v>Agriculture</v>
      </c>
      <c r="C197" s="43">
        <f t="shared" si="11"/>
        <v>86249.124344586584</v>
      </c>
      <c r="D197" s="43">
        <f t="shared" si="11"/>
        <v>347581.0932414867</v>
      </c>
      <c r="E197" s="43">
        <f t="shared" si="11"/>
        <v>82693.700087182457</v>
      </c>
      <c r="F197" s="43">
        <f t="shared" si="11"/>
        <v>1434.0793552496255</v>
      </c>
      <c r="G197" s="43">
        <f t="shared" si="11"/>
        <v>0</v>
      </c>
      <c r="H197" s="43">
        <f t="shared" si="12"/>
        <v>517957.99702850537</v>
      </c>
      <c r="I197" s="1"/>
    </row>
    <row r="198" spans="2:9" x14ac:dyDescent="0.2">
      <c r="B198" s="9" t="str">
        <f>$B$37</f>
        <v>Engineering</v>
      </c>
      <c r="C198" s="43">
        <f t="shared" si="11"/>
        <v>813403.27807971206</v>
      </c>
      <c r="D198" s="43">
        <f t="shared" si="11"/>
        <v>2115136.7065840838</v>
      </c>
      <c r="E198" s="43">
        <f t="shared" si="11"/>
        <v>917127.96743310045</v>
      </c>
      <c r="F198" s="43">
        <f t="shared" si="11"/>
        <v>287765.3953476295</v>
      </c>
      <c r="G198" s="43">
        <f t="shared" si="11"/>
        <v>0</v>
      </c>
      <c r="H198" s="43">
        <f t="shared" si="12"/>
        <v>4133433.3474445259</v>
      </c>
      <c r="I198" s="1"/>
    </row>
    <row r="199" spans="2:9" x14ac:dyDescent="0.2">
      <c r="B199" s="9" t="str">
        <f>$B$38</f>
        <v>Home Economics</v>
      </c>
      <c r="C199" s="43">
        <f t="shared" si="11"/>
        <v>294170.92222255049</v>
      </c>
      <c r="D199" s="43">
        <f t="shared" si="11"/>
        <v>481949.22811047779</v>
      </c>
      <c r="E199" s="43">
        <f t="shared" si="11"/>
        <v>247797.40705829969</v>
      </c>
      <c r="F199" s="43">
        <f t="shared" si="11"/>
        <v>0</v>
      </c>
      <c r="G199" s="43">
        <f t="shared" si="11"/>
        <v>0</v>
      </c>
      <c r="H199" s="43">
        <f t="shared" si="12"/>
        <v>1023917.557391328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66485.332089135889</v>
      </c>
      <c r="D201" s="43">
        <f t="shared" si="11"/>
        <v>246614.23455078393</v>
      </c>
      <c r="E201" s="43">
        <f t="shared" si="11"/>
        <v>685167.2655046907</v>
      </c>
      <c r="F201" s="43">
        <f t="shared" si="11"/>
        <v>0</v>
      </c>
      <c r="G201" s="43">
        <f t="shared" si="11"/>
        <v>0</v>
      </c>
      <c r="H201" s="43">
        <f t="shared" si="12"/>
        <v>998266.83214461058</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211853.5240035443</v>
      </c>
      <c r="D204" s="43">
        <f t="shared" si="11"/>
        <v>0</v>
      </c>
      <c r="E204" s="43">
        <f t="shared" si="11"/>
        <v>0</v>
      </c>
      <c r="F204" s="43">
        <f t="shared" si="11"/>
        <v>0</v>
      </c>
      <c r="G204" s="43">
        <f t="shared" si="11"/>
        <v>0</v>
      </c>
      <c r="H204" s="43">
        <f t="shared" si="12"/>
        <v>211853.5240035443</v>
      </c>
      <c r="I204" s="1"/>
    </row>
    <row r="205" spans="2:9" x14ac:dyDescent="0.2">
      <c r="B205" s="9" t="str">
        <f>$B$44</f>
        <v>Physical Training</v>
      </c>
      <c r="C205" s="43">
        <f t="shared" si="11"/>
        <v>148707.76577150685</v>
      </c>
      <c r="D205" s="43">
        <f t="shared" si="11"/>
        <v>0</v>
      </c>
      <c r="E205" s="43">
        <f t="shared" si="11"/>
        <v>0</v>
      </c>
      <c r="F205" s="43">
        <f t="shared" si="11"/>
        <v>0</v>
      </c>
      <c r="G205" s="43">
        <f t="shared" si="11"/>
        <v>0</v>
      </c>
      <c r="H205" s="43">
        <f t="shared" si="12"/>
        <v>148707.76577150685</v>
      </c>
      <c r="I205" s="1"/>
    </row>
    <row r="206" spans="2:9" x14ac:dyDescent="0.2">
      <c r="B206" s="9" t="str">
        <f>$B$45</f>
        <v>Health Services</v>
      </c>
      <c r="C206" s="43">
        <f t="shared" si="11"/>
        <v>389119.7594637649</v>
      </c>
      <c r="D206" s="43">
        <f t="shared" si="11"/>
        <v>2019047.4754829514</v>
      </c>
      <c r="E206" s="43">
        <f t="shared" si="11"/>
        <v>966061.01110781345</v>
      </c>
      <c r="F206" s="43">
        <f t="shared" si="11"/>
        <v>0</v>
      </c>
      <c r="G206" s="43">
        <f t="shared" si="11"/>
        <v>686211.53097849409</v>
      </c>
      <c r="H206" s="43">
        <f t="shared" si="12"/>
        <v>4060439.7770330235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981948.61463686998</v>
      </c>
      <c r="D208" s="43">
        <f t="shared" si="11"/>
        <v>3700053.5715433466</v>
      </c>
      <c r="E208" s="43">
        <f t="shared" si="11"/>
        <v>1060817.6871762411</v>
      </c>
      <c r="F208" s="43">
        <f t="shared" si="11"/>
        <v>26674.691141369418</v>
      </c>
      <c r="G208" s="43">
        <f t="shared" si="11"/>
        <v>0</v>
      </c>
      <c r="H208" s="43">
        <f t="shared" si="12"/>
        <v>5769494.5644978276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371.22777454783068</v>
      </c>
      <c r="D210" s="43">
        <f t="shared" si="13"/>
        <v>735397.41155337391</v>
      </c>
      <c r="E210" s="43">
        <f t="shared" si="13"/>
        <v>0</v>
      </c>
      <c r="F210" s="43">
        <f t="shared" si="13"/>
        <v>0</v>
      </c>
      <c r="G210" s="43">
        <f t="shared" si="13"/>
        <v>0</v>
      </c>
      <c r="H210" s="43">
        <f t="shared" si="12"/>
        <v>735768.63932792179</v>
      </c>
      <c r="I210" s="1"/>
    </row>
    <row r="211" spans="2:9" x14ac:dyDescent="0.2">
      <c r="B211" s="9" t="str">
        <f>$B$50</f>
        <v>Technology</v>
      </c>
      <c r="C211" s="43">
        <f t="shared" si="13"/>
        <v>483189.63496799709</v>
      </c>
      <c r="D211" s="43">
        <f t="shared" si="13"/>
        <v>544648.20825690439</v>
      </c>
      <c r="E211" s="43">
        <f t="shared" si="13"/>
        <v>57538.275297645298</v>
      </c>
      <c r="F211" s="43">
        <f t="shared" si="13"/>
        <v>0</v>
      </c>
      <c r="G211" s="43">
        <f t="shared" si="13"/>
        <v>0</v>
      </c>
      <c r="H211" s="43">
        <f t="shared" si="12"/>
        <v>1085376.1185225467</v>
      </c>
      <c r="I211" s="1"/>
    </row>
    <row r="212" spans="2:9" x14ac:dyDescent="0.2">
      <c r="B212" s="9" t="str">
        <f>$B$51</f>
        <v>Nursing</v>
      </c>
      <c r="C212" s="43">
        <f t="shared" si="13"/>
        <v>0</v>
      </c>
      <c r="D212" s="43">
        <f t="shared" si="13"/>
        <v>908021.94673055434</v>
      </c>
      <c r="E212" s="43">
        <f t="shared" si="13"/>
        <v>395551.97158325533</v>
      </c>
      <c r="F212" s="43">
        <f t="shared" si="13"/>
        <v>0</v>
      </c>
      <c r="G212" s="43">
        <f t="shared" si="13"/>
        <v>0</v>
      </c>
      <c r="H212" s="43">
        <f t="shared" si="12"/>
        <v>1303573.9183138097</v>
      </c>
      <c r="I212" s="1"/>
    </row>
    <row r="213" spans="2:9" x14ac:dyDescent="0.2">
      <c r="B213" s="39" t="str">
        <f>$B$52</f>
        <v>Totals</v>
      </c>
      <c r="C213" s="42">
        <f>SUM(C193:C212)</f>
        <v>17520789.779811446</v>
      </c>
      <c r="D213" s="42">
        <f>SUM(D193:D212)</f>
        <v>24152922.321749408</v>
      </c>
      <c r="E213" s="42">
        <f>SUM(E193:E212)</f>
        <v>12200136.886865908</v>
      </c>
      <c r="F213" s="42">
        <f>SUM(F193:F212)</f>
        <v>2098295.4805947421</v>
      </c>
      <c r="G213" s="42">
        <f>SUM(G193:G212)</f>
        <v>686211.53097849409</v>
      </c>
      <c r="H213" s="42">
        <f t="shared" si="12"/>
        <v>56658355.999999993</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34679922</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7460484.8238220681</v>
      </c>
      <c r="D218" s="42">
        <f t="shared" si="14"/>
        <v>5931659.4579625493</v>
      </c>
      <c r="E218" s="42">
        <f t="shared" si="14"/>
        <v>929679.45415487024</v>
      </c>
      <c r="F218" s="42">
        <f t="shared" si="14"/>
        <v>51540.132555743643</v>
      </c>
      <c r="G218" s="42">
        <f t="shared" si="14"/>
        <v>0</v>
      </c>
      <c r="H218" s="42">
        <f>SUM(C218:G218)</f>
        <v>14373363.86849523</v>
      </c>
      <c r="I218" s="1"/>
    </row>
    <row r="219" spans="2:9" x14ac:dyDescent="0.2">
      <c r="B219" s="9" t="str">
        <f>$B$33</f>
        <v>Science</v>
      </c>
      <c r="C219" s="43">
        <f t="shared" si="14"/>
        <v>2537606.9930950366</v>
      </c>
      <c r="D219" s="43">
        <f t="shared" si="14"/>
        <v>1680977.8138285845</v>
      </c>
      <c r="E219" s="43">
        <f t="shared" si="14"/>
        <v>175395.72368473106</v>
      </c>
      <c r="F219" s="43">
        <f t="shared" si="14"/>
        <v>59290.054688208766</v>
      </c>
      <c r="G219" s="43">
        <f t="shared" si="14"/>
        <v>0</v>
      </c>
      <c r="H219" s="43">
        <f t="shared" ref="H219:H238" si="15">SUM(C219:G219)</f>
        <v>4453270.585296561</v>
      </c>
      <c r="I219" s="1"/>
    </row>
    <row r="220" spans="2:9" x14ac:dyDescent="0.2">
      <c r="B220" s="9" t="str">
        <f>$B$34</f>
        <v>Fine Arts</v>
      </c>
      <c r="C220" s="43">
        <f t="shared" si="14"/>
        <v>1158430.2510532513</v>
      </c>
      <c r="D220" s="43">
        <f t="shared" si="14"/>
        <v>1227278.5908361538</v>
      </c>
      <c r="E220" s="43">
        <f t="shared" si="14"/>
        <v>117429.63488779432</v>
      </c>
      <c r="F220" s="43">
        <f t="shared" si="14"/>
        <v>0</v>
      </c>
      <c r="G220" s="43">
        <f t="shared" si="14"/>
        <v>0</v>
      </c>
      <c r="H220" s="43">
        <f t="shared" si="15"/>
        <v>2503138.4767771997</v>
      </c>
      <c r="I220" s="1"/>
    </row>
    <row r="221" spans="2:9" x14ac:dyDescent="0.2">
      <c r="B221" s="9" t="str">
        <f>$B$35</f>
        <v>Teacher Education</v>
      </c>
      <c r="C221" s="43">
        <f t="shared" si="14"/>
        <v>102691.68406276658</v>
      </c>
      <c r="D221" s="43">
        <f t="shared" si="14"/>
        <v>1080552.0682536473</v>
      </c>
      <c r="E221" s="43">
        <f t="shared" si="14"/>
        <v>534785.47422573878</v>
      </c>
      <c r="F221" s="43">
        <f t="shared" si="14"/>
        <v>153738.29270906418</v>
      </c>
      <c r="G221" s="43">
        <f t="shared" si="14"/>
        <v>0</v>
      </c>
      <c r="H221" s="43">
        <f t="shared" si="15"/>
        <v>1871767.5192512169</v>
      </c>
      <c r="I221" s="1"/>
    </row>
    <row r="222" spans="2:9" x14ac:dyDescent="0.2">
      <c r="B222" s="9" t="str">
        <f>$B$36</f>
        <v>Agriculture</v>
      </c>
      <c r="C222" s="43">
        <f t="shared" si="14"/>
        <v>57110.187303947096</v>
      </c>
      <c r="D222" s="43">
        <f t="shared" si="14"/>
        <v>256873.44965331035</v>
      </c>
      <c r="E222" s="43">
        <f t="shared" si="14"/>
        <v>12752.539535326081</v>
      </c>
      <c r="F222" s="43">
        <f t="shared" si="14"/>
        <v>378.04498207146929</v>
      </c>
      <c r="G222" s="43">
        <f t="shared" si="14"/>
        <v>0</v>
      </c>
      <c r="H222" s="43">
        <f t="shared" si="15"/>
        <v>327114.22147465497</v>
      </c>
      <c r="I222" s="1"/>
    </row>
    <row r="223" spans="2:9" x14ac:dyDescent="0.2">
      <c r="B223" s="9" t="str">
        <f>$B$37</f>
        <v>Engineering</v>
      </c>
      <c r="C223" s="43">
        <f t="shared" si="14"/>
        <v>358633.69288290123</v>
      </c>
      <c r="D223" s="43">
        <f t="shared" si="14"/>
        <v>1318038.8424614246</v>
      </c>
      <c r="E223" s="43">
        <f t="shared" si="14"/>
        <v>188727.92410802652</v>
      </c>
      <c r="F223" s="43">
        <f t="shared" si="14"/>
        <v>55698.627358529811</v>
      </c>
      <c r="G223" s="43">
        <f t="shared" si="14"/>
        <v>0</v>
      </c>
      <c r="H223" s="43">
        <f t="shared" si="15"/>
        <v>1921099.0868108822</v>
      </c>
      <c r="I223" s="1"/>
    </row>
    <row r="224" spans="2:9" x14ac:dyDescent="0.2">
      <c r="B224" s="9" t="str">
        <f>$B$38</f>
        <v>Home Economics</v>
      </c>
      <c r="C224" s="43">
        <f t="shared" si="14"/>
        <v>367572.2370941015</v>
      </c>
      <c r="D224" s="43">
        <f t="shared" si="14"/>
        <v>692155.3309724849</v>
      </c>
      <c r="E224" s="43">
        <f t="shared" si="14"/>
        <v>50816.937845314533</v>
      </c>
      <c r="F224" s="43">
        <f t="shared" si="14"/>
        <v>0</v>
      </c>
      <c r="G224" s="43">
        <f t="shared" si="14"/>
        <v>0</v>
      </c>
      <c r="H224" s="43">
        <f t="shared" si="15"/>
        <v>1110544.5059119009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47130.505840874081</v>
      </c>
      <c r="D226" s="43">
        <f t="shared" si="14"/>
        <v>279117.10884871118</v>
      </c>
      <c r="E226" s="43">
        <f t="shared" si="14"/>
        <v>432523.63257314294</v>
      </c>
      <c r="F226" s="43">
        <f t="shared" si="14"/>
        <v>0</v>
      </c>
      <c r="G226" s="43">
        <f t="shared" si="14"/>
        <v>0</v>
      </c>
      <c r="H226" s="43">
        <f t="shared" si="15"/>
        <v>758771.24726272817</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170949.65803920492</v>
      </c>
      <c r="D229" s="43">
        <f t="shared" si="14"/>
        <v>0</v>
      </c>
      <c r="E229" s="43">
        <f t="shared" si="14"/>
        <v>0</v>
      </c>
      <c r="F229" s="43">
        <f t="shared" si="14"/>
        <v>0</v>
      </c>
      <c r="G229" s="43">
        <f t="shared" si="14"/>
        <v>0</v>
      </c>
      <c r="H229" s="43">
        <f t="shared" si="15"/>
        <v>170949.65803920492</v>
      </c>
      <c r="I229" s="1"/>
    </row>
    <row r="230" spans="2:10" x14ac:dyDescent="0.2">
      <c r="B230" s="9" t="str">
        <f>$B$44</f>
        <v>Physical Training</v>
      </c>
      <c r="C230" s="43">
        <f t="shared" si="14"/>
        <v>65896.369966092811</v>
      </c>
      <c r="D230" s="43">
        <f t="shared" si="14"/>
        <v>0</v>
      </c>
      <c r="E230" s="43">
        <f t="shared" si="14"/>
        <v>0</v>
      </c>
      <c r="F230" s="43">
        <f t="shared" si="14"/>
        <v>0</v>
      </c>
      <c r="G230" s="43">
        <f t="shared" si="14"/>
        <v>0</v>
      </c>
      <c r="H230" s="43">
        <f t="shared" si="15"/>
        <v>65896.369966092811</v>
      </c>
      <c r="I230" s="1"/>
    </row>
    <row r="231" spans="2:10" x14ac:dyDescent="0.2">
      <c r="B231" s="9" t="str">
        <f>$B$45</f>
        <v>Health Services</v>
      </c>
      <c r="C231" s="43">
        <f t="shared" si="14"/>
        <v>201879.05249727852</v>
      </c>
      <c r="D231" s="43">
        <f t="shared" si="14"/>
        <v>1092694.2491905862</v>
      </c>
      <c r="E231" s="43">
        <f t="shared" si="14"/>
        <v>280604.17485117126</v>
      </c>
      <c r="F231" s="43">
        <f t="shared" si="14"/>
        <v>0</v>
      </c>
      <c r="G231" s="43">
        <f t="shared" si="14"/>
        <v>112113.74980603113</v>
      </c>
      <c r="H231" s="43">
        <f t="shared" si="15"/>
        <v>1687291.2263450669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770187.63047074934</v>
      </c>
      <c r="D233" s="43">
        <f t="shared" si="14"/>
        <v>3106255.582043983</v>
      </c>
      <c r="E233" s="43">
        <f t="shared" si="14"/>
        <v>277222.81967134989</v>
      </c>
      <c r="F233" s="43">
        <f t="shared" si="14"/>
        <v>7623.9071384412982</v>
      </c>
      <c r="G233" s="43">
        <f t="shared" si="14"/>
        <v>0</v>
      </c>
      <c r="H233" s="43">
        <f t="shared" si="15"/>
        <v>4161289.9393245238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914.16929432729887</v>
      </c>
      <c r="D235" s="43">
        <f t="shared" si="16"/>
        <v>470177.89712113369</v>
      </c>
      <c r="E235" s="43">
        <f t="shared" si="16"/>
        <v>0</v>
      </c>
      <c r="F235" s="43">
        <f t="shared" si="16"/>
        <v>0</v>
      </c>
      <c r="G235" s="43">
        <f t="shared" si="16"/>
        <v>0</v>
      </c>
      <c r="H235" s="43">
        <f t="shared" si="15"/>
        <v>471092.06641546101</v>
      </c>
      <c r="I235" s="1"/>
    </row>
    <row r="236" spans="2:10" x14ac:dyDescent="0.2">
      <c r="B236" s="9" t="str">
        <f>$B$50</f>
        <v>Technology</v>
      </c>
      <c r="C236" s="43">
        <f t="shared" si="16"/>
        <v>126358.51134924</v>
      </c>
      <c r="D236" s="43">
        <f t="shared" si="16"/>
        <v>320747.44348964491</v>
      </c>
      <c r="E236" s="43">
        <f t="shared" si="16"/>
        <v>6762.7103596426186</v>
      </c>
      <c r="F236" s="43">
        <f t="shared" si="16"/>
        <v>0</v>
      </c>
      <c r="G236" s="43">
        <f t="shared" si="16"/>
        <v>0</v>
      </c>
      <c r="H236" s="43">
        <f t="shared" si="15"/>
        <v>453868.66519852751</v>
      </c>
      <c r="I236" s="1"/>
    </row>
    <row r="237" spans="2:10" x14ac:dyDescent="0.2">
      <c r="B237" s="9" t="str">
        <f>$B$51</f>
        <v>Nursing</v>
      </c>
      <c r="C237" s="43">
        <f t="shared" si="16"/>
        <v>0</v>
      </c>
      <c r="D237" s="43">
        <f t="shared" si="16"/>
        <v>266413.73467519099</v>
      </c>
      <c r="E237" s="43">
        <f t="shared" si="16"/>
        <v>84050.828755558265</v>
      </c>
      <c r="F237" s="43">
        <f t="shared" si="16"/>
        <v>0</v>
      </c>
      <c r="G237" s="43">
        <f t="shared" si="16"/>
        <v>0</v>
      </c>
      <c r="H237" s="43">
        <f t="shared" si="15"/>
        <v>350464.56343074923</v>
      </c>
      <c r="I237" s="1"/>
    </row>
    <row r="238" spans="2:10" x14ac:dyDescent="0.2">
      <c r="B238" s="39" t="str">
        <f>$B$52</f>
        <v>Totals</v>
      </c>
      <c r="C238" s="42">
        <f>SUM(C218:C237)</f>
        <v>13425845.766771838</v>
      </c>
      <c r="D238" s="42">
        <f>SUM(D218:D237)</f>
        <v>17722941.569337405</v>
      </c>
      <c r="E238" s="42">
        <f>SUM(E218:E237)</f>
        <v>3090751.8546526674</v>
      </c>
      <c r="F238" s="42">
        <f>SUM(F218:F237)</f>
        <v>328269.05943205918</v>
      </c>
      <c r="G238" s="42">
        <f>SUM(G218:G237)</f>
        <v>112113.74980603113</v>
      </c>
      <c r="H238" s="42">
        <f t="shared" si="15"/>
        <v>34679922</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17646036</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3796086.5015387828</v>
      </c>
      <c r="D243" s="42">
        <f t="shared" si="17"/>
        <v>3018180.8463971643</v>
      </c>
      <c r="E243" s="42">
        <f t="shared" si="17"/>
        <v>473044.81009147561</v>
      </c>
      <c r="F243" s="42">
        <f t="shared" si="17"/>
        <v>26224.944638670884</v>
      </c>
      <c r="G243" s="42">
        <f t="shared" si="17"/>
        <v>0</v>
      </c>
      <c r="H243" s="42">
        <f>SUM(C243:G243)</f>
        <v>7313537.102666093</v>
      </c>
      <c r="I243" s="1"/>
    </row>
    <row r="244" spans="2:9" x14ac:dyDescent="0.2">
      <c r="B244" s="9" t="str">
        <f>$B$33</f>
        <v>Science</v>
      </c>
      <c r="C244" s="43">
        <f t="shared" si="17"/>
        <v>1291199.6847630385</v>
      </c>
      <c r="D244" s="43">
        <f t="shared" si="17"/>
        <v>855324.73279554956</v>
      </c>
      <c r="E244" s="43">
        <f t="shared" si="17"/>
        <v>89245.853966650116</v>
      </c>
      <c r="F244" s="43">
        <f t="shared" si="17"/>
        <v>30168.304284827998</v>
      </c>
      <c r="G244" s="43">
        <f t="shared" si="17"/>
        <v>0</v>
      </c>
      <c r="H244" s="43">
        <f t="shared" ref="H244:H263" si="18">SUM(C244:G244)</f>
        <v>2265938.575810066</v>
      </c>
      <c r="I244" s="1"/>
    </row>
    <row r="245" spans="2:9" x14ac:dyDescent="0.2">
      <c r="B245" s="9" t="str">
        <f>$B$34</f>
        <v>Fine Arts</v>
      </c>
      <c r="C245" s="43">
        <f t="shared" si="17"/>
        <v>589439.09716909716</v>
      </c>
      <c r="D245" s="43">
        <f t="shared" si="17"/>
        <v>624470.90267169697</v>
      </c>
      <c r="E245" s="43">
        <f t="shared" si="17"/>
        <v>59751.217568968998</v>
      </c>
      <c r="F245" s="43">
        <f t="shared" si="17"/>
        <v>0</v>
      </c>
      <c r="G245" s="43">
        <f t="shared" si="17"/>
        <v>0</v>
      </c>
      <c r="H245" s="43">
        <f t="shared" si="18"/>
        <v>1273661.217409763</v>
      </c>
      <c r="I245" s="1"/>
    </row>
    <row r="246" spans="2:9" x14ac:dyDescent="0.2">
      <c r="B246" s="9" t="str">
        <f>$B$35</f>
        <v>Teacher Education</v>
      </c>
      <c r="C246" s="43">
        <f t="shared" si="17"/>
        <v>52252.16924859881</v>
      </c>
      <c r="D246" s="43">
        <f t="shared" si="17"/>
        <v>549812.67536525358</v>
      </c>
      <c r="E246" s="43">
        <f t="shared" si="17"/>
        <v>272112.59963227302</v>
      </c>
      <c r="F246" s="43">
        <f t="shared" si="17"/>
        <v>78225.996232710226</v>
      </c>
      <c r="G246" s="43">
        <f t="shared" si="17"/>
        <v>0</v>
      </c>
      <c r="H246" s="43">
        <f t="shared" si="18"/>
        <v>952403.4404788356</v>
      </c>
      <c r="I246" s="1"/>
    </row>
    <row r="247" spans="2:9" x14ac:dyDescent="0.2">
      <c r="B247" s="9" t="str">
        <f>$B$36</f>
        <v>Agriculture</v>
      </c>
      <c r="C247" s="43">
        <f t="shared" si="17"/>
        <v>29059.131711201466</v>
      </c>
      <c r="D247" s="43">
        <f t="shared" si="17"/>
        <v>130703.81588593256</v>
      </c>
      <c r="E247" s="43">
        <f t="shared" si="17"/>
        <v>6488.8200074898459</v>
      </c>
      <c r="F247" s="43">
        <f t="shared" si="17"/>
        <v>192.35900712961529</v>
      </c>
      <c r="G247" s="43">
        <f t="shared" si="17"/>
        <v>0</v>
      </c>
      <c r="H247" s="43">
        <f t="shared" si="18"/>
        <v>166444.12661175351</v>
      </c>
      <c r="I247" s="1"/>
    </row>
    <row r="248" spans="2:9" x14ac:dyDescent="0.2">
      <c r="B248" s="9" t="str">
        <f>$B$37</f>
        <v>Engineering</v>
      </c>
      <c r="C248" s="43">
        <f t="shared" si="17"/>
        <v>182482.04408950568</v>
      </c>
      <c r="D248" s="43">
        <f t="shared" si="17"/>
        <v>670652.05231639883</v>
      </c>
      <c r="E248" s="43">
        <f t="shared" si="17"/>
        <v>96029.620338116772</v>
      </c>
      <c r="F248" s="43">
        <f t="shared" si="17"/>
        <v>28340.893717096656</v>
      </c>
      <c r="G248" s="43">
        <f t="shared" si="17"/>
        <v>0</v>
      </c>
      <c r="H248" s="43">
        <f t="shared" si="18"/>
        <v>977504.61046111793</v>
      </c>
      <c r="I248" s="1"/>
    </row>
    <row r="249" spans="2:9" x14ac:dyDescent="0.2">
      <c r="B249" s="9" t="str">
        <f>$B$38</f>
        <v>Home Economics</v>
      </c>
      <c r="C249" s="43">
        <f t="shared" si="17"/>
        <v>187030.20521104545</v>
      </c>
      <c r="D249" s="43">
        <f t="shared" si="17"/>
        <v>352186.42902173725</v>
      </c>
      <c r="E249" s="43">
        <f t="shared" si="17"/>
        <v>25856.964575300444</v>
      </c>
      <c r="F249" s="43">
        <f t="shared" si="17"/>
        <v>0</v>
      </c>
      <c r="G249" s="43">
        <f t="shared" si="17"/>
        <v>0</v>
      </c>
      <c r="H249" s="43">
        <f t="shared" si="18"/>
        <v>565073.59880808322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23981.213186300542</v>
      </c>
      <c r="D251" s="43">
        <f t="shared" si="17"/>
        <v>142021.96161110964</v>
      </c>
      <c r="E251" s="43">
        <f t="shared" si="17"/>
        <v>220079.14525403062</v>
      </c>
      <c r="F251" s="43">
        <f t="shared" si="17"/>
        <v>0</v>
      </c>
      <c r="G251" s="43">
        <f t="shared" si="17"/>
        <v>0</v>
      </c>
      <c r="H251" s="43">
        <f t="shared" si="18"/>
        <v>386082.32005144079</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86983.581449447869</v>
      </c>
      <c r="D254" s="43">
        <f t="shared" si="17"/>
        <v>0</v>
      </c>
      <c r="E254" s="43">
        <f t="shared" si="17"/>
        <v>0</v>
      </c>
      <c r="F254" s="43">
        <f t="shared" si="17"/>
        <v>0</v>
      </c>
      <c r="G254" s="43">
        <f t="shared" si="17"/>
        <v>0</v>
      </c>
      <c r="H254" s="43">
        <f t="shared" si="18"/>
        <v>86983.581449447869</v>
      </c>
      <c r="I254" s="1"/>
    </row>
    <row r="255" spans="2:9" x14ac:dyDescent="0.2">
      <c r="B255" s="9" t="str">
        <f>$B$44</f>
        <v>Physical Training</v>
      </c>
      <c r="C255" s="43">
        <f t="shared" si="17"/>
        <v>33529.767359078614</v>
      </c>
      <c r="D255" s="43">
        <f t="shared" si="17"/>
        <v>0</v>
      </c>
      <c r="E255" s="43">
        <f t="shared" si="17"/>
        <v>0</v>
      </c>
      <c r="F255" s="43">
        <f t="shared" si="17"/>
        <v>0</v>
      </c>
      <c r="G255" s="43">
        <f t="shared" si="17"/>
        <v>0</v>
      </c>
      <c r="H255" s="43">
        <f t="shared" si="18"/>
        <v>33529.767359078614</v>
      </c>
      <c r="I255" s="1"/>
    </row>
    <row r="256" spans="2:9" x14ac:dyDescent="0.2">
      <c r="B256" s="9" t="str">
        <f>$B$45</f>
        <v>Health Services</v>
      </c>
      <c r="C256" s="43">
        <f t="shared" si="17"/>
        <v>102721.25260295761</v>
      </c>
      <c r="D256" s="43">
        <f t="shared" si="17"/>
        <v>555990.92922440986</v>
      </c>
      <c r="E256" s="43">
        <f t="shared" si="17"/>
        <v>142778.61902844135</v>
      </c>
      <c r="F256" s="43">
        <f t="shared" si="17"/>
        <v>0</v>
      </c>
      <c r="G256" s="43">
        <f t="shared" si="17"/>
        <v>57046.358557906169</v>
      </c>
      <c r="H256" s="43">
        <f t="shared" si="18"/>
        <v>858537.15941371501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391891.26936449105</v>
      </c>
      <c r="D258" s="43">
        <f t="shared" si="17"/>
        <v>1580542.7078512195</v>
      </c>
      <c r="E258" s="43">
        <f t="shared" si="17"/>
        <v>141058.09857190994</v>
      </c>
      <c r="F258" s="43">
        <f t="shared" si="17"/>
        <v>3879.2399771139085</v>
      </c>
      <c r="G258" s="43">
        <f t="shared" si="17"/>
        <v>0</v>
      </c>
      <c r="H258" s="43">
        <f t="shared" si="18"/>
        <v>2117371.3157647345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465.152841975657</v>
      </c>
      <c r="D260" s="43">
        <f t="shared" si="19"/>
        <v>239238.60321842192</v>
      </c>
      <c r="E260" s="43">
        <f t="shared" si="19"/>
        <v>0</v>
      </c>
      <c r="F260" s="43">
        <f t="shared" si="19"/>
        <v>0</v>
      </c>
      <c r="G260" s="43">
        <f t="shared" si="19"/>
        <v>0</v>
      </c>
      <c r="H260" s="43">
        <f t="shared" si="18"/>
        <v>239703.75606039757</v>
      </c>
      <c r="I260" s="1"/>
    </row>
    <row r="261" spans="2:10" x14ac:dyDescent="0.2">
      <c r="B261" s="9" t="str">
        <f>$B$50</f>
        <v>Technology</v>
      </c>
      <c r="C261" s="43">
        <f t="shared" si="19"/>
        <v>64294.459490857487</v>
      </c>
      <c r="D261" s="43">
        <f t="shared" si="19"/>
        <v>163204.54627107407</v>
      </c>
      <c r="E261" s="43">
        <f t="shared" si="19"/>
        <v>3441.0409130627972</v>
      </c>
      <c r="F261" s="43">
        <f t="shared" si="19"/>
        <v>0</v>
      </c>
      <c r="G261" s="43">
        <f t="shared" si="19"/>
        <v>0</v>
      </c>
      <c r="H261" s="43">
        <f t="shared" si="18"/>
        <v>230940.04667499437</v>
      </c>
      <c r="I261" s="1"/>
    </row>
    <row r="262" spans="2:10" x14ac:dyDescent="0.2">
      <c r="B262" s="9" t="str">
        <f>$B$51</f>
        <v>Nursing</v>
      </c>
      <c r="C262" s="43">
        <f t="shared" si="19"/>
        <v>0</v>
      </c>
      <c r="D262" s="43">
        <f t="shared" si="19"/>
        <v>135558.15820384107</v>
      </c>
      <c r="E262" s="43">
        <f t="shared" si="19"/>
        <v>42767.222776637624</v>
      </c>
      <c r="F262" s="43">
        <f t="shared" si="19"/>
        <v>0</v>
      </c>
      <c r="G262" s="43">
        <f t="shared" si="19"/>
        <v>0</v>
      </c>
      <c r="H262" s="43">
        <f t="shared" si="18"/>
        <v>178325.38098047869</v>
      </c>
      <c r="I262" s="1"/>
    </row>
    <row r="263" spans="2:10" x14ac:dyDescent="0.2">
      <c r="B263" s="39" t="str">
        <f>$B$52</f>
        <v>Totals</v>
      </c>
      <c r="C263" s="42">
        <f>SUM(C243:C262)</f>
        <v>6831415.530026379</v>
      </c>
      <c r="D263" s="42">
        <f>SUM(D243:D262)</f>
        <v>9017888.3608338069</v>
      </c>
      <c r="E263" s="42">
        <f>SUM(E243:E262)</f>
        <v>1572654.0127243572</v>
      </c>
      <c r="F263" s="42">
        <f>SUM(F243:F262)</f>
        <v>167031.73785754928</v>
      </c>
      <c r="G263" s="42">
        <f>SUM(G243:G262)</f>
        <v>57046.358557906169</v>
      </c>
      <c r="H263" s="42">
        <f t="shared" si="18"/>
        <v>17646036</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77648540.086893514</v>
      </c>
      <c r="D268" s="42">
        <f t="shared" si="20"/>
        <v>47671333.30511754</v>
      </c>
      <c r="E268" s="42">
        <f t="shared" si="20"/>
        <v>17272391.526961572</v>
      </c>
      <c r="F268" s="42">
        <f t="shared" si="20"/>
        <v>1640084.1652356973</v>
      </c>
      <c r="G268" s="42">
        <f t="shared" si="20"/>
        <v>0</v>
      </c>
      <c r="H268" s="42">
        <f>SUM(C268:G268)</f>
        <v>144232349.08420831</v>
      </c>
      <c r="I268" s="1"/>
    </row>
    <row r="269" spans="2:10" x14ac:dyDescent="0.2">
      <c r="B269" s="9" t="str">
        <f>$B$33</f>
        <v>Science</v>
      </c>
      <c r="C269" s="43">
        <f t="shared" si="20"/>
        <v>27005491.389227599</v>
      </c>
      <c r="D269" s="43">
        <f t="shared" si="20"/>
        <v>13834903.540719602</v>
      </c>
      <c r="E269" s="43">
        <f t="shared" si="20"/>
        <v>4780044.7465876015</v>
      </c>
      <c r="F269" s="43">
        <f t="shared" si="20"/>
        <v>1918244.3835869601</v>
      </c>
      <c r="G269" s="43">
        <f t="shared" si="20"/>
        <v>0</v>
      </c>
      <c r="H269" s="43">
        <f t="shared" ref="H269:H288" si="21">SUM(C269:G269)</f>
        <v>47538684.06012176</v>
      </c>
      <c r="I269" s="1"/>
    </row>
    <row r="270" spans="2:10" x14ac:dyDescent="0.2">
      <c r="B270" s="9" t="str">
        <f>$B$34</f>
        <v>Fine Arts</v>
      </c>
      <c r="C270" s="43">
        <f t="shared" si="20"/>
        <v>15457503.935331495</v>
      </c>
      <c r="D270" s="43">
        <f t="shared" si="20"/>
        <v>13102418.839208927</v>
      </c>
      <c r="E270" s="43">
        <f t="shared" si="20"/>
        <v>4020734.8607718698</v>
      </c>
      <c r="F270" s="43">
        <f t="shared" si="20"/>
        <v>0</v>
      </c>
      <c r="G270" s="43">
        <f t="shared" si="20"/>
        <v>0</v>
      </c>
      <c r="H270" s="43">
        <f t="shared" si="21"/>
        <v>32580657.635312293</v>
      </c>
      <c r="I270" s="1"/>
    </row>
    <row r="271" spans="2:10" x14ac:dyDescent="0.2">
      <c r="B271" s="9" t="str">
        <f>$B$35</f>
        <v>Teacher Education</v>
      </c>
      <c r="C271" s="43">
        <f t="shared" si="20"/>
        <v>1614524.0996502799</v>
      </c>
      <c r="D271" s="43">
        <f t="shared" si="20"/>
        <v>11010065.976199301</v>
      </c>
      <c r="E271" s="43">
        <f t="shared" si="20"/>
        <v>8295815.3463017168</v>
      </c>
      <c r="F271" s="43">
        <f t="shared" si="20"/>
        <v>3589290.9496529712</v>
      </c>
      <c r="G271" s="43">
        <f t="shared" si="20"/>
        <v>0</v>
      </c>
      <c r="H271" s="43">
        <f t="shared" si="21"/>
        <v>24509696.371804267</v>
      </c>
      <c r="I271" s="1"/>
    </row>
    <row r="272" spans="2:10" x14ac:dyDescent="0.2">
      <c r="B272" s="9" t="str">
        <f>$B$36</f>
        <v>Agriculture</v>
      </c>
      <c r="C272" s="43">
        <f t="shared" si="20"/>
        <v>664482.72930006147</v>
      </c>
      <c r="D272" s="43">
        <f t="shared" si="20"/>
        <v>2177107.4260318675</v>
      </c>
      <c r="E272" s="43">
        <f t="shared" si="20"/>
        <v>319561.69786438299</v>
      </c>
      <c r="F272" s="43">
        <f t="shared" si="20"/>
        <v>5969.5260675214467</v>
      </c>
      <c r="G272" s="43">
        <f t="shared" si="20"/>
        <v>0</v>
      </c>
      <c r="H272" s="43">
        <f t="shared" si="21"/>
        <v>3167121.3792638336</v>
      </c>
      <c r="I272" s="1"/>
    </row>
    <row r="273" spans="2:10" x14ac:dyDescent="0.2">
      <c r="B273" s="9" t="str">
        <f>$B$37</f>
        <v>Engineering</v>
      </c>
      <c r="C273" s="43">
        <f t="shared" si="20"/>
        <v>7731085.1579795517</v>
      </c>
      <c r="D273" s="43">
        <f t="shared" si="20"/>
        <v>17361070.833673216</v>
      </c>
      <c r="E273" s="43">
        <f t="shared" si="20"/>
        <v>4723438.7665842576</v>
      </c>
      <c r="F273" s="43">
        <f t="shared" si="20"/>
        <v>1372393.9763409321</v>
      </c>
      <c r="G273" s="43">
        <f t="shared" si="20"/>
        <v>0</v>
      </c>
      <c r="H273" s="43">
        <f t="shared" si="21"/>
        <v>31187988.734577958</v>
      </c>
      <c r="I273" s="1"/>
    </row>
    <row r="274" spans="2:10" x14ac:dyDescent="0.2">
      <c r="B274" s="9" t="str">
        <f>$B$38</f>
        <v>Home Economics</v>
      </c>
      <c r="C274" s="43">
        <f t="shared" si="20"/>
        <v>4652164.5632475512</v>
      </c>
      <c r="D274" s="43">
        <f t="shared" si="20"/>
        <v>5736222.9136985959</v>
      </c>
      <c r="E274" s="43">
        <f t="shared" si="20"/>
        <v>1309160.4061479836</v>
      </c>
      <c r="F274" s="43">
        <f t="shared" si="20"/>
        <v>0</v>
      </c>
      <c r="G274" s="43">
        <f t="shared" si="20"/>
        <v>0</v>
      </c>
      <c r="H274" s="43">
        <f t="shared" si="21"/>
        <v>11697547.88309413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692799.30773293774</v>
      </c>
      <c r="D276" s="43">
        <f t="shared" si="20"/>
        <v>2433920.3426629994</v>
      </c>
      <c r="E276" s="43">
        <f t="shared" si="20"/>
        <v>4948859.5585868163</v>
      </c>
      <c r="F276" s="43">
        <f t="shared" si="20"/>
        <v>0</v>
      </c>
      <c r="G276" s="43">
        <f t="shared" si="20"/>
        <v>0</v>
      </c>
      <c r="H276" s="43">
        <f t="shared" si="21"/>
        <v>8075579.2089827536</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1504634.3756310081</v>
      </c>
      <c r="D279" s="43">
        <f t="shared" si="20"/>
        <v>0</v>
      </c>
      <c r="E279" s="43">
        <f t="shared" si="20"/>
        <v>0</v>
      </c>
      <c r="F279" s="43">
        <f t="shared" si="20"/>
        <v>0</v>
      </c>
      <c r="G279" s="43">
        <f t="shared" si="20"/>
        <v>0</v>
      </c>
      <c r="H279" s="43">
        <f t="shared" si="21"/>
        <v>1504634.3756310081</v>
      </c>
      <c r="I279" s="1"/>
    </row>
    <row r="280" spans="2:10" x14ac:dyDescent="0.2">
      <c r="B280" s="9" t="str">
        <f>$B$44</f>
        <v>Physical Training</v>
      </c>
      <c r="C280" s="43">
        <f t="shared" si="20"/>
        <v>800299.50494233845</v>
      </c>
      <c r="D280" s="43">
        <f t="shared" si="20"/>
        <v>0</v>
      </c>
      <c r="E280" s="43">
        <f t="shared" si="20"/>
        <v>0</v>
      </c>
      <c r="F280" s="43">
        <f t="shared" si="20"/>
        <v>0</v>
      </c>
      <c r="G280" s="43">
        <f t="shared" si="20"/>
        <v>0</v>
      </c>
      <c r="H280" s="43">
        <f t="shared" si="21"/>
        <v>800299.50494233845</v>
      </c>
      <c r="I280" s="1"/>
    </row>
    <row r="281" spans="2:10" x14ac:dyDescent="0.2">
      <c r="B281" s="9" t="str">
        <f>$B$45</f>
        <v>Health Services</v>
      </c>
      <c r="C281" s="43">
        <f t="shared" si="20"/>
        <v>2637587.4845621148</v>
      </c>
      <c r="D281" s="43">
        <f t="shared" si="20"/>
        <v>10904367.52876172</v>
      </c>
      <c r="E281" s="43">
        <f t="shared" si="20"/>
        <v>4214179.2242430598</v>
      </c>
      <c r="F281" s="43">
        <f t="shared" si="20"/>
        <v>0</v>
      </c>
      <c r="G281" s="43">
        <f t="shared" si="20"/>
        <v>2846569.5829932806</v>
      </c>
      <c r="H281" s="43">
        <f t="shared" si="21"/>
        <v>20602703.820560176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6973513.7850902705</v>
      </c>
      <c r="D283" s="43">
        <f t="shared" si="20"/>
        <v>21707870.721615829</v>
      </c>
      <c r="E283" s="43">
        <f t="shared" si="20"/>
        <v>4228179.1563642994</v>
      </c>
      <c r="F283" s="43">
        <f t="shared" si="20"/>
        <v>105175.79594527418</v>
      </c>
      <c r="G283" s="43">
        <f t="shared" si="20"/>
        <v>0</v>
      </c>
      <c r="H283" s="43">
        <f t="shared" si="21"/>
        <v>33014739.459015675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13947.604366706519</v>
      </c>
      <c r="D285" s="43">
        <f t="shared" si="22"/>
        <v>6290533.4598700423</v>
      </c>
      <c r="E285" s="43">
        <f t="shared" si="22"/>
        <v>0</v>
      </c>
      <c r="F285" s="43">
        <f t="shared" si="22"/>
        <v>0</v>
      </c>
      <c r="G285" s="43">
        <f t="shared" si="22"/>
        <v>0</v>
      </c>
      <c r="H285" s="43">
        <f t="shared" si="21"/>
        <v>6304481.064236749</v>
      </c>
      <c r="I285" s="1"/>
    </row>
    <row r="286" spans="2:10" x14ac:dyDescent="0.2">
      <c r="B286" s="9" t="str">
        <f>$B$50</f>
        <v>Technology</v>
      </c>
      <c r="C286" s="43">
        <f t="shared" si="22"/>
        <v>2823618.8661451531</v>
      </c>
      <c r="D286" s="43">
        <f t="shared" si="22"/>
        <v>3595350.6636802591</v>
      </c>
      <c r="E286" s="43">
        <f t="shared" si="22"/>
        <v>227943.66973453318</v>
      </c>
      <c r="F286" s="43">
        <f t="shared" si="22"/>
        <v>0</v>
      </c>
      <c r="G286" s="43">
        <f t="shared" si="22"/>
        <v>0</v>
      </c>
      <c r="H286" s="43">
        <f t="shared" si="21"/>
        <v>6646913.1995599447</v>
      </c>
      <c r="I286" s="1"/>
    </row>
    <row r="287" spans="2:10" x14ac:dyDescent="0.2">
      <c r="B287" s="9" t="str">
        <f>$B$51</f>
        <v>Nursing</v>
      </c>
      <c r="C287" s="43">
        <f t="shared" si="22"/>
        <v>0</v>
      </c>
      <c r="D287" s="43">
        <f t="shared" si="22"/>
        <v>4692894.2040946893</v>
      </c>
      <c r="E287" s="43">
        <f t="shared" si="22"/>
        <v>1844152.0623500585</v>
      </c>
      <c r="F287" s="43">
        <f t="shared" si="22"/>
        <v>0</v>
      </c>
      <c r="G287" s="43">
        <f t="shared" si="22"/>
        <v>0</v>
      </c>
      <c r="H287" s="43">
        <f t="shared" si="21"/>
        <v>6537046.2664447483</v>
      </c>
      <c r="I287" s="1"/>
    </row>
    <row r="288" spans="2:10" x14ac:dyDescent="0.2">
      <c r="B288" s="39" t="str">
        <f>$B$52</f>
        <v>Totals</v>
      </c>
      <c r="C288" s="42">
        <f>SUM(C268:C287)</f>
        <v>150220192.8901006</v>
      </c>
      <c r="D288" s="42">
        <f>SUM(D268:D287)</f>
        <v>160518059.75533459</v>
      </c>
      <c r="E288" s="42">
        <f>SUM(E268:E287)</f>
        <v>56184461.022498146</v>
      </c>
      <c r="F288" s="42">
        <f>SUM(F268:F287)</f>
        <v>8631158.7968293559</v>
      </c>
      <c r="G288" s="42">
        <f>SUM(G268:G287)</f>
        <v>2846569.5829932806</v>
      </c>
      <c r="H288" s="42">
        <f t="shared" si="21"/>
        <v>378400442.04775596</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264.29586746799976</v>
      </c>
      <c r="D293" s="40">
        <f t="shared" si="23"/>
        <v>410.01602608751875</v>
      </c>
      <c r="E293" s="40">
        <f t="shared" si="23"/>
        <v>897.45357616967533</v>
      </c>
      <c r="F293" s="40">
        <f t="shared" si="23"/>
        <v>2004.9928670363047</v>
      </c>
      <c r="G293" s="41">
        <f t="shared" si="23"/>
        <v>0</v>
      </c>
      <c r="H293" s="42">
        <f t="shared" si="23"/>
        <v>335.32658897810711</v>
      </c>
      <c r="I293" s="1"/>
    </row>
    <row r="294" spans="2:10" x14ac:dyDescent="0.2">
      <c r="B294" s="9" t="str">
        <f>$B$33</f>
        <v>Science</v>
      </c>
      <c r="C294" s="75">
        <f t="shared" si="23"/>
        <v>270.24138044478286</v>
      </c>
      <c r="D294" s="75">
        <f t="shared" si="23"/>
        <v>419.88841970073759</v>
      </c>
      <c r="E294" s="75">
        <f t="shared" si="23"/>
        <v>1316.454075072322</v>
      </c>
      <c r="F294" s="75">
        <f t="shared" si="23"/>
        <v>2038.5168794760468</v>
      </c>
      <c r="G294" s="96">
        <f t="shared" si="23"/>
        <v>0</v>
      </c>
      <c r="H294" s="43">
        <f t="shared" si="23"/>
        <v>345.85661947532054</v>
      </c>
      <c r="I294" s="1"/>
    </row>
    <row r="295" spans="2:10" x14ac:dyDescent="0.2">
      <c r="B295" s="9" t="str">
        <f>$B$34</f>
        <v>Fine Arts</v>
      </c>
      <c r="C295" s="75">
        <f t="shared" si="23"/>
        <v>338.83916647299361</v>
      </c>
      <c r="D295" s="75">
        <f t="shared" si="23"/>
        <v>544.66323741307474</v>
      </c>
      <c r="E295" s="75">
        <f t="shared" si="23"/>
        <v>1653.9427646120403</v>
      </c>
      <c r="F295" s="75">
        <f t="shared" si="23"/>
        <v>0</v>
      </c>
      <c r="G295" s="96">
        <f t="shared" si="23"/>
        <v>0</v>
      </c>
      <c r="H295" s="43">
        <f t="shared" si="23"/>
        <v>451.84391916501113</v>
      </c>
      <c r="I295" s="1"/>
    </row>
    <row r="296" spans="2:10" x14ac:dyDescent="0.2">
      <c r="B296" s="9" t="str">
        <f>$B$35</f>
        <v>Teacher Education</v>
      </c>
      <c r="C296" s="75">
        <f t="shared" si="23"/>
        <v>399.23939160491591</v>
      </c>
      <c r="D296" s="75">
        <f t="shared" si="23"/>
        <v>519.83314335218608</v>
      </c>
      <c r="E296" s="75">
        <f t="shared" si="23"/>
        <v>749.32845689655107</v>
      </c>
      <c r="F296" s="75">
        <f t="shared" si="23"/>
        <v>1471.0208810053161</v>
      </c>
      <c r="G296" s="96">
        <f t="shared" si="23"/>
        <v>0</v>
      </c>
      <c r="H296" s="43">
        <f t="shared" si="23"/>
        <v>632.75323020018766</v>
      </c>
      <c r="I296" s="1"/>
    </row>
    <row r="297" spans="2:10" x14ac:dyDescent="0.2">
      <c r="B297" s="9" t="str">
        <f>$B$36</f>
        <v>Agriculture</v>
      </c>
      <c r="C297" s="75">
        <f t="shared" si="23"/>
        <v>295.4569716763279</v>
      </c>
      <c r="D297" s="75">
        <f t="shared" si="23"/>
        <v>432.39472215131428</v>
      </c>
      <c r="E297" s="75">
        <f t="shared" si="23"/>
        <v>1210.4609767590264</v>
      </c>
      <c r="F297" s="75">
        <f t="shared" si="23"/>
        <v>994.92101125357442</v>
      </c>
      <c r="G297" s="96">
        <f t="shared" si="23"/>
        <v>0</v>
      </c>
      <c r="H297" s="43">
        <f t="shared" si="23"/>
        <v>419.26414869788636</v>
      </c>
      <c r="I297" s="1"/>
    </row>
    <row r="298" spans="2:10" x14ac:dyDescent="0.2">
      <c r="B298" s="9" t="str">
        <f>$B$37</f>
        <v>Engineering</v>
      </c>
      <c r="C298" s="75">
        <f t="shared" si="23"/>
        <v>547.41097202999026</v>
      </c>
      <c r="D298" s="75">
        <f t="shared" si="23"/>
        <v>671.99809691013036</v>
      </c>
      <c r="E298" s="75">
        <f t="shared" si="23"/>
        <v>1208.9682023507187</v>
      </c>
      <c r="F298" s="75">
        <f t="shared" si="23"/>
        <v>1552.4818736888371</v>
      </c>
      <c r="G298" s="96">
        <f t="shared" si="23"/>
        <v>0</v>
      </c>
      <c r="H298" s="43">
        <f t="shared" si="23"/>
        <v>696.95387013291827</v>
      </c>
      <c r="I298" s="1"/>
    </row>
    <row r="299" spans="2:10" x14ac:dyDescent="0.2">
      <c r="B299" s="9" t="str">
        <f>$B$38</f>
        <v>Home Economics</v>
      </c>
      <c r="C299" s="75">
        <f t="shared" si="23"/>
        <v>321.39306136425222</v>
      </c>
      <c r="D299" s="75">
        <f t="shared" si="23"/>
        <v>422.80702540713469</v>
      </c>
      <c r="E299" s="75">
        <f t="shared" si="23"/>
        <v>1244.4490552737486</v>
      </c>
      <c r="F299" s="75">
        <f t="shared" si="23"/>
        <v>0</v>
      </c>
      <c r="G299" s="96">
        <f t="shared" si="23"/>
        <v>0</v>
      </c>
      <c r="H299" s="43">
        <f t="shared" si="23"/>
        <v>402.06048955434557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373.27548908024664</v>
      </c>
      <c r="D301" s="75">
        <f t="shared" si="23"/>
        <v>444.87668482233585</v>
      </c>
      <c r="E301" s="75">
        <f t="shared" si="23"/>
        <v>552.69818612763197</v>
      </c>
      <c r="F301" s="75">
        <f t="shared" si="23"/>
        <v>0</v>
      </c>
      <c r="G301" s="96">
        <f t="shared" si="23"/>
        <v>0</v>
      </c>
      <c r="H301" s="43">
        <f t="shared" si="23"/>
        <v>496.01248135757959</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223.50480921435059</v>
      </c>
      <c r="D304" s="75">
        <f t="shared" si="23"/>
        <v>0</v>
      </c>
      <c r="E304" s="75">
        <f t="shared" si="23"/>
        <v>0</v>
      </c>
      <c r="F304" s="75">
        <f t="shared" si="23"/>
        <v>0</v>
      </c>
      <c r="G304" s="96">
        <f t="shared" si="23"/>
        <v>0</v>
      </c>
      <c r="H304" s="43">
        <f t="shared" si="23"/>
        <v>223.50480921435059</v>
      </c>
      <c r="I304" s="1"/>
    </row>
    <row r="305" spans="2:10" x14ac:dyDescent="0.2">
      <c r="B305" s="9" t="str">
        <f>$B$44</f>
        <v>Physical Training</v>
      </c>
      <c r="C305" s="75">
        <f t="shared" si="23"/>
        <v>308.4005799392441</v>
      </c>
      <c r="D305" s="75">
        <f t="shared" si="23"/>
        <v>0</v>
      </c>
      <c r="E305" s="75">
        <f t="shared" si="23"/>
        <v>0</v>
      </c>
      <c r="F305" s="75">
        <f t="shared" si="23"/>
        <v>0</v>
      </c>
      <c r="G305" s="96">
        <f t="shared" si="23"/>
        <v>0</v>
      </c>
      <c r="H305" s="43">
        <f t="shared" si="23"/>
        <v>308.4005799392441</v>
      </c>
      <c r="I305" s="1"/>
    </row>
    <row r="306" spans="2:10" x14ac:dyDescent="0.2">
      <c r="B306" s="9" t="str">
        <f>$B$45</f>
        <v>Health Services</v>
      </c>
      <c r="C306" s="75">
        <f t="shared" si="23"/>
        <v>331.77201063674403</v>
      </c>
      <c r="D306" s="75">
        <f t="shared" si="23"/>
        <v>509.12165135688304</v>
      </c>
      <c r="E306" s="75">
        <f t="shared" si="23"/>
        <v>725.45691586212081</v>
      </c>
      <c r="F306" s="75">
        <f t="shared" si="23"/>
        <v>0</v>
      </c>
      <c r="G306" s="96">
        <f t="shared" si="23"/>
        <v>708.10188631673645</v>
      </c>
      <c r="H306" s="43">
        <f t="shared" si="23"/>
        <v>525.61940507080067</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229.9213249287923</v>
      </c>
      <c r="D308" s="75">
        <f t="shared" si="23"/>
        <v>356.53304079124638</v>
      </c>
      <c r="E308" s="75">
        <f t="shared" si="23"/>
        <v>736.74493053917047</v>
      </c>
      <c r="F308" s="75">
        <f t="shared" si="23"/>
        <v>869.221454093175</v>
      </c>
      <c r="G308" s="96">
        <f t="shared" si="23"/>
        <v>0</v>
      </c>
      <c r="H308" s="43">
        <f t="shared" si="23"/>
        <v>340.09167517219163</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387.43345463073661</v>
      </c>
      <c r="D310" s="75">
        <f t="shared" si="24"/>
        <v>682.5665646560376</v>
      </c>
      <c r="E310" s="75">
        <f t="shared" si="24"/>
        <v>0</v>
      </c>
      <c r="F310" s="75">
        <f t="shared" si="24"/>
        <v>0</v>
      </c>
      <c r="G310" s="96">
        <f t="shared" si="24"/>
        <v>0</v>
      </c>
      <c r="H310" s="43">
        <f t="shared" si="24"/>
        <v>681.41818679601693</v>
      </c>
      <c r="I310" s="1"/>
    </row>
    <row r="311" spans="2:10" x14ac:dyDescent="0.2">
      <c r="B311" s="9" t="str">
        <f>$B$50</f>
        <v>Technology</v>
      </c>
      <c r="C311" s="75">
        <f t="shared" si="24"/>
        <v>567.4475213314214</v>
      </c>
      <c r="D311" s="75">
        <f t="shared" si="24"/>
        <v>571.87063204712251</v>
      </c>
      <c r="E311" s="75">
        <f t="shared" si="24"/>
        <v>1628.1690695323798</v>
      </c>
      <c r="F311" s="75">
        <f t="shared" si="24"/>
        <v>0</v>
      </c>
      <c r="G311" s="96">
        <f t="shared" si="24"/>
        <v>0</v>
      </c>
      <c r="H311" s="43">
        <f t="shared" si="24"/>
        <v>582.90916421642942</v>
      </c>
      <c r="I311" s="1"/>
    </row>
    <row r="312" spans="2:10" x14ac:dyDescent="0.2">
      <c r="B312" s="9" t="str">
        <f>$B$51</f>
        <v>Nursing</v>
      </c>
      <c r="C312" s="75">
        <f t="shared" si="24"/>
        <v>0</v>
      </c>
      <c r="D312" s="75">
        <f t="shared" si="24"/>
        <v>898.67755727588838</v>
      </c>
      <c r="E312" s="75">
        <f t="shared" si="24"/>
        <v>1059.8575070977347</v>
      </c>
      <c r="F312" s="75">
        <f t="shared" si="24"/>
        <v>0</v>
      </c>
      <c r="G312" s="96">
        <f t="shared" si="24"/>
        <v>0</v>
      </c>
      <c r="H312" s="43">
        <f t="shared" si="24"/>
        <v>938.96096903831494</v>
      </c>
      <c r="I312" s="1"/>
    </row>
    <row r="313" spans="2:10" x14ac:dyDescent="0.2">
      <c r="B313" s="39" t="str">
        <f>$B$52</f>
        <v>Totals</v>
      </c>
      <c r="C313" s="42">
        <f t="shared" si="24"/>
        <v>284.12587787274799</v>
      </c>
      <c r="D313" s="42">
        <f t="shared" si="24"/>
        <v>462.07007059905345</v>
      </c>
      <c r="E313" s="42">
        <f t="shared" si="24"/>
        <v>878.10172890876072</v>
      </c>
      <c r="F313" s="42">
        <f t="shared" si="24"/>
        <v>1656.6523602359607</v>
      </c>
      <c r="G313" s="42">
        <f t="shared" si="24"/>
        <v>708.10188631673645</v>
      </c>
      <c r="H313" s="42">
        <f t="shared" si="24"/>
        <v>398.60450878451678</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1.5513523916039376</v>
      </c>
      <c r="E318" s="59">
        <f t="shared" si="25"/>
        <v>3.3956398363978835</v>
      </c>
      <c r="F318" s="59">
        <f t="shared" si="25"/>
        <v>7.586168055688816</v>
      </c>
      <c r="G318" s="59">
        <f t="shared" si="25"/>
        <v>0</v>
      </c>
      <c r="H318" s="59">
        <f t="shared" si="25"/>
        <v>1.2687545673361977</v>
      </c>
      <c r="I318" s="1"/>
    </row>
    <row r="319" spans="2:10" x14ac:dyDescent="0.2">
      <c r="B319" s="9" t="str">
        <f>$B$33</f>
        <v>Science</v>
      </c>
      <c r="C319" s="59">
        <f t="shared" ref="C319:H334" si="26">IF($C$293=0,"",C294/$C$293)</f>
        <v>1.0224956713615774</v>
      </c>
      <c r="D319" s="59">
        <f t="shared" si="26"/>
        <v>1.5887059594360724</v>
      </c>
      <c r="E319" s="59">
        <f t="shared" si="26"/>
        <v>4.9809862245830034</v>
      </c>
      <c r="F319" s="59">
        <f t="shared" si="26"/>
        <v>7.7130107973514379</v>
      </c>
      <c r="G319" s="59">
        <f t="shared" si="26"/>
        <v>0</v>
      </c>
      <c r="H319" s="59">
        <f t="shared" si="26"/>
        <v>1.3085963953530069</v>
      </c>
      <c r="I319" s="1"/>
    </row>
    <row r="320" spans="2:10" x14ac:dyDescent="0.2">
      <c r="B320" s="9" t="str">
        <f>$B$34</f>
        <v>Fine Arts</v>
      </c>
      <c r="C320" s="59">
        <f t="shared" si="26"/>
        <v>1.2820448905203534</v>
      </c>
      <c r="D320" s="59">
        <f t="shared" si="26"/>
        <v>2.0608087543367324</v>
      </c>
      <c r="E320" s="59">
        <f t="shared" si="26"/>
        <v>6.257921398685113</v>
      </c>
      <c r="F320" s="59">
        <f t="shared" si="26"/>
        <v>0</v>
      </c>
      <c r="G320" s="59">
        <f t="shared" si="26"/>
        <v>0</v>
      </c>
      <c r="H320" s="59">
        <f t="shared" si="26"/>
        <v>1.7096140151329426</v>
      </c>
      <c r="I320" s="1"/>
    </row>
    <row r="321" spans="2:9" x14ac:dyDescent="0.2">
      <c r="B321" s="9" t="str">
        <f>$B$35</f>
        <v>Teacher Education</v>
      </c>
      <c r="C321" s="59">
        <f t="shared" si="26"/>
        <v>1.5105775032719904</v>
      </c>
      <c r="D321" s="59">
        <f t="shared" si="26"/>
        <v>1.9668606563253439</v>
      </c>
      <c r="E321" s="59">
        <f t="shared" si="26"/>
        <v>2.8351879432518095</v>
      </c>
      <c r="F321" s="59">
        <f t="shared" si="26"/>
        <v>5.5658111309039802</v>
      </c>
      <c r="G321" s="59">
        <f t="shared" si="26"/>
        <v>0</v>
      </c>
      <c r="H321" s="59">
        <f t="shared" si="26"/>
        <v>2.3941094359971395</v>
      </c>
      <c r="I321" s="1"/>
    </row>
    <row r="322" spans="2:9" x14ac:dyDescent="0.2">
      <c r="B322" s="9" t="str">
        <f>$B$36</f>
        <v>Agriculture</v>
      </c>
      <c r="C322" s="59">
        <f t="shared" si="26"/>
        <v>1.1179023512809978</v>
      </c>
      <c r="D322" s="59">
        <f t="shared" si="26"/>
        <v>1.6360252859559656</v>
      </c>
      <c r="E322" s="59">
        <f t="shared" si="26"/>
        <v>4.5799466649079781</v>
      </c>
      <c r="F322" s="59">
        <f t="shared" si="26"/>
        <v>3.764421369070543</v>
      </c>
      <c r="G322" s="59">
        <f t="shared" si="26"/>
        <v>0</v>
      </c>
      <c r="H322" s="59">
        <f t="shared" si="26"/>
        <v>1.5863439436814113</v>
      </c>
      <c r="I322" s="1"/>
    </row>
    <row r="323" spans="2:9" x14ac:dyDescent="0.2">
      <c r="B323" s="9" t="str">
        <f>$B$37</f>
        <v>Engineering</v>
      </c>
      <c r="C323" s="59">
        <f t="shared" si="26"/>
        <v>2.0712051886179013</v>
      </c>
      <c r="D323" s="59">
        <f t="shared" si="26"/>
        <v>2.5425978217063649</v>
      </c>
      <c r="E323" s="59">
        <f t="shared" si="26"/>
        <v>4.5742985462952701</v>
      </c>
      <c r="F323" s="59">
        <f t="shared" si="26"/>
        <v>5.874030073046101</v>
      </c>
      <c r="G323" s="59">
        <f t="shared" si="26"/>
        <v>0</v>
      </c>
      <c r="H323" s="59">
        <f t="shared" si="26"/>
        <v>2.6370214442240707</v>
      </c>
      <c r="I323" s="1"/>
    </row>
    <row r="324" spans="2:9" x14ac:dyDescent="0.2">
      <c r="B324" s="9" t="str">
        <f>$B$38</f>
        <v>Home Economics</v>
      </c>
      <c r="C324" s="59">
        <f t="shared" si="26"/>
        <v>1.2160351368458897</v>
      </c>
      <c r="D324" s="59">
        <f t="shared" si="26"/>
        <v>1.5997489081373057</v>
      </c>
      <c r="E324" s="59">
        <f t="shared" si="26"/>
        <v>4.7085452648041244</v>
      </c>
      <c r="F324" s="59">
        <f t="shared" si="26"/>
        <v>0</v>
      </c>
      <c r="G324" s="59">
        <f t="shared" si="26"/>
        <v>0</v>
      </c>
      <c r="H324" s="59">
        <f t="shared" si="26"/>
        <v>1.5212515178771231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1.4123394839892525</v>
      </c>
      <c r="D326" s="59">
        <f t="shared" si="26"/>
        <v>1.6832525195506522</v>
      </c>
      <c r="E326" s="59">
        <f t="shared" si="26"/>
        <v>2.0912100950445289</v>
      </c>
      <c r="F326" s="59">
        <f t="shared" si="26"/>
        <v>0</v>
      </c>
      <c r="G326" s="59">
        <f t="shared" si="26"/>
        <v>0</v>
      </c>
      <c r="H326" s="59">
        <f t="shared" si="26"/>
        <v>1.8767318842684344</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0.84566138455196227</v>
      </c>
      <c r="D329" s="59">
        <f t="shared" si="26"/>
        <v>0</v>
      </c>
      <c r="E329" s="59">
        <f t="shared" si="26"/>
        <v>0</v>
      </c>
      <c r="F329" s="59">
        <f t="shared" si="26"/>
        <v>0</v>
      </c>
      <c r="G329" s="59">
        <f t="shared" si="26"/>
        <v>0</v>
      </c>
      <c r="H329" s="59">
        <f t="shared" si="26"/>
        <v>0.84566138455196227</v>
      </c>
      <c r="I329" s="1"/>
    </row>
    <row r="330" spans="2:9" x14ac:dyDescent="0.2">
      <c r="B330" s="9" t="str">
        <f>$B$44</f>
        <v>Physical Training</v>
      </c>
      <c r="C330" s="59">
        <f t="shared" si="26"/>
        <v>1.1668762848763967</v>
      </c>
      <c r="D330" s="59">
        <f t="shared" si="26"/>
        <v>0</v>
      </c>
      <c r="E330" s="59">
        <f t="shared" si="26"/>
        <v>0</v>
      </c>
      <c r="F330" s="59">
        <f t="shared" si="26"/>
        <v>0</v>
      </c>
      <c r="G330" s="59">
        <f t="shared" si="26"/>
        <v>0</v>
      </c>
      <c r="H330" s="59">
        <f t="shared" si="26"/>
        <v>1.1668762848763967</v>
      </c>
      <c r="I330" s="1"/>
    </row>
    <row r="331" spans="2:9" x14ac:dyDescent="0.2">
      <c r="B331" s="9" t="str">
        <f>$B$45</f>
        <v>Health Services</v>
      </c>
      <c r="C331" s="59">
        <f t="shared" si="26"/>
        <v>1.2553053281353863</v>
      </c>
      <c r="D331" s="59">
        <f t="shared" si="26"/>
        <v>1.9263322436115129</v>
      </c>
      <c r="E331" s="59">
        <f t="shared" si="26"/>
        <v>2.7448666633047418</v>
      </c>
      <c r="F331" s="59">
        <f t="shared" si="26"/>
        <v>0</v>
      </c>
      <c r="G331" s="59">
        <f t="shared" si="26"/>
        <v>2.6792015066314709</v>
      </c>
      <c r="H331" s="59">
        <f t="shared" si="26"/>
        <v>1.9887537785071168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0.86993915997052274</v>
      </c>
      <c r="D333" s="59">
        <f t="shared" si="26"/>
        <v>1.3489921132967184</v>
      </c>
      <c r="E333" s="59">
        <f t="shared" si="26"/>
        <v>2.787576429390723</v>
      </c>
      <c r="F333" s="59">
        <f t="shared" si="26"/>
        <v>3.2888196944601038</v>
      </c>
      <c r="G333" s="59">
        <f t="shared" si="26"/>
        <v>0</v>
      </c>
      <c r="H333" s="59">
        <f t="shared" si="26"/>
        <v>1.28678393056361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1.4659081064808781</v>
      </c>
      <c r="D335" s="59">
        <f t="shared" si="27"/>
        <v>2.5825850823743242</v>
      </c>
      <c r="E335" s="59">
        <f t="shared" si="27"/>
        <v>0</v>
      </c>
      <c r="F335" s="59">
        <f t="shared" si="27"/>
        <v>0</v>
      </c>
      <c r="G335" s="59">
        <f t="shared" si="27"/>
        <v>0</v>
      </c>
      <c r="H335" s="59">
        <f t="shared" si="27"/>
        <v>2.5782400357755169</v>
      </c>
      <c r="I335" s="1"/>
    </row>
    <row r="336" spans="2:9" x14ac:dyDescent="0.2">
      <c r="B336" s="9" t="str">
        <f>$B$50</f>
        <v>Technology</v>
      </c>
      <c r="C336" s="59">
        <f t="shared" si="27"/>
        <v>2.1470162464803821</v>
      </c>
      <c r="D336" s="59">
        <f t="shared" si="27"/>
        <v>2.1637516981470135</v>
      </c>
      <c r="E336" s="59">
        <f t="shared" si="27"/>
        <v>6.1604030556002325</v>
      </c>
      <c r="F336" s="59">
        <f t="shared" si="27"/>
        <v>0</v>
      </c>
      <c r="G336" s="59">
        <f t="shared" si="27"/>
        <v>0</v>
      </c>
      <c r="H336" s="59">
        <f t="shared" si="27"/>
        <v>2.2055175126300699</v>
      </c>
      <c r="I336" s="1"/>
    </row>
    <row r="337" spans="2:10" x14ac:dyDescent="0.2">
      <c r="B337" s="9" t="str">
        <f>$B$51</f>
        <v>Nursing</v>
      </c>
      <c r="C337" s="59">
        <f t="shared" si="27"/>
        <v>0</v>
      </c>
      <c r="D337" s="59">
        <f t="shared" si="27"/>
        <v>3.4002709383441188</v>
      </c>
      <c r="E337" s="59">
        <f t="shared" si="27"/>
        <v>4.0101175900000001</v>
      </c>
      <c r="F337" s="59">
        <f t="shared" si="27"/>
        <v>0</v>
      </c>
      <c r="G337" s="59">
        <f t="shared" si="27"/>
        <v>0</v>
      </c>
      <c r="H337" s="59">
        <f t="shared" si="27"/>
        <v>3.5526888030211135</v>
      </c>
      <c r="I337" s="1"/>
    </row>
    <row r="338" spans="2:10" x14ac:dyDescent="0.2">
      <c r="B338" s="39" t="str">
        <f>$B$52</f>
        <v>Totals</v>
      </c>
      <c r="C338" s="59">
        <f t="shared" si="27"/>
        <v>1.075029589356516</v>
      </c>
      <c r="D338" s="59">
        <f t="shared" si="27"/>
        <v>1.7483060746494634</v>
      </c>
      <c r="E338" s="59">
        <f t="shared" si="27"/>
        <v>3.3224194434863001</v>
      </c>
      <c r="F338" s="59">
        <f t="shared" si="27"/>
        <v>6.2681735288068543</v>
      </c>
      <c r="G338" s="59">
        <f t="shared" si="27"/>
        <v>2.6792015066314709</v>
      </c>
      <c r="H338" s="59">
        <f t="shared" si="27"/>
        <v>1.5081753362366848</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7928.8760240399924</v>
      </c>
      <c r="D343" s="42">
        <f t="shared" si="28"/>
        <v>12300.480782625562</v>
      </c>
      <c r="E343" s="42">
        <f>E293*24</f>
        <v>21538.885828072209</v>
      </c>
      <c r="F343" s="42">
        <f>F293*18</f>
        <v>36089.871606653483</v>
      </c>
      <c r="G343" s="42">
        <f>G293*24</f>
        <v>0</v>
      </c>
      <c r="H343" s="42">
        <f>IF((C32/30+D32/30+E32/24+F32/18+G32/24)=0,0,H268/(C32/30+D32/30+E32/24+F32/18+G32/24))</f>
        <v>9936.0527611589969</v>
      </c>
      <c r="I343" s="1"/>
    </row>
    <row r="344" spans="2:10" x14ac:dyDescent="0.2">
      <c r="B344" s="9" t="str">
        <f>$B$33</f>
        <v>Science</v>
      </c>
      <c r="C344" s="43">
        <f t="shared" si="28"/>
        <v>8107.2414133434859</v>
      </c>
      <c r="D344" s="43">
        <f t="shared" si="28"/>
        <v>12596.652591022128</v>
      </c>
      <c r="E344" s="43">
        <f>E294*24</f>
        <v>31594.897801735729</v>
      </c>
      <c r="F344" s="43">
        <f>F294*18</f>
        <v>36693.303830568846</v>
      </c>
      <c r="G344" s="43">
        <f>G294*24</f>
        <v>0</v>
      </c>
      <c r="H344" s="43">
        <f t="shared" ref="H344:H363" si="29">IF((C33/30+D33/30+E33/24+F33/18+G33/24)=0,0,H269/(C33/30+D33/30+E33/24+F33/18+G33/24))</f>
        <v>10261.101158467265</v>
      </c>
      <c r="I344" s="1"/>
    </row>
    <row r="345" spans="2:10" x14ac:dyDescent="0.2">
      <c r="B345" s="9" t="str">
        <f>$B$34</f>
        <v>Fine Arts</v>
      </c>
      <c r="C345" s="43">
        <f t="shared" si="28"/>
        <v>10165.174994189809</v>
      </c>
      <c r="D345" s="43">
        <f t="shared" si="28"/>
        <v>16339.897122392242</v>
      </c>
      <c r="E345" s="43">
        <f t="shared" ref="E345:E363" si="30">E295*24</f>
        <v>39694.626350688966</v>
      </c>
      <c r="F345" s="43">
        <f t="shared" ref="F345:F363" si="31">F295*18</f>
        <v>0</v>
      </c>
      <c r="G345" s="43">
        <f t="shared" ref="G345:G363" si="32">G295*24</f>
        <v>0</v>
      </c>
      <c r="H345" s="43">
        <f t="shared" si="29"/>
        <v>13442.020650280983</v>
      </c>
      <c r="I345" s="1"/>
    </row>
    <row r="346" spans="2:10" x14ac:dyDescent="0.2">
      <c r="B346" s="9" t="str">
        <f>$B$35</f>
        <v>Teacher Education</v>
      </c>
      <c r="C346" s="43">
        <f t="shared" si="28"/>
        <v>11977.181748147477</v>
      </c>
      <c r="D346" s="43">
        <f t="shared" si="28"/>
        <v>15594.994300565582</v>
      </c>
      <c r="E346" s="43">
        <f t="shared" si="30"/>
        <v>17983.882965517227</v>
      </c>
      <c r="F346" s="43">
        <f t="shared" si="31"/>
        <v>26478.375858095689</v>
      </c>
      <c r="G346" s="43">
        <f t="shared" si="32"/>
        <v>0</v>
      </c>
      <c r="H346" s="43">
        <f t="shared" si="29"/>
        <v>17048.477535343307</v>
      </c>
      <c r="I346" s="1"/>
    </row>
    <row r="347" spans="2:10" x14ac:dyDescent="0.2">
      <c r="B347" s="9" t="str">
        <f>$B$36</f>
        <v>Agriculture</v>
      </c>
      <c r="C347" s="43">
        <f t="shared" si="28"/>
        <v>8863.7091502898365</v>
      </c>
      <c r="D347" s="43">
        <f t="shared" si="28"/>
        <v>12971.841664539428</v>
      </c>
      <c r="E347" s="43">
        <f t="shared" si="30"/>
        <v>29051.063442216633</v>
      </c>
      <c r="F347" s="43">
        <f t="shared" si="31"/>
        <v>17908.578202564338</v>
      </c>
      <c r="G347" s="43">
        <f t="shared" si="32"/>
        <v>0</v>
      </c>
      <c r="H347" s="43">
        <f t="shared" si="29"/>
        <v>12462.439844952125</v>
      </c>
      <c r="I347" s="1"/>
    </row>
    <row r="348" spans="2:10" x14ac:dyDescent="0.2">
      <c r="B348" s="9" t="str">
        <f>$B$37</f>
        <v>Engineering</v>
      </c>
      <c r="C348" s="43">
        <f t="shared" si="28"/>
        <v>16422.32916089971</v>
      </c>
      <c r="D348" s="43">
        <f t="shared" si="28"/>
        <v>20159.94290730391</v>
      </c>
      <c r="E348" s="43">
        <f t="shared" si="30"/>
        <v>29015.23685641725</v>
      </c>
      <c r="F348" s="43">
        <f t="shared" si="31"/>
        <v>27944.673726399069</v>
      </c>
      <c r="G348" s="43">
        <f t="shared" si="32"/>
        <v>0</v>
      </c>
      <c r="H348" s="43">
        <f t="shared" si="29"/>
        <v>20201.618883063769</v>
      </c>
      <c r="I348" s="1"/>
    </row>
    <row r="349" spans="2:10" x14ac:dyDescent="0.2">
      <c r="B349" s="9" t="str">
        <f>$B$38</f>
        <v>Home Economics</v>
      </c>
      <c r="C349" s="43">
        <f t="shared" si="28"/>
        <v>9641.7918409275662</v>
      </c>
      <c r="D349" s="43">
        <f t="shared" si="28"/>
        <v>12684.210762214041</v>
      </c>
      <c r="E349" s="43">
        <f t="shared" si="30"/>
        <v>29866.777326569965</v>
      </c>
      <c r="F349" s="43">
        <f t="shared" si="31"/>
        <v>0</v>
      </c>
      <c r="G349" s="43">
        <f t="shared" si="32"/>
        <v>0</v>
      </c>
      <c r="H349" s="43">
        <f t="shared" si="29"/>
        <v>11953.756735798068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11198.2646724074</v>
      </c>
      <c r="D351" s="43">
        <f t="shared" si="28"/>
        <v>13346.300544670075</v>
      </c>
      <c r="E351" s="43">
        <f t="shared" si="30"/>
        <v>13264.756467063167</v>
      </c>
      <c r="F351" s="43">
        <f t="shared" si="31"/>
        <v>0</v>
      </c>
      <c r="G351" s="43">
        <f t="shared" si="32"/>
        <v>0</v>
      </c>
      <c r="H351" s="43">
        <f t="shared" si="29"/>
        <v>13081.744986067801</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6705.1442764305175</v>
      </c>
      <c r="D354" s="43">
        <f t="shared" si="28"/>
        <v>0</v>
      </c>
      <c r="E354" s="43">
        <f t="shared" si="30"/>
        <v>0</v>
      </c>
      <c r="F354" s="43">
        <f t="shared" si="31"/>
        <v>0</v>
      </c>
      <c r="G354" s="43">
        <f t="shared" si="32"/>
        <v>0</v>
      </c>
      <c r="H354" s="43">
        <f t="shared" si="29"/>
        <v>6705.1442764305175</v>
      </c>
      <c r="I354" s="1"/>
    </row>
    <row r="355" spans="2:9" x14ac:dyDescent="0.2">
      <c r="B355" s="9" t="str">
        <f>$B$44</f>
        <v>Physical Training</v>
      </c>
      <c r="C355" s="43">
        <f t="shared" si="28"/>
        <v>9252.0173981773223</v>
      </c>
      <c r="D355" s="43">
        <f t="shared" si="28"/>
        <v>0</v>
      </c>
      <c r="E355" s="43">
        <f t="shared" si="30"/>
        <v>0</v>
      </c>
      <c r="F355" s="43">
        <f t="shared" si="31"/>
        <v>0</v>
      </c>
      <c r="G355" s="43">
        <f t="shared" si="32"/>
        <v>0</v>
      </c>
      <c r="H355" s="43">
        <f t="shared" si="29"/>
        <v>9252.0173981773223</v>
      </c>
      <c r="I355" s="1"/>
    </row>
    <row r="356" spans="2:9" x14ac:dyDescent="0.2">
      <c r="B356" s="9" t="str">
        <f>$B$45</f>
        <v>Health Services</v>
      </c>
      <c r="C356" s="43">
        <f t="shared" si="28"/>
        <v>9953.1603191023205</v>
      </c>
      <c r="D356" s="43">
        <f t="shared" si="28"/>
        <v>15273.64954070649</v>
      </c>
      <c r="E356" s="43">
        <f t="shared" si="30"/>
        <v>17410.9659806909</v>
      </c>
      <c r="F356" s="43">
        <f t="shared" si="31"/>
        <v>0</v>
      </c>
      <c r="G356" s="43">
        <f t="shared" si="32"/>
        <v>16994.445271601675</v>
      </c>
      <c r="H356" s="43">
        <f t="shared" si="29"/>
        <v>14838.36858464155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6897.6397478637691</v>
      </c>
      <c r="D358" s="43">
        <f t="shared" si="28"/>
        <v>10695.991223737392</v>
      </c>
      <c r="E358" s="43">
        <f t="shared" si="30"/>
        <v>17681.87833294009</v>
      </c>
      <c r="F358" s="43">
        <f t="shared" si="31"/>
        <v>15645.986173677149</v>
      </c>
      <c r="G358" s="43">
        <f t="shared" si="32"/>
        <v>0</v>
      </c>
      <c r="H358" s="43">
        <f t="shared" si="29"/>
        <v>10045.927092407168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11623.003638922099</v>
      </c>
      <c r="D360" s="43">
        <f t="shared" si="33"/>
        <v>20476.996939681128</v>
      </c>
      <c r="E360" s="43">
        <f t="shared" si="30"/>
        <v>0</v>
      </c>
      <c r="F360" s="43">
        <f t="shared" si="31"/>
        <v>0</v>
      </c>
      <c r="G360" s="43">
        <f t="shared" si="32"/>
        <v>0</v>
      </c>
      <c r="H360" s="43">
        <f t="shared" si="29"/>
        <v>20442.54560388051</v>
      </c>
      <c r="I360" s="1"/>
    </row>
    <row r="361" spans="2:9" x14ac:dyDescent="0.2">
      <c r="B361" s="9" t="str">
        <f>$B$50</f>
        <v>Technology</v>
      </c>
      <c r="C361" s="43">
        <f t="shared" si="33"/>
        <v>17023.425639942641</v>
      </c>
      <c r="D361" s="43">
        <f t="shared" si="33"/>
        <v>17156.118961413675</v>
      </c>
      <c r="E361" s="43">
        <f t="shared" si="30"/>
        <v>39076.057668777117</v>
      </c>
      <c r="F361" s="43">
        <f t="shared" si="31"/>
        <v>0</v>
      </c>
      <c r="G361" s="43">
        <f t="shared" si="32"/>
        <v>0</v>
      </c>
      <c r="H361" s="43">
        <f t="shared" si="29"/>
        <v>17433.76429330288</v>
      </c>
      <c r="I361" s="1"/>
    </row>
    <row r="362" spans="2:9" x14ac:dyDescent="0.2">
      <c r="B362" s="9" t="str">
        <f>$B$51</f>
        <v>Nursing</v>
      </c>
      <c r="C362" s="43">
        <f t="shared" si="33"/>
        <v>0</v>
      </c>
      <c r="D362" s="43">
        <f t="shared" si="33"/>
        <v>26960.32671827665</v>
      </c>
      <c r="E362" s="43">
        <f t="shared" si="30"/>
        <v>25436.580170345631</v>
      </c>
      <c r="F362" s="43">
        <f t="shared" si="31"/>
        <v>0</v>
      </c>
      <c r="G362" s="43">
        <f t="shared" si="32"/>
        <v>0</v>
      </c>
      <c r="H362" s="43">
        <f t="shared" si="29"/>
        <v>26512.287142536494</v>
      </c>
      <c r="I362" s="1"/>
    </row>
    <row r="363" spans="2:9" x14ac:dyDescent="0.2">
      <c r="B363" s="39" t="str">
        <f>$B$52</f>
        <v>Totals</v>
      </c>
      <c r="C363" s="42">
        <f t="shared" si="33"/>
        <v>8523.77633618244</v>
      </c>
      <c r="D363" s="42">
        <f t="shared" si="33"/>
        <v>13862.102117971604</v>
      </c>
      <c r="E363" s="42">
        <f t="shared" si="30"/>
        <v>21074.441493810256</v>
      </c>
      <c r="F363" s="42">
        <f t="shared" si="31"/>
        <v>29819.742484247294</v>
      </c>
      <c r="G363" s="42">
        <f t="shared" si="32"/>
        <v>16994.445271601675</v>
      </c>
      <c r="H363" s="42">
        <f t="shared" si="29"/>
        <v>11705.672853463417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47" priority="18" stopIfTrue="1">
      <formula>#REF!&gt;5</formula>
    </cfRule>
  </conditionalFormatting>
  <conditionalFormatting sqref="C91:G110">
    <cfRule type="expression" dxfId="46" priority="17" stopIfTrue="1">
      <formula>C32=0</formula>
    </cfRule>
  </conditionalFormatting>
  <conditionalFormatting sqref="C143:G162">
    <cfRule type="expression" dxfId="45" priority="16" stopIfTrue="1">
      <formula>C32=0</formula>
    </cfRule>
  </conditionalFormatting>
  <conditionalFormatting sqref="C61:G80">
    <cfRule type="expression" dxfId="44" priority="15" stopIfTrue="1">
      <formula>C32=0</formula>
    </cfRule>
  </conditionalFormatting>
  <conditionalFormatting sqref="C25">
    <cfRule type="expression" dxfId="43" priority="14" stopIfTrue="1">
      <formula>C52=0</formula>
    </cfRule>
  </conditionalFormatting>
  <conditionalFormatting sqref="D25:G25">
    <cfRule type="expression" dxfId="42" priority="13" stopIfTrue="1">
      <formula>D52=0</formula>
    </cfRule>
  </conditionalFormatting>
  <conditionalFormatting sqref="C25:G25">
    <cfRule type="expression" dxfId="41" priority="12" stopIfTrue="1">
      <formula>AND(C52=0,C25&gt;0)</formula>
    </cfRule>
  </conditionalFormatting>
  <conditionalFormatting sqref="C116:G135">
    <cfRule type="expression" dxfId="40" priority="11" stopIfTrue="1">
      <formula>C32=0</formula>
    </cfRule>
  </conditionalFormatting>
  <conditionalFormatting sqref="H143:H162">
    <cfRule type="expression" dxfId="39" priority="10" stopIfTrue="1">
      <formula>OR(AND(#REF!&gt;0,H143&gt;0,H61=0),AND(#REF!&gt;0,H143&gt;0,H32=0))</formula>
    </cfRule>
  </conditionalFormatting>
  <conditionalFormatting sqref="H188">
    <cfRule type="expression" dxfId="38" priority="9" stopIfTrue="1">
      <formula>$H$188&lt;&gt;$I$163</formula>
    </cfRule>
  </conditionalFormatting>
  <conditionalFormatting sqref="H288">
    <cfRule type="expression" dxfId="37" priority="8" stopIfTrue="1">
      <formula>ROUND($H$288,-1)&lt;&gt;ROUND($H$18,-1)</formula>
    </cfRule>
  </conditionalFormatting>
  <conditionalFormatting sqref="C293:G312">
    <cfRule type="expression" dxfId="36" priority="7" stopIfTrue="1">
      <formula>C32=0</formula>
    </cfRule>
  </conditionalFormatting>
  <conditionalFormatting sqref="H138">
    <cfRule type="cellIs" dxfId="35" priority="6" operator="lessThan">
      <formula>0</formula>
    </cfRule>
  </conditionalFormatting>
  <conditionalFormatting sqref="C91:G110">
    <cfRule type="expression" dxfId="34" priority="5" stopIfTrue="1">
      <formula>C32=0</formula>
    </cfRule>
  </conditionalFormatting>
  <conditionalFormatting sqref="C143:H162">
    <cfRule type="expression" dxfId="33" priority="4" stopIfTrue="1">
      <formula>C32=0</formula>
    </cfRule>
  </conditionalFormatting>
  <conditionalFormatting sqref="H143:H162">
    <cfRule type="expression" dxfId="32" priority="3" stopIfTrue="1">
      <formula>OR(AND(#REF!&gt;0,H143&gt;0,H61=0),AND(#REF!&gt;0,H143&gt;0,H32=0))</formula>
    </cfRule>
  </conditionalFormatting>
  <conditionalFormatting sqref="H143:H162">
    <cfRule type="expression" dxfId="31" priority="2" stopIfTrue="1">
      <formula>OR(AND(#REF!&gt;0,H143&gt;0,H61=0),AND(#REF!&gt;0,H143&gt;0,H32=0))</formula>
    </cfRule>
  </conditionalFormatting>
  <conditionalFormatting sqref="H143:H162">
    <cfRule type="expression" dxfId="3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pageSetUpPr fitToPage="1"/>
  </sheetPr>
  <dimension ref="B1:L363"/>
  <sheetViews>
    <sheetView showGridLines="0" showZeros="0" zoomScale="70" zoomScaleNormal="70" workbookViewId="0">
      <selection activeCell="F18" sqref="F1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bestFit="1" customWidth="1"/>
    <col min="9" max="9" width="16.28515625" style="4" bestFit="1"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86</v>
      </c>
      <c r="C3" s="6"/>
      <c r="D3" s="6"/>
      <c r="E3" s="6"/>
      <c r="F3" s="6"/>
      <c r="G3" s="6"/>
      <c r="H3" s="6"/>
    </row>
    <row r="4" spans="2:8" x14ac:dyDescent="0.2">
      <c r="B4" s="90" t="s">
        <v>168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Data!G37</f>
        <v>12585962</v>
      </c>
      <c r="G13" s="33"/>
      <c r="H13" s="60">
        <f>F13</f>
        <v>12585962</v>
      </c>
    </row>
    <row r="14" spans="2:8" x14ac:dyDescent="0.2">
      <c r="B14" s="351" t="s">
        <v>15</v>
      </c>
      <c r="C14" s="351"/>
      <c r="D14" s="351"/>
      <c r="E14" s="351"/>
      <c r="F14" s="82">
        <f>Data!H37</f>
        <v>2242552</v>
      </c>
      <c r="G14" s="33"/>
      <c r="H14" s="30">
        <f>F14</f>
        <v>2242552</v>
      </c>
    </row>
    <row r="15" spans="2:8" x14ac:dyDescent="0.2">
      <c r="B15" s="351" t="s">
        <v>16</v>
      </c>
      <c r="C15" s="351"/>
      <c r="D15" s="351"/>
      <c r="E15" s="351"/>
      <c r="F15" s="82">
        <f>Data!I37</f>
        <v>4639506</v>
      </c>
      <c r="G15" s="33"/>
      <c r="H15" s="30">
        <f>F15</f>
        <v>4639506</v>
      </c>
    </row>
    <row r="16" spans="2:8" x14ac:dyDescent="0.2">
      <c r="B16" s="351" t="s">
        <v>20</v>
      </c>
      <c r="C16" s="351"/>
      <c r="D16" s="351"/>
      <c r="E16" s="351"/>
      <c r="F16" s="82">
        <f>Data!J37</f>
        <v>3127606</v>
      </c>
      <c r="G16" s="33"/>
      <c r="H16" s="30">
        <f>F16-G16</f>
        <v>3127606</v>
      </c>
    </row>
    <row r="17" spans="2:12" x14ac:dyDescent="0.2">
      <c r="B17" s="351" t="s">
        <v>17</v>
      </c>
      <c r="C17" s="351"/>
      <c r="D17" s="351"/>
      <c r="E17" s="351"/>
      <c r="F17" s="82">
        <f>Data!K37</f>
        <v>9622910</v>
      </c>
      <c r="G17" s="33"/>
      <c r="H17" s="30">
        <f>F17</f>
        <v>9622910</v>
      </c>
    </row>
    <row r="18" spans="2:12" x14ac:dyDescent="0.2">
      <c r="B18" s="351" t="s">
        <v>1</v>
      </c>
      <c r="C18" s="351"/>
      <c r="D18" s="351"/>
      <c r="E18" s="351"/>
      <c r="F18" s="83">
        <f>SUM(F13:F17)</f>
        <v>32218536</v>
      </c>
      <c r="G18" s="34"/>
      <c r="H18" s="29">
        <f>SUM(H13:H17)</f>
        <v>32218536</v>
      </c>
    </row>
    <row r="19" spans="2:12" ht="13.5" customHeight="1" x14ac:dyDescent="0.2">
      <c r="B19" s="27"/>
      <c r="D19" s="27"/>
      <c r="E19" s="27"/>
      <c r="F19" s="27"/>
      <c r="G19" s="27"/>
      <c r="H19" s="5"/>
    </row>
    <row r="20" spans="2:12" ht="13.5" customHeight="1" x14ac:dyDescent="0.2">
      <c r="B20" s="27"/>
      <c r="D20" s="363" t="s">
        <v>24</v>
      </c>
      <c r="E20" s="363"/>
      <c r="F20" s="363"/>
      <c r="G20" s="35" t="s">
        <v>25</v>
      </c>
      <c r="H20" s="35" t="s">
        <v>26</v>
      </c>
    </row>
    <row r="21" spans="2:12" x14ac:dyDescent="0.2">
      <c r="B21" s="361" t="s">
        <v>23</v>
      </c>
      <c r="C21" s="362"/>
      <c r="D21" s="350" t="str">
        <f>Data!L37</f>
        <v>John Young</v>
      </c>
      <c r="E21" s="350"/>
      <c r="F21" s="350"/>
      <c r="G21" s="94" t="str">
        <f>Data!M37</f>
        <v>432-837-8180</v>
      </c>
      <c r="H21" s="84" t="str">
        <f>Data!N37</f>
        <v>jyoung@sulross.edu</v>
      </c>
    </row>
    <row r="22" spans="2:12" ht="13.5" customHeight="1" x14ac:dyDescent="0.2">
      <c r="B22" s="27"/>
      <c r="C22" s="27"/>
      <c r="D22" s="27"/>
      <c r="E22" s="27"/>
      <c r="F22" s="27"/>
      <c r="G22" s="27"/>
      <c r="H22" s="5"/>
    </row>
    <row r="23" spans="2:12" ht="13.5" customHeight="1" thickBot="1" x14ac:dyDescent="0.25">
      <c r="B23" s="3" t="s">
        <v>68</v>
      </c>
      <c r="C23" s="27"/>
      <c r="D23" s="27"/>
      <c r="E23" s="27"/>
      <c r="F23" s="27"/>
      <c r="G23" s="27"/>
      <c r="H23" s="5"/>
    </row>
    <row r="24" spans="2:12" s="37" customFormat="1" x14ac:dyDescent="0.2">
      <c r="B24" s="62"/>
      <c r="C24" s="65" t="s">
        <v>27</v>
      </c>
      <c r="D24" s="66" t="s">
        <v>28</v>
      </c>
      <c r="E24" s="66" t="s">
        <v>29</v>
      </c>
      <c r="F24" s="66" t="s">
        <v>30</v>
      </c>
      <c r="G24" s="66" t="s">
        <v>31</v>
      </c>
      <c r="H24" s="67" t="s">
        <v>32</v>
      </c>
    </row>
    <row r="25" spans="2:12" s="37" customFormat="1" ht="15" thickBot="1" x14ac:dyDescent="0.25">
      <c r="B25" s="61" t="s">
        <v>687</v>
      </c>
      <c r="C25" s="85">
        <f>Data!O37+Data!O38</f>
        <v>969</v>
      </c>
      <c r="D25" s="86">
        <f>Data!P37+Data!P38</f>
        <v>1339</v>
      </c>
      <c r="E25" s="86">
        <f>Data!Q37+Data!Q38</f>
        <v>662</v>
      </c>
      <c r="F25" s="86">
        <f>Data!R37+Data!R38</f>
        <v>0</v>
      </c>
      <c r="G25" s="86">
        <f>Data!S37+Data!S38</f>
        <v>0</v>
      </c>
      <c r="H25" s="74">
        <f>SUM(C25:G25)</f>
        <v>2970</v>
      </c>
    </row>
    <row r="26" spans="2:12" x14ac:dyDescent="0.2">
      <c r="C26" s="2"/>
      <c r="D26" s="2"/>
      <c r="E26" s="2"/>
      <c r="F26" s="2"/>
      <c r="G26" s="2"/>
      <c r="H26" s="2"/>
      <c r="I26" s="2"/>
    </row>
    <row r="27" spans="2:12" ht="13.5" customHeight="1" x14ac:dyDescent="0.2">
      <c r="B27" s="27"/>
      <c r="D27" s="363" t="s">
        <v>24</v>
      </c>
      <c r="E27" s="363"/>
      <c r="F27" s="363"/>
      <c r="G27" s="35" t="s">
        <v>25</v>
      </c>
      <c r="H27" s="35" t="s">
        <v>26</v>
      </c>
    </row>
    <row r="28" spans="2:12" x14ac:dyDescent="0.2">
      <c r="B28" s="361" t="s">
        <v>40</v>
      </c>
      <c r="C28" s="362"/>
      <c r="D28" s="350" t="str">
        <f>Data!T37</f>
        <v>Pipes, Pamela</v>
      </c>
      <c r="E28" s="350"/>
      <c r="F28" s="350"/>
      <c r="G28" s="94" t="str">
        <f>Data!U37</f>
        <v>(432) 837-8049</v>
      </c>
      <c r="H28" s="84" t="str">
        <f>Data!V37</f>
        <v>ppipes@sulross.edu</v>
      </c>
    </row>
    <row r="29" spans="2:12" ht="13.5" customHeight="1" x14ac:dyDescent="0.2">
      <c r="B29" s="27"/>
      <c r="C29" s="27"/>
      <c r="D29" s="27"/>
      <c r="E29" s="27"/>
      <c r="F29" s="27"/>
      <c r="G29" s="27"/>
      <c r="H29" s="5"/>
    </row>
    <row r="30" spans="2:12" ht="15" thickBot="1" x14ac:dyDescent="0.25">
      <c r="B30" s="3" t="s">
        <v>10</v>
      </c>
      <c r="C30" s="1"/>
      <c r="D30" s="1"/>
      <c r="E30" s="1"/>
      <c r="F30" s="1"/>
      <c r="G30" s="1"/>
      <c r="H30" s="1"/>
      <c r="I30" s="1"/>
    </row>
    <row r="31" spans="2:12" ht="15" thickBot="1" x14ac:dyDescent="0.25">
      <c r="B31" s="68" t="s">
        <v>33</v>
      </c>
      <c r="C31" s="69" t="s">
        <v>27</v>
      </c>
      <c r="D31" s="69" t="s">
        <v>28</v>
      </c>
      <c r="E31" s="69" t="s">
        <v>29</v>
      </c>
      <c r="F31" s="69" t="s">
        <v>30</v>
      </c>
      <c r="G31" s="69" t="s">
        <v>31</v>
      </c>
      <c r="H31" s="70" t="s">
        <v>32</v>
      </c>
      <c r="I31" s="1"/>
    </row>
    <row r="32" spans="2:12" x14ac:dyDescent="0.2">
      <c r="B32" s="9" t="s">
        <v>46</v>
      </c>
      <c r="C32" s="87">
        <f>Data!W37+Data!W38</f>
        <v>16458</v>
      </c>
      <c r="D32" s="87">
        <f>Data!AQ37+Data!AQ38</f>
        <v>9631</v>
      </c>
      <c r="E32" s="87">
        <f>Data!BK37+Data!BK38</f>
        <v>2660</v>
      </c>
      <c r="F32" s="87">
        <f>Data!CE37+Data!CE38</f>
        <v>0</v>
      </c>
      <c r="G32" s="87">
        <f>Data!CY37+Data!CY38</f>
        <v>0</v>
      </c>
      <c r="H32" s="22">
        <f>SUM(C32:G32)</f>
        <v>28749</v>
      </c>
      <c r="I32" s="1"/>
      <c r="L32" s="18"/>
    </row>
    <row r="33" spans="2:12" x14ac:dyDescent="0.2">
      <c r="B33" s="7" t="s">
        <v>47</v>
      </c>
      <c r="C33" s="87">
        <f>Data!X37+Data!X38</f>
        <v>4856</v>
      </c>
      <c r="D33" s="87">
        <f>Data!AR37+Data!AR38</f>
        <v>3480</v>
      </c>
      <c r="E33" s="87">
        <f>Data!BL37+Data!BL38</f>
        <v>856</v>
      </c>
      <c r="F33" s="87">
        <f>Data!CF37+Data!CF38</f>
        <v>0</v>
      </c>
      <c r="G33" s="87">
        <f>Data!CZ37+Data!CZ38</f>
        <v>0</v>
      </c>
      <c r="H33" s="22">
        <f t="shared" ref="H33:H52" si="0">SUM(C33:G33)</f>
        <v>9192</v>
      </c>
      <c r="I33" s="1"/>
      <c r="L33" s="18"/>
    </row>
    <row r="34" spans="2:12" x14ac:dyDescent="0.2">
      <c r="B34" s="7" t="s">
        <v>48</v>
      </c>
      <c r="C34" s="87">
        <f>Data!Y37+Data!Y38</f>
        <v>1797</v>
      </c>
      <c r="D34" s="87">
        <f>Data!AS37+Data!AS38</f>
        <v>716</v>
      </c>
      <c r="E34" s="87">
        <f>Data!BM37+Data!BM38</f>
        <v>54</v>
      </c>
      <c r="F34" s="87">
        <f>Data!CG37+Data!CG38</f>
        <v>0</v>
      </c>
      <c r="G34" s="87">
        <f>Data!DA37+Data!DA38</f>
        <v>0</v>
      </c>
      <c r="H34" s="22">
        <f t="shared" si="0"/>
        <v>2567</v>
      </c>
      <c r="I34" s="1"/>
      <c r="L34" s="18"/>
    </row>
    <row r="35" spans="2:12" x14ac:dyDescent="0.2">
      <c r="B35" s="7" t="s">
        <v>49</v>
      </c>
      <c r="C35" s="87">
        <f>Data!Z37+Data!Z38</f>
        <v>264</v>
      </c>
      <c r="D35" s="87">
        <f>Data!AT37+Data!AT38</f>
        <v>3489</v>
      </c>
      <c r="E35" s="87">
        <f>Data!BN37+Data!BN38</f>
        <v>4917</v>
      </c>
      <c r="F35" s="87">
        <f>Data!CH37+Data!CH38</f>
        <v>0</v>
      </c>
      <c r="G35" s="87">
        <f>Data!DB37+Data!DB38</f>
        <v>0</v>
      </c>
      <c r="H35" s="22">
        <f t="shared" si="0"/>
        <v>8670</v>
      </c>
      <c r="I35" s="1"/>
      <c r="L35" s="18"/>
    </row>
    <row r="36" spans="2:12" x14ac:dyDescent="0.2">
      <c r="B36" s="7" t="s">
        <v>50</v>
      </c>
      <c r="C36" s="87">
        <f>Data!AA37+Data!AA38</f>
        <v>1220</v>
      </c>
      <c r="D36" s="87">
        <f>Data!AU37+Data!AU38</f>
        <v>765</v>
      </c>
      <c r="E36" s="87">
        <f>Data!BO37+Data!BO38</f>
        <v>993</v>
      </c>
      <c r="F36" s="87">
        <f>Data!CI37+Data!CI38</f>
        <v>0</v>
      </c>
      <c r="G36" s="87">
        <f>Data!DC37+Data!DC38</f>
        <v>0</v>
      </c>
      <c r="H36" s="22">
        <f t="shared" si="0"/>
        <v>2978</v>
      </c>
      <c r="I36" s="1"/>
      <c r="L36" s="18"/>
    </row>
    <row r="37" spans="2:12" x14ac:dyDescent="0.2">
      <c r="B37" s="7" t="s">
        <v>51</v>
      </c>
      <c r="C37" s="87">
        <f>Data!AB37+Data!AB38</f>
        <v>216</v>
      </c>
      <c r="D37" s="87">
        <f>Data!AV37+Data!AV38</f>
        <v>162</v>
      </c>
      <c r="E37" s="87">
        <f>Data!BP37+Data!BP38</f>
        <v>0</v>
      </c>
      <c r="F37" s="87">
        <f>Data!CJ37+Data!CJ38</f>
        <v>0</v>
      </c>
      <c r="G37" s="87">
        <f>Data!DD37+Data!DD38</f>
        <v>0</v>
      </c>
      <c r="H37" s="22">
        <f t="shared" si="0"/>
        <v>378</v>
      </c>
      <c r="I37" s="1"/>
      <c r="L37" s="18"/>
    </row>
    <row r="38" spans="2:12" x14ac:dyDescent="0.2">
      <c r="B38" s="7" t="s">
        <v>52</v>
      </c>
      <c r="C38" s="87">
        <f>Data!AC37+Data!AC38</f>
        <v>258</v>
      </c>
      <c r="D38" s="87">
        <f>Data!AW37+Data!AW38</f>
        <v>51</v>
      </c>
      <c r="E38" s="87">
        <f>Data!BQ37+Data!BQ38</f>
        <v>87</v>
      </c>
      <c r="F38" s="87">
        <f>Data!CK37+Data!CK38</f>
        <v>0</v>
      </c>
      <c r="G38" s="87">
        <f>Data!DE37+Data!DE38</f>
        <v>0</v>
      </c>
      <c r="H38" s="22">
        <f t="shared" si="0"/>
        <v>396</v>
      </c>
      <c r="I38" s="1"/>
      <c r="L38" s="18"/>
    </row>
    <row r="39" spans="2:12" x14ac:dyDescent="0.2">
      <c r="B39" s="7" t="s">
        <v>53</v>
      </c>
      <c r="C39" s="87">
        <f>Data!AD37+Data!AD38</f>
        <v>0</v>
      </c>
      <c r="D39" s="87">
        <f>Data!AX37+Data!AX38</f>
        <v>0</v>
      </c>
      <c r="E39" s="87">
        <f>Data!BR37+Data!BR38</f>
        <v>0</v>
      </c>
      <c r="F39" s="87">
        <f>Data!CL37+Data!CL38</f>
        <v>0</v>
      </c>
      <c r="G39" s="87">
        <f>Data!DF37+Data!DF38</f>
        <v>0</v>
      </c>
      <c r="H39" s="22">
        <f t="shared" si="0"/>
        <v>0</v>
      </c>
      <c r="I39" s="1"/>
      <c r="L39" s="18"/>
    </row>
    <row r="40" spans="2:12" x14ac:dyDescent="0.2">
      <c r="B40" s="7" t="s">
        <v>54</v>
      </c>
      <c r="C40" s="87">
        <f>Data!AE37+Data!AE38</f>
        <v>0</v>
      </c>
      <c r="D40" s="87">
        <f>Data!AY37+Data!AY38</f>
        <v>0</v>
      </c>
      <c r="E40" s="87">
        <f>Data!BS37+Data!BS38</f>
        <v>0</v>
      </c>
      <c r="F40" s="87">
        <f>Data!CM37+Data!CM38</f>
        <v>0</v>
      </c>
      <c r="G40" s="87">
        <f>Data!DG37+Data!DG38</f>
        <v>0</v>
      </c>
      <c r="H40" s="22">
        <f t="shared" si="0"/>
        <v>0</v>
      </c>
      <c r="I40" s="1"/>
      <c r="L40" s="18"/>
    </row>
    <row r="41" spans="2:12" x14ac:dyDescent="0.2">
      <c r="B41" s="7" t="s">
        <v>55</v>
      </c>
      <c r="C41" s="87">
        <f>Data!AF37+Data!AF38</f>
        <v>0</v>
      </c>
      <c r="D41" s="87">
        <f>Data!AZ37+Data!AZ38</f>
        <v>0</v>
      </c>
      <c r="E41" s="87">
        <f>Data!BT37+Data!BT38</f>
        <v>0</v>
      </c>
      <c r="F41" s="87">
        <f>Data!CN37+Data!CN38</f>
        <v>0</v>
      </c>
      <c r="G41" s="87">
        <f>Data!DH37+Data!DH38</f>
        <v>0</v>
      </c>
      <c r="H41" s="22">
        <f t="shared" si="0"/>
        <v>0</v>
      </c>
      <c r="I41" s="1"/>
      <c r="L41" s="18"/>
    </row>
    <row r="42" spans="2:12" x14ac:dyDescent="0.2">
      <c r="B42" s="7" t="s">
        <v>56</v>
      </c>
      <c r="C42" s="87">
        <f>Data!AG37+Data!AG38</f>
        <v>0</v>
      </c>
      <c r="D42" s="87">
        <f>Data!BA37+Data!BA38</f>
        <v>0</v>
      </c>
      <c r="E42" s="87">
        <f>Data!BU37+Data!BU38</f>
        <v>0</v>
      </c>
      <c r="F42" s="87">
        <f>Data!CO37+Data!CO38</f>
        <v>0</v>
      </c>
      <c r="G42" s="87">
        <f>Data!DI37+Data!DI38</f>
        <v>0</v>
      </c>
      <c r="H42" s="22">
        <f t="shared" si="0"/>
        <v>0</v>
      </c>
      <c r="I42" s="1"/>
      <c r="L42" s="18"/>
    </row>
    <row r="43" spans="2:12" x14ac:dyDescent="0.2">
      <c r="B43" s="7" t="s">
        <v>57</v>
      </c>
      <c r="C43" s="87">
        <f>Data!AH37+Data!AH38</f>
        <v>103</v>
      </c>
      <c r="D43" s="87">
        <f>Data!BB37+Data!BB38</f>
        <v>0</v>
      </c>
      <c r="E43" s="87">
        <f>Data!BV37+Data!BV38</f>
        <v>0</v>
      </c>
      <c r="F43" s="87">
        <f>Data!CP37+Data!CP38</f>
        <v>0</v>
      </c>
      <c r="G43" s="87">
        <f>Data!DJ37+Data!DJ38</f>
        <v>0</v>
      </c>
      <c r="H43" s="22">
        <f t="shared" si="0"/>
        <v>103</v>
      </c>
      <c r="I43" s="1"/>
      <c r="L43" s="18"/>
    </row>
    <row r="44" spans="2:12" x14ac:dyDescent="0.2">
      <c r="B44" s="7" t="s">
        <v>58</v>
      </c>
      <c r="C44" s="87">
        <f>Data!AI37+Data!AI38</f>
        <v>41</v>
      </c>
      <c r="D44" s="87">
        <f>Data!BC37+Data!BC38</f>
        <v>135</v>
      </c>
      <c r="E44" s="87">
        <f>Data!BW37+Data!BW38</f>
        <v>0</v>
      </c>
      <c r="F44" s="87">
        <f>Data!CQ37+Data!CQ38</f>
        <v>0</v>
      </c>
      <c r="G44" s="87">
        <f>Data!DK37+Data!DK38</f>
        <v>0</v>
      </c>
      <c r="H44" s="22">
        <f t="shared" si="0"/>
        <v>176</v>
      </c>
      <c r="I44" s="1"/>
      <c r="L44" s="18"/>
    </row>
    <row r="45" spans="2:12" x14ac:dyDescent="0.2">
      <c r="B45" s="7" t="s">
        <v>59</v>
      </c>
      <c r="C45" s="87">
        <f>Data!AJ37+Data!AJ38</f>
        <v>855</v>
      </c>
      <c r="D45" s="87">
        <f>Data!BD37+Data!BD38</f>
        <v>369</v>
      </c>
      <c r="E45" s="87">
        <f>Data!BX37+Data!BX38</f>
        <v>459</v>
      </c>
      <c r="F45" s="87">
        <f>Data!CR37+Data!CR38</f>
        <v>0</v>
      </c>
      <c r="G45" s="87">
        <f>Data!DL37+Data!DL38</f>
        <v>0</v>
      </c>
      <c r="H45" s="22">
        <f t="shared" si="0"/>
        <v>1683</v>
      </c>
      <c r="I45" s="1"/>
      <c r="L45" s="18"/>
    </row>
    <row r="46" spans="2:12" x14ac:dyDescent="0.2">
      <c r="B46" s="7" t="s">
        <v>60</v>
      </c>
      <c r="C46" s="87">
        <f>Data!AK37+Data!AK38</f>
        <v>0</v>
      </c>
      <c r="D46" s="87">
        <f>Data!BE37+Data!BE38</f>
        <v>0</v>
      </c>
      <c r="E46" s="87">
        <f>Data!BY37+Data!BY38</f>
        <v>0</v>
      </c>
      <c r="F46" s="87">
        <f>Data!CS37+Data!CS38</f>
        <v>0</v>
      </c>
      <c r="G46" s="87">
        <f>Data!DM37+Data!DM38</f>
        <v>0</v>
      </c>
      <c r="H46" s="22">
        <f t="shared" si="0"/>
        <v>0</v>
      </c>
      <c r="I46" s="1"/>
      <c r="L46" s="18"/>
    </row>
    <row r="47" spans="2:12" x14ac:dyDescent="0.2">
      <c r="B47" s="7" t="s">
        <v>61</v>
      </c>
      <c r="C47" s="87">
        <f>Data!AL37+Data!AL38</f>
        <v>678</v>
      </c>
      <c r="D47" s="87">
        <f>Data!BF37+Data!BF38</f>
        <v>2973</v>
      </c>
      <c r="E47" s="87">
        <f>Data!BZ37+Data!BZ38</f>
        <v>1056</v>
      </c>
      <c r="F47" s="87">
        <f>Data!CT37+Data!CT38</f>
        <v>0</v>
      </c>
      <c r="G47" s="87">
        <f>Data!DN37+Data!DN38</f>
        <v>0</v>
      </c>
      <c r="H47" s="22">
        <f t="shared" si="0"/>
        <v>4707</v>
      </c>
      <c r="I47" s="1"/>
      <c r="L47" s="18"/>
    </row>
    <row r="48" spans="2:12" x14ac:dyDescent="0.2">
      <c r="B48" s="7" t="s">
        <v>62</v>
      </c>
      <c r="C48" s="87">
        <f>Data!AM37+Data!AM38</f>
        <v>0</v>
      </c>
      <c r="D48" s="87">
        <f>Data!BG37+Data!BG38</f>
        <v>0</v>
      </c>
      <c r="E48" s="87">
        <f>Data!CA37+Data!CA38</f>
        <v>0</v>
      </c>
      <c r="F48" s="87">
        <f>Data!CU37+Data!CU38</f>
        <v>0</v>
      </c>
      <c r="G48" s="87">
        <f>Data!DO37+Data!DO38</f>
        <v>0</v>
      </c>
      <c r="H48" s="22">
        <f t="shared" si="0"/>
        <v>0</v>
      </c>
      <c r="I48" s="1"/>
      <c r="L48" s="18"/>
    </row>
    <row r="49" spans="2:12" x14ac:dyDescent="0.2">
      <c r="B49" s="7" t="s">
        <v>63</v>
      </c>
      <c r="C49" s="87">
        <f>Data!AN37+Data!AN38</f>
        <v>0</v>
      </c>
      <c r="D49" s="87">
        <f>Data!BH37+Data!BH38</f>
        <v>489</v>
      </c>
      <c r="E49" s="87">
        <f>Data!CB37+Data!CB38</f>
        <v>0</v>
      </c>
      <c r="F49" s="87">
        <f>Data!CV37+Data!CV38</f>
        <v>0</v>
      </c>
      <c r="G49" s="87">
        <f>Data!DP37+Data!DP38</f>
        <v>0</v>
      </c>
      <c r="H49" s="22">
        <f t="shared" si="0"/>
        <v>489</v>
      </c>
      <c r="I49" s="1"/>
      <c r="L49" s="18"/>
    </row>
    <row r="50" spans="2:12" x14ac:dyDescent="0.2">
      <c r="B50" s="7" t="s">
        <v>64</v>
      </c>
      <c r="C50" s="87">
        <f>Data!AO37+Data!AO38</f>
        <v>195</v>
      </c>
      <c r="D50" s="87">
        <f>Data!BI37+Data!BI38</f>
        <v>102</v>
      </c>
      <c r="E50" s="87">
        <f>Data!CC37+Data!CC38</f>
        <v>144</v>
      </c>
      <c r="F50" s="87">
        <f>Data!CW37+Data!CW38</f>
        <v>0</v>
      </c>
      <c r="G50" s="87">
        <f>Data!DQ37+Data!DQ38</f>
        <v>0</v>
      </c>
      <c r="H50" s="22">
        <f t="shared" si="0"/>
        <v>441</v>
      </c>
      <c r="I50" s="1"/>
      <c r="L50" s="18"/>
    </row>
    <row r="51" spans="2:12" x14ac:dyDescent="0.2">
      <c r="B51" s="7" t="s">
        <v>0</v>
      </c>
      <c r="C51" s="87">
        <f>Data!AP37+Data!AP38</f>
        <v>0</v>
      </c>
      <c r="D51" s="87">
        <f>Data!BJ37+Data!BJ38</f>
        <v>51</v>
      </c>
      <c r="E51" s="87">
        <f>Data!CD37+Data!CD38</f>
        <v>0</v>
      </c>
      <c r="F51" s="87">
        <f>Data!CX37+Data!CX38</f>
        <v>0</v>
      </c>
      <c r="G51" s="87">
        <f>Data!DR37+Data!DR38</f>
        <v>0</v>
      </c>
      <c r="H51" s="22">
        <f t="shared" si="0"/>
        <v>51</v>
      </c>
      <c r="I51" s="1"/>
      <c r="L51" s="18"/>
    </row>
    <row r="52" spans="2:12" x14ac:dyDescent="0.2">
      <c r="B52" s="8" t="s">
        <v>35</v>
      </c>
      <c r="C52" s="22">
        <f>SUM(C32:C51)</f>
        <v>26941</v>
      </c>
      <c r="D52" s="22">
        <f>SUM(D32:D51)</f>
        <v>22413</v>
      </c>
      <c r="E52" s="22">
        <f>SUM(E32:E51)</f>
        <v>11226</v>
      </c>
      <c r="F52" s="22">
        <f>SUM(F32:F51)</f>
        <v>0</v>
      </c>
      <c r="G52" s="22">
        <f>SUM(G32:G51)</f>
        <v>0</v>
      </c>
      <c r="H52" s="22">
        <f t="shared" si="0"/>
        <v>60580</v>
      </c>
      <c r="I52" s="1"/>
    </row>
    <row r="53" spans="2:12" x14ac:dyDescent="0.2">
      <c r="B53" s="14"/>
      <c r="C53" s="18"/>
      <c r="D53" s="18"/>
      <c r="E53" s="18"/>
      <c r="F53" s="18"/>
      <c r="G53" s="18"/>
      <c r="H53" s="18"/>
      <c r="I53" s="1"/>
    </row>
    <row r="54" spans="2:12" ht="13.5" customHeight="1" x14ac:dyDescent="0.2">
      <c r="B54" s="27"/>
      <c r="D54" s="363" t="s">
        <v>24</v>
      </c>
      <c r="E54" s="363"/>
      <c r="F54" s="363"/>
      <c r="G54" s="35" t="s">
        <v>25</v>
      </c>
      <c r="H54" s="35" t="s">
        <v>26</v>
      </c>
    </row>
    <row r="55" spans="2:12" x14ac:dyDescent="0.2">
      <c r="B55" s="361" t="s">
        <v>41</v>
      </c>
      <c r="C55" s="362"/>
      <c r="D55" s="350" t="str">
        <f>Data!T37</f>
        <v>Pipes, Pamela</v>
      </c>
      <c r="E55" s="350"/>
      <c r="F55" s="350"/>
      <c r="G55" s="94" t="str">
        <f>Data!U37</f>
        <v>(432) 837-8049</v>
      </c>
      <c r="H55" s="84" t="str">
        <f>Data!V37</f>
        <v>ppipes@sulross.edu</v>
      </c>
    </row>
    <row r="56" spans="2:12" ht="13.5" customHeight="1" x14ac:dyDescent="0.2">
      <c r="B56" s="27"/>
      <c r="C56" s="27"/>
      <c r="D56" s="27"/>
      <c r="E56" s="27"/>
      <c r="F56" s="27"/>
      <c r="G56" s="27"/>
      <c r="H56" s="5"/>
    </row>
    <row r="57" spans="2:12" x14ac:dyDescent="0.2">
      <c r="B57" s="3" t="s">
        <v>11</v>
      </c>
      <c r="C57" s="1"/>
      <c r="D57" s="1"/>
      <c r="E57" s="1"/>
      <c r="F57" s="1"/>
      <c r="G57" s="1"/>
      <c r="H57" s="1"/>
      <c r="I57" s="1"/>
    </row>
    <row r="58" spans="2:12" ht="39" customHeight="1" x14ac:dyDescent="0.2">
      <c r="B58" s="364" t="s">
        <v>43</v>
      </c>
      <c r="C58" s="364"/>
      <c r="D58" s="364"/>
      <c r="E58" s="364"/>
      <c r="F58" s="364"/>
      <c r="G58" s="364"/>
      <c r="H58" s="38"/>
    </row>
    <row r="59" spans="2:12" ht="15" thickBot="1" x14ac:dyDescent="0.25">
      <c r="B59" s="36"/>
      <c r="C59" s="1"/>
      <c r="D59" s="1"/>
      <c r="E59" s="1"/>
      <c r="F59" s="1"/>
      <c r="G59" s="1"/>
      <c r="H59" s="1"/>
      <c r="I59" s="1"/>
    </row>
    <row r="60" spans="2:12" ht="15" thickBot="1" x14ac:dyDescent="0.25">
      <c r="B60" s="68" t="s">
        <v>33</v>
      </c>
      <c r="C60" s="69" t="s">
        <v>27</v>
      </c>
      <c r="D60" s="69" t="s">
        <v>28</v>
      </c>
      <c r="E60" s="69" t="s">
        <v>29</v>
      </c>
      <c r="F60" s="69" t="s">
        <v>30</v>
      </c>
      <c r="G60" s="69" t="s">
        <v>31</v>
      </c>
      <c r="H60" s="70" t="s">
        <v>32</v>
      </c>
      <c r="I60" s="1"/>
    </row>
    <row r="61" spans="2:12" x14ac:dyDescent="0.2">
      <c r="B61" s="9" t="str">
        <f>$B$32</f>
        <v>Liberal Arts</v>
      </c>
      <c r="C61" s="88">
        <f>Data!DS37+Data!DS38</f>
        <v>1632906</v>
      </c>
      <c r="D61" s="88">
        <f>Data!EM37+Data!EM38</f>
        <v>1032685</v>
      </c>
      <c r="E61" s="88">
        <f>Data!FG37+Data!FG38</f>
        <v>560612</v>
      </c>
      <c r="F61" s="88">
        <f>Data!GA37+Data!GA38</f>
        <v>0</v>
      </c>
      <c r="G61" s="88">
        <f>Data!GU37+Data!GU38</f>
        <v>0</v>
      </c>
      <c r="H61" s="21">
        <f>SUM(C61:G61)</f>
        <v>3226203</v>
      </c>
      <c r="I61" s="1"/>
    </row>
    <row r="62" spans="2:12" x14ac:dyDescent="0.2">
      <c r="B62" s="9" t="str">
        <f>$B$33</f>
        <v>Science</v>
      </c>
      <c r="C62" s="87">
        <f>Data!DT37+Data!DT38</f>
        <v>410626</v>
      </c>
      <c r="D62" s="87">
        <f>Data!EN37+Data!EN38</f>
        <v>575906</v>
      </c>
      <c r="E62" s="87">
        <f>Data!FH37+Data!FH38</f>
        <v>233543</v>
      </c>
      <c r="F62" s="87">
        <f>Data!GB37+Data!GB38</f>
        <v>0</v>
      </c>
      <c r="G62" s="87">
        <f>Data!GV37+Data!GV38</f>
        <v>0</v>
      </c>
      <c r="H62" s="22">
        <f t="shared" ref="H62:H81" si="1">SUM(C62:G62)</f>
        <v>1220075</v>
      </c>
      <c r="I62" s="1"/>
    </row>
    <row r="63" spans="2:12" x14ac:dyDescent="0.2">
      <c r="B63" s="9" t="str">
        <f>$B$34</f>
        <v>Fine Arts</v>
      </c>
      <c r="C63" s="87">
        <f>Data!DU37+Data!DU38</f>
        <v>441229</v>
      </c>
      <c r="D63" s="87">
        <f>Data!EO37+Data!EO38</f>
        <v>229184</v>
      </c>
      <c r="E63" s="87">
        <f>Data!FI37+Data!FI38</f>
        <v>43593</v>
      </c>
      <c r="F63" s="87">
        <f>Data!GC37+Data!GC38</f>
        <v>0</v>
      </c>
      <c r="G63" s="87">
        <f>Data!GW37+Data!GW38</f>
        <v>0</v>
      </c>
      <c r="H63" s="22">
        <f t="shared" si="1"/>
        <v>714006</v>
      </c>
      <c r="I63" s="1"/>
    </row>
    <row r="64" spans="2:12" x14ac:dyDescent="0.2">
      <c r="B64" s="9" t="str">
        <f>$B$35</f>
        <v>Teacher Education</v>
      </c>
      <c r="C64" s="87">
        <f>Data!DV37+Data!DV38</f>
        <v>36628</v>
      </c>
      <c r="D64" s="87">
        <f>Data!EP37+Data!EP38</f>
        <v>421993</v>
      </c>
      <c r="E64" s="87">
        <f>Data!FJ37+Data!FJ38</f>
        <v>761534</v>
      </c>
      <c r="F64" s="87">
        <f>Data!GD37+Data!GD38</f>
        <v>0</v>
      </c>
      <c r="G64" s="87">
        <f>Data!GX37+Data!GX38</f>
        <v>0</v>
      </c>
      <c r="H64" s="22">
        <f t="shared" si="1"/>
        <v>1220155</v>
      </c>
      <c r="I64" s="1"/>
    </row>
    <row r="65" spans="2:9" x14ac:dyDescent="0.2">
      <c r="B65" s="9" t="str">
        <f>$B$36</f>
        <v>Agriculture</v>
      </c>
      <c r="C65" s="87">
        <f>Data!DW37+Data!DW38</f>
        <v>158782</v>
      </c>
      <c r="D65" s="87">
        <f>Data!EQ37+Data!EQ38</f>
        <v>191758</v>
      </c>
      <c r="E65" s="87">
        <f>Data!FK37+Data!FK38</f>
        <v>259143</v>
      </c>
      <c r="F65" s="87">
        <f>Data!GE37+Data!GE38</f>
        <v>0</v>
      </c>
      <c r="G65" s="87">
        <f>Data!GY37+Data!GY38</f>
        <v>0</v>
      </c>
      <c r="H65" s="22">
        <f t="shared" si="1"/>
        <v>609683</v>
      </c>
      <c r="I65" s="1"/>
    </row>
    <row r="66" spans="2:9" x14ac:dyDescent="0.2">
      <c r="B66" s="9" t="str">
        <f>$B$37</f>
        <v>Engineering</v>
      </c>
      <c r="C66" s="87">
        <f>Data!DX37+Data!DX38</f>
        <v>39456</v>
      </c>
      <c r="D66" s="87">
        <f>Data!ER37+Data!ER38</f>
        <v>25434</v>
      </c>
      <c r="E66" s="87">
        <f>Data!FL37+Data!FL38</f>
        <v>0</v>
      </c>
      <c r="F66" s="87">
        <f>Data!GF37+Data!GF38</f>
        <v>0</v>
      </c>
      <c r="G66" s="87">
        <f>Data!GZ37+Data!GZ38</f>
        <v>0</v>
      </c>
      <c r="H66" s="22">
        <f t="shared" si="1"/>
        <v>64890</v>
      </c>
      <c r="I66" s="1"/>
    </row>
    <row r="67" spans="2:9" x14ac:dyDescent="0.2">
      <c r="B67" s="9" t="str">
        <f>$B$38</f>
        <v>Home Economics</v>
      </c>
      <c r="C67" s="87">
        <f>Data!DY37+Data!DY38</f>
        <v>14281</v>
      </c>
      <c r="D67" s="87">
        <f>Data!ES37+Data!ES38</f>
        <v>3773</v>
      </c>
      <c r="E67" s="87">
        <f>Data!FM37+Data!FM38</f>
        <v>31542</v>
      </c>
      <c r="F67" s="87">
        <f>Data!GG37+Data!GG38</f>
        <v>0</v>
      </c>
      <c r="G67" s="87">
        <f>Data!HA37+Data!HA38</f>
        <v>0</v>
      </c>
      <c r="H67" s="22">
        <f t="shared" si="1"/>
        <v>49596</v>
      </c>
      <c r="I67" s="1"/>
    </row>
    <row r="68" spans="2:9" x14ac:dyDescent="0.2">
      <c r="B68" s="9" t="str">
        <f>$B$39</f>
        <v>Law</v>
      </c>
      <c r="C68" s="87">
        <f>Data!DZ37+Data!DZ38</f>
        <v>0</v>
      </c>
      <c r="D68" s="87">
        <f>Data!ET37+Data!ET38</f>
        <v>0</v>
      </c>
      <c r="E68" s="87">
        <f>Data!FN37+Data!FN38</f>
        <v>0</v>
      </c>
      <c r="F68" s="87">
        <f>Data!GH37+Data!GH38</f>
        <v>0</v>
      </c>
      <c r="G68" s="87">
        <f>Data!HB37+Data!HB38</f>
        <v>0</v>
      </c>
      <c r="H68" s="22">
        <f t="shared" si="1"/>
        <v>0</v>
      </c>
      <c r="I68" s="1"/>
    </row>
    <row r="69" spans="2:9" x14ac:dyDescent="0.2">
      <c r="B69" s="9" t="str">
        <f>$B$40</f>
        <v>Social Service</v>
      </c>
      <c r="C69" s="87">
        <f>Data!EA37+Data!EA38</f>
        <v>0</v>
      </c>
      <c r="D69" s="87">
        <f>Data!EU37+Data!EU38</f>
        <v>0</v>
      </c>
      <c r="E69" s="87">
        <f>Data!FO37+Data!FO38</f>
        <v>0</v>
      </c>
      <c r="F69" s="87">
        <f>Data!GI37+Data!GI38</f>
        <v>0</v>
      </c>
      <c r="G69" s="87">
        <f>Data!HC37+Data!HC38</f>
        <v>0</v>
      </c>
      <c r="H69" s="22">
        <f t="shared" si="1"/>
        <v>0</v>
      </c>
      <c r="I69" s="1"/>
    </row>
    <row r="70" spans="2:9" x14ac:dyDescent="0.2">
      <c r="B70" s="9" t="str">
        <f>$B$41</f>
        <v>Library Science</v>
      </c>
      <c r="C70" s="87">
        <f>Data!EB37+Data!EB38</f>
        <v>0</v>
      </c>
      <c r="D70" s="87">
        <f>Data!EV37+Data!EV38</f>
        <v>0</v>
      </c>
      <c r="E70" s="87">
        <f>Data!FP37+Data!FP38</f>
        <v>0</v>
      </c>
      <c r="F70" s="87">
        <f>Data!GJ37+Data!GJ38</f>
        <v>0</v>
      </c>
      <c r="G70" s="87">
        <f>Data!HD37+Data!HD38</f>
        <v>0</v>
      </c>
      <c r="H70" s="22">
        <f t="shared" si="1"/>
        <v>0</v>
      </c>
      <c r="I70" s="1"/>
    </row>
    <row r="71" spans="2:9" x14ac:dyDescent="0.2">
      <c r="B71" s="9" t="str">
        <f>$B$42</f>
        <v>Veterinary Science</v>
      </c>
      <c r="C71" s="87">
        <f>Data!EC37+Data!EC38</f>
        <v>0</v>
      </c>
      <c r="D71" s="87">
        <f>Data!EW37+Data!EW38</f>
        <v>0</v>
      </c>
      <c r="E71" s="87">
        <f>Data!FQ37+Data!FQ38</f>
        <v>0</v>
      </c>
      <c r="F71" s="87">
        <f>Data!GK37+Data!GK38</f>
        <v>0</v>
      </c>
      <c r="G71" s="87">
        <f>Data!HE37+Data!HE38</f>
        <v>0</v>
      </c>
      <c r="H71" s="22">
        <f t="shared" si="1"/>
        <v>0</v>
      </c>
      <c r="I71" s="1"/>
    </row>
    <row r="72" spans="2:9" x14ac:dyDescent="0.2">
      <c r="B72" s="9" t="str">
        <f>$B$43</f>
        <v>Vocational Training</v>
      </c>
      <c r="C72" s="87">
        <f>Data!ED37+Data!ED38</f>
        <v>22469</v>
      </c>
      <c r="D72" s="87">
        <f>Data!EX37+Data!EX38</f>
        <v>0</v>
      </c>
      <c r="E72" s="87">
        <f>Data!FR37+Data!FR38</f>
        <v>0</v>
      </c>
      <c r="F72" s="87">
        <f>Data!GL37+Data!GL38</f>
        <v>0</v>
      </c>
      <c r="G72" s="87">
        <f>Data!HF37+Data!HF38</f>
        <v>0</v>
      </c>
      <c r="H72" s="22">
        <f t="shared" si="1"/>
        <v>22469</v>
      </c>
      <c r="I72" s="1"/>
    </row>
    <row r="73" spans="2:9" x14ac:dyDescent="0.2">
      <c r="B73" s="9" t="str">
        <f>$B$44</f>
        <v>Physical Training</v>
      </c>
      <c r="C73" s="87">
        <f>Data!EE37+Data!EE38</f>
        <v>10700</v>
      </c>
      <c r="D73" s="87">
        <f>Data!EY37+Data!EY38</f>
        <v>11727</v>
      </c>
      <c r="E73" s="87">
        <f>Data!FS37+Data!FS38</f>
        <v>0</v>
      </c>
      <c r="F73" s="87">
        <f>Data!GM37+Data!GM38</f>
        <v>0</v>
      </c>
      <c r="G73" s="87">
        <f>Data!HG37+Data!HG38</f>
        <v>0</v>
      </c>
      <c r="H73" s="22">
        <f t="shared" si="1"/>
        <v>22427</v>
      </c>
      <c r="I73" s="1"/>
    </row>
    <row r="74" spans="2:9" x14ac:dyDescent="0.2">
      <c r="B74" s="9" t="str">
        <f>$B$45</f>
        <v>Health Services</v>
      </c>
      <c r="C74" s="87">
        <f>Data!EF37+Data!EF38</f>
        <v>68818</v>
      </c>
      <c r="D74" s="87">
        <f>Data!EZ37+Data!EZ38</f>
        <v>47211</v>
      </c>
      <c r="E74" s="87">
        <f>Data!FT37+Data!FT38</f>
        <v>38622</v>
      </c>
      <c r="F74" s="87">
        <f>Data!GN37+Data!GN38</f>
        <v>0</v>
      </c>
      <c r="G74" s="87">
        <f>Data!HH37+Data!HH38</f>
        <v>0</v>
      </c>
      <c r="H74" s="22">
        <f t="shared" si="1"/>
        <v>154651</v>
      </c>
      <c r="I74" s="1"/>
    </row>
    <row r="75" spans="2:9" x14ac:dyDescent="0.2">
      <c r="B75" s="9" t="str">
        <f>$B$46</f>
        <v>Pharmacy</v>
      </c>
      <c r="C75" s="87">
        <f>Data!EG37+Data!EG38</f>
        <v>0</v>
      </c>
      <c r="D75" s="87">
        <f>Data!FA37+Data!FA38</f>
        <v>0</v>
      </c>
      <c r="E75" s="87">
        <f>Data!FU37+Data!FU38</f>
        <v>0</v>
      </c>
      <c r="F75" s="87">
        <f>Data!GO37+Data!GO38</f>
        <v>0</v>
      </c>
      <c r="G75" s="87">
        <f>Data!HI37+Data!HI38</f>
        <v>0</v>
      </c>
      <c r="H75" s="22">
        <f t="shared" si="1"/>
        <v>0</v>
      </c>
      <c r="I75" s="1"/>
    </row>
    <row r="76" spans="2:9" x14ac:dyDescent="0.2">
      <c r="B76" s="9" t="str">
        <f>$B$47</f>
        <v>Business Administration</v>
      </c>
      <c r="C76" s="87">
        <f>Data!EH37+Data!EH38</f>
        <v>92423</v>
      </c>
      <c r="D76" s="87">
        <f>Data!FB37+Data!FB38</f>
        <v>420459</v>
      </c>
      <c r="E76" s="87">
        <f>Data!FV37+Data!FV38</f>
        <v>293078</v>
      </c>
      <c r="F76" s="87">
        <f>Data!GP37+Data!GP38</f>
        <v>0</v>
      </c>
      <c r="G76" s="87">
        <f>Data!HJ37+Data!HJ38</f>
        <v>0</v>
      </c>
      <c r="H76" s="22">
        <f t="shared" si="1"/>
        <v>805960</v>
      </c>
      <c r="I76" s="1"/>
    </row>
    <row r="77" spans="2:9" x14ac:dyDescent="0.2">
      <c r="B77" s="9" t="str">
        <f>$B$48</f>
        <v>Optometry</v>
      </c>
      <c r="C77" s="87">
        <f>Data!EI37+Data!EI38</f>
        <v>0</v>
      </c>
      <c r="D77" s="87">
        <f>Data!FC37+Data!FC38</f>
        <v>0</v>
      </c>
      <c r="E77" s="87">
        <f>Data!FW37+Data!FW38</f>
        <v>0</v>
      </c>
      <c r="F77" s="87">
        <f>Data!GQ37+Data!GQ38</f>
        <v>0</v>
      </c>
      <c r="G77" s="87">
        <f>Data!HK37+Data!HK38</f>
        <v>0</v>
      </c>
      <c r="H77" s="22">
        <f t="shared" si="1"/>
        <v>0</v>
      </c>
      <c r="I77" s="1"/>
    </row>
    <row r="78" spans="2:9" x14ac:dyDescent="0.2">
      <c r="B78" s="9" t="str">
        <f>$B$49</f>
        <v>Teacher Ed-Practice Teaching</v>
      </c>
      <c r="C78" s="87">
        <f>Data!EJ37+Data!EJ38</f>
        <v>0</v>
      </c>
      <c r="D78" s="87">
        <f>Data!FD37+Data!FD38</f>
        <v>151481</v>
      </c>
      <c r="E78" s="87">
        <f>Data!FX37+Data!FX38</f>
        <v>0</v>
      </c>
      <c r="F78" s="87">
        <f>Data!GR37+Data!GR38</f>
        <v>0</v>
      </c>
      <c r="G78" s="87">
        <f>Data!HL37+Data!HL38</f>
        <v>0</v>
      </c>
      <c r="H78" s="22">
        <f t="shared" si="1"/>
        <v>151481</v>
      </c>
      <c r="I78" s="1"/>
    </row>
    <row r="79" spans="2:9" x14ac:dyDescent="0.2">
      <c r="B79" s="9" t="str">
        <f>$B$50</f>
        <v>Technology</v>
      </c>
      <c r="C79" s="87">
        <f>Data!EK37+Data!EK38</f>
        <v>22097</v>
      </c>
      <c r="D79" s="87">
        <f>Data!FE37+Data!FE38</f>
        <v>20717</v>
      </c>
      <c r="E79" s="87">
        <f>Data!FY37+Data!FY38</f>
        <v>14991</v>
      </c>
      <c r="F79" s="87">
        <f>Data!GS37+Data!GS38</f>
        <v>0</v>
      </c>
      <c r="G79" s="87">
        <f>Data!HM37+Data!HM38</f>
        <v>0</v>
      </c>
      <c r="H79" s="22">
        <f t="shared" si="1"/>
        <v>57805</v>
      </c>
      <c r="I79" s="1"/>
    </row>
    <row r="80" spans="2:9" x14ac:dyDescent="0.2">
      <c r="B80" s="9" t="str">
        <f>$B$51</f>
        <v>Nursing</v>
      </c>
      <c r="C80" s="87">
        <f>Data!EL37+Data!EL38</f>
        <v>0</v>
      </c>
      <c r="D80" s="87">
        <f>Data!FF37+Data!FF38</f>
        <v>25380</v>
      </c>
      <c r="E80" s="87">
        <f>Data!FZ37+Data!FZ38</f>
        <v>0</v>
      </c>
      <c r="F80" s="87">
        <f>Data!GT37+Data!GT38</f>
        <v>0</v>
      </c>
      <c r="G80" s="87">
        <f>Data!HN37+Data!HN38</f>
        <v>0</v>
      </c>
      <c r="H80" s="22">
        <f t="shared" si="1"/>
        <v>25380</v>
      </c>
      <c r="I80" s="1"/>
    </row>
    <row r="81" spans="2:9" x14ac:dyDescent="0.2">
      <c r="B81" s="39" t="str">
        <f>$B$52</f>
        <v>Totals</v>
      </c>
      <c r="C81" s="21">
        <f>SUM(C61:C80)</f>
        <v>2950415</v>
      </c>
      <c r="D81" s="21">
        <f>SUM(D61:D80)</f>
        <v>3157708</v>
      </c>
      <c r="E81" s="21">
        <f>SUM(E61:E80)</f>
        <v>2236658</v>
      </c>
      <c r="F81" s="21">
        <f>SUM(F61:F80)</f>
        <v>0</v>
      </c>
      <c r="G81" s="21">
        <f>SUM(G61:G80)</f>
        <v>0</v>
      </c>
      <c r="H81" s="21">
        <f t="shared" si="1"/>
        <v>8344781</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Data!T37</f>
        <v>Pipes, Pamela</v>
      </c>
      <c r="E84" s="350"/>
      <c r="F84" s="350"/>
      <c r="G84" s="94" t="str">
        <f>Data!U37</f>
        <v>(432) 837-8049</v>
      </c>
      <c r="H84" s="84" t="str">
        <f>Data!V37</f>
        <v>ppipes@sulross.edu</v>
      </c>
    </row>
    <row r="85" spans="2:9" ht="13.5" customHeight="1" x14ac:dyDescent="0.2">
      <c r="B85" s="27"/>
      <c r="C85" s="27"/>
      <c r="D85" s="27"/>
      <c r="E85" s="27"/>
      <c r="F85" s="27"/>
      <c r="G85" s="27"/>
      <c r="H85" s="5"/>
    </row>
    <row r="86" spans="2:9" x14ac:dyDescent="0.2">
      <c r="B86" s="28" t="s">
        <v>34</v>
      </c>
      <c r="C86" s="13"/>
      <c r="D86" s="13"/>
      <c r="E86" s="13"/>
      <c r="F86" s="13"/>
      <c r="G86" s="13"/>
      <c r="H86" s="17">
        <f>H13+H14</f>
        <v>14828514</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Data!HR37</f>
        <v>93478</v>
      </c>
      <c r="D91" s="272">
        <f>Data!IL37</f>
        <v>0</v>
      </c>
      <c r="E91" s="172">
        <f>Data!JF37</f>
        <v>0</v>
      </c>
      <c r="F91" s="172">
        <f>Data!JZ37</f>
        <v>0</v>
      </c>
      <c r="G91" s="172">
        <f>Data!KT37</f>
        <v>0</v>
      </c>
      <c r="H91" s="40">
        <f t="shared" ref="H91:H111" si="2">SUM(C91:G91)</f>
        <v>93478</v>
      </c>
    </row>
    <row r="92" spans="2:9" x14ac:dyDescent="0.2">
      <c r="B92" s="9" t="str">
        <f>$B$33</f>
        <v>Science</v>
      </c>
      <c r="C92" s="172">
        <f>Data!HS37</f>
        <v>81632</v>
      </c>
      <c r="D92" s="172">
        <f>Data!IM37</f>
        <v>0</v>
      </c>
      <c r="E92" s="172">
        <f>Data!JG37</f>
        <v>0</v>
      </c>
      <c r="F92" s="172">
        <f>Data!KA37</f>
        <v>0</v>
      </c>
      <c r="G92" s="172">
        <f>Data!KU37</f>
        <v>0</v>
      </c>
      <c r="H92" s="75">
        <f t="shared" si="2"/>
        <v>81632</v>
      </c>
    </row>
    <row r="93" spans="2:9" x14ac:dyDescent="0.2">
      <c r="B93" s="9" t="str">
        <f>$B$34</f>
        <v>Fine Arts</v>
      </c>
      <c r="C93" s="172">
        <f>Data!HT37</f>
        <v>7000</v>
      </c>
      <c r="D93" s="172">
        <f>Data!IN37</f>
        <v>0</v>
      </c>
      <c r="E93" s="172">
        <f>Data!JH37</f>
        <v>0</v>
      </c>
      <c r="F93" s="172">
        <f>Data!KB37</f>
        <v>0</v>
      </c>
      <c r="G93" s="172">
        <f>Data!KV37</f>
        <v>0</v>
      </c>
      <c r="H93" s="75">
        <f t="shared" si="2"/>
        <v>7000</v>
      </c>
    </row>
    <row r="94" spans="2:9" x14ac:dyDescent="0.2">
      <c r="B94" s="9" t="str">
        <f>$B$35</f>
        <v>Teacher Education</v>
      </c>
      <c r="C94" s="172">
        <f>Data!HU37</f>
        <v>30511</v>
      </c>
      <c r="D94" s="172">
        <f>Data!IO37</f>
        <v>0</v>
      </c>
      <c r="E94" s="172">
        <f>Data!JI37</f>
        <v>0</v>
      </c>
      <c r="F94" s="172">
        <f>Data!KC37</f>
        <v>0</v>
      </c>
      <c r="G94" s="172">
        <f>Data!KW37</f>
        <v>0</v>
      </c>
      <c r="H94" s="75">
        <f t="shared" si="2"/>
        <v>30511</v>
      </c>
    </row>
    <row r="95" spans="2:9" x14ac:dyDescent="0.2">
      <c r="B95" s="9" t="str">
        <f>$B$36</f>
        <v>Agriculture</v>
      </c>
      <c r="C95" s="172">
        <f>Data!HV37</f>
        <v>23372</v>
      </c>
      <c r="D95" s="172">
        <f>Data!IP37</f>
        <v>0</v>
      </c>
      <c r="E95" s="172">
        <f>Data!JJ37</f>
        <v>0</v>
      </c>
      <c r="F95" s="172">
        <f>Data!KD37</f>
        <v>0</v>
      </c>
      <c r="G95" s="172">
        <f>Data!KX37</f>
        <v>0</v>
      </c>
      <c r="H95" s="75">
        <f t="shared" si="2"/>
        <v>23372</v>
      </c>
    </row>
    <row r="96" spans="2:9" x14ac:dyDescent="0.2">
      <c r="B96" s="9" t="str">
        <f>$B$37</f>
        <v>Engineering</v>
      </c>
      <c r="C96" s="172">
        <f>Data!HW37</f>
        <v>0</v>
      </c>
      <c r="D96" s="172">
        <f>Data!IQ37</f>
        <v>0</v>
      </c>
      <c r="E96" s="172">
        <f>Data!JK37</f>
        <v>0</v>
      </c>
      <c r="F96" s="172">
        <f>Data!KE37</f>
        <v>0</v>
      </c>
      <c r="G96" s="172">
        <f>Data!KY37</f>
        <v>0</v>
      </c>
      <c r="H96" s="75">
        <f t="shared" si="2"/>
        <v>0</v>
      </c>
    </row>
    <row r="97" spans="2:8" x14ac:dyDescent="0.2">
      <c r="B97" s="9" t="str">
        <f>$B$38</f>
        <v>Home Economics</v>
      </c>
      <c r="C97" s="172">
        <f>Data!HX37</f>
        <v>0</v>
      </c>
      <c r="D97" s="172">
        <f>Data!IR37</f>
        <v>0</v>
      </c>
      <c r="E97" s="172">
        <f>Data!JL37</f>
        <v>0</v>
      </c>
      <c r="F97" s="172">
        <f>Data!KF37</f>
        <v>0</v>
      </c>
      <c r="G97" s="172">
        <f>Data!KZ37</f>
        <v>0</v>
      </c>
      <c r="H97" s="75">
        <f t="shared" si="2"/>
        <v>0</v>
      </c>
    </row>
    <row r="98" spans="2:8" x14ac:dyDescent="0.2">
      <c r="B98" s="9" t="str">
        <f>$B$39</f>
        <v>Law</v>
      </c>
      <c r="C98" s="172">
        <f>Data!HY37</f>
        <v>0</v>
      </c>
      <c r="D98" s="172">
        <f>Data!IS37</f>
        <v>0</v>
      </c>
      <c r="E98" s="172">
        <f>Data!JM37</f>
        <v>0</v>
      </c>
      <c r="F98" s="172">
        <f>Data!KG37</f>
        <v>0</v>
      </c>
      <c r="G98" s="172">
        <f>Data!LA37</f>
        <v>0</v>
      </c>
      <c r="H98" s="75">
        <f t="shared" si="2"/>
        <v>0</v>
      </c>
    </row>
    <row r="99" spans="2:8" x14ac:dyDescent="0.2">
      <c r="B99" s="9" t="str">
        <f>$B$40</f>
        <v>Social Service</v>
      </c>
      <c r="C99" s="172">
        <f>Data!HZ37</f>
        <v>0</v>
      </c>
      <c r="D99" s="172">
        <f>Data!IT37</f>
        <v>0</v>
      </c>
      <c r="E99" s="172">
        <f>Data!JN37</f>
        <v>0</v>
      </c>
      <c r="F99" s="172">
        <f>Data!KH37</f>
        <v>0</v>
      </c>
      <c r="G99" s="172">
        <f>Data!LB37</f>
        <v>0</v>
      </c>
      <c r="H99" s="75">
        <f t="shared" si="2"/>
        <v>0</v>
      </c>
    </row>
    <row r="100" spans="2:8" x14ac:dyDescent="0.2">
      <c r="B100" s="9" t="str">
        <f>$B$41</f>
        <v>Library Science</v>
      </c>
      <c r="C100" s="172">
        <f>Data!IA37</f>
        <v>0</v>
      </c>
      <c r="D100" s="172">
        <f>Data!IU37</f>
        <v>0</v>
      </c>
      <c r="E100" s="172">
        <f>Data!JO37</f>
        <v>0</v>
      </c>
      <c r="F100" s="172">
        <f>Data!KI37</f>
        <v>0</v>
      </c>
      <c r="G100" s="172">
        <f>Data!LC37</f>
        <v>0</v>
      </c>
      <c r="H100" s="75">
        <f t="shared" si="2"/>
        <v>0</v>
      </c>
    </row>
    <row r="101" spans="2:8" x14ac:dyDescent="0.2">
      <c r="B101" s="9" t="str">
        <f>$B$42</f>
        <v>Veterinary Science</v>
      </c>
      <c r="C101" s="172">
        <f>Data!IB37</f>
        <v>0</v>
      </c>
      <c r="D101" s="172">
        <f>Data!IV37</f>
        <v>0</v>
      </c>
      <c r="E101" s="172">
        <f>Data!JP37</f>
        <v>0</v>
      </c>
      <c r="F101" s="172">
        <f>Data!KJ37</f>
        <v>0</v>
      </c>
      <c r="G101" s="172">
        <f>Data!LD37</f>
        <v>0</v>
      </c>
      <c r="H101" s="75">
        <f t="shared" si="2"/>
        <v>0</v>
      </c>
    </row>
    <row r="102" spans="2:8" x14ac:dyDescent="0.2">
      <c r="B102" s="9" t="str">
        <f>$B$43</f>
        <v>Vocational Training</v>
      </c>
      <c r="C102" s="172">
        <f>Data!IC37</f>
        <v>0</v>
      </c>
      <c r="D102" s="172">
        <f>Data!IW37</f>
        <v>0</v>
      </c>
      <c r="E102" s="172">
        <f>Data!JQ37</f>
        <v>0</v>
      </c>
      <c r="F102" s="172">
        <f>Data!KK37</f>
        <v>0</v>
      </c>
      <c r="G102" s="172">
        <f>Data!LE37</f>
        <v>0</v>
      </c>
      <c r="H102" s="75">
        <f t="shared" si="2"/>
        <v>0</v>
      </c>
    </row>
    <row r="103" spans="2:8" x14ac:dyDescent="0.2">
      <c r="B103" s="9" t="str">
        <f>$B$44</f>
        <v>Physical Training</v>
      </c>
      <c r="C103" s="172">
        <f>Data!ID37</f>
        <v>0</v>
      </c>
      <c r="D103" s="172">
        <f>Data!IX37</f>
        <v>0</v>
      </c>
      <c r="E103" s="172">
        <f>Data!JR37</f>
        <v>0</v>
      </c>
      <c r="F103" s="172">
        <f>Data!KL37</f>
        <v>0</v>
      </c>
      <c r="G103" s="172">
        <f>Data!LF37</f>
        <v>0</v>
      </c>
      <c r="H103" s="75">
        <f t="shared" si="2"/>
        <v>0</v>
      </c>
    </row>
    <row r="104" spans="2:8" x14ac:dyDescent="0.2">
      <c r="B104" s="9" t="str">
        <f>$B$45</f>
        <v>Health Services</v>
      </c>
      <c r="C104" s="172">
        <f>Data!IE37</f>
        <v>0</v>
      </c>
      <c r="D104" s="172">
        <f>Data!IY37</f>
        <v>0</v>
      </c>
      <c r="E104" s="172">
        <f>Data!JS37</f>
        <v>0</v>
      </c>
      <c r="F104" s="172">
        <f>Data!KM37</f>
        <v>0</v>
      </c>
      <c r="G104" s="172">
        <f>Data!LG37</f>
        <v>0</v>
      </c>
      <c r="H104" s="75">
        <f t="shared" si="2"/>
        <v>0</v>
      </c>
    </row>
    <row r="105" spans="2:8" x14ac:dyDescent="0.2">
      <c r="B105" s="9" t="str">
        <f>$B$46</f>
        <v>Pharmacy</v>
      </c>
      <c r="C105" s="172">
        <f>Data!IF37</f>
        <v>0</v>
      </c>
      <c r="D105" s="172">
        <f>Data!IZ37</f>
        <v>0</v>
      </c>
      <c r="E105" s="172">
        <f>Data!JT37</f>
        <v>0</v>
      </c>
      <c r="F105" s="172">
        <f>Data!KN37</f>
        <v>0</v>
      </c>
      <c r="G105" s="172">
        <f>Data!LH37</f>
        <v>0</v>
      </c>
      <c r="H105" s="75">
        <f t="shared" si="2"/>
        <v>0</v>
      </c>
    </row>
    <row r="106" spans="2:8" x14ac:dyDescent="0.2">
      <c r="B106" s="9" t="str">
        <f>$B$47</f>
        <v>Business Administration</v>
      </c>
      <c r="C106" s="172">
        <f>Data!IG37</f>
        <v>0</v>
      </c>
      <c r="D106" s="172">
        <f>Data!JA37</f>
        <v>0</v>
      </c>
      <c r="E106" s="172">
        <f>Data!JU37</f>
        <v>0</v>
      </c>
      <c r="F106" s="172">
        <f>Data!KO37</f>
        <v>0</v>
      </c>
      <c r="G106" s="172">
        <f>Data!LI37</f>
        <v>0</v>
      </c>
      <c r="H106" s="75">
        <f t="shared" si="2"/>
        <v>0</v>
      </c>
    </row>
    <row r="107" spans="2:8" x14ac:dyDescent="0.2">
      <c r="B107" s="9" t="str">
        <f>$B$48</f>
        <v>Optometry</v>
      </c>
      <c r="C107" s="172">
        <f>Data!IH37</f>
        <v>0</v>
      </c>
      <c r="D107" s="172">
        <f>Data!JB37</f>
        <v>0</v>
      </c>
      <c r="E107" s="172">
        <f>Data!JV37</f>
        <v>0</v>
      </c>
      <c r="F107" s="172">
        <f>Data!KP37</f>
        <v>0</v>
      </c>
      <c r="G107" s="172">
        <f>Data!LJ37</f>
        <v>0</v>
      </c>
      <c r="H107" s="75">
        <f t="shared" si="2"/>
        <v>0</v>
      </c>
    </row>
    <row r="108" spans="2:8" x14ac:dyDescent="0.2">
      <c r="B108" s="9" t="str">
        <f>$B$49</f>
        <v>Teacher Ed-Practice Teaching</v>
      </c>
      <c r="C108" s="172">
        <f>Data!II37</f>
        <v>0</v>
      </c>
      <c r="D108" s="172">
        <f>Data!JC37</f>
        <v>0</v>
      </c>
      <c r="E108" s="172">
        <f>Data!JW37</f>
        <v>0</v>
      </c>
      <c r="F108" s="172">
        <f>Data!KQ37</f>
        <v>0</v>
      </c>
      <c r="G108" s="172">
        <f>Data!LK37</f>
        <v>0</v>
      </c>
      <c r="H108" s="75">
        <f t="shared" si="2"/>
        <v>0</v>
      </c>
    </row>
    <row r="109" spans="2:8" x14ac:dyDescent="0.2">
      <c r="B109" s="9" t="str">
        <f>$B$50</f>
        <v>Technology</v>
      </c>
      <c r="C109" s="172">
        <f>Data!IJ37</f>
        <v>0</v>
      </c>
      <c r="D109" s="172">
        <f>Data!JD37</f>
        <v>0</v>
      </c>
      <c r="E109" s="172">
        <f>Data!JX37</f>
        <v>0</v>
      </c>
      <c r="F109" s="172">
        <f>Data!KR37</f>
        <v>0</v>
      </c>
      <c r="G109" s="172">
        <f>Data!LL37</f>
        <v>0</v>
      </c>
      <c r="H109" s="75">
        <f t="shared" si="2"/>
        <v>0</v>
      </c>
    </row>
    <row r="110" spans="2:8" x14ac:dyDescent="0.2">
      <c r="B110" s="9" t="str">
        <f>$B$51</f>
        <v>Nursing</v>
      </c>
      <c r="C110" s="172">
        <f>Data!IK37</f>
        <v>0</v>
      </c>
      <c r="D110" s="172">
        <f>Data!JE37</f>
        <v>0</v>
      </c>
      <c r="E110" s="172">
        <f>Data!JY37</f>
        <v>0</v>
      </c>
      <c r="F110" s="172">
        <f>Data!KS37</f>
        <v>0</v>
      </c>
      <c r="G110" s="172">
        <f>Data!HPM37</f>
        <v>0</v>
      </c>
      <c r="H110" s="75">
        <f t="shared" si="2"/>
        <v>0</v>
      </c>
    </row>
    <row r="111" spans="2:8" x14ac:dyDescent="0.2">
      <c r="B111" s="39" t="str">
        <f>$B$52</f>
        <v>Totals</v>
      </c>
      <c r="C111" s="40">
        <f>SUM(C91:C110)</f>
        <v>235993</v>
      </c>
      <c r="D111" s="40">
        <f>SUM(D91:D110)</f>
        <v>0</v>
      </c>
      <c r="E111" s="40">
        <f>SUM(E91:E110)</f>
        <v>0</v>
      </c>
      <c r="F111" s="40">
        <f>SUM(F91:F110)</f>
        <v>0</v>
      </c>
      <c r="G111" s="40">
        <f>SUM(G91:G110)</f>
        <v>0</v>
      </c>
      <c r="H111" s="40">
        <f t="shared" si="2"/>
        <v>235993</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1726384</v>
      </c>
      <c r="D116" s="21">
        <f t="shared" si="3"/>
        <v>1032685</v>
      </c>
      <c r="E116" s="21">
        <f t="shared" si="3"/>
        <v>560612</v>
      </c>
      <c r="F116" s="21">
        <f t="shared" si="3"/>
        <v>0</v>
      </c>
      <c r="G116" s="21">
        <f t="shared" si="3"/>
        <v>0</v>
      </c>
      <c r="H116" s="40">
        <f t="shared" ref="H116:H136" si="4">SUM(C116:G116)</f>
        <v>3319681</v>
      </c>
      <c r="I116" s="1"/>
    </row>
    <row r="117" spans="2:9" x14ac:dyDescent="0.2">
      <c r="B117" s="9" t="str">
        <f>$B$33</f>
        <v>Science</v>
      </c>
      <c r="C117" s="22">
        <f t="shared" si="3"/>
        <v>492258</v>
      </c>
      <c r="D117" s="22">
        <f t="shared" si="3"/>
        <v>575906</v>
      </c>
      <c r="E117" s="22">
        <f t="shared" si="3"/>
        <v>233543</v>
      </c>
      <c r="F117" s="22">
        <f t="shared" si="3"/>
        <v>0</v>
      </c>
      <c r="G117" s="22">
        <f t="shared" si="3"/>
        <v>0</v>
      </c>
      <c r="H117" s="75">
        <f t="shared" si="4"/>
        <v>1301707</v>
      </c>
      <c r="I117" s="1"/>
    </row>
    <row r="118" spans="2:9" x14ac:dyDescent="0.2">
      <c r="B118" s="9" t="str">
        <f>$B$34</f>
        <v>Fine Arts</v>
      </c>
      <c r="C118" s="22">
        <f t="shared" si="3"/>
        <v>448229</v>
      </c>
      <c r="D118" s="22">
        <f t="shared" si="3"/>
        <v>229184</v>
      </c>
      <c r="E118" s="22">
        <f t="shared" si="3"/>
        <v>43593</v>
      </c>
      <c r="F118" s="22">
        <f t="shared" si="3"/>
        <v>0</v>
      </c>
      <c r="G118" s="22">
        <f t="shared" si="3"/>
        <v>0</v>
      </c>
      <c r="H118" s="75">
        <f t="shared" si="4"/>
        <v>721006</v>
      </c>
      <c r="I118" s="1"/>
    </row>
    <row r="119" spans="2:9" x14ac:dyDescent="0.2">
      <c r="B119" s="9" t="str">
        <f>$B$35</f>
        <v>Teacher Education</v>
      </c>
      <c r="C119" s="22">
        <f t="shared" si="3"/>
        <v>67139</v>
      </c>
      <c r="D119" s="22">
        <f t="shared" si="3"/>
        <v>421993</v>
      </c>
      <c r="E119" s="22">
        <f t="shared" si="3"/>
        <v>761534</v>
      </c>
      <c r="F119" s="22">
        <f t="shared" si="3"/>
        <v>0</v>
      </c>
      <c r="G119" s="22">
        <f t="shared" si="3"/>
        <v>0</v>
      </c>
      <c r="H119" s="75">
        <f t="shared" si="4"/>
        <v>1250666</v>
      </c>
      <c r="I119" s="1"/>
    </row>
    <row r="120" spans="2:9" x14ac:dyDescent="0.2">
      <c r="B120" s="9" t="str">
        <f>$B$36</f>
        <v>Agriculture</v>
      </c>
      <c r="C120" s="22">
        <f t="shared" si="3"/>
        <v>182154</v>
      </c>
      <c r="D120" s="22">
        <f t="shared" si="3"/>
        <v>191758</v>
      </c>
      <c r="E120" s="22">
        <f t="shared" si="3"/>
        <v>259143</v>
      </c>
      <c r="F120" s="22">
        <f t="shared" si="3"/>
        <v>0</v>
      </c>
      <c r="G120" s="22">
        <f t="shared" si="3"/>
        <v>0</v>
      </c>
      <c r="H120" s="75">
        <f t="shared" si="4"/>
        <v>633055</v>
      </c>
      <c r="I120" s="1"/>
    </row>
    <row r="121" spans="2:9" x14ac:dyDescent="0.2">
      <c r="B121" s="9" t="str">
        <f>$B$37</f>
        <v>Engineering</v>
      </c>
      <c r="C121" s="22">
        <f t="shared" si="3"/>
        <v>39456</v>
      </c>
      <c r="D121" s="22">
        <f t="shared" si="3"/>
        <v>25434</v>
      </c>
      <c r="E121" s="22">
        <f t="shared" si="3"/>
        <v>0</v>
      </c>
      <c r="F121" s="22">
        <f t="shared" si="3"/>
        <v>0</v>
      </c>
      <c r="G121" s="22">
        <f t="shared" si="3"/>
        <v>0</v>
      </c>
      <c r="H121" s="75">
        <f t="shared" si="4"/>
        <v>64890</v>
      </c>
      <c r="I121" s="1"/>
    </row>
    <row r="122" spans="2:9" x14ac:dyDescent="0.2">
      <c r="B122" s="9" t="str">
        <f>$B$38</f>
        <v>Home Economics</v>
      </c>
      <c r="C122" s="22">
        <f t="shared" si="3"/>
        <v>14281</v>
      </c>
      <c r="D122" s="22">
        <f t="shared" si="3"/>
        <v>3773</v>
      </c>
      <c r="E122" s="22">
        <f t="shared" si="3"/>
        <v>31542</v>
      </c>
      <c r="F122" s="22">
        <f t="shared" si="3"/>
        <v>0</v>
      </c>
      <c r="G122" s="22">
        <f t="shared" si="3"/>
        <v>0</v>
      </c>
      <c r="H122" s="75">
        <f t="shared" si="4"/>
        <v>49596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22469</v>
      </c>
      <c r="D127" s="22">
        <f t="shared" si="3"/>
        <v>0</v>
      </c>
      <c r="E127" s="22">
        <f t="shared" si="3"/>
        <v>0</v>
      </c>
      <c r="F127" s="22">
        <f t="shared" si="3"/>
        <v>0</v>
      </c>
      <c r="G127" s="22">
        <f t="shared" si="3"/>
        <v>0</v>
      </c>
      <c r="H127" s="75">
        <f t="shared" si="4"/>
        <v>22469</v>
      </c>
      <c r="I127" s="1"/>
    </row>
    <row r="128" spans="2:9" x14ac:dyDescent="0.2">
      <c r="B128" s="9" t="str">
        <f>$B$44</f>
        <v>Physical Training</v>
      </c>
      <c r="C128" s="22">
        <f t="shared" si="3"/>
        <v>10700</v>
      </c>
      <c r="D128" s="22">
        <f t="shared" si="3"/>
        <v>11727</v>
      </c>
      <c r="E128" s="22">
        <f t="shared" si="3"/>
        <v>0</v>
      </c>
      <c r="F128" s="22">
        <f t="shared" si="3"/>
        <v>0</v>
      </c>
      <c r="G128" s="22">
        <f t="shared" si="3"/>
        <v>0</v>
      </c>
      <c r="H128" s="75">
        <f t="shared" si="4"/>
        <v>22427</v>
      </c>
      <c r="I128" s="1"/>
    </row>
    <row r="129" spans="2:9" x14ac:dyDescent="0.2">
      <c r="B129" s="9" t="str">
        <f>$B$45</f>
        <v>Health Services</v>
      </c>
      <c r="C129" s="22">
        <f t="shared" si="3"/>
        <v>68818</v>
      </c>
      <c r="D129" s="22">
        <f t="shared" si="3"/>
        <v>47211</v>
      </c>
      <c r="E129" s="22">
        <f t="shared" si="3"/>
        <v>38622</v>
      </c>
      <c r="F129" s="22">
        <f t="shared" si="3"/>
        <v>0</v>
      </c>
      <c r="G129" s="22">
        <f t="shared" si="3"/>
        <v>0</v>
      </c>
      <c r="H129" s="75">
        <f t="shared" si="4"/>
        <v>154651</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92423</v>
      </c>
      <c r="D131" s="22">
        <f t="shared" si="3"/>
        <v>420459</v>
      </c>
      <c r="E131" s="22">
        <f t="shared" si="3"/>
        <v>293078</v>
      </c>
      <c r="F131" s="22">
        <f t="shared" si="3"/>
        <v>0</v>
      </c>
      <c r="G131" s="22">
        <f t="shared" si="3"/>
        <v>0</v>
      </c>
      <c r="H131" s="75">
        <f t="shared" si="4"/>
        <v>805960</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151481</v>
      </c>
      <c r="E133" s="22">
        <f t="shared" si="5"/>
        <v>0</v>
      </c>
      <c r="F133" s="22">
        <f t="shared" si="5"/>
        <v>0</v>
      </c>
      <c r="G133" s="22">
        <f t="shared" si="5"/>
        <v>0</v>
      </c>
      <c r="H133" s="75">
        <f t="shared" si="4"/>
        <v>151481</v>
      </c>
      <c r="I133" s="1"/>
    </row>
    <row r="134" spans="2:9" x14ac:dyDescent="0.2">
      <c r="B134" s="9" t="str">
        <f>$B$50</f>
        <v>Technology</v>
      </c>
      <c r="C134" s="22">
        <f t="shared" si="5"/>
        <v>22097</v>
      </c>
      <c r="D134" s="22">
        <f t="shared" si="5"/>
        <v>20717</v>
      </c>
      <c r="E134" s="22">
        <f t="shared" si="5"/>
        <v>14991</v>
      </c>
      <c r="F134" s="22">
        <f t="shared" si="5"/>
        <v>0</v>
      </c>
      <c r="G134" s="22">
        <f t="shared" si="5"/>
        <v>0</v>
      </c>
      <c r="H134" s="75">
        <f t="shared" si="4"/>
        <v>57805</v>
      </c>
      <c r="I134" s="1"/>
    </row>
    <row r="135" spans="2:9" x14ac:dyDescent="0.2">
      <c r="B135" s="9" t="str">
        <f>$B$51</f>
        <v>Nursing</v>
      </c>
      <c r="C135" s="22">
        <f t="shared" si="5"/>
        <v>0</v>
      </c>
      <c r="D135" s="22">
        <f t="shared" si="5"/>
        <v>25380</v>
      </c>
      <c r="E135" s="22">
        <f t="shared" si="5"/>
        <v>0</v>
      </c>
      <c r="F135" s="22">
        <f t="shared" si="5"/>
        <v>0</v>
      </c>
      <c r="G135" s="22">
        <f t="shared" si="5"/>
        <v>0</v>
      </c>
      <c r="H135" s="75">
        <f t="shared" si="4"/>
        <v>25380</v>
      </c>
      <c r="I135" s="1"/>
    </row>
    <row r="136" spans="2:9" x14ac:dyDescent="0.2">
      <c r="B136" s="39" t="str">
        <f>$B$52</f>
        <v>Totals</v>
      </c>
      <c r="C136" s="40">
        <f>SUM(C116:C135)</f>
        <v>3186408</v>
      </c>
      <c r="D136" s="40">
        <f>SUM(D116:D135)</f>
        <v>3157708</v>
      </c>
      <c r="E136" s="40">
        <f>SUM(E116:E135)</f>
        <v>2236658</v>
      </c>
      <c r="F136" s="40">
        <f>SUM(F116:F135)</f>
        <v>0</v>
      </c>
      <c r="G136" s="40">
        <f>SUM(G116:G135)</f>
        <v>0</v>
      </c>
      <c r="H136" s="40">
        <f t="shared" si="4"/>
        <v>8580774</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6247740</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Data!QD37</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Data!LN37</f>
        <v>0</v>
      </c>
      <c r="D143" s="172">
        <f>Data!MH37</f>
        <v>0</v>
      </c>
      <c r="E143" s="172">
        <f>Data!NB37</f>
        <v>0</v>
      </c>
      <c r="F143" s="172">
        <f>Data!NV37</f>
        <v>0</v>
      </c>
      <c r="G143" s="172">
        <f>Data!OP37</f>
        <v>0</v>
      </c>
      <c r="H143" s="173">
        <f>Data!PJ37</f>
        <v>2089388</v>
      </c>
      <c r="I143" s="76">
        <f t="shared" ref="I143:I162" si="6">SUM(C143:H143)</f>
        <v>2089388</v>
      </c>
    </row>
    <row r="144" spans="2:9" x14ac:dyDescent="0.2">
      <c r="B144" s="9" t="str">
        <f>$B$33</f>
        <v>Science</v>
      </c>
      <c r="C144" s="172">
        <f>Data!LO37</f>
        <v>0</v>
      </c>
      <c r="D144" s="172">
        <f>Data!MI37</f>
        <v>0</v>
      </c>
      <c r="E144" s="172">
        <f>Data!NC37</f>
        <v>0</v>
      </c>
      <c r="F144" s="172">
        <f>Data!NW37</f>
        <v>0</v>
      </c>
      <c r="G144" s="172">
        <f>Data!OQ37</f>
        <v>0</v>
      </c>
      <c r="H144" s="174">
        <f>Data!PK37</f>
        <v>1441906</v>
      </c>
      <c r="I144" s="76">
        <f t="shared" si="6"/>
        <v>1441906</v>
      </c>
    </row>
    <row r="145" spans="2:9" x14ac:dyDescent="0.2">
      <c r="B145" s="9" t="str">
        <f>$B$34</f>
        <v>Fine Arts</v>
      </c>
      <c r="C145" s="172">
        <f>Data!LP37</f>
        <v>0</v>
      </c>
      <c r="D145" s="172">
        <f>Data!MJ37</f>
        <v>0</v>
      </c>
      <c r="E145" s="172">
        <f>Data!ND37</f>
        <v>0</v>
      </c>
      <c r="F145" s="172">
        <f>Data!NX37</f>
        <v>0</v>
      </c>
      <c r="G145" s="172">
        <f>Data!OR37</f>
        <v>0</v>
      </c>
      <c r="H145" s="174">
        <f>Data!PL37</f>
        <v>317538</v>
      </c>
      <c r="I145" s="76">
        <f t="shared" si="6"/>
        <v>317538</v>
      </c>
    </row>
    <row r="146" spans="2:9" x14ac:dyDescent="0.2">
      <c r="B146" s="9" t="str">
        <f>$B$35</f>
        <v>Teacher Education</v>
      </c>
      <c r="C146" s="172">
        <f>Data!LQ37</f>
        <v>0</v>
      </c>
      <c r="D146" s="172">
        <f>Data!MK37</f>
        <v>0</v>
      </c>
      <c r="E146" s="172">
        <f>Data!NE37</f>
        <v>0</v>
      </c>
      <c r="F146" s="172">
        <f>Data!NY37</f>
        <v>0</v>
      </c>
      <c r="G146" s="172">
        <f>Data!OS37</f>
        <v>0</v>
      </c>
      <c r="H146" s="174">
        <f>Data!PN37</f>
        <v>390664</v>
      </c>
      <c r="I146" s="76">
        <f t="shared" si="6"/>
        <v>390664</v>
      </c>
    </row>
    <row r="147" spans="2:9" x14ac:dyDescent="0.2">
      <c r="B147" s="9" t="str">
        <f>$B$36</f>
        <v>Agriculture</v>
      </c>
      <c r="C147" s="172">
        <f>Data!LR37</f>
        <v>0</v>
      </c>
      <c r="D147" s="172">
        <f>Data!ML37</f>
        <v>0</v>
      </c>
      <c r="E147" s="172">
        <f>Data!NF37</f>
        <v>0</v>
      </c>
      <c r="F147" s="172">
        <f>Data!NZ37</f>
        <v>0</v>
      </c>
      <c r="G147" s="172">
        <f>Data!OT37</f>
        <v>0</v>
      </c>
      <c r="H147" s="174">
        <f>Data!PM37</f>
        <v>1434656</v>
      </c>
      <c r="I147" s="76">
        <f t="shared" si="6"/>
        <v>1434656</v>
      </c>
    </row>
    <row r="148" spans="2:9" x14ac:dyDescent="0.2">
      <c r="B148" s="9" t="str">
        <f>$B$37</f>
        <v>Engineering</v>
      </c>
      <c r="C148" s="172">
        <f>Data!LS37</f>
        <v>0</v>
      </c>
      <c r="D148" s="172">
        <f>Data!MM37</f>
        <v>0</v>
      </c>
      <c r="E148" s="172">
        <f>Data!NG37</f>
        <v>0</v>
      </c>
      <c r="F148" s="172">
        <f>Data!OA37</f>
        <v>0</v>
      </c>
      <c r="G148" s="172">
        <f>Data!OU37</f>
        <v>0</v>
      </c>
      <c r="H148" s="174">
        <f>Data!PO37</f>
        <v>29433</v>
      </c>
      <c r="I148" s="76">
        <f t="shared" si="6"/>
        <v>29433</v>
      </c>
    </row>
    <row r="149" spans="2:9" x14ac:dyDescent="0.2">
      <c r="B149" s="9" t="str">
        <f>$B$38</f>
        <v>Home Economics</v>
      </c>
      <c r="C149" s="172">
        <f>Data!LT37</f>
        <v>0</v>
      </c>
      <c r="D149" s="172">
        <f>Data!MN37</f>
        <v>0</v>
      </c>
      <c r="E149" s="172">
        <f>Data!NH37</f>
        <v>0</v>
      </c>
      <c r="F149" s="172">
        <f>Data!OB37</f>
        <v>0</v>
      </c>
      <c r="G149" s="172">
        <f>Data!OV37</f>
        <v>0</v>
      </c>
      <c r="H149" s="174">
        <f>Data!PP37</f>
        <v>6499</v>
      </c>
      <c r="I149" s="76">
        <f t="shared" si="6"/>
        <v>6499</v>
      </c>
    </row>
    <row r="150" spans="2:9" x14ac:dyDescent="0.2">
      <c r="B150" s="9" t="str">
        <f>$B$39</f>
        <v>Law</v>
      </c>
      <c r="C150" s="172">
        <f>Data!LU37</f>
        <v>0</v>
      </c>
      <c r="D150" s="172">
        <f>Data!MO37</f>
        <v>0</v>
      </c>
      <c r="E150" s="172">
        <f>Data!NI37</f>
        <v>0</v>
      </c>
      <c r="F150" s="172">
        <f>Data!OC37</f>
        <v>0</v>
      </c>
      <c r="G150" s="172">
        <f>Data!OW37</f>
        <v>0</v>
      </c>
      <c r="H150" s="174">
        <f>Data!PQ37</f>
        <v>0</v>
      </c>
      <c r="I150" s="76">
        <f t="shared" si="6"/>
        <v>0</v>
      </c>
    </row>
    <row r="151" spans="2:9" x14ac:dyDescent="0.2">
      <c r="B151" s="9" t="str">
        <f>$B$40</f>
        <v>Social Service</v>
      </c>
      <c r="C151" s="172">
        <f>Data!LV37</f>
        <v>0</v>
      </c>
      <c r="D151" s="172">
        <f>Data!MP37</f>
        <v>0</v>
      </c>
      <c r="E151" s="172">
        <f>Data!NJ37</f>
        <v>0</v>
      </c>
      <c r="F151" s="172">
        <f>Data!OD37</f>
        <v>0</v>
      </c>
      <c r="G151" s="172">
        <f>Data!OX37</f>
        <v>0</v>
      </c>
      <c r="H151" s="174">
        <f>Data!PR37</f>
        <v>0</v>
      </c>
      <c r="I151" s="76">
        <f t="shared" si="6"/>
        <v>0</v>
      </c>
    </row>
    <row r="152" spans="2:9" x14ac:dyDescent="0.2">
      <c r="B152" s="9" t="str">
        <f>$B$41</f>
        <v>Library Science</v>
      </c>
      <c r="C152" s="172">
        <f>Data!LW37</f>
        <v>0</v>
      </c>
      <c r="D152" s="172">
        <f>Data!MQ37</f>
        <v>0</v>
      </c>
      <c r="E152" s="172">
        <f>Data!NK37</f>
        <v>0</v>
      </c>
      <c r="F152" s="172">
        <f>Data!OE37</f>
        <v>0</v>
      </c>
      <c r="G152" s="172">
        <f>Data!OY37</f>
        <v>0</v>
      </c>
      <c r="H152" s="174">
        <f>Data!PS37</f>
        <v>0</v>
      </c>
      <c r="I152" s="76">
        <f t="shared" si="6"/>
        <v>0</v>
      </c>
    </row>
    <row r="153" spans="2:9" x14ac:dyDescent="0.2">
      <c r="B153" s="9" t="str">
        <f>$B$42</f>
        <v>Veterinary Science</v>
      </c>
      <c r="C153" s="172">
        <f>Data!LX37</f>
        <v>0</v>
      </c>
      <c r="D153" s="172">
        <f>Data!MR37</f>
        <v>0</v>
      </c>
      <c r="E153" s="172">
        <f>Data!NL37</f>
        <v>0</v>
      </c>
      <c r="F153" s="172">
        <f>Data!OF37</f>
        <v>0</v>
      </c>
      <c r="G153" s="172">
        <f>Data!OZ37</f>
        <v>0</v>
      </c>
      <c r="H153" s="174">
        <f>Data!PT37</f>
        <v>0</v>
      </c>
      <c r="I153" s="76">
        <f t="shared" si="6"/>
        <v>0</v>
      </c>
    </row>
    <row r="154" spans="2:9" x14ac:dyDescent="0.2">
      <c r="B154" s="9" t="str">
        <f>$B$43</f>
        <v>Vocational Training</v>
      </c>
      <c r="C154" s="172">
        <f>Data!LY37</f>
        <v>0</v>
      </c>
      <c r="D154" s="172">
        <f>Data!MS37</f>
        <v>0</v>
      </c>
      <c r="E154" s="172">
        <f>Data!NM37</f>
        <v>0</v>
      </c>
      <c r="F154" s="172">
        <f>Data!OG37</f>
        <v>0</v>
      </c>
      <c r="G154" s="172">
        <f>Data!PA37</f>
        <v>0</v>
      </c>
      <c r="H154" s="174">
        <f>Data!PU37</f>
        <v>24786</v>
      </c>
      <c r="I154" s="76">
        <f t="shared" si="6"/>
        <v>24786</v>
      </c>
    </row>
    <row r="155" spans="2:9" x14ac:dyDescent="0.2">
      <c r="B155" s="9" t="str">
        <f>$B$44</f>
        <v>Physical Training</v>
      </c>
      <c r="C155" s="172">
        <f>Data!LZ37</f>
        <v>0</v>
      </c>
      <c r="D155" s="172">
        <f>Data!MT37</f>
        <v>0</v>
      </c>
      <c r="E155" s="172">
        <f>Data!NN37</f>
        <v>0</v>
      </c>
      <c r="F155" s="172">
        <f>Data!OH37</f>
        <v>0</v>
      </c>
      <c r="G155" s="172">
        <f>Data!PB37</f>
        <v>0</v>
      </c>
      <c r="H155" s="174">
        <f>Data!PV37</f>
        <v>4877</v>
      </c>
      <c r="I155" s="76">
        <f t="shared" si="6"/>
        <v>4877</v>
      </c>
    </row>
    <row r="156" spans="2:9" x14ac:dyDescent="0.2">
      <c r="B156" s="9" t="str">
        <f>$B$45</f>
        <v>Health Services</v>
      </c>
      <c r="C156" s="172">
        <f>Data!MA37</f>
        <v>0</v>
      </c>
      <c r="D156" s="172">
        <f>Data!MU37</f>
        <v>0</v>
      </c>
      <c r="E156" s="172">
        <f>Data!NO37</f>
        <v>0</v>
      </c>
      <c r="F156" s="172">
        <f>Data!OI37</f>
        <v>0</v>
      </c>
      <c r="G156" s="172">
        <f>Data!PC37</f>
        <v>0</v>
      </c>
      <c r="H156" s="174">
        <f>Data!PW37</f>
        <v>84038</v>
      </c>
      <c r="I156" s="76">
        <f t="shared" si="6"/>
        <v>84038</v>
      </c>
    </row>
    <row r="157" spans="2:9" x14ac:dyDescent="0.2">
      <c r="B157" s="9" t="str">
        <f>$B$46</f>
        <v>Pharmacy</v>
      </c>
      <c r="C157" s="172">
        <f>Data!MB37</f>
        <v>0</v>
      </c>
      <c r="D157" s="172">
        <f>Data!MV37</f>
        <v>0</v>
      </c>
      <c r="E157" s="172">
        <f>Data!NP37</f>
        <v>0</v>
      </c>
      <c r="F157" s="172">
        <f>Data!OJ37</f>
        <v>0</v>
      </c>
      <c r="G157" s="172">
        <f>Data!PD37</f>
        <v>0</v>
      </c>
      <c r="H157" s="174">
        <f>Data!PX37</f>
        <v>0</v>
      </c>
      <c r="I157" s="76">
        <f t="shared" si="6"/>
        <v>0</v>
      </c>
    </row>
    <row r="158" spans="2:9" x14ac:dyDescent="0.2">
      <c r="B158" s="9" t="str">
        <f>$B$47</f>
        <v>Business Administration</v>
      </c>
      <c r="C158" s="172">
        <f>Data!MC37</f>
        <v>0</v>
      </c>
      <c r="D158" s="172">
        <f>Data!MW37</f>
        <v>0</v>
      </c>
      <c r="E158" s="172">
        <f>Data!NQ37</f>
        <v>0</v>
      </c>
      <c r="F158" s="172">
        <f>Data!OK37</f>
        <v>0</v>
      </c>
      <c r="G158" s="172">
        <f>Data!PE37</f>
        <v>0</v>
      </c>
      <c r="H158" s="174">
        <f>Data!PY37</f>
        <v>198748</v>
      </c>
      <c r="I158" s="76">
        <f t="shared" si="6"/>
        <v>198748</v>
      </c>
    </row>
    <row r="159" spans="2:9" x14ac:dyDescent="0.2">
      <c r="B159" s="9" t="str">
        <f>$B$48</f>
        <v>Optometry</v>
      </c>
      <c r="C159" s="172">
        <f>Data!MD37</f>
        <v>0</v>
      </c>
      <c r="D159" s="172">
        <f>Data!MX37</f>
        <v>0</v>
      </c>
      <c r="E159" s="172">
        <f>Data!NR37</f>
        <v>0</v>
      </c>
      <c r="F159" s="172">
        <f>Data!OL37</f>
        <v>0</v>
      </c>
      <c r="G159" s="172">
        <f>Data!PF37</f>
        <v>0</v>
      </c>
      <c r="H159" s="174">
        <f>Data!PZ37</f>
        <v>0</v>
      </c>
      <c r="I159" s="76">
        <f t="shared" si="6"/>
        <v>0</v>
      </c>
    </row>
    <row r="160" spans="2:9" x14ac:dyDescent="0.2">
      <c r="B160" s="9" t="str">
        <f>$B$49</f>
        <v>Teacher Ed-Practice Teaching</v>
      </c>
      <c r="C160" s="172">
        <f>Data!ME37</f>
        <v>0</v>
      </c>
      <c r="D160" s="172">
        <f>Data!MY37</f>
        <v>0</v>
      </c>
      <c r="E160" s="172">
        <f>Data!NS37</f>
        <v>0</v>
      </c>
      <c r="F160" s="172">
        <f>Data!OM37</f>
        <v>0</v>
      </c>
      <c r="G160" s="172">
        <f>Data!PG37</f>
        <v>0</v>
      </c>
      <c r="H160" s="174">
        <f>Data!QA37</f>
        <v>130583</v>
      </c>
      <c r="I160" s="76">
        <f t="shared" si="6"/>
        <v>130583</v>
      </c>
    </row>
    <row r="161" spans="2:9" x14ac:dyDescent="0.2">
      <c r="B161" s="9" t="str">
        <f>$B$50</f>
        <v>Technology</v>
      </c>
      <c r="C161" s="172">
        <f>Data!MF37</f>
        <v>0</v>
      </c>
      <c r="D161" s="172">
        <f>Data!MZ37</f>
        <v>0</v>
      </c>
      <c r="E161" s="172">
        <f>Data!NT37</f>
        <v>0</v>
      </c>
      <c r="F161" s="172">
        <f>Data!ON37</f>
        <v>0</v>
      </c>
      <c r="G161" s="172">
        <f>Data!PH37</f>
        <v>0</v>
      </c>
      <c r="H161" s="174">
        <f>Data!QB37</f>
        <v>49638</v>
      </c>
      <c r="I161" s="76">
        <f t="shared" si="6"/>
        <v>49638</v>
      </c>
    </row>
    <row r="162" spans="2:9" x14ac:dyDescent="0.2">
      <c r="B162" s="9" t="str">
        <f>$B$51</f>
        <v>Nursing</v>
      </c>
      <c r="C162" s="172">
        <f>Data!MG37</f>
        <v>0</v>
      </c>
      <c r="D162" s="172">
        <f>Data!NA37</f>
        <v>0</v>
      </c>
      <c r="E162" s="172">
        <f>Data!NU37</f>
        <v>0</v>
      </c>
      <c r="F162" s="172">
        <f>Data!OO37</f>
        <v>0</v>
      </c>
      <c r="G162" s="172">
        <f>Data!PI37</f>
        <v>0</v>
      </c>
      <c r="H162" s="174">
        <f>Data!QC37</f>
        <v>44986</v>
      </c>
      <c r="I162" s="76">
        <f t="shared" si="6"/>
        <v>44986</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6247740</v>
      </c>
      <c r="I163" s="76">
        <f>SUM(I143:I162)</f>
        <v>6247740</v>
      </c>
    </row>
    <row r="164" spans="2:9" ht="15" thickTop="1" x14ac:dyDescent="0.2">
      <c r="B164" s="14"/>
      <c r="C164" s="46"/>
      <c r="D164" s="46"/>
      <c r="E164" s="46"/>
      <c r="F164" s="46"/>
      <c r="G164" s="46"/>
      <c r="H164" s="47"/>
      <c r="I164" s="48"/>
    </row>
    <row r="165" spans="2:9"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C143+$H$140*IF($H116=0,0,$H143*C116/$H116)+IF($H32=0,0,$H$141*$H143*C32/$H32)</f>
        <v>1086576.0936041747</v>
      </c>
      <c r="D168" s="21">
        <f t="shared" ref="C168:G183" si="8">D143+$H$140*IF($H116=0,0,$H143*D116/$H116)+IF($H32=0,0,$H$141*$H143*D32/$H32)</f>
        <v>649965.95961479435</v>
      </c>
      <c r="E168" s="21">
        <f t="shared" si="8"/>
        <v>352845.94678103109</v>
      </c>
      <c r="F168" s="21">
        <f t="shared" si="8"/>
        <v>0</v>
      </c>
      <c r="G168" s="21">
        <f t="shared" si="8"/>
        <v>0</v>
      </c>
      <c r="H168" s="40">
        <f t="shared" ref="H168:H188" si="9">SUM(C168:G168)</f>
        <v>2089388.0000000002</v>
      </c>
      <c r="I168" s="56"/>
    </row>
    <row r="169" spans="2:9" x14ac:dyDescent="0.2">
      <c r="B169" s="9" t="str">
        <f>$B$33</f>
        <v>Science</v>
      </c>
      <c r="C169" s="22">
        <f t="shared" si="8"/>
        <v>545276.13644852489</v>
      </c>
      <c r="D169" s="22">
        <f t="shared" si="8"/>
        <v>637933.35738073161</v>
      </c>
      <c r="E169" s="22">
        <f t="shared" si="8"/>
        <v>258696.50617074349</v>
      </c>
      <c r="F169" s="22">
        <f t="shared" si="8"/>
        <v>0</v>
      </c>
      <c r="G169" s="22">
        <f t="shared" si="8"/>
        <v>0</v>
      </c>
      <c r="H169" s="75">
        <f t="shared" si="9"/>
        <v>1441906</v>
      </c>
      <c r="I169" s="56"/>
    </row>
    <row r="170" spans="2:9" x14ac:dyDescent="0.2">
      <c r="B170" s="9" t="str">
        <f>$B$34</f>
        <v>Fine Arts</v>
      </c>
      <c r="C170" s="22">
        <f t="shared" si="8"/>
        <v>197404.37694277163</v>
      </c>
      <c r="D170" s="22">
        <f t="shared" si="8"/>
        <v>100934.84519130216</v>
      </c>
      <c r="E170" s="22">
        <f t="shared" si="8"/>
        <v>19198.777865926219</v>
      </c>
      <c r="F170" s="22">
        <f t="shared" si="8"/>
        <v>0</v>
      </c>
      <c r="G170" s="22">
        <f t="shared" si="8"/>
        <v>0</v>
      </c>
      <c r="H170" s="75">
        <f t="shared" si="9"/>
        <v>317538</v>
      </c>
      <c r="I170" s="56"/>
    </row>
    <row r="171" spans="2:9" x14ac:dyDescent="0.2">
      <c r="B171" s="9" t="str">
        <f>$B$35</f>
        <v>Teacher Education</v>
      </c>
      <c r="C171" s="22">
        <f t="shared" si="8"/>
        <v>20971.858430628163</v>
      </c>
      <c r="D171" s="22">
        <f t="shared" si="8"/>
        <v>131815.74725146443</v>
      </c>
      <c r="E171" s="22">
        <f t="shared" si="8"/>
        <v>237876.39431790743</v>
      </c>
      <c r="F171" s="22">
        <f t="shared" si="8"/>
        <v>0</v>
      </c>
      <c r="G171" s="22">
        <f t="shared" si="8"/>
        <v>0</v>
      </c>
      <c r="H171" s="75">
        <f t="shared" si="9"/>
        <v>390664</v>
      </c>
      <c r="I171" s="56"/>
    </row>
    <row r="172" spans="2:9" x14ac:dyDescent="0.2">
      <c r="B172" s="9" t="str">
        <f>$B$36</f>
        <v>Agriculture</v>
      </c>
      <c r="C172" s="22">
        <f t="shared" si="8"/>
        <v>412805.0943820047</v>
      </c>
      <c r="D172" s="22">
        <f t="shared" si="8"/>
        <v>434570.08513952186</v>
      </c>
      <c r="E172" s="22">
        <f t="shared" si="8"/>
        <v>587280.82047847344</v>
      </c>
      <c r="F172" s="22">
        <f t="shared" si="8"/>
        <v>0</v>
      </c>
      <c r="G172" s="22">
        <f t="shared" si="8"/>
        <v>0</v>
      </c>
      <c r="H172" s="75">
        <f t="shared" si="9"/>
        <v>1434656</v>
      </c>
      <c r="I172" s="56"/>
    </row>
    <row r="173" spans="2:9" x14ac:dyDescent="0.2">
      <c r="B173" s="9" t="str">
        <f>$B$37</f>
        <v>Engineering</v>
      </c>
      <c r="C173" s="22">
        <f t="shared" si="8"/>
        <v>17896.570319001388</v>
      </c>
      <c r="D173" s="22">
        <f t="shared" si="8"/>
        <v>11536.429680998614</v>
      </c>
      <c r="E173" s="22">
        <f t="shared" si="8"/>
        <v>0</v>
      </c>
      <c r="F173" s="22">
        <f t="shared" si="8"/>
        <v>0</v>
      </c>
      <c r="G173" s="22">
        <f t="shared" si="8"/>
        <v>0</v>
      </c>
      <c r="H173" s="75">
        <f t="shared" si="9"/>
        <v>29433</v>
      </c>
      <c r="I173" s="56"/>
    </row>
    <row r="174" spans="2:9" x14ac:dyDescent="0.2">
      <c r="B174" s="9" t="str">
        <f>$B$38</f>
        <v>Home Economics</v>
      </c>
      <c r="C174" s="22">
        <f t="shared" si="8"/>
        <v>1871.3650092749415</v>
      </c>
      <c r="D174" s="22">
        <f t="shared" si="8"/>
        <v>494.40936769094282</v>
      </c>
      <c r="E174" s="22">
        <f t="shared" si="8"/>
        <v>4133.2256230341154</v>
      </c>
      <c r="F174" s="22">
        <f t="shared" si="8"/>
        <v>0</v>
      </c>
      <c r="G174" s="22">
        <f t="shared" si="8"/>
        <v>0</v>
      </c>
      <c r="H174" s="75">
        <f t="shared" si="9"/>
        <v>6499</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24786</v>
      </c>
      <c r="D179" s="22">
        <f t="shared" si="8"/>
        <v>0</v>
      </c>
      <c r="E179" s="22">
        <f t="shared" si="8"/>
        <v>0</v>
      </c>
      <c r="F179" s="22">
        <f t="shared" si="8"/>
        <v>0</v>
      </c>
      <c r="G179" s="22">
        <f t="shared" si="8"/>
        <v>0</v>
      </c>
      <c r="H179" s="75">
        <f t="shared" si="9"/>
        <v>24786</v>
      </c>
      <c r="I179" s="56"/>
    </row>
    <row r="180" spans="2:9" x14ac:dyDescent="0.2">
      <c r="B180" s="9" t="str">
        <f>$B$44</f>
        <v>Physical Training</v>
      </c>
      <c r="C180" s="22">
        <f t="shared" si="8"/>
        <v>2326.833727203817</v>
      </c>
      <c r="D180" s="22">
        <f t="shared" si="8"/>
        <v>2550.166272796183</v>
      </c>
      <c r="E180" s="22">
        <f t="shared" si="8"/>
        <v>0</v>
      </c>
      <c r="F180" s="22">
        <f t="shared" si="8"/>
        <v>0</v>
      </c>
      <c r="G180" s="22">
        <f t="shared" si="8"/>
        <v>0</v>
      </c>
      <c r="H180" s="75">
        <f t="shared" si="9"/>
        <v>4877</v>
      </c>
      <c r="I180" s="56"/>
    </row>
    <row r="181" spans="2:9" x14ac:dyDescent="0.2">
      <c r="B181" s="9" t="str">
        <f>$B$45</f>
        <v>Health Services</v>
      </c>
      <c r="C181" s="22">
        <f t="shared" si="8"/>
        <v>37395.988929913161</v>
      </c>
      <c r="D181" s="22">
        <f t="shared" si="8"/>
        <v>25654.65479046369</v>
      </c>
      <c r="E181" s="22">
        <f t="shared" si="8"/>
        <v>20987.356279623153</v>
      </c>
      <c r="F181" s="22">
        <f t="shared" si="8"/>
        <v>0</v>
      </c>
      <c r="G181" s="22">
        <f t="shared" si="8"/>
        <v>0</v>
      </c>
      <c r="H181" s="75">
        <f t="shared" si="9"/>
        <v>84038</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22791.31272519728</v>
      </c>
      <c r="D183" s="22">
        <f t="shared" si="8"/>
        <v>103684.28375105464</v>
      </c>
      <c r="E183" s="22">
        <f t="shared" si="8"/>
        <v>72272.403523748071</v>
      </c>
      <c r="F183" s="22">
        <f t="shared" si="8"/>
        <v>0</v>
      </c>
      <c r="G183" s="22">
        <f t="shared" si="8"/>
        <v>0</v>
      </c>
      <c r="H183" s="75">
        <f t="shared" si="9"/>
        <v>198748</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130583</v>
      </c>
      <c r="E185" s="22">
        <f t="shared" si="10"/>
        <v>0</v>
      </c>
      <c r="F185" s="22">
        <f t="shared" si="10"/>
        <v>0</v>
      </c>
      <c r="G185" s="22">
        <f t="shared" si="10"/>
        <v>0</v>
      </c>
      <c r="H185" s="75">
        <f t="shared" si="9"/>
        <v>130583</v>
      </c>
      <c r="I185" s="56"/>
    </row>
    <row r="186" spans="2:9" x14ac:dyDescent="0.2">
      <c r="B186" s="9" t="str">
        <f>$B$50</f>
        <v>Technology</v>
      </c>
      <c r="C186" s="22">
        <f t="shared" si="10"/>
        <v>18975.017489836519</v>
      </c>
      <c r="D186" s="22">
        <f t="shared" si="10"/>
        <v>17789.991281031052</v>
      </c>
      <c r="E186" s="22">
        <f t="shared" si="10"/>
        <v>12872.991229132427</v>
      </c>
      <c r="F186" s="22">
        <f t="shared" si="10"/>
        <v>0</v>
      </c>
      <c r="G186" s="22">
        <f t="shared" si="10"/>
        <v>0</v>
      </c>
      <c r="H186" s="75">
        <f t="shared" si="9"/>
        <v>49638</v>
      </c>
      <c r="I186" s="56"/>
    </row>
    <row r="187" spans="2:9" x14ac:dyDescent="0.2">
      <c r="B187" s="9" t="str">
        <f>$B$51</f>
        <v>Nursing</v>
      </c>
      <c r="C187" s="22">
        <f t="shared" si="10"/>
        <v>0</v>
      </c>
      <c r="D187" s="22">
        <f t="shared" si="10"/>
        <v>44986</v>
      </c>
      <c r="E187" s="22">
        <f t="shared" si="10"/>
        <v>0</v>
      </c>
      <c r="F187" s="22">
        <f t="shared" si="10"/>
        <v>0</v>
      </c>
      <c r="G187" s="22">
        <f t="shared" si="10"/>
        <v>0</v>
      </c>
      <c r="H187" s="75">
        <f t="shared" si="9"/>
        <v>44986</v>
      </c>
      <c r="I187" s="56"/>
    </row>
    <row r="188" spans="2:9" x14ac:dyDescent="0.2">
      <c r="B188" s="39" t="str">
        <f>$B$52</f>
        <v>Totals</v>
      </c>
      <c r="C188" s="40">
        <f>SUM(C168:C187)</f>
        <v>2389076.6480085314</v>
      </c>
      <c r="D188" s="40">
        <f>SUM(D168:D187)</f>
        <v>2292498.92972185</v>
      </c>
      <c r="E188" s="40">
        <f>SUM(E168:E187)</f>
        <v>1566164.4222696198</v>
      </c>
      <c r="F188" s="40">
        <f>SUM(F168:F187)</f>
        <v>0</v>
      </c>
      <c r="G188" s="40">
        <f>SUM(G168:G187)</f>
        <v>0</v>
      </c>
      <c r="H188" s="40">
        <f t="shared" si="9"/>
        <v>6247740.0000000019</v>
      </c>
      <c r="I188" s="56"/>
    </row>
    <row r="189" spans="2:9" x14ac:dyDescent="0.2">
      <c r="B189" s="50"/>
      <c r="C189" s="46"/>
      <c r="D189" s="46"/>
      <c r="E189" s="46"/>
      <c r="F189" s="46"/>
      <c r="G189" s="46"/>
      <c r="H189" s="47"/>
      <c r="I189" s="1"/>
    </row>
    <row r="190" spans="2:9" x14ac:dyDescent="0.2">
      <c r="B190" s="365" t="s">
        <v>36</v>
      </c>
      <c r="C190" s="365"/>
      <c r="D190" s="365"/>
      <c r="E190" s="365"/>
      <c r="F190" s="365"/>
      <c r="G190" s="365"/>
      <c r="H190" s="17">
        <f>H15</f>
        <v>4639506</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933431.9871731851</v>
      </c>
      <c r="D193" s="42">
        <f t="shared" si="11"/>
        <v>558358.51796236564</v>
      </c>
      <c r="E193" s="42">
        <f t="shared" si="11"/>
        <v>303115.16626262385</v>
      </c>
      <c r="F193" s="42">
        <f t="shared" si="11"/>
        <v>0</v>
      </c>
      <c r="G193" s="42">
        <f t="shared" si="11"/>
        <v>0</v>
      </c>
      <c r="H193" s="42">
        <f>SUM(C193:G193)</f>
        <v>1794905.6713981745</v>
      </c>
      <c r="I193" s="1"/>
    </row>
    <row r="194" spans="2:9" x14ac:dyDescent="0.2">
      <c r="B194" s="9" t="str">
        <f>$B$33</f>
        <v>Science</v>
      </c>
      <c r="C194" s="43">
        <f t="shared" si="11"/>
        <v>266157.10244180768</v>
      </c>
      <c r="D194" s="43">
        <f t="shared" si="11"/>
        <v>311384.42085014714</v>
      </c>
      <c r="E194" s="43">
        <f t="shared" si="11"/>
        <v>126273.47483548688</v>
      </c>
      <c r="F194" s="43">
        <f t="shared" si="11"/>
        <v>0</v>
      </c>
      <c r="G194" s="43">
        <f t="shared" si="11"/>
        <v>0</v>
      </c>
      <c r="H194" s="43">
        <f t="shared" ref="H194:H213" si="12">SUM(C194:G194)</f>
        <v>703814.99812744162</v>
      </c>
      <c r="I194" s="1"/>
    </row>
    <row r="195" spans="2:9" x14ac:dyDescent="0.2">
      <c r="B195" s="9" t="str">
        <f>$B$34</f>
        <v>Fine Arts</v>
      </c>
      <c r="C195" s="43">
        <f t="shared" si="11"/>
        <v>242351.23018902491</v>
      </c>
      <c r="D195" s="43">
        <f t="shared" si="11"/>
        <v>123916.62373394288</v>
      </c>
      <c r="E195" s="43">
        <f t="shared" si="11"/>
        <v>23570.133074009405</v>
      </c>
      <c r="F195" s="43">
        <f t="shared" si="11"/>
        <v>0</v>
      </c>
      <c r="G195" s="43">
        <f t="shared" si="11"/>
        <v>0</v>
      </c>
      <c r="H195" s="43">
        <f t="shared" si="12"/>
        <v>389837.98699697718</v>
      </c>
      <c r="I195" s="1"/>
    </row>
    <row r="196" spans="2:9" x14ac:dyDescent="0.2">
      <c r="B196" s="9" t="str">
        <f>$B$35</f>
        <v>Teacher Education</v>
      </c>
      <c r="C196" s="43">
        <f t="shared" si="11"/>
        <v>36301.130100151808</v>
      </c>
      <c r="D196" s="43">
        <f t="shared" si="11"/>
        <v>228165.78731219351</v>
      </c>
      <c r="E196" s="43">
        <f t="shared" si="11"/>
        <v>411750.91689910489</v>
      </c>
      <c r="F196" s="43">
        <f t="shared" si="11"/>
        <v>0</v>
      </c>
      <c r="G196" s="43">
        <f t="shared" si="11"/>
        <v>0</v>
      </c>
      <c r="H196" s="43">
        <f t="shared" si="12"/>
        <v>676217.83431145013</v>
      </c>
      <c r="I196" s="1"/>
    </row>
    <row r="197" spans="2:9" x14ac:dyDescent="0.2">
      <c r="B197" s="9" t="str">
        <f>$B$36</f>
        <v>Agriculture</v>
      </c>
      <c r="C197" s="43">
        <f t="shared" si="11"/>
        <v>98488.15222542861</v>
      </c>
      <c r="D197" s="43">
        <f t="shared" si="11"/>
        <v>103680.90239272121</v>
      </c>
      <c r="E197" s="43">
        <f t="shared" si="11"/>
        <v>140115.04129557544</v>
      </c>
      <c r="F197" s="43">
        <f t="shared" si="11"/>
        <v>0</v>
      </c>
      <c r="G197" s="43">
        <f t="shared" si="11"/>
        <v>0</v>
      </c>
      <c r="H197" s="43">
        <f t="shared" si="12"/>
        <v>342284.09591372526</v>
      </c>
      <c r="I197" s="1"/>
    </row>
    <row r="198" spans="2:9" x14ac:dyDescent="0.2">
      <c r="B198" s="9" t="str">
        <f>$B$37</f>
        <v>Engineering</v>
      </c>
      <c r="C198" s="43">
        <f t="shared" si="11"/>
        <v>21333.314306611501</v>
      </c>
      <c r="D198" s="43">
        <f t="shared" si="11"/>
        <v>13751.812552573929</v>
      </c>
      <c r="E198" s="43">
        <f t="shared" si="11"/>
        <v>0</v>
      </c>
      <c r="F198" s="43">
        <f t="shared" si="11"/>
        <v>0</v>
      </c>
      <c r="G198" s="43">
        <f t="shared" si="11"/>
        <v>0</v>
      </c>
      <c r="H198" s="43">
        <f t="shared" si="12"/>
        <v>35085.126859185431</v>
      </c>
      <c r="I198" s="1"/>
    </row>
    <row r="199" spans="2:9" x14ac:dyDescent="0.2">
      <c r="B199" s="9" t="str">
        <f>$B$38</f>
        <v>Home Economics</v>
      </c>
      <c r="C199" s="43">
        <f t="shared" si="11"/>
        <v>7721.5394772079999</v>
      </c>
      <c r="D199" s="43">
        <f t="shared" si="11"/>
        <v>2040.0089942935219</v>
      </c>
      <c r="E199" s="43">
        <f t="shared" si="11"/>
        <v>17054.323800160684</v>
      </c>
      <c r="F199" s="43">
        <f t="shared" si="11"/>
        <v>0</v>
      </c>
      <c r="G199" s="43">
        <f t="shared" si="11"/>
        <v>0</v>
      </c>
      <c r="H199" s="43">
        <f t="shared" si="12"/>
        <v>26815.872271662207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12148.677999676951</v>
      </c>
      <c r="D204" s="43">
        <f t="shared" si="11"/>
        <v>0</v>
      </c>
      <c r="E204" s="43">
        <f t="shared" si="11"/>
        <v>0</v>
      </c>
      <c r="F204" s="43">
        <f t="shared" si="11"/>
        <v>0</v>
      </c>
      <c r="G204" s="43">
        <f t="shared" si="11"/>
        <v>0</v>
      </c>
      <c r="H204" s="43">
        <f t="shared" si="12"/>
        <v>12148.677999676951</v>
      </c>
      <c r="I204" s="1"/>
    </row>
    <row r="205" spans="2:9" x14ac:dyDescent="0.2">
      <c r="B205" s="9" t="str">
        <f>$B$44</f>
        <v>Physical Training</v>
      </c>
      <c r="C205" s="43">
        <f t="shared" si="11"/>
        <v>5785.3422313651427</v>
      </c>
      <c r="D205" s="43">
        <f t="shared" si="11"/>
        <v>6340.6269483382266</v>
      </c>
      <c r="E205" s="43">
        <f t="shared" si="11"/>
        <v>0</v>
      </c>
      <c r="F205" s="43">
        <f t="shared" si="11"/>
        <v>0</v>
      </c>
      <c r="G205" s="43">
        <f t="shared" si="11"/>
        <v>0</v>
      </c>
      <c r="H205" s="43">
        <f t="shared" si="12"/>
        <v>12125.96917970337</v>
      </c>
      <c r="I205" s="1"/>
    </row>
    <row r="206" spans="2:9" x14ac:dyDescent="0.2">
      <c r="B206" s="9" t="str">
        <f>$B$45</f>
        <v>Health Services</v>
      </c>
      <c r="C206" s="43">
        <f t="shared" si="11"/>
        <v>37208.942212905269</v>
      </c>
      <c r="D206" s="43">
        <f t="shared" si="11"/>
        <v>25526.33570887661</v>
      </c>
      <c r="E206" s="43">
        <f t="shared" si="11"/>
        <v>20882.38202427893</v>
      </c>
      <c r="F206" s="43">
        <f t="shared" si="11"/>
        <v>0</v>
      </c>
      <c r="G206" s="43">
        <f t="shared" si="11"/>
        <v>0</v>
      </c>
      <c r="H206" s="43">
        <f t="shared" si="12"/>
        <v>83617.659946060798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49971.839724248646</v>
      </c>
      <c r="D208" s="43">
        <f t="shared" si="11"/>
        <v>227336.37469696789</v>
      </c>
      <c r="E208" s="43">
        <f t="shared" si="11"/>
        <v>158463.22714804049</v>
      </c>
      <c r="F208" s="43">
        <f t="shared" si="11"/>
        <v>0</v>
      </c>
      <c r="G208" s="43">
        <f t="shared" si="11"/>
        <v>0</v>
      </c>
      <c r="H208" s="43">
        <f t="shared" si="12"/>
        <v>435771.441569257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81903.684724245162</v>
      </c>
      <c r="E210" s="43">
        <f t="shared" si="13"/>
        <v>0</v>
      </c>
      <c r="F210" s="43">
        <f t="shared" si="13"/>
        <v>0</v>
      </c>
      <c r="G210" s="43">
        <f t="shared" si="13"/>
        <v>0</v>
      </c>
      <c r="H210" s="43">
        <f t="shared" si="12"/>
        <v>81903.684724245162</v>
      </c>
      <c r="I210" s="1"/>
    </row>
    <row r="211" spans="2:9" x14ac:dyDescent="0.2">
      <c r="B211" s="9" t="str">
        <f>$B$50</f>
        <v>Technology</v>
      </c>
      <c r="C211" s="43">
        <f t="shared" si="13"/>
        <v>11947.542737053789</v>
      </c>
      <c r="D211" s="43">
        <f t="shared" si="13"/>
        <v>11201.395795064642</v>
      </c>
      <c r="E211" s="43">
        <f t="shared" si="13"/>
        <v>8105.4266719995194</v>
      </c>
      <c r="F211" s="43">
        <f t="shared" si="13"/>
        <v>0</v>
      </c>
      <c r="G211" s="43">
        <f t="shared" si="13"/>
        <v>0</v>
      </c>
      <c r="H211" s="43">
        <f t="shared" si="12"/>
        <v>31254.365204117952</v>
      </c>
      <c r="I211" s="1"/>
    </row>
    <row r="212" spans="2:9" x14ac:dyDescent="0.2">
      <c r="B212" s="9" t="str">
        <f>$B$51</f>
        <v>Nursing</v>
      </c>
      <c r="C212" s="43">
        <f t="shared" si="13"/>
        <v>0</v>
      </c>
      <c r="D212" s="43">
        <f t="shared" si="13"/>
        <v>13722.61549832218</v>
      </c>
      <c r="E212" s="43">
        <f t="shared" si="13"/>
        <v>0</v>
      </c>
      <c r="F212" s="43">
        <f t="shared" si="13"/>
        <v>0</v>
      </c>
      <c r="G212" s="43">
        <f t="shared" si="13"/>
        <v>0</v>
      </c>
      <c r="H212" s="43">
        <f t="shared" si="12"/>
        <v>13722.61549832218</v>
      </c>
      <c r="I212" s="1"/>
    </row>
    <row r="213" spans="2:9" x14ac:dyDescent="0.2">
      <c r="B213" s="39" t="str">
        <f>$B$52</f>
        <v>Totals</v>
      </c>
      <c r="C213" s="42">
        <f>SUM(C193:C212)</f>
        <v>1722846.8008186673</v>
      </c>
      <c r="D213" s="42">
        <f>SUM(D193:D212)</f>
        <v>1707329.1071700528</v>
      </c>
      <c r="E213" s="42">
        <f>SUM(E193:E212)</f>
        <v>1209330.0920112801</v>
      </c>
      <c r="F213" s="42">
        <f>SUM(F193:F212)</f>
        <v>0</v>
      </c>
      <c r="G213" s="42">
        <f>SUM(G193:G212)</f>
        <v>0</v>
      </c>
      <c r="H213" s="42">
        <f t="shared" si="12"/>
        <v>4639506</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9622910</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1917949.1904284672</v>
      </c>
      <c r="D218" s="42">
        <f t="shared" si="14"/>
        <v>1864240.5205130619</v>
      </c>
      <c r="E218" s="42">
        <f t="shared" si="14"/>
        <v>508234.99191691249</v>
      </c>
      <c r="F218" s="42">
        <f t="shared" si="14"/>
        <v>0</v>
      </c>
      <c r="G218" s="42">
        <f t="shared" si="14"/>
        <v>0</v>
      </c>
      <c r="H218" s="42">
        <f>SUM(C218:G218)</f>
        <v>4290424.7028584415</v>
      </c>
      <c r="I218" s="1"/>
    </row>
    <row r="219" spans="2:9" x14ac:dyDescent="0.2">
      <c r="B219" s="9" t="str">
        <f>$B$33</f>
        <v>Science</v>
      </c>
      <c r="C219" s="43">
        <f t="shared" si="14"/>
        <v>565898.72820030595</v>
      </c>
      <c r="D219" s="43">
        <f t="shared" si="14"/>
        <v>673611.98332317057</v>
      </c>
      <c r="E219" s="43">
        <f t="shared" si="14"/>
        <v>163552.31318829965</v>
      </c>
      <c r="F219" s="43">
        <f t="shared" si="14"/>
        <v>0</v>
      </c>
      <c r="G219" s="43">
        <f t="shared" si="14"/>
        <v>0</v>
      </c>
      <c r="H219" s="43">
        <f t="shared" ref="H219:H238" si="15">SUM(C219:G219)</f>
        <v>1403063.0247117761</v>
      </c>
      <c r="I219" s="1"/>
    </row>
    <row r="220" spans="2:9" x14ac:dyDescent="0.2">
      <c r="B220" s="9" t="str">
        <f>$B$34</f>
        <v>Fine Arts</v>
      </c>
      <c r="C220" s="43">
        <f t="shared" si="14"/>
        <v>209415.15950905063</v>
      </c>
      <c r="D220" s="43">
        <f t="shared" si="14"/>
        <v>138593.7299021236</v>
      </c>
      <c r="E220" s="43">
        <f t="shared" si="14"/>
        <v>10317.552467486192</v>
      </c>
      <c r="F220" s="43">
        <f t="shared" si="14"/>
        <v>0</v>
      </c>
      <c r="G220" s="43">
        <f t="shared" si="14"/>
        <v>0</v>
      </c>
      <c r="H220" s="43">
        <f t="shared" si="15"/>
        <v>358326.44187866041</v>
      </c>
      <c r="I220" s="1"/>
    </row>
    <row r="221" spans="2:9" x14ac:dyDescent="0.2">
      <c r="B221" s="9" t="str">
        <f>$B$35</f>
        <v>Teacher Education</v>
      </c>
      <c r="C221" s="43">
        <f t="shared" si="14"/>
        <v>30765.499226705273</v>
      </c>
      <c r="D221" s="43">
        <f t="shared" si="14"/>
        <v>675354.08328004088</v>
      </c>
      <c r="E221" s="43">
        <f t="shared" si="14"/>
        <v>939470.47190054844</v>
      </c>
      <c r="F221" s="43">
        <f t="shared" si="14"/>
        <v>0</v>
      </c>
      <c r="G221" s="43">
        <f t="shared" si="14"/>
        <v>0</v>
      </c>
      <c r="H221" s="43">
        <f t="shared" si="15"/>
        <v>1645590.0544072946</v>
      </c>
      <c r="I221" s="1"/>
    </row>
    <row r="222" spans="2:9" x14ac:dyDescent="0.2">
      <c r="B222" s="9" t="str">
        <f>$B$36</f>
        <v>Agriculture</v>
      </c>
      <c r="C222" s="43">
        <f t="shared" si="14"/>
        <v>142173.89794159253</v>
      </c>
      <c r="D222" s="43">
        <f t="shared" si="14"/>
        <v>148078.49633397284</v>
      </c>
      <c r="E222" s="43">
        <f t="shared" si="14"/>
        <v>189728.325929885</v>
      </c>
      <c r="F222" s="43">
        <f t="shared" si="14"/>
        <v>0</v>
      </c>
      <c r="G222" s="43">
        <f t="shared" si="14"/>
        <v>0</v>
      </c>
      <c r="H222" s="43">
        <f t="shared" si="15"/>
        <v>479980.72020545043</v>
      </c>
      <c r="I222" s="1"/>
    </row>
    <row r="223" spans="2:9" x14ac:dyDescent="0.2">
      <c r="B223" s="9" t="str">
        <f>$B$37</f>
        <v>Engineering</v>
      </c>
      <c r="C223" s="43">
        <f t="shared" si="14"/>
        <v>25171.772094577038</v>
      </c>
      <c r="D223" s="43">
        <f t="shared" si="14"/>
        <v>31357.799223664839</v>
      </c>
      <c r="E223" s="43">
        <f t="shared" si="14"/>
        <v>0</v>
      </c>
      <c r="F223" s="43">
        <f t="shared" si="14"/>
        <v>0</v>
      </c>
      <c r="G223" s="43">
        <f t="shared" si="14"/>
        <v>0</v>
      </c>
      <c r="H223" s="43">
        <f t="shared" si="15"/>
        <v>56529.571318241877</v>
      </c>
      <c r="I223" s="1"/>
    </row>
    <row r="224" spans="2:9" x14ac:dyDescent="0.2">
      <c r="B224" s="9" t="str">
        <f>$B$38</f>
        <v>Home Economics</v>
      </c>
      <c r="C224" s="43">
        <f t="shared" si="14"/>
        <v>30066.28333518924</v>
      </c>
      <c r="D224" s="43">
        <f t="shared" si="14"/>
        <v>9871.8997555981878</v>
      </c>
      <c r="E224" s="43">
        <f t="shared" si="14"/>
        <v>16622.723419838869</v>
      </c>
      <c r="F224" s="43">
        <f t="shared" si="14"/>
        <v>0</v>
      </c>
      <c r="G224" s="43">
        <f t="shared" si="14"/>
        <v>0</v>
      </c>
      <c r="H224" s="43">
        <f t="shared" si="15"/>
        <v>56560.906510626293</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12003.20613769183</v>
      </c>
      <c r="D229" s="43">
        <f t="shared" si="14"/>
        <v>0</v>
      </c>
      <c r="E229" s="43">
        <f t="shared" si="14"/>
        <v>0</v>
      </c>
      <c r="F229" s="43">
        <f t="shared" si="14"/>
        <v>0</v>
      </c>
      <c r="G229" s="43">
        <f t="shared" si="14"/>
        <v>0</v>
      </c>
      <c r="H229" s="43">
        <f t="shared" si="15"/>
        <v>12003.20613769183</v>
      </c>
      <c r="I229" s="1"/>
    </row>
    <row r="230" spans="2:9" x14ac:dyDescent="0.2">
      <c r="B230" s="9" t="str">
        <f>$B$44</f>
        <v>Physical Training</v>
      </c>
      <c r="C230" s="43">
        <f t="shared" si="14"/>
        <v>4777.9752586928644</v>
      </c>
      <c r="D230" s="43">
        <f t="shared" si="14"/>
        <v>26131.499353054031</v>
      </c>
      <c r="E230" s="43">
        <f t="shared" si="14"/>
        <v>0</v>
      </c>
      <c r="F230" s="43">
        <f t="shared" si="14"/>
        <v>0</v>
      </c>
      <c r="G230" s="43">
        <f t="shared" si="14"/>
        <v>0</v>
      </c>
      <c r="H230" s="43">
        <f t="shared" si="15"/>
        <v>30909.474611746897</v>
      </c>
      <c r="I230" s="1"/>
    </row>
    <row r="231" spans="2:9" x14ac:dyDescent="0.2">
      <c r="B231" s="9" t="str">
        <f>$B$45</f>
        <v>Health Services</v>
      </c>
      <c r="C231" s="43">
        <f t="shared" si="14"/>
        <v>99638.264541034121</v>
      </c>
      <c r="D231" s="43">
        <f t="shared" si="14"/>
        <v>71426.098231681011</v>
      </c>
      <c r="E231" s="43">
        <f t="shared" si="14"/>
        <v>87699.195973632639</v>
      </c>
      <c r="F231" s="43">
        <f t="shared" si="14"/>
        <v>0</v>
      </c>
      <c r="G231" s="43">
        <f t="shared" si="14"/>
        <v>0</v>
      </c>
      <c r="H231" s="43">
        <f t="shared" si="15"/>
        <v>258763.55874634779</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79011.395741311266</v>
      </c>
      <c r="D233" s="43">
        <f t="shared" si="14"/>
        <v>575473.68575281207</v>
      </c>
      <c r="E233" s="43">
        <f t="shared" si="14"/>
        <v>201765.47047528558</v>
      </c>
      <c r="F233" s="43">
        <f t="shared" si="14"/>
        <v>0</v>
      </c>
      <c r="G233" s="43">
        <f t="shared" si="14"/>
        <v>0</v>
      </c>
      <c r="H233" s="43">
        <f t="shared" si="15"/>
        <v>856250.55196940887</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94654.097656617931</v>
      </c>
      <c r="E235" s="43">
        <f t="shared" si="16"/>
        <v>0</v>
      </c>
      <c r="F235" s="43">
        <f t="shared" si="16"/>
        <v>0</v>
      </c>
      <c r="G235" s="43">
        <f t="shared" si="16"/>
        <v>0</v>
      </c>
      <c r="H235" s="43">
        <f t="shared" si="15"/>
        <v>94654.097656617931</v>
      </c>
      <c r="I235" s="1"/>
    </row>
    <row r="236" spans="2:9" x14ac:dyDescent="0.2">
      <c r="B236" s="9" t="str">
        <f>$B$50</f>
        <v>Technology</v>
      </c>
      <c r="C236" s="43">
        <f t="shared" si="16"/>
        <v>22724.516474270938</v>
      </c>
      <c r="D236" s="43">
        <f t="shared" si="16"/>
        <v>19743.799511196376</v>
      </c>
      <c r="E236" s="43">
        <f t="shared" si="16"/>
        <v>27513.473246629852</v>
      </c>
      <c r="F236" s="43">
        <f t="shared" si="16"/>
        <v>0</v>
      </c>
      <c r="G236" s="43">
        <f t="shared" si="16"/>
        <v>0</v>
      </c>
      <c r="H236" s="43">
        <f t="shared" si="15"/>
        <v>69981.789232097159</v>
      </c>
      <c r="I236" s="1"/>
    </row>
    <row r="237" spans="2:9" x14ac:dyDescent="0.2">
      <c r="B237" s="9" t="str">
        <f>$B$51</f>
        <v>Nursing</v>
      </c>
      <c r="C237" s="43">
        <f t="shared" si="16"/>
        <v>0</v>
      </c>
      <c r="D237" s="43">
        <f t="shared" si="16"/>
        <v>9871.8997555981878</v>
      </c>
      <c r="E237" s="43">
        <f t="shared" si="16"/>
        <v>0</v>
      </c>
      <c r="F237" s="43">
        <f t="shared" si="16"/>
        <v>0</v>
      </c>
      <c r="G237" s="43">
        <f t="shared" si="16"/>
        <v>0</v>
      </c>
      <c r="H237" s="43">
        <f t="shared" si="15"/>
        <v>9871.8997555981878</v>
      </c>
      <c r="I237" s="1"/>
    </row>
    <row r="238" spans="2:9" x14ac:dyDescent="0.2">
      <c r="B238" s="39" t="str">
        <f>$B$52</f>
        <v>Totals</v>
      </c>
      <c r="C238" s="42">
        <f>SUM(C218:C237)</f>
        <v>3139595.8888888885</v>
      </c>
      <c r="D238" s="42">
        <f>SUM(D218:D237)</f>
        <v>4338409.5925925914</v>
      </c>
      <c r="E238" s="42">
        <f>SUM(E218:E237)</f>
        <v>2144904.5185185187</v>
      </c>
      <c r="F238" s="42">
        <f>SUM(F218:F237)</f>
        <v>0</v>
      </c>
      <c r="G238" s="42">
        <f>SUM(G218:G237)</f>
        <v>0</v>
      </c>
      <c r="H238" s="42">
        <f t="shared" si="15"/>
        <v>9622909.9999999981</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3127606</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623365.42643329478</v>
      </c>
      <c r="D243" s="42">
        <f t="shared" si="17"/>
        <v>605909.21430209524</v>
      </c>
      <c r="E243" s="42">
        <f t="shared" si="17"/>
        <v>165184.83599340395</v>
      </c>
      <c r="F243" s="42">
        <f t="shared" si="17"/>
        <v>0</v>
      </c>
      <c r="G243" s="42">
        <f t="shared" si="17"/>
        <v>0</v>
      </c>
      <c r="H243" s="42">
        <f>SUM(C243:G243)</f>
        <v>1394459.4767287942</v>
      </c>
      <c r="I243" s="1"/>
    </row>
    <row r="244" spans="2:9" x14ac:dyDescent="0.2">
      <c r="B244" s="9" t="str">
        <f>$B$33</f>
        <v>Science</v>
      </c>
      <c r="C244" s="43">
        <f t="shared" si="17"/>
        <v>183926.51055778825</v>
      </c>
      <c r="D244" s="43">
        <f t="shared" si="17"/>
        <v>218935.11221797232</v>
      </c>
      <c r="E244" s="43">
        <f t="shared" si="17"/>
        <v>53157.225417426234</v>
      </c>
      <c r="F244" s="43">
        <f t="shared" si="17"/>
        <v>0</v>
      </c>
      <c r="G244" s="43">
        <f t="shared" si="17"/>
        <v>0</v>
      </c>
      <c r="H244" s="43">
        <f t="shared" ref="H244:H263" si="18">SUM(C244:G244)</f>
        <v>456018.8481931868</v>
      </c>
      <c r="I244" s="1"/>
    </row>
    <row r="245" spans="2:9" x14ac:dyDescent="0.2">
      <c r="B245" s="9" t="str">
        <f>$B$34</f>
        <v>Fine Arts</v>
      </c>
      <c r="C245" s="43">
        <f t="shared" si="17"/>
        <v>68063.414224123859</v>
      </c>
      <c r="D245" s="43">
        <f t="shared" si="17"/>
        <v>45045.270214962125</v>
      </c>
      <c r="E245" s="43">
        <f t="shared" si="17"/>
        <v>3353.3763697909071</v>
      </c>
      <c r="F245" s="43">
        <f t="shared" si="17"/>
        <v>0</v>
      </c>
      <c r="G245" s="43">
        <f t="shared" si="17"/>
        <v>0</v>
      </c>
      <c r="H245" s="43">
        <f t="shared" si="18"/>
        <v>116462.06080887688</v>
      </c>
      <c r="I245" s="1"/>
    </row>
    <row r="246" spans="2:9" x14ac:dyDescent="0.2">
      <c r="B246" s="9" t="str">
        <f>$B$35</f>
        <v>Teacher Education</v>
      </c>
      <c r="C246" s="43">
        <f t="shared" si="17"/>
        <v>9999.2995855140252</v>
      </c>
      <c r="D246" s="43">
        <f t="shared" si="17"/>
        <v>219501.32371508778</v>
      </c>
      <c r="E246" s="43">
        <f t="shared" si="17"/>
        <v>305343.5483381832</v>
      </c>
      <c r="F246" s="43">
        <f t="shared" si="17"/>
        <v>0</v>
      </c>
      <c r="G246" s="43">
        <f t="shared" si="17"/>
        <v>0</v>
      </c>
      <c r="H246" s="43">
        <f t="shared" si="18"/>
        <v>534844.17163878505</v>
      </c>
      <c r="I246" s="1"/>
    </row>
    <row r="247" spans="2:9" x14ac:dyDescent="0.2">
      <c r="B247" s="9" t="str">
        <f>$B$36</f>
        <v>Agriculture</v>
      </c>
      <c r="C247" s="43">
        <f t="shared" si="17"/>
        <v>46208.884448208744</v>
      </c>
      <c r="D247" s="43">
        <f t="shared" si="17"/>
        <v>48127.977254812882</v>
      </c>
      <c r="E247" s="43">
        <f t="shared" si="17"/>
        <v>61664.86546671058</v>
      </c>
      <c r="F247" s="43">
        <f t="shared" si="17"/>
        <v>0</v>
      </c>
      <c r="G247" s="43">
        <f t="shared" si="17"/>
        <v>0</v>
      </c>
      <c r="H247" s="43">
        <f t="shared" si="18"/>
        <v>156001.72716973221</v>
      </c>
      <c r="I247" s="1"/>
    </row>
    <row r="248" spans="2:9" x14ac:dyDescent="0.2">
      <c r="B248" s="9" t="str">
        <f>$B$37</f>
        <v>Engineering</v>
      </c>
      <c r="C248" s="43">
        <f t="shared" si="17"/>
        <v>8181.2451154205646</v>
      </c>
      <c r="D248" s="43">
        <f t="shared" si="17"/>
        <v>10191.806948078023</v>
      </c>
      <c r="E248" s="43">
        <f t="shared" si="17"/>
        <v>0</v>
      </c>
      <c r="F248" s="43">
        <f t="shared" si="17"/>
        <v>0</v>
      </c>
      <c r="G248" s="43">
        <f t="shared" si="17"/>
        <v>0</v>
      </c>
      <c r="H248" s="43">
        <f t="shared" si="18"/>
        <v>18373.052063498588</v>
      </c>
      <c r="I248" s="1"/>
    </row>
    <row r="249" spans="2:9" x14ac:dyDescent="0.2">
      <c r="B249" s="9" t="str">
        <f>$B$38</f>
        <v>Home Economics</v>
      </c>
      <c r="C249" s="43">
        <f t="shared" si="17"/>
        <v>9772.0427767523415</v>
      </c>
      <c r="D249" s="43">
        <f t="shared" si="17"/>
        <v>3208.5318169875254</v>
      </c>
      <c r="E249" s="43">
        <f t="shared" si="17"/>
        <v>5402.6619291075731</v>
      </c>
      <c r="F249" s="43">
        <f t="shared" si="17"/>
        <v>0</v>
      </c>
      <c r="G249" s="43">
        <f t="shared" si="17"/>
        <v>0</v>
      </c>
      <c r="H249" s="43">
        <f t="shared" si="18"/>
        <v>18383.236522847441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3901.2418837422142</v>
      </c>
      <c r="D254" s="43">
        <f t="shared" si="17"/>
        <v>0</v>
      </c>
      <c r="E254" s="43">
        <f t="shared" si="17"/>
        <v>0</v>
      </c>
      <c r="F254" s="43">
        <f t="shared" si="17"/>
        <v>0</v>
      </c>
      <c r="G254" s="43">
        <f t="shared" si="17"/>
        <v>0</v>
      </c>
      <c r="H254" s="43">
        <f t="shared" si="18"/>
        <v>3901.2418837422142</v>
      </c>
      <c r="I254" s="1"/>
    </row>
    <row r="255" spans="2:9" x14ac:dyDescent="0.2">
      <c r="B255" s="9" t="str">
        <f>$B$44</f>
        <v>Physical Training</v>
      </c>
      <c r="C255" s="43">
        <f t="shared" si="17"/>
        <v>1552.9215265381629</v>
      </c>
      <c r="D255" s="43">
        <f t="shared" si="17"/>
        <v>8493.1724567316851</v>
      </c>
      <c r="E255" s="43">
        <f t="shared" si="17"/>
        <v>0</v>
      </c>
      <c r="F255" s="43">
        <f t="shared" si="17"/>
        <v>0</v>
      </c>
      <c r="G255" s="43">
        <f t="shared" si="17"/>
        <v>0</v>
      </c>
      <c r="H255" s="43">
        <f t="shared" si="18"/>
        <v>10046.093983269848</v>
      </c>
      <c r="I255" s="1"/>
    </row>
    <row r="256" spans="2:9" x14ac:dyDescent="0.2">
      <c r="B256" s="9" t="str">
        <f>$B$45</f>
        <v>Health Services</v>
      </c>
      <c r="C256" s="43">
        <f t="shared" si="17"/>
        <v>32384.095248539739</v>
      </c>
      <c r="D256" s="43">
        <f t="shared" si="17"/>
        <v>23214.671381733275</v>
      </c>
      <c r="E256" s="43">
        <f t="shared" si="17"/>
        <v>28503.699143222711</v>
      </c>
      <c r="F256" s="43">
        <f t="shared" si="17"/>
        <v>0</v>
      </c>
      <c r="G256" s="43">
        <f t="shared" si="17"/>
        <v>0</v>
      </c>
      <c r="H256" s="43">
        <f t="shared" si="18"/>
        <v>84102.465773495729</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25680.019390070105</v>
      </c>
      <c r="D258" s="43">
        <f t="shared" si="17"/>
        <v>187038.53121380223</v>
      </c>
      <c r="E258" s="43">
        <f t="shared" si="17"/>
        <v>65577.137898133296</v>
      </c>
      <c r="F258" s="43">
        <f t="shared" si="17"/>
        <v>0</v>
      </c>
      <c r="G258" s="43">
        <f t="shared" si="17"/>
        <v>0</v>
      </c>
      <c r="H258" s="43">
        <f t="shared" si="18"/>
        <v>278295.68850200565</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30764.158009939216</v>
      </c>
      <c r="E260" s="43">
        <f t="shared" si="19"/>
        <v>0</v>
      </c>
      <c r="F260" s="43">
        <f t="shared" si="19"/>
        <v>0</v>
      </c>
      <c r="G260" s="43">
        <f t="shared" si="19"/>
        <v>0</v>
      </c>
      <c r="H260" s="43">
        <f t="shared" si="18"/>
        <v>30764.158009939216</v>
      </c>
      <c r="I260" s="1"/>
    </row>
    <row r="261" spans="2:9" x14ac:dyDescent="0.2">
      <c r="B261" s="9" t="str">
        <f>$B$50</f>
        <v>Technology</v>
      </c>
      <c r="C261" s="43">
        <f t="shared" si="19"/>
        <v>7385.8462847546771</v>
      </c>
      <c r="D261" s="43">
        <f t="shared" si="19"/>
        <v>6417.0636339750508</v>
      </c>
      <c r="E261" s="43">
        <f t="shared" si="19"/>
        <v>8942.3369861090869</v>
      </c>
      <c r="F261" s="43">
        <f t="shared" si="19"/>
        <v>0</v>
      </c>
      <c r="G261" s="43">
        <f t="shared" si="19"/>
        <v>0</v>
      </c>
      <c r="H261" s="43">
        <f t="shared" si="18"/>
        <v>22745.246904838816</v>
      </c>
      <c r="I261" s="1"/>
    </row>
    <row r="262" spans="2:9" x14ac:dyDescent="0.2">
      <c r="B262" s="9" t="str">
        <f>$B$51</f>
        <v>Nursing</v>
      </c>
      <c r="C262" s="43">
        <f t="shared" si="19"/>
        <v>0</v>
      </c>
      <c r="D262" s="43">
        <f t="shared" si="19"/>
        <v>3208.5318169875254</v>
      </c>
      <c r="E262" s="43">
        <f t="shared" si="19"/>
        <v>0</v>
      </c>
      <c r="F262" s="43">
        <f t="shared" si="19"/>
        <v>0</v>
      </c>
      <c r="G262" s="43">
        <f t="shared" si="19"/>
        <v>0</v>
      </c>
      <c r="H262" s="43">
        <f t="shared" si="18"/>
        <v>3208.5318169875254</v>
      </c>
      <c r="I262" s="1"/>
    </row>
    <row r="263" spans="2:9" x14ac:dyDescent="0.2">
      <c r="B263" s="39" t="str">
        <f>$B$52</f>
        <v>Totals</v>
      </c>
      <c r="C263" s="42">
        <f>SUM(C243:C262)</f>
        <v>1020420.9474747473</v>
      </c>
      <c r="D263" s="42">
        <f>SUM(D243:D262)</f>
        <v>1410055.3649831652</v>
      </c>
      <c r="E263" s="42">
        <f>SUM(E243:E262)</f>
        <v>697129.68754208751</v>
      </c>
      <c r="F263" s="42">
        <f>SUM(F243:F262)</f>
        <v>0</v>
      </c>
      <c r="G263" s="42">
        <f>SUM(G243:G262)</f>
        <v>0</v>
      </c>
      <c r="H263" s="42">
        <f t="shared" si="18"/>
        <v>3127606</v>
      </c>
      <c r="I263" s="54"/>
    </row>
    <row r="264" spans="2:9" x14ac:dyDescent="0.2">
      <c r="B264" s="372"/>
      <c r="C264" s="372"/>
      <c r="D264" s="372"/>
      <c r="E264" s="372"/>
      <c r="F264" s="372"/>
      <c r="G264" s="372"/>
      <c r="H264" s="373"/>
      <c r="I264" s="53"/>
    </row>
    <row r="265" spans="2:9"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6287706.6976391217</v>
      </c>
      <c r="D268" s="42">
        <f t="shared" si="20"/>
        <v>4711159.2123923171</v>
      </c>
      <c r="E268" s="42">
        <f t="shared" si="20"/>
        <v>1889992.9409539714</v>
      </c>
      <c r="F268" s="42">
        <f t="shared" si="20"/>
        <v>0</v>
      </c>
      <c r="G268" s="42">
        <f t="shared" si="20"/>
        <v>0</v>
      </c>
      <c r="H268" s="42">
        <f>SUM(C268:G268)</f>
        <v>12888858.85098541</v>
      </c>
      <c r="I268" s="1"/>
    </row>
    <row r="269" spans="2:9" x14ac:dyDescent="0.2">
      <c r="B269" s="9" t="str">
        <f>$B$33</f>
        <v>Science</v>
      </c>
      <c r="C269" s="43">
        <f t="shared" si="20"/>
        <v>2053516.4776484268</v>
      </c>
      <c r="D269" s="43">
        <f t="shared" si="20"/>
        <v>2417770.8737720214</v>
      </c>
      <c r="E269" s="43">
        <f t="shared" si="20"/>
        <v>835222.51961195632</v>
      </c>
      <c r="F269" s="43">
        <f t="shared" si="20"/>
        <v>0</v>
      </c>
      <c r="G269" s="43">
        <f t="shared" si="20"/>
        <v>0</v>
      </c>
      <c r="H269" s="43">
        <f t="shared" ref="H269:H288" si="21">SUM(C269:G269)</f>
        <v>5306509.8710324047</v>
      </c>
      <c r="I269" s="1"/>
    </row>
    <row r="270" spans="2:9" x14ac:dyDescent="0.2">
      <c r="B270" s="9" t="str">
        <f>$B$34</f>
        <v>Fine Arts</v>
      </c>
      <c r="C270" s="43">
        <f t="shared" si="20"/>
        <v>1165463.1808649711</v>
      </c>
      <c r="D270" s="43">
        <f t="shared" si="20"/>
        <v>637674.46904233075</v>
      </c>
      <c r="E270" s="43">
        <f t="shared" si="20"/>
        <v>100032.83977721272</v>
      </c>
      <c r="F270" s="43">
        <f t="shared" si="20"/>
        <v>0</v>
      </c>
      <c r="G270" s="43">
        <f t="shared" si="20"/>
        <v>0</v>
      </c>
      <c r="H270" s="43">
        <f t="shared" si="21"/>
        <v>1903170.4896845147</v>
      </c>
      <c r="I270" s="1"/>
    </row>
    <row r="271" spans="2:9" x14ac:dyDescent="0.2">
      <c r="B271" s="9" t="str">
        <f>$B$35</f>
        <v>Teacher Education</v>
      </c>
      <c r="C271" s="43">
        <f t="shared" si="20"/>
        <v>165176.78734299928</v>
      </c>
      <c r="D271" s="43">
        <f t="shared" si="20"/>
        <v>1676829.9415587867</v>
      </c>
      <c r="E271" s="43">
        <f t="shared" si="20"/>
        <v>2655975.3314557439</v>
      </c>
      <c r="F271" s="43">
        <f t="shared" si="20"/>
        <v>0</v>
      </c>
      <c r="G271" s="43">
        <f t="shared" si="20"/>
        <v>0</v>
      </c>
      <c r="H271" s="43">
        <f t="shared" si="21"/>
        <v>4497982.0603575297</v>
      </c>
      <c r="I271" s="1"/>
    </row>
    <row r="272" spans="2:9" x14ac:dyDescent="0.2">
      <c r="B272" s="9" t="str">
        <f>$B$36</f>
        <v>Agriculture</v>
      </c>
      <c r="C272" s="43">
        <f t="shared" si="20"/>
        <v>881830.02899723453</v>
      </c>
      <c r="D272" s="43">
        <f t="shared" si="20"/>
        <v>926215.46112102875</v>
      </c>
      <c r="E272" s="43">
        <f t="shared" si="20"/>
        <v>1237932.0531706444</v>
      </c>
      <c r="F272" s="43">
        <f t="shared" si="20"/>
        <v>0</v>
      </c>
      <c r="G272" s="43">
        <f t="shared" si="20"/>
        <v>0</v>
      </c>
      <c r="H272" s="43">
        <f t="shared" si="21"/>
        <v>3045977.543288908</v>
      </c>
      <c r="I272" s="1"/>
    </row>
    <row r="273" spans="2:9" x14ac:dyDescent="0.2">
      <c r="B273" s="9" t="str">
        <f>$B$37</f>
        <v>Engineering</v>
      </c>
      <c r="C273" s="43">
        <f t="shared" si="20"/>
        <v>112038.90183561049</v>
      </c>
      <c r="D273" s="43">
        <f t="shared" si="20"/>
        <v>92271.84840531541</v>
      </c>
      <c r="E273" s="43">
        <f t="shared" si="20"/>
        <v>0</v>
      </c>
      <c r="F273" s="43">
        <f t="shared" si="20"/>
        <v>0</v>
      </c>
      <c r="G273" s="43">
        <f t="shared" si="20"/>
        <v>0</v>
      </c>
      <c r="H273" s="43">
        <f t="shared" si="21"/>
        <v>204310.7502409259</v>
      </c>
      <c r="I273" s="1"/>
    </row>
    <row r="274" spans="2:9" x14ac:dyDescent="0.2">
      <c r="B274" s="9" t="str">
        <f>$B$38</f>
        <v>Home Economics</v>
      </c>
      <c r="C274" s="43">
        <f t="shared" si="20"/>
        <v>63712.230598424532</v>
      </c>
      <c r="D274" s="43">
        <f t="shared" si="20"/>
        <v>19387.849934570178</v>
      </c>
      <c r="E274" s="43">
        <f t="shared" si="20"/>
        <v>74754.934772141249</v>
      </c>
      <c r="F274" s="43">
        <f t="shared" si="20"/>
        <v>0</v>
      </c>
      <c r="G274" s="43">
        <f t="shared" si="20"/>
        <v>0</v>
      </c>
      <c r="H274" s="43">
        <f t="shared" si="21"/>
        <v>157855.01530513595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75308.126021110991</v>
      </c>
      <c r="D279" s="43">
        <f t="shared" si="20"/>
        <v>0</v>
      </c>
      <c r="E279" s="43">
        <f t="shared" si="20"/>
        <v>0</v>
      </c>
      <c r="F279" s="43">
        <f t="shared" si="20"/>
        <v>0</v>
      </c>
      <c r="G279" s="43">
        <f t="shared" si="20"/>
        <v>0</v>
      </c>
      <c r="H279" s="43">
        <f t="shared" si="21"/>
        <v>75308.126021110991</v>
      </c>
      <c r="I279" s="1"/>
    </row>
    <row r="280" spans="2:9" x14ac:dyDescent="0.2">
      <c r="B280" s="9" t="str">
        <f>$B$44</f>
        <v>Physical Training</v>
      </c>
      <c r="C280" s="43">
        <f t="shared" si="20"/>
        <v>25143.072743799989</v>
      </c>
      <c r="D280" s="43">
        <f t="shared" si="20"/>
        <v>55242.465030920124</v>
      </c>
      <c r="E280" s="43">
        <f t="shared" si="20"/>
        <v>0</v>
      </c>
      <c r="F280" s="43">
        <f t="shared" si="20"/>
        <v>0</v>
      </c>
      <c r="G280" s="43">
        <f t="shared" si="20"/>
        <v>0</v>
      </c>
      <c r="H280" s="43">
        <f t="shared" si="21"/>
        <v>80385.537774720113</v>
      </c>
      <c r="I280" s="1"/>
    </row>
    <row r="281" spans="2:9" x14ac:dyDescent="0.2">
      <c r="B281" s="9" t="str">
        <f>$B$45</f>
        <v>Health Services</v>
      </c>
      <c r="C281" s="43">
        <f t="shared" si="20"/>
        <v>275445.29093239229</v>
      </c>
      <c r="D281" s="43">
        <f t="shared" si="20"/>
        <v>193032.76011275459</v>
      </c>
      <c r="E281" s="43">
        <f t="shared" si="20"/>
        <v>196694.63342075743</v>
      </c>
      <c r="F281" s="43">
        <f t="shared" si="20"/>
        <v>0</v>
      </c>
      <c r="G281" s="43">
        <f t="shared" si="20"/>
        <v>0</v>
      </c>
      <c r="H281" s="43">
        <f t="shared" si="21"/>
        <v>665172.68446590425</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269877.56758082728</v>
      </c>
      <c r="D283" s="43">
        <f t="shared" si="20"/>
        <v>1513991.8754146369</v>
      </c>
      <c r="E283" s="43">
        <f t="shared" si="20"/>
        <v>791156.23904520739</v>
      </c>
      <c r="F283" s="43">
        <f t="shared" si="20"/>
        <v>0</v>
      </c>
      <c r="G283" s="43">
        <f t="shared" si="20"/>
        <v>0</v>
      </c>
      <c r="H283" s="43">
        <f t="shared" si="21"/>
        <v>2575025.6820406718</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489385.94039080234</v>
      </c>
      <c r="E285" s="43">
        <f t="shared" si="22"/>
        <v>0</v>
      </c>
      <c r="F285" s="43">
        <f t="shared" si="22"/>
        <v>0</v>
      </c>
      <c r="G285" s="43">
        <f t="shared" si="22"/>
        <v>0</v>
      </c>
      <c r="H285" s="43">
        <f t="shared" si="21"/>
        <v>489385.94039080234</v>
      </c>
      <c r="I285" s="1"/>
    </row>
    <row r="286" spans="2:9" x14ac:dyDescent="0.2">
      <c r="B286" s="9" t="str">
        <f>$B$50</f>
        <v>Technology</v>
      </c>
      <c r="C286" s="43">
        <f t="shared" si="22"/>
        <v>83129.922985915924</v>
      </c>
      <c r="D286" s="43">
        <f t="shared" si="22"/>
        <v>75869.250221267124</v>
      </c>
      <c r="E286" s="43">
        <f t="shared" si="22"/>
        <v>72425.228133870885</v>
      </c>
      <c r="F286" s="43">
        <f t="shared" si="22"/>
        <v>0</v>
      </c>
      <c r="G286" s="43">
        <f t="shared" si="22"/>
        <v>0</v>
      </c>
      <c r="H286" s="43">
        <f t="shared" si="21"/>
        <v>231424.40134105395</v>
      </c>
      <c r="I286" s="1"/>
    </row>
    <row r="287" spans="2:9" x14ac:dyDescent="0.2">
      <c r="B287" s="9" t="str">
        <f>$B$51</f>
        <v>Nursing</v>
      </c>
      <c r="C287" s="43">
        <f t="shared" si="22"/>
        <v>0</v>
      </c>
      <c r="D287" s="43">
        <f t="shared" si="22"/>
        <v>97169.047070907895</v>
      </c>
      <c r="E287" s="43">
        <f t="shared" si="22"/>
        <v>0</v>
      </c>
      <c r="F287" s="43">
        <f t="shared" si="22"/>
        <v>0</v>
      </c>
      <c r="G287" s="43">
        <f t="shared" si="22"/>
        <v>0</v>
      </c>
      <c r="H287" s="43">
        <f t="shared" si="21"/>
        <v>97169.047070907895</v>
      </c>
      <c r="I287" s="1"/>
    </row>
    <row r="288" spans="2:9" x14ac:dyDescent="0.2">
      <c r="B288" s="39" t="str">
        <f>$B$52</f>
        <v>Totals</v>
      </c>
      <c r="C288" s="42">
        <f>SUM(C268:C287)</f>
        <v>11458348.285190834</v>
      </c>
      <c r="D288" s="42">
        <f>SUM(D268:D287)</f>
        <v>12906000.994467659</v>
      </c>
      <c r="E288" s="42">
        <f>SUM(E268:E287)</f>
        <v>7854186.7203415055</v>
      </c>
      <c r="F288" s="42">
        <f>SUM(F268:F287)</f>
        <v>0</v>
      </c>
      <c r="G288" s="42">
        <f>SUM(G268:G287)</f>
        <v>0</v>
      </c>
      <c r="H288" s="42">
        <f t="shared" si="21"/>
        <v>32218536</v>
      </c>
      <c r="I288" s="92"/>
    </row>
    <row r="289" spans="2:9" x14ac:dyDescent="0.2">
      <c r="H289" s="58"/>
    </row>
    <row r="290" spans="2:9"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382.04561293225919</v>
      </c>
      <c r="D293" s="40">
        <f t="shared" si="23"/>
        <v>489.16615225753475</v>
      </c>
      <c r="E293" s="40">
        <f t="shared" si="23"/>
        <v>710.52366201277118</v>
      </c>
      <c r="F293" s="40">
        <f t="shared" si="23"/>
        <v>0</v>
      </c>
      <c r="G293" s="41">
        <f t="shared" si="23"/>
        <v>0</v>
      </c>
      <c r="H293" s="42">
        <f t="shared" si="23"/>
        <v>448.32372781611218</v>
      </c>
      <c r="I293" s="1"/>
    </row>
    <row r="294" spans="2:9" x14ac:dyDescent="0.2">
      <c r="B294" s="9" t="str">
        <f>$B$33</f>
        <v>Science</v>
      </c>
      <c r="C294" s="75">
        <f t="shared" si="23"/>
        <v>422.88230594077982</v>
      </c>
      <c r="D294" s="75">
        <f t="shared" si="23"/>
        <v>694.76174533678773</v>
      </c>
      <c r="E294" s="75">
        <f t="shared" si="23"/>
        <v>975.72724253733213</v>
      </c>
      <c r="F294" s="75">
        <f t="shared" si="23"/>
        <v>0</v>
      </c>
      <c r="G294" s="96">
        <f t="shared" si="23"/>
        <v>0</v>
      </c>
      <c r="H294" s="43">
        <f t="shared" si="23"/>
        <v>577.29654819760708</v>
      </c>
      <c r="I294" s="1"/>
    </row>
    <row r="295" spans="2:9" x14ac:dyDescent="0.2">
      <c r="B295" s="9" t="str">
        <f>$B$34</f>
        <v>Fine Arts</v>
      </c>
      <c r="C295" s="75">
        <f t="shared" si="23"/>
        <v>648.56047905674518</v>
      </c>
      <c r="D295" s="75">
        <f t="shared" si="23"/>
        <v>890.60680033845074</v>
      </c>
      <c r="E295" s="75">
        <f t="shared" si="23"/>
        <v>1852.4599958743097</v>
      </c>
      <c r="F295" s="75">
        <f t="shared" si="23"/>
        <v>0</v>
      </c>
      <c r="G295" s="96">
        <f t="shared" si="23"/>
        <v>0</v>
      </c>
      <c r="H295" s="43">
        <f t="shared" si="23"/>
        <v>741.39871043417008</v>
      </c>
      <c r="I295" s="1"/>
    </row>
    <row r="296" spans="2:9" x14ac:dyDescent="0.2">
      <c r="B296" s="9" t="str">
        <f>$B$35</f>
        <v>Teacher Education</v>
      </c>
      <c r="C296" s="75">
        <f t="shared" si="23"/>
        <v>625.66964902651239</v>
      </c>
      <c r="D296" s="75">
        <f t="shared" si="23"/>
        <v>480.60474106012805</v>
      </c>
      <c r="E296" s="75">
        <f t="shared" si="23"/>
        <v>540.16175136378763</v>
      </c>
      <c r="F296" s="75">
        <f t="shared" si="23"/>
        <v>0</v>
      </c>
      <c r="G296" s="96">
        <f t="shared" si="23"/>
        <v>0</v>
      </c>
      <c r="H296" s="43">
        <f t="shared" si="23"/>
        <v>518.79839219810026</v>
      </c>
      <c r="I296" s="1"/>
    </row>
    <row r="297" spans="2:9" x14ac:dyDescent="0.2">
      <c r="B297" s="9" t="str">
        <f>$B$36</f>
        <v>Agriculture</v>
      </c>
      <c r="C297" s="75">
        <f t="shared" si="23"/>
        <v>722.81149917806113</v>
      </c>
      <c r="D297" s="75">
        <f t="shared" si="23"/>
        <v>1210.7391648640898</v>
      </c>
      <c r="E297" s="75">
        <f t="shared" si="23"/>
        <v>1246.658663817366</v>
      </c>
      <c r="F297" s="75">
        <f t="shared" si="23"/>
        <v>0</v>
      </c>
      <c r="G297" s="96">
        <f t="shared" si="23"/>
        <v>0</v>
      </c>
      <c r="H297" s="43">
        <f t="shared" si="23"/>
        <v>1022.8265759868731</v>
      </c>
      <c r="I297" s="1"/>
    </row>
    <row r="298" spans="2:9" x14ac:dyDescent="0.2">
      <c r="B298" s="9" t="str">
        <f>$B$37</f>
        <v>Engineering</v>
      </c>
      <c r="C298" s="75">
        <f t="shared" si="23"/>
        <v>518.6986196093078</v>
      </c>
      <c r="D298" s="75">
        <f t="shared" si="23"/>
        <v>569.57931114392227</v>
      </c>
      <c r="E298" s="75">
        <f t="shared" si="23"/>
        <v>0</v>
      </c>
      <c r="F298" s="75">
        <f t="shared" si="23"/>
        <v>0</v>
      </c>
      <c r="G298" s="96">
        <f t="shared" si="23"/>
        <v>0</v>
      </c>
      <c r="H298" s="43">
        <f t="shared" si="23"/>
        <v>540.5046302669997</v>
      </c>
      <c r="I298" s="1"/>
    </row>
    <row r="299" spans="2:9" x14ac:dyDescent="0.2">
      <c r="B299" s="9" t="str">
        <f>$B$38</f>
        <v>Home Economics</v>
      </c>
      <c r="C299" s="75">
        <f t="shared" si="23"/>
        <v>246.94663022645167</v>
      </c>
      <c r="D299" s="75">
        <f t="shared" si="23"/>
        <v>380.15392028568976</v>
      </c>
      <c r="E299" s="75">
        <f t="shared" si="23"/>
        <v>859.25212381771553</v>
      </c>
      <c r="F299" s="75">
        <f t="shared" si="23"/>
        <v>0</v>
      </c>
      <c r="G299" s="96">
        <f t="shared" si="23"/>
        <v>0</v>
      </c>
      <c r="H299" s="43">
        <f t="shared" si="23"/>
        <v>398.6237760230706</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9"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731.14685457389317</v>
      </c>
      <c r="D304" s="75">
        <f t="shared" si="23"/>
        <v>0</v>
      </c>
      <c r="E304" s="75">
        <f t="shared" si="23"/>
        <v>0</v>
      </c>
      <c r="F304" s="75">
        <f t="shared" si="23"/>
        <v>0</v>
      </c>
      <c r="G304" s="96">
        <f t="shared" si="23"/>
        <v>0</v>
      </c>
      <c r="H304" s="43">
        <f t="shared" si="23"/>
        <v>731.14685457389317</v>
      </c>
      <c r="I304" s="1"/>
    </row>
    <row r="305" spans="2:9" x14ac:dyDescent="0.2">
      <c r="B305" s="9" t="str">
        <f>$B$44</f>
        <v>Physical Training</v>
      </c>
      <c r="C305" s="75">
        <f t="shared" si="23"/>
        <v>613.24567667804854</v>
      </c>
      <c r="D305" s="75">
        <f t="shared" si="23"/>
        <v>409.20344467348241</v>
      </c>
      <c r="E305" s="75">
        <f t="shared" si="23"/>
        <v>0</v>
      </c>
      <c r="F305" s="75">
        <f t="shared" si="23"/>
        <v>0</v>
      </c>
      <c r="G305" s="96">
        <f t="shared" si="23"/>
        <v>0</v>
      </c>
      <c r="H305" s="43">
        <f t="shared" si="23"/>
        <v>456.73601008363698</v>
      </c>
      <c r="I305" s="1"/>
    </row>
    <row r="306" spans="2:9" x14ac:dyDescent="0.2">
      <c r="B306" s="9" t="str">
        <f>$B$45</f>
        <v>Health Services</v>
      </c>
      <c r="C306" s="75">
        <f t="shared" si="23"/>
        <v>322.15823500864593</v>
      </c>
      <c r="D306" s="75">
        <f t="shared" si="23"/>
        <v>523.12401114567638</v>
      </c>
      <c r="E306" s="75">
        <f t="shared" si="23"/>
        <v>428.5286131171186</v>
      </c>
      <c r="F306" s="75">
        <f t="shared" si="23"/>
        <v>0</v>
      </c>
      <c r="G306" s="96">
        <f t="shared" si="23"/>
        <v>0</v>
      </c>
      <c r="H306" s="43">
        <f t="shared" si="23"/>
        <v>395.23035321800609</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398.04950970623491</v>
      </c>
      <c r="D308" s="75">
        <f t="shared" si="23"/>
        <v>509.24718311962226</v>
      </c>
      <c r="E308" s="75">
        <f t="shared" si="23"/>
        <v>749.20098394432523</v>
      </c>
      <c r="F308" s="75">
        <f t="shared" si="23"/>
        <v>0</v>
      </c>
      <c r="G308" s="96">
        <f t="shared" si="23"/>
        <v>0</v>
      </c>
      <c r="H308" s="43">
        <f t="shared" si="23"/>
        <v>547.06302996402633</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1000.78924415297</v>
      </c>
      <c r="E310" s="75">
        <f t="shared" si="24"/>
        <v>0</v>
      </c>
      <c r="F310" s="75">
        <f t="shared" si="24"/>
        <v>0</v>
      </c>
      <c r="G310" s="96">
        <f t="shared" si="24"/>
        <v>0</v>
      </c>
      <c r="H310" s="43">
        <f t="shared" si="24"/>
        <v>1000.78924415297</v>
      </c>
      <c r="I310" s="1"/>
    </row>
    <row r="311" spans="2:9" x14ac:dyDescent="0.2">
      <c r="B311" s="9" t="str">
        <f>$B$50</f>
        <v>Technology</v>
      </c>
      <c r="C311" s="75">
        <f t="shared" si="24"/>
        <v>426.30729736367141</v>
      </c>
      <c r="D311" s="75">
        <f t="shared" si="24"/>
        <v>743.81617863987378</v>
      </c>
      <c r="E311" s="75">
        <f t="shared" si="24"/>
        <v>502.95297315188117</v>
      </c>
      <c r="F311" s="75">
        <f t="shared" si="24"/>
        <v>0</v>
      </c>
      <c r="G311" s="96">
        <f t="shared" si="24"/>
        <v>0</v>
      </c>
      <c r="H311" s="43">
        <f t="shared" si="24"/>
        <v>524.77188512710643</v>
      </c>
      <c r="I311" s="1"/>
    </row>
    <row r="312" spans="2:9" x14ac:dyDescent="0.2">
      <c r="B312" s="9" t="str">
        <f>$B$51</f>
        <v>Nursing</v>
      </c>
      <c r="C312" s="75">
        <f t="shared" si="24"/>
        <v>0</v>
      </c>
      <c r="D312" s="75">
        <f t="shared" si="24"/>
        <v>1905.2754327629</v>
      </c>
      <c r="E312" s="75">
        <f t="shared" si="24"/>
        <v>0</v>
      </c>
      <c r="F312" s="75">
        <f t="shared" si="24"/>
        <v>0</v>
      </c>
      <c r="G312" s="96">
        <f t="shared" si="24"/>
        <v>0</v>
      </c>
      <c r="H312" s="43">
        <f t="shared" si="24"/>
        <v>1905.2754327629</v>
      </c>
      <c r="I312" s="1"/>
    </row>
    <row r="313" spans="2:9" x14ac:dyDescent="0.2">
      <c r="B313" s="39" t="str">
        <f>$B$52</f>
        <v>Totals</v>
      </c>
      <c r="C313" s="42">
        <f t="shared" si="24"/>
        <v>425.31265673845934</v>
      </c>
      <c r="D313" s="42">
        <f t="shared" si="24"/>
        <v>575.82657361654663</v>
      </c>
      <c r="E313" s="42">
        <f t="shared" si="24"/>
        <v>699.64250136660485</v>
      </c>
      <c r="F313" s="42">
        <f t="shared" si="24"/>
        <v>0</v>
      </c>
      <c r="G313" s="42">
        <f t="shared" si="24"/>
        <v>0</v>
      </c>
      <c r="H313" s="42">
        <f t="shared" si="24"/>
        <v>531.83453284912514</v>
      </c>
      <c r="I313" s="54"/>
    </row>
    <row r="315" spans="2:9"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1.2803867802671751</v>
      </c>
      <c r="E318" s="59">
        <f t="shared" si="25"/>
        <v>1.8597875174102698</v>
      </c>
      <c r="F318" s="59">
        <f t="shared" si="25"/>
        <v>0</v>
      </c>
      <c r="G318" s="59">
        <f t="shared" si="25"/>
        <v>0</v>
      </c>
      <c r="H318" s="59">
        <f t="shared" si="25"/>
        <v>1.1734822038006358</v>
      </c>
      <c r="I318" s="1"/>
    </row>
    <row r="319" spans="2:9" x14ac:dyDescent="0.2">
      <c r="B319" s="9" t="str">
        <f>$B$33</f>
        <v>Science</v>
      </c>
      <c r="C319" s="59">
        <f t="shared" ref="C319:H334" si="26">IF($C$293=0,"",C294/$C$293)</f>
        <v>1.1068895745068048</v>
      </c>
      <c r="D319" s="59">
        <f t="shared" si="26"/>
        <v>1.8185308817038464</v>
      </c>
      <c r="E319" s="59">
        <f t="shared" si="26"/>
        <v>2.5539548407544181</v>
      </c>
      <c r="F319" s="59">
        <f t="shared" si="26"/>
        <v>0</v>
      </c>
      <c r="G319" s="59">
        <f t="shared" si="26"/>
        <v>0</v>
      </c>
      <c r="H319" s="59">
        <f t="shared" si="26"/>
        <v>1.5110670785270031</v>
      </c>
      <c r="I319" s="1"/>
    </row>
    <row r="320" spans="2:9" x14ac:dyDescent="0.2">
      <c r="B320" s="9" t="str">
        <f>$B$34</f>
        <v>Fine Arts</v>
      </c>
      <c r="C320" s="59">
        <f t="shared" si="26"/>
        <v>1.6975995983279146</v>
      </c>
      <c r="D320" s="59">
        <f t="shared" si="26"/>
        <v>2.3311530618108809</v>
      </c>
      <c r="E320" s="59">
        <f t="shared" si="26"/>
        <v>4.8487927440296792</v>
      </c>
      <c r="F320" s="59">
        <f t="shared" si="26"/>
        <v>0</v>
      </c>
      <c r="G320" s="59">
        <f t="shared" si="26"/>
        <v>0</v>
      </c>
      <c r="H320" s="59">
        <f t="shared" si="26"/>
        <v>1.9406026017255382</v>
      </c>
      <c r="I320" s="1"/>
    </row>
    <row r="321" spans="2:9" x14ac:dyDescent="0.2">
      <c r="B321" s="9" t="str">
        <f>$B$35</f>
        <v>Teacher Education</v>
      </c>
      <c r="C321" s="59">
        <f t="shared" si="26"/>
        <v>1.6376831138680039</v>
      </c>
      <c r="D321" s="59">
        <f t="shared" si="26"/>
        <v>1.2579773848766704</v>
      </c>
      <c r="E321" s="59">
        <f t="shared" si="26"/>
        <v>1.4138671747018965</v>
      </c>
      <c r="F321" s="59">
        <f t="shared" si="26"/>
        <v>0</v>
      </c>
      <c r="G321" s="59">
        <f t="shared" si="26"/>
        <v>0</v>
      </c>
      <c r="H321" s="59">
        <f t="shared" si="26"/>
        <v>1.3579488276707128</v>
      </c>
      <c r="I321" s="1"/>
    </row>
    <row r="322" spans="2:9" x14ac:dyDescent="0.2">
      <c r="B322" s="9" t="str">
        <f>$B$36</f>
        <v>Agriculture</v>
      </c>
      <c r="C322" s="59">
        <f t="shared" si="26"/>
        <v>1.8919507899341417</v>
      </c>
      <c r="D322" s="59">
        <f t="shared" si="26"/>
        <v>3.1690958458375675</v>
      </c>
      <c r="E322" s="59">
        <f t="shared" si="26"/>
        <v>3.2631147214309513</v>
      </c>
      <c r="F322" s="59">
        <f t="shared" si="26"/>
        <v>0</v>
      </c>
      <c r="G322" s="59">
        <f t="shared" si="26"/>
        <v>0</v>
      </c>
      <c r="H322" s="59">
        <f t="shared" si="26"/>
        <v>2.6772368046226753</v>
      </c>
      <c r="I322" s="1"/>
    </row>
    <row r="323" spans="2:9" x14ac:dyDescent="0.2">
      <c r="B323" s="9" t="str">
        <f>$B$37</f>
        <v>Engineering</v>
      </c>
      <c r="C323" s="59">
        <f t="shared" si="26"/>
        <v>1.357687674066496</v>
      </c>
      <c r="D323" s="59">
        <f t="shared" si="26"/>
        <v>1.4908672992533873</v>
      </c>
      <c r="E323" s="59">
        <f t="shared" si="26"/>
        <v>0</v>
      </c>
      <c r="F323" s="59">
        <f t="shared" si="26"/>
        <v>0</v>
      </c>
      <c r="G323" s="59">
        <f t="shared" si="26"/>
        <v>0</v>
      </c>
      <c r="H323" s="59">
        <f t="shared" si="26"/>
        <v>1.4147646562894494</v>
      </c>
      <c r="I323" s="1"/>
    </row>
    <row r="324" spans="2:9" x14ac:dyDescent="0.2">
      <c r="B324" s="9" t="str">
        <f>$B$38</f>
        <v>Home Economics</v>
      </c>
      <c r="C324" s="59">
        <f t="shared" si="26"/>
        <v>0.64637996581376256</v>
      </c>
      <c r="D324" s="59">
        <f t="shared" si="26"/>
        <v>0.99504851624377944</v>
      </c>
      <c r="E324" s="59">
        <f t="shared" si="26"/>
        <v>2.2490825564592209</v>
      </c>
      <c r="F324" s="59">
        <f t="shared" si="26"/>
        <v>0</v>
      </c>
      <c r="G324" s="59">
        <f t="shared" si="26"/>
        <v>0</v>
      </c>
      <c r="H324" s="59">
        <f t="shared" si="26"/>
        <v>1.0433931513139791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1.9137684868626756</v>
      </c>
      <c r="D329" s="59">
        <f t="shared" si="26"/>
        <v>0</v>
      </c>
      <c r="E329" s="59">
        <f t="shared" si="26"/>
        <v>0</v>
      </c>
      <c r="F329" s="59">
        <f t="shared" si="26"/>
        <v>0</v>
      </c>
      <c r="G329" s="59">
        <f t="shared" si="26"/>
        <v>0</v>
      </c>
      <c r="H329" s="59">
        <f t="shared" si="26"/>
        <v>1.9137684868626756</v>
      </c>
      <c r="I329" s="1"/>
    </row>
    <row r="330" spans="2:9" x14ac:dyDescent="0.2">
      <c r="B330" s="9" t="str">
        <f>$B$44</f>
        <v>Physical Training</v>
      </c>
      <c r="C330" s="59">
        <f t="shared" si="26"/>
        <v>1.6051635090671323</v>
      </c>
      <c r="D330" s="59">
        <f t="shared" si="26"/>
        <v>1.0710853123866091</v>
      </c>
      <c r="E330" s="59">
        <f t="shared" si="26"/>
        <v>0</v>
      </c>
      <c r="F330" s="59">
        <f t="shared" si="26"/>
        <v>0</v>
      </c>
      <c r="G330" s="59">
        <f t="shared" si="26"/>
        <v>0</v>
      </c>
      <c r="H330" s="59">
        <f t="shared" si="26"/>
        <v>1.1955012559315037</v>
      </c>
      <c r="I330" s="1"/>
    </row>
    <row r="331" spans="2:9" x14ac:dyDescent="0.2">
      <c r="B331" s="9" t="str">
        <f>$B$45</f>
        <v>Health Services</v>
      </c>
      <c r="C331" s="59">
        <f t="shared" si="26"/>
        <v>0.84324547672732486</v>
      </c>
      <c r="D331" s="59">
        <f t="shared" si="26"/>
        <v>1.3692710855403329</v>
      </c>
      <c r="E331" s="59">
        <f t="shared" si="26"/>
        <v>1.1216687186330847</v>
      </c>
      <c r="F331" s="59">
        <f t="shared" si="26"/>
        <v>0</v>
      </c>
      <c r="G331" s="59">
        <f t="shared" si="26"/>
        <v>0</v>
      </c>
      <c r="H331" s="59">
        <f t="shared" si="26"/>
        <v>1.034510906131213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1.0418900158312074</v>
      </c>
      <c r="D333" s="59">
        <f t="shared" si="26"/>
        <v>1.3329486477048418</v>
      </c>
      <c r="E333" s="59">
        <f t="shared" si="26"/>
        <v>1.9610249629464183</v>
      </c>
      <c r="F333" s="59">
        <f t="shared" si="26"/>
        <v>0</v>
      </c>
      <c r="G333" s="59">
        <f t="shared" si="26"/>
        <v>0</v>
      </c>
      <c r="H333" s="59">
        <f t="shared" si="26"/>
        <v>1.4319311921035631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2.619554341880169</v>
      </c>
      <c r="E335" s="59">
        <f t="shared" si="27"/>
        <v>0</v>
      </c>
      <c r="F335" s="59">
        <f t="shared" si="27"/>
        <v>0</v>
      </c>
      <c r="G335" s="59">
        <f t="shared" si="27"/>
        <v>0</v>
      </c>
      <c r="H335" s="59">
        <f t="shared" si="27"/>
        <v>2.619554341880169</v>
      </c>
      <c r="I335" s="1"/>
    </row>
    <row r="336" spans="2:9" x14ac:dyDescent="0.2">
      <c r="B336" s="9" t="str">
        <f>$B$50</f>
        <v>Technology</v>
      </c>
      <c r="C336" s="59">
        <f t="shared" si="27"/>
        <v>1.1158544501838326</v>
      </c>
      <c r="D336" s="59">
        <f t="shared" si="27"/>
        <v>1.9469302969636781</v>
      </c>
      <c r="E336" s="59">
        <f t="shared" si="27"/>
        <v>1.3164736254701088</v>
      </c>
      <c r="F336" s="59">
        <f t="shared" si="27"/>
        <v>0</v>
      </c>
      <c r="G336" s="59">
        <f t="shared" si="27"/>
        <v>0</v>
      </c>
      <c r="H336" s="59">
        <f t="shared" si="27"/>
        <v>1.3735843767433973</v>
      </c>
      <c r="I336" s="1"/>
    </row>
    <row r="337" spans="2:9" x14ac:dyDescent="0.2">
      <c r="B337" s="9" t="str">
        <f>$B$51</f>
        <v>Nursing</v>
      </c>
      <c r="C337" s="59">
        <f t="shared" si="27"/>
        <v>0</v>
      </c>
      <c r="D337" s="59">
        <f t="shared" si="27"/>
        <v>4.98703654293951</v>
      </c>
      <c r="E337" s="59">
        <f t="shared" si="27"/>
        <v>0</v>
      </c>
      <c r="F337" s="59">
        <f t="shared" si="27"/>
        <v>0</v>
      </c>
      <c r="G337" s="59">
        <f t="shared" si="27"/>
        <v>0</v>
      </c>
      <c r="H337" s="59">
        <f t="shared" si="27"/>
        <v>4.98703654293951</v>
      </c>
      <c r="I337" s="1"/>
    </row>
    <row r="338" spans="2:9" x14ac:dyDescent="0.2">
      <c r="B338" s="39" t="str">
        <f>$B$52</f>
        <v>Totals</v>
      </c>
      <c r="C338" s="59">
        <f t="shared" si="27"/>
        <v>1.1132509897813481</v>
      </c>
      <c r="D338" s="59">
        <f t="shared" si="27"/>
        <v>1.5072194369593426</v>
      </c>
      <c r="E338" s="59">
        <f t="shared" si="27"/>
        <v>1.8313062045045889</v>
      </c>
      <c r="F338" s="59">
        <f t="shared" si="27"/>
        <v>0</v>
      </c>
      <c r="G338" s="59">
        <f t="shared" si="27"/>
        <v>0</v>
      </c>
      <c r="H338" s="59">
        <f t="shared" si="27"/>
        <v>1.3920707759662854</v>
      </c>
      <c r="I338" s="54"/>
    </row>
    <row r="340" spans="2:9"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11461.368387967776</v>
      </c>
      <c r="D343" s="42">
        <f t="shared" si="28"/>
        <v>14674.984567726042</v>
      </c>
      <c r="E343" s="42">
        <f>E293*24</f>
        <v>17052.567888306508</v>
      </c>
      <c r="F343" s="42">
        <f>F293*18</f>
        <v>0</v>
      </c>
      <c r="G343" s="42">
        <f>G293*24</f>
        <v>0</v>
      </c>
      <c r="H343" s="42">
        <f>IF((C32/30+D32/30+E32/24+F32/18+G32/24)=0,0,H268/(C32/30+D32/30+E32/24+F32/18+G32/24))</f>
        <v>13145.636959596186</v>
      </c>
      <c r="I343" s="1"/>
    </row>
    <row r="344" spans="2:9" x14ac:dyDescent="0.2">
      <c r="B344" s="9" t="str">
        <f>$B$33</f>
        <v>Science</v>
      </c>
      <c r="C344" s="43">
        <f t="shared" si="28"/>
        <v>12686.469178223395</v>
      </c>
      <c r="D344" s="43">
        <f t="shared" si="28"/>
        <v>20842.852360103632</v>
      </c>
      <c r="E344" s="43">
        <f>E294*24</f>
        <v>23417.453820895971</v>
      </c>
      <c r="F344" s="43">
        <f>F294*18</f>
        <v>0</v>
      </c>
      <c r="G344" s="43">
        <f>G294*24</f>
        <v>0</v>
      </c>
      <c r="H344" s="43">
        <f t="shared" ref="H344:H363" si="29">IF((C33/30+D33/30+E33/24+F33/18+G33/24)=0,0,H269/(C33/30+D33/30+E33/24+F33/18+G33/24))</f>
        <v>16924.866694766333</v>
      </c>
      <c r="I344" s="1"/>
    </row>
    <row r="345" spans="2:9" x14ac:dyDescent="0.2">
      <c r="B345" s="9" t="str">
        <f>$B$34</f>
        <v>Fine Arts</v>
      </c>
      <c r="C345" s="43">
        <f t="shared" si="28"/>
        <v>19456.814371702356</v>
      </c>
      <c r="D345" s="43">
        <f t="shared" si="28"/>
        <v>26718.204010153524</v>
      </c>
      <c r="E345" s="43">
        <f t="shared" ref="E345:E363" si="30">E295*24</f>
        <v>44459.039900983436</v>
      </c>
      <c r="F345" s="43">
        <f t="shared" ref="F345:F363" si="31">F295*18</f>
        <v>0</v>
      </c>
      <c r="G345" s="43">
        <f t="shared" ref="G345:G363" si="32">G295*24</f>
        <v>0</v>
      </c>
      <c r="H345" s="43">
        <f t="shared" si="29"/>
        <v>22125.601507667288</v>
      </c>
      <c r="I345" s="1"/>
    </row>
    <row r="346" spans="2:9" x14ac:dyDescent="0.2">
      <c r="B346" s="9" t="str">
        <f>$B$35</f>
        <v>Teacher Education</v>
      </c>
      <c r="C346" s="43">
        <f t="shared" si="28"/>
        <v>18770.08947079537</v>
      </c>
      <c r="D346" s="43">
        <f t="shared" si="28"/>
        <v>14418.142231803842</v>
      </c>
      <c r="E346" s="43">
        <f t="shared" si="30"/>
        <v>12963.882032730904</v>
      </c>
      <c r="F346" s="43">
        <f t="shared" si="31"/>
        <v>0</v>
      </c>
      <c r="G346" s="43">
        <f t="shared" si="32"/>
        <v>0</v>
      </c>
      <c r="H346" s="43">
        <f t="shared" si="29"/>
        <v>13631.28134057892</v>
      </c>
      <c r="I346" s="1"/>
    </row>
    <row r="347" spans="2:9" x14ac:dyDescent="0.2">
      <c r="B347" s="9" t="str">
        <f>$B$36</f>
        <v>Agriculture</v>
      </c>
      <c r="C347" s="43">
        <f t="shared" si="28"/>
        <v>21684.344975341835</v>
      </c>
      <c r="D347" s="43">
        <f t="shared" si="28"/>
        <v>36322.174945922692</v>
      </c>
      <c r="E347" s="43">
        <f t="shared" si="30"/>
        <v>29919.807931616786</v>
      </c>
      <c r="F347" s="43">
        <f t="shared" si="31"/>
        <v>0</v>
      </c>
      <c r="G347" s="43">
        <f t="shared" si="32"/>
        <v>0</v>
      </c>
      <c r="H347" s="43">
        <f t="shared" si="29"/>
        <v>28323.696644298256</v>
      </c>
      <c r="I347" s="1"/>
    </row>
    <row r="348" spans="2:9" x14ac:dyDescent="0.2">
      <c r="B348" s="9" t="str">
        <f>$B$37</f>
        <v>Engineering</v>
      </c>
      <c r="C348" s="43">
        <f t="shared" si="28"/>
        <v>15560.958588279234</v>
      </c>
      <c r="D348" s="43">
        <f t="shared" si="28"/>
        <v>17087.379334317669</v>
      </c>
      <c r="E348" s="43">
        <f t="shared" si="30"/>
        <v>0</v>
      </c>
      <c r="F348" s="43">
        <f t="shared" si="31"/>
        <v>0</v>
      </c>
      <c r="G348" s="43">
        <f t="shared" si="32"/>
        <v>0</v>
      </c>
      <c r="H348" s="43">
        <f t="shared" si="29"/>
        <v>16215.138908009991</v>
      </c>
      <c r="I348" s="1"/>
    </row>
    <row r="349" spans="2:9" x14ac:dyDescent="0.2">
      <c r="B349" s="9" t="str">
        <f>$B$38</f>
        <v>Home Economics</v>
      </c>
      <c r="C349" s="43">
        <f t="shared" si="28"/>
        <v>7408.3989067935499</v>
      </c>
      <c r="D349" s="43">
        <f t="shared" si="28"/>
        <v>11404.617608570694</v>
      </c>
      <c r="E349" s="43">
        <f t="shared" si="30"/>
        <v>20622.050971625173</v>
      </c>
      <c r="F349" s="43">
        <f t="shared" si="31"/>
        <v>0</v>
      </c>
      <c r="G349" s="43">
        <f t="shared" si="32"/>
        <v>0</v>
      </c>
      <c r="H349" s="43">
        <f t="shared" si="29"/>
        <v>11336.087275054648</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21934.405637216794</v>
      </c>
      <c r="D354" s="43">
        <f t="shared" si="28"/>
        <v>0</v>
      </c>
      <c r="E354" s="43">
        <f t="shared" si="30"/>
        <v>0</v>
      </c>
      <c r="F354" s="43">
        <f t="shared" si="31"/>
        <v>0</v>
      </c>
      <c r="G354" s="43">
        <f t="shared" si="32"/>
        <v>0</v>
      </c>
      <c r="H354" s="43">
        <f t="shared" si="29"/>
        <v>21934.405637216794</v>
      </c>
      <c r="I354" s="1"/>
    </row>
    <row r="355" spans="2:9" x14ac:dyDescent="0.2">
      <c r="B355" s="9" t="str">
        <f>$B$44</f>
        <v>Physical Training</v>
      </c>
      <c r="C355" s="43">
        <f t="shared" si="28"/>
        <v>18397.370300341456</v>
      </c>
      <c r="D355" s="43">
        <f t="shared" si="28"/>
        <v>12276.103340204472</v>
      </c>
      <c r="E355" s="43">
        <f t="shared" si="30"/>
        <v>0</v>
      </c>
      <c r="F355" s="43">
        <f t="shared" si="31"/>
        <v>0</v>
      </c>
      <c r="G355" s="43">
        <f t="shared" si="32"/>
        <v>0</v>
      </c>
      <c r="H355" s="43">
        <f t="shared" si="29"/>
        <v>13702.080302509108</v>
      </c>
      <c r="I355" s="1"/>
    </row>
    <row r="356" spans="2:9" x14ac:dyDescent="0.2">
      <c r="B356" s="9" t="str">
        <f>$B$45</f>
        <v>Health Services</v>
      </c>
      <c r="C356" s="43">
        <f t="shared" si="28"/>
        <v>9664.7470502593787</v>
      </c>
      <c r="D356" s="43">
        <f t="shared" si="28"/>
        <v>15693.720334370291</v>
      </c>
      <c r="E356" s="43">
        <f t="shared" si="30"/>
        <v>10284.686714810847</v>
      </c>
      <c r="F356" s="43">
        <f t="shared" si="31"/>
        <v>0</v>
      </c>
      <c r="G356" s="43">
        <f t="shared" si="32"/>
        <v>0</v>
      </c>
      <c r="H356" s="43">
        <f t="shared" si="29"/>
        <v>11100.086515909959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11941.485291187048</v>
      </c>
      <c r="D358" s="43">
        <f t="shared" si="28"/>
        <v>15277.415493588667</v>
      </c>
      <c r="E358" s="43">
        <f t="shared" si="30"/>
        <v>17980.823614663805</v>
      </c>
      <c r="F358" s="43">
        <f t="shared" si="31"/>
        <v>0</v>
      </c>
      <c r="G358" s="43">
        <f t="shared" si="32"/>
        <v>0</v>
      </c>
      <c r="H358" s="43">
        <f t="shared" si="29"/>
        <v>15540.287761259337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30023.677324589102</v>
      </c>
      <c r="E360" s="43">
        <f t="shared" si="30"/>
        <v>0</v>
      </c>
      <c r="F360" s="43">
        <f t="shared" si="31"/>
        <v>0</v>
      </c>
      <c r="G360" s="43">
        <f t="shared" si="32"/>
        <v>0</v>
      </c>
      <c r="H360" s="43">
        <f t="shared" si="29"/>
        <v>30023.677324589098</v>
      </c>
      <c r="I360" s="1"/>
    </row>
    <row r="361" spans="2:9" x14ac:dyDescent="0.2">
      <c r="B361" s="9" t="str">
        <f>$B$50</f>
        <v>Technology</v>
      </c>
      <c r="C361" s="43">
        <f t="shared" si="33"/>
        <v>12789.218920910142</v>
      </c>
      <c r="D361" s="43">
        <f t="shared" si="33"/>
        <v>22314.485359196213</v>
      </c>
      <c r="E361" s="43">
        <f t="shared" si="30"/>
        <v>12070.871355645148</v>
      </c>
      <c r="F361" s="43">
        <f t="shared" si="31"/>
        <v>0</v>
      </c>
      <c r="G361" s="43">
        <f t="shared" si="32"/>
        <v>0</v>
      </c>
      <c r="H361" s="43">
        <f t="shared" si="29"/>
        <v>14554.993795034839</v>
      </c>
      <c r="I361" s="1"/>
    </row>
    <row r="362" spans="2:9" x14ac:dyDescent="0.2">
      <c r="B362" s="9" t="str">
        <f>$B$51</f>
        <v>Nursing</v>
      </c>
      <c r="C362" s="43">
        <f t="shared" si="33"/>
        <v>0</v>
      </c>
      <c r="D362" s="43">
        <f t="shared" si="33"/>
        <v>57158.262982886998</v>
      </c>
      <c r="E362" s="43">
        <f t="shared" si="30"/>
        <v>0</v>
      </c>
      <c r="F362" s="43">
        <f t="shared" si="31"/>
        <v>0</v>
      </c>
      <c r="G362" s="43">
        <f t="shared" si="32"/>
        <v>0</v>
      </c>
      <c r="H362" s="43">
        <f t="shared" si="29"/>
        <v>57158.262982886998</v>
      </c>
      <c r="I362" s="1"/>
    </row>
    <row r="363" spans="2:9" x14ac:dyDescent="0.2">
      <c r="B363" s="39" t="str">
        <f>$B$52</f>
        <v>Totals</v>
      </c>
      <c r="C363" s="42">
        <f t="shared" si="33"/>
        <v>12759.379702153779</v>
      </c>
      <c r="D363" s="42">
        <f t="shared" si="33"/>
        <v>17274.797208496399</v>
      </c>
      <c r="E363" s="42">
        <f t="shared" si="30"/>
        <v>16791.420032798516</v>
      </c>
      <c r="F363" s="42">
        <f t="shared" si="31"/>
        <v>0</v>
      </c>
      <c r="G363" s="42">
        <f t="shared" si="32"/>
        <v>0</v>
      </c>
      <c r="H363" s="42">
        <f t="shared" si="29"/>
        <v>15248.610981833672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9" priority="19" stopIfTrue="1">
      <formula>#REF!&gt;5</formula>
    </cfRule>
  </conditionalFormatting>
  <conditionalFormatting sqref="C91:G110">
    <cfRule type="expression" dxfId="28" priority="18" stopIfTrue="1">
      <formula>C32=0</formula>
    </cfRule>
  </conditionalFormatting>
  <conditionalFormatting sqref="C143:G162">
    <cfRule type="expression" dxfId="27" priority="17" stopIfTrue="1">
      <formula>C32=0</formula>
    </cfRule>
  </conditionalFormatting>
  <conditionalFormatting sqref="C61:G80">
    <cfRule type="expression" dxfId="26" priority="16" stopIfTrue="1">
      <formula>C32=0</formula>
    </cfRule>
  </conditionalFormatting>
  <conditionalFormatting sqref="C25">
    <cfRule type="expression" dxfId="25" priority="15" stopIfTrue="1">
      <formula>C52=0</formula>
    </cfRule>
  </conditionalFormatting>
  <conditionalFormatting sqref="D25:G25">
    <cfRule type="expression" dxfId="24" priority="14" stopIfTrue="1">
      <formula>D52=0</formula>
    </cfRule>
  </conditionalFormatting>
  <conditionalFormatting sqref="C25:G25">
    <cfRule type="expression" dxfId="23" priority="13" stopIfTrue="1">
      <formula>AND(C52=0,C25&gt;0)</formula>
    </cfRule>
  </conditionalFormatting>
  <conditionalFormatting sqref="C116:G135">
    <cfRule type="expression" dxfId="22" priority="12" stopIfTrue="1">
      <formula>C32=0</formula>
    </cfRule>
  </conditionalFormatting>
  <conditionalFormatting sqref="H143:H162">
    <cfRule type="expression" dxfId="21" priority="11" stopIfTrue="1">
      <formula>OR(AND(#REF!&gt;0,H143&gt;0,H61=0),AND(#REF!&gt;0,H143&gt;0,H32=0))</formula>
    </cfRule>
  </conditionalFormatting>
  <conditionalFormatting sqref="H188">
    <cfRule type="expression" dxfId="20" priority="10" stopIfTrue="1">
      <formula>$H$188&lt;&gt;$I$163</formula>
    </cfRule>
  </conditionalFormatting>
  <conditionalFormatting sqref="H288">
    <cfRule type="expression" dxfId="19" priority="9" stopIfTrue="1">
      <formula>ROUND($H$288,-1)&lt;&gt;ROUND($H$18,-1)</formula>
    </cfRule>
  </conditionalFormatting>
  <conditionalFormatting sqref="C293:G312">
    <cfRule type="expression" dxfId="18" priority="8" stopIfTrue="1">
      <formula>C32=0</formula>
    </cfRule>
  </conditionalFormatting>
  <conditionalFormatting sqref="H138">
    <cfRule type="cellIs" dxfId="17" priority="7" operator="lessThan">
      <formula>0</formula>
    </cfRule>
  </conditionalFormatting>
  <conditionalFormatting sqref="C91:G110">
    <cfRule type="expression" dxfId="16" priority="6" stopIfTrue="1">
      <formula>C32=0</formula>
    </cfRule>
  </conditionalFormatting>
  <conditionalFormatting sqref="C143:H162">
    <cfRule type="expression" dxfId="15" priority="5"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3" stopIfTrue="1">
      <formula>OR(AND(#REF!&gt;0,H143&gt;0,H61=0),AND(#REF!&gt;0,H143&gt;0,H32=0))</formula>
    </cfRule>
  </conditionalFormatting>
  <conditionalFormatting sqref="H143:H162">
    <cfRule type="expression" dxfId="12" priority="2"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000"/>
    <pageSetUpPr fitToPage="1"/>
  </sheetPr>
  <dimension ref="B1:I305"/>
  <sheetViews>
    <sheetView showGridLines="0" showZeros="0" zoomScale="70" zoomScaleNormal="70" workbookViewId="0">
      <selection activeCell="N24" sqref="N23:N24"/>
    </sheetView>
  </sheetViews>
  <sheetFormatPr defaultColWidth="9.140625" defaultRowHeight="14.25" x14ac:dyDescent="0.2"/>
  <cols>
    <col min="1" max="1" width="1.85546875" style="4" customWidth="1"/>
    <col min="2" max="2" width="30.5703125" style="4" customWidth="1"/>
    <col min="3" max="4" width="19.28515625" style="4" bestFit="1" customWidth="1"/>
    <col min="5" max="5" width="17.140625" style="4" bestFit="1" customWidth="1"/>
    <col min="6" max="6" width="18.85546875" style="4" bestFit="1" customWidth="1"/>
    <col min="7" max="7" width="17.5703125" style="4" bestFit="1" customWidth="1"/>
    <col min="8" max="8" width="21.28515625" style="4" bestFit="1" customWidth="1"/>
    <col min="9" max="9" width="19.85546875" style="4" bestFit="1" customWidth="1"/>
    <col min="10" max="16384" width="9.140625" style="4"/>
  </cols>
  <sheetData>
    <row r="1" spans="2:9" x14ac:dyDescent="0.2">
      <c r="B1" s="365" t="str">
        <f>'Relative Weights'!B1</f>
        <v>THECB Texas Public University Expenditure Study Fiscal Year 2018</v>
      </c>
      <c r="C1" s="365"/>
      <c r="D1" s="365"/>
      <c r="E1" s="365"/>
      <c r="F1" s="365"/>
      <c r="G1" s="365"/>
      <c r="H1" s="365"/>
    </row>
    <row r="2" spans="2:9" x14ac:dyDescent="0.2">
      <c r="B2" s="338" t="str">
        <f>'Relative Weights'!B2</f>
        <v>Institution Survey for the Year Ended August 31, 2018</v>
      </c>
      <c r="C2" s="338"/>
      <c r="D2" s="338"/>
      <c r="E2" s="338"/>
      <c r="F2" s="338"/>
      <c r="G2" s="338"/>
      <c r="H2" s="338"/>
    </row>
    <row r="3" spans="2:9" x14ac:dyDescent="0.2">
      <c r="B3" s="6" t="s">
        <v>1</v>
      </c>
      <c r="C3" s="6"/>
      <c r="D3" s="6"/>
      <c r="E3" s="6"/>
      <c r="F3" s="6"/>
      <c r="G3" s="6"/>
      <c r="H3" s="6"/>
    </row>
    <row r="4" spans="2:9" x14ac:dyDescent="0.2">
      <c r="B4" s="90"/>
      <c r="C4" s="6"/>
      <c r="D4" s="6"/>
      <c r="E4" s="6"/>
      <c r="F4" s="6"/>
      <c r="G4" s="6"/>
      <c r="H4" s="6"/>
    </row>
    <row r="5" spans="2:9" ht="15" thickBot="1" x14ac:dyDescent="0.25">
      <c r="B5" s="365" t="s">
        <v>22</v>
      </c>
      <c r="C5" s="365"/>
      <c r="D5" s="365"/>
      <c r="E5" s="365"/>
      <c r="F5" s="365"/>
      <c r="G5" s="365"/>
      <c r="H5" s="5"/>
    </row>
    <row r="6" spans="2:9" ht="29.25" thickBot="1" x14ac:dyDescent="0.25">
      <c r="B6" s="369" t="s">
        <v>18</v>
      </c>
      <c r="C6" s="370"/>
      <c r="D6" s="370"/>
      <c r="E6" s="370"/>
      <c r="F6" s="93" t="s">
        <v>19</v>
      </c>
      <c r="G6" s="93" t="s">
        <v>65</v>
      </c>
      <c r="H6" s="64" t="s">
        <v>21</v>
      </c>
    </row>
    <row r="7" spans="2:9" x14ac:dyDescent="0.2">
      <c r="B7" s="371" t="s">
        <v>14</v>
      </c>
      <c r="C7" s="371"/>
      <c r="D7" s="371"/>
      <c r="E7" s="371"/>
      <c r="F7" s="81">
        <f>SUM(UTA:SRSU!F13)</f>
        <v>4003215536</v>
      </c>
      <c r="G7" s="33"/>
      <c r="H7" s="60">
        <f>F7</f>
        <v>4003215536</v>
      </c>
      <c r="I7" s="98"/>
    </row>
    <row r="8" spans="2:9" x14ac:dyDescent="0.2">
      <c r="B8" s="351" t="s">
        <v>15</v>
      </c>
      <c r="C8" s="351"/>
      <c r="D8" s="351"/>
      <c r="E8" s="351"/>
      <c r="F8" s="81">
        <f>SUM(UTA:SRSU!F14)</f>
        <v>1621239028</v>
      </c>
      <c r="G8" s="33"/>
      <c r="H8" s="30">
        <f>F8</f>
        <v>1621239028</v>
      </c>
      <c r="I8" s="98"/>
    </row>
    <row r="9" spans="2:9" x14ac:dyDescent="0.2">
      <c r="B9" s="351" t="s">
        <v>16</v>
      </c>
      <c r="C9" s="351"/>
      <c r="D9" s="351"/>
      <c r="E9" s="351"/>
      <c r="F9" s="81">
        <f>SUM(UTA:SRSU!F15)</f>
        <v>1567304008</v>
      </c>
      <c r="G9" s="34"/>
      <c r="H9" s="30">
        <f>F9</f>
        <v>1567304008</v>
      </c>
      <c r="I9" s="98"/>
    </row>
    <row r="10" spans="2:9" x14ac:dyDescent="0.2">
      <c r="B10" s="351" t="s">
        <v>20</v>
      </c>
      <c r="C10" s="351"/>
      <c r="D10" s="351"/>
      <c r="E10" s="351"/>
      <c r="F10" s="81">
        <f>SUM(UTA:SRSU!F16)</f>
        <v>696092162</v>
      </c>
      <c r="G10" s="31">
        <f>SUM(UTA:SRSU!G16)</f>
        <v>0</v>
      </c>
      <c r="H10" s="30">
        <f>F10-G10</f>
        <v>696092162</v>
      </c>
      <c r="I10" s="98"/>
    </row>
    <row r="11" spans="2:9" ht="15" thickBot="1" x14ac:dyDescent="0.25">
      <c r="B11" s="351" t="s">
        <v>17</v>
      </c>
      <c r="C11" s="351"/>
      <c r="D11" s="351"/>
      <c r="E11" s="351"/>
      <c r="F11" s="81">
        <f>SUM(UTA:SRSU!F17)</f>
        <v>980185271</v>
      </c>
      <c r="G11" s="32"/>
      <c r="H11" s="30">
        <f>F11</f>
        <v>980185271</v>
      </c>
      <c r="I11" s="98"/>
    </row>
    <row r="12" spans="2:9" ht="15" thickBot="1" x14ac:dyDescent="0.25">
      <c r="B12" s="351" t="s">
        <v>1</v>
      </c>
      <c r="C12" s="351"/>
      <c r="D12" s="351"/>
      <c r="E12" s="351"/>
      <c r="F12" s="83">
        <f>SUM(F7:F11)</f>
        <v>8868036005</v>
      </c>
      <c r="G12" s="289"/>
      <c r="H12" s="29">
        <f>SUM(H7:H11)</f>
        <v>8868036005</v>
      </c>
      <c r="I12" s="98"/>
    </row>
    <row r="13" spans="2:9" ht="13.5" customHeight="1" x14ac:dyDescent="0.2">
      <c r="B13" s="27"/>
      <c r="D13" s="27"/>
      <c r="E13" s="27"/>
      <c r="F13" s="27"/>
      <c r="G13" s="290"/>
      <c r="H13" s="5"/>
    </row>
    <row r="14" spans="2:9" ht="13.5" customHeight="1" thickBot="1" x14ac:dyDescent="0.25">
      <c r="B14" s="3" t="s">
        <v>68</v>
      </c>
      <c r="C14" s="27"/>
      <c r="D14" s="27"/>
      <c r="E14" s="27"/>
      <c r="F14" s="27"/>
      <c r="G14" s="291"/>
      <c r="H14" s="5"/>
    </row>
    <row r="15" spans="2:9" s="37" customFormat="1" x14ac:dyDescent="0.2">
      <c r="B15" s="62"/>
      <c r="C15" s="65" t="s">
        <v>27</v>
      </c>
      <c r="D15" s="66" t="s">
        <v>28</v>
      </c>
      <c r="E15" s="66" t="s">
        <v>29</v>
      </c>
      <c r="F15" s="66" t="s">
        <v>30</v>
      </c>
      <c r="G15" s="66" t="s">
        <v>31</v>
      </c>
      <c r="H15" s="67" t="s">
        <v>32</v>
      </c>
    </row>
    <row r="16" spans="2:9" s="37" customFormat="1" ht="15" thickBot="1" x14ac:dyDescent="0.25">
      <c r="B16" s="61" t="s">
        <v>687</v>
      </c>
      <c r="C16" s="85">
        <f>SUM(UTA:SRSU!C25)</f>
        <v>217567</v>
      </c>
      <c r="D16" s="86">
        <f>SUM(UTA:SRSU!D25)</f>
        <v>312303</v>
      </c>
      <c r="E16" s="86">
        <f>SUM(UTA:SRSU!E25)</f>
        <v>92491</v>
      </c>
      <c r="F16" s="86">
        <f>SUM(UTA:SRSU!F25)</f>
        <v>21979</v>
      </c>
      <c r="G16" s="86">
        <f>SUM(UTA:SRSU!G25)</f>
        <v>6797</v>
      </c>
      <c r="H16" s="74">
        <f>SUM(C16:G16)</f>
        <v>651137</v>
      </c>
      <c r="I16" s="97"/>
    </row>
    <row r="17" spans="2:9" x14ac:dyDescent="0.2">
      <c r="C17" s="2"/>
      <c r="D17" s="2"/>
      <c r="E17" s="2"/>
      <c r="F17" s="2"/>
      <c r="G17" s="290"/>
      <c r="H17" s="2"/>
      <c r="I17" s="2"/>
    </row>
    <row r="18" spans="2:9" ht="15" thickBot="1" x14ac:dyDescent="0.25">
      <c r="B18" s="3" t="s">
        <v>10</v>
      </c>
      <c r="C18" s="1"/>
      <c r="D18" s="1"/>
      <c r="E18" s="1"/>
      <c r="F18" s="1"/>
      <c r="G18" s="291"/>
      <c r="H18" s="1"/>
      <c r="I18" s="1"/>
    </row>
    <row r="19" spans="2:9" ht="15" thickBot="1" x14ac:dyDescent="0.25">
      <c r="B19" s="68" t="s">
        <v>33</v>
      </c>
      <c r="C19" s="69" t="s">
        <v>27</v>
      </c>
      <c r="D19" s="69" t="s">
        <v>28</v>
      </c>
      <c r="E19" s="69" t="s">
        <v>29</v>
      </c>
      <c r="F19" s="69" t="s">
        <v>30</v>
      </c>
      <c r="G19" s="69" t="s">
        <v>31</v>
      </c>
      <c r="H19" s="70" t="s">
        <v>32</v>
      </c>
      <c r="I19" s="1"/>
    </row>
    <row r="20" spans="2:9" x14ac:dyDescent="0.2">
      <c r="B20" s="9" t="s">
        <v>46</v>
      </c>
      <c r="C20" s="87">
        <f>SUM(UTA:SRSU!C32)</f>
        <v>3912215</v>
      </c>
      <c r="D20" s="87">
        <f>SUM(UTA:SRSU!D32)</f>
        <v>1569081</v>
      </c>
      <c r="E20" s="87">
        <f>SUM(UTA:SRSU!E32)</f>
        <v>281362</v>
      </c>
      <c r="F20" s="87">
        <f>SUM(UTA:SRSU!F32)</f>
        <v>86512</v>
      </c>
      <c r="G20" s="87">
        <f>SUM(UTA:SRSU!G32)</f>
        <v>0</v>
      </c>
      <c r="H20" s="22">
        <f>SUM(C20:G20)</f>
        <v>5849170</v>
      </c>
      <c r="I20" s="1"/>
    </row>
    <row r="21" spans="2:9" x14ac:dyDescent="0.2">
      <c r="B21" s="7" t="s">
        <v>47</v>
      </c>
      <c r="C21" s="87">
        <f>SUM(UTA:SRSU!C33)</f>
        <v>1544075</v>
      </c>
      <c r="D21" s="87">
        <f>SUM(UTA:SRSU!D33)</f>
        <v>769452</v>
      </c>
      <c r="E21" s="87">
        <f>SUM(UTA:SRSU!E33)</f>
        <v>125519</v>
      </c>
      <c r="F21" s="87">
        <f>SUM(UTA:SRSU!F33)</f>
        <v>76502</v>
      </c>
      <c r="G21" s="87">
        <f>SUM(UTA:SRSU!G33)</f>
        <v>0</v>
      </c>
      <c r="H21" s="22">
        <f t="shared" ref="H21:H40" si="0">SUM(C21:G21)</f>
        <v>2515548</v>
      </c>
      <c r="I21" s="1"/>
    </row>
    <row r="22" spans="2:9" x14ac:dyDescent="0.2">
      <c r="B22" s="7" t="s">
        <v>48</v>
      </c>
      <c r="C22" s="87">
        <f>SUM(UTA:SRSU!C34)</f>
        <v>540795</v>
      </c>
      <c r="D22" s="87">
        <f>SUM(UTA:SRSU!D34)</f>
        <v>224583</v>
      </c>
      <c r="E22" s="87">
        <f>SUM(UTA:SRSU!E34)</f>
        <v>35043</v>
      </c>
      <c r="F22" s="87">
        <f>SUM(UTA:SRSU!F34)</f>
        <v>12429</v>
      </c>
      <c r="G22" s="87">
        <f>SUM(UTA:SRSU!G34)</f>
        <v>0</v>
      </c>
      <c r="H22" s="22">
        <f t="shared" si="0"/>
        <v>812850</v>
      </c>
      <c r="I22" s="1"/>
    </row>
    <row r="23" spans="2:9" x14ac:dyDescent="0.2">
      <c r="B23" s="7" t="s">
        <v>49</v>
      </c>
      <c r="C23" s="87">
        <f>SUM(UTA:SRSU!C35)</f>
        <v>76468</v>
      </c>
      <c r="D23" s="87">
        <f>SUM(UTA:SRSU!D35)</f>
        <v>313833</v>
      </c>
      <c r="E23" s="87">
        <f>SUM(UTA:SRSU!E35)</f>
        <v>279819</v>
      </c>
      <c r="F23" s="87">
        <f>SUM(UTA:SRSU!F35)</f>
        <v>51843</v>
      </c>
      <c r="G23" s="87">
        <f>SUM(UTA:SRSU!G35)</f>
        <v>0</v>
      </c>
      <c r="H23" s="22">
        <f t="shared" si="0"/>
        <v>721963</v>
      </c>
      <c r="I23" s="1"/>
    </row>
    <row r="24" spans="2:9" x14ac:dyDescent="0.2">
      <c r="B24" s="7" t="s">
        <v>50</v>
      </c>
      <c r="C24" s="87">
        <f>SUM(UTA:SRSU!C36)</f>
        <v>86470</v>
      </c>
      <c r="D24" s="87">
        <f>SUM(UTA:SRSU!D36)</f>
        <v>102690</v>
      </c>
      <c r="E24" s="87">
        <f>SUM(UTA:SRSU!E36)</f>
        <v>16484</v>
      </c>
      <c r="F24" s="87">
        <f>SUM(UTA:SRSU!F36)</f>
        <v>7316</v>
      </c>
      <c r="G24" s="87">
        <f>SUM(UTA:SRSU!G36)</f>
        <v>0</v>
      </c>
      <c r="H24" s="22">
        <f t="shared" si="0"/>
        <v>212960</v>
      </c>
      <c r="I24" s="1"/>
    </row>
    <row r="25" spans="2:9" x14ac:dyDescent="0.2">
      <c r="B25" s="7" t="s">
        <v>51</v>
      </c>
      <c r="C25" s="87">
        <f>SUM(UTA:SRSU!C37)</f>
        <v>469547</v>
      </c>
      <c r="D25" s="87">
        <f>SUM(UTA:SRSU!D37)</f>
        <v>675219</v>
      </c>
      <c r="E25" s="87">
        <f>SUM(UTA:SRSU!E37)</f>
        <v>242913</v>
      </c>
      <c r="F25" s="87">
        <f>SUM(UTA:SRSU!F37)</f>
        <v>97292</v>
      </c>
      <c r="G25" s="87">
        <f>SUM(UTA:SRSU!G37)</f>
        <v>0</v>
      </c>
      <c r="H25" s="22">
        <f t="shared" si="0"/>
        <v>1484971</v>
      </c>
      <c r="I25" s="1"/>
    </row>
    <row r="26" spans="2:9" x14ac:dyDescent="0.2">
      <c r="B26" s="7" t="s">
        <v>52</v>
      </c>
      <c r="C26" s="87">
        <f>SUM(UTA:SRSU!C38)</f>
        <v>77511</v>
      </c>
      <c r="D26" s="87">
        <f>SUM(UTA:SRSU!D38)</f>
        <v>73036</v>
      </c>
      <c r="E26" s="87">
        <f>SUM(UTA:SRSU!E38)</f>
        <v>12827</v>
      </c>
      <c r="F26" s="87">
        <f>SUM(UTA:SRSU!F38)</f>
        <v>1933</v>
      </c>
      <c r="G26" s="87">
        <f>SUM(UTA:SRSU!G38)</f>
        <v>0</v>
      </c>
      <c r="H26" s="22">
        <f t="shared" si="0"/>
        <v>165307</v>
      </c>
      <c r="I26" s="1"/>
    </row>
    <row r="27" spans="2:9" x14ac:dyDescent="0.2">
      <c r="B27" s="7" t="s">
        <v>53</v>
      </c>
      <c r="C27" s="87">
        <f>SUM(UTA:SRSU!C39)</f>
        <v>0</v>
      </c>
      <c r="D27" s="87">
        <f>SUM(UTA:SRSU!D39)</f>
        <v>0</v>
      </c>
      <c r="E27" s="87">
        <f>SUM(UTA:SRSU!E39)</f>
        <v>0</v>
      </c>
      <c r="F27" s="87">
        <f>SUM(UTA:SRSU!F39)</f>
        <v>0</v>
      </c>
      <c r="G27" s="87">
        <f>SUM(UTA:SRSU!G39)</f>
        <v>103983</v>
      </c>
      <c r="H27" s="22">
        <f t="shared" si="0"/>
        <v>103983</v>
      </c>
      <c r="I27" s="1"/>
    </row>
    <row r="28" spans="2:9" x14ac:dyDescent="0.2">
      <c r="B28" s="7" t="s">
        <v>54</v>
      </c>
      <c r="C28" s="87">
        <f>SUM(UTA:SRSU!C40)</f>
        <v>18855</v>
      </c>
      <c r="D28" s="87">
        <f>SUM(UTA:SRSU!D40)</f>
        <v>61807</v>
      </c>
      <c r="E28" s="87">
        <f>SUM(UTA:SRSU!E40)</f>
        <v>79715</v>
      </c>
      <c r="F28" s="87">
        <f>SUM(UTA:SRSU!F40)</f>
        <v>1378</v>
      </c>
      <c r="G28" s="87">
        <f>SUM(UTA:SRSU!G40)</f>
        <v>0</v>
      </c>
      <c r="H28" s="22">
        <f t="shared" si="0"/>
        <v>161755</v>
      </c>
      <c r="I28" s="1"/>
    </row>
    <row r="29" spans="2:9" x14ac:dyDescent="0.2">
      <c r="B29" s="7" t="s">
        <v>55</v>
      </c>
      <c r="C29" s="87">
        <f>SUM(UTA:SRSU!C41)</f>
        <v>2698</v>
      </c>
      <c r="D29" s="87">
        <f>SUM(UTA:SRSU!D41)</f>
        <v>4571</v>
      </c>
      <c r="E29" s="87">
        <f>SUM(UTA:SRSU!E41)</f>
        <v>25367</v>
      </c>
      <c r="F29" s="87">
        <f>SUM(UTA:SRSU!F41)</f>
        <v>654</v>
      </c>
      <c r="G29" s="87">
        <f>SUM(UTA:SRSU!G41)</f>
        <v>0</v>
      </c>
      <c r="H29" s="22">
        <f t="shared" si="0"/>
        <v>33290</v>
      </c>
      <c r="I29" s="1"/>
    </row>
    <row r="30" spans="2:9" x14ac:dyDescent="0.2">
      <c r="B30" s="7" t="s">
        <v>56</v>
      </c>
      <c r="C30" s="87">
        <f>SUM(UTA:SRSU!C42)</f>
        <v>0</v>
      </c>
      <c r="D30" s="87">
        <f>SUM(UTA:SRSU!D42)</f>
        <v>0</v>
      </c>
      <c r="E30" s="87">
        <f>SUM(UTA:SRSU!E42)</f>
        <v>0</v>
      </c>
      <c r="F30" s="87">
        <f>SUM(UTA:SRSU!F42)</f>
        <v>0</v>
      </c>
      <c r="G30" s="87">
        <f>SUM(UTA:SRSU!G42)</f>
        <v>12864</v>
      </c>
      <c r="H30" s="22">
        <f t="shared" si="0"/>
        <v>12864</v>
      </c>
      <c r="I30" s="1"/>
    </row>
    <row r="31" spans="2:9" x14ac:dyDescent="0.2">
      <c r="B31" s="7" t="s">
        <v>57</v>
      </c>
      <c r="C31" s="87">
        <f>SUM(UTA:SRSU!C43)</f>
        <v>15543</v>
      </c>
      <c r="D31" s="87">
        <f>SUM(UTA:SRSU!D43)</f>
        <v>3689</v>
      </c>
      <c r="E31" s="87">
        <f>SUM(UTA:SRSU!E43)</f>
        <v>0</v>
      </c>
      <c r="F31" s="87">
        <f>SUM(UTA:SRSU!F43)</f>
        <v>0</v>
      </c>
      <c r="G31" s="87">
        <f>SUM(UTA:SRSU!G43)</f>
        <v>0</v>
      </c>
      <c r="H31" s="22">
        <f t="shared" si="0"/>
        <v>19232</v>
      </c>
      <c r="I31" s="1"/>
    </row>
    <row r="32" spans="2:9" x14ac:dyDescent="0.2">
      <c r="B32" s="7" t="s">
        <v>58</v>
      </c>
      <c r="C32" s="87">
        <f>SUM(UTA:SRSU!C44)</f>
        <v>40651</v>
      </c>
      <c r="D32" s="87">
        <f>SUM(UTA:SRSU!D44)</f>
        <v>3604</v>
      </c>
      <c r="E32" s="87">
        <f>SUM(UTA:SRSU!E44)</f>
        <v>0</v>
      </c>
      <c r="F32" s="87">
        <f>SUM(UTA:SRSU!F44)</f>
        <v>0</v>
      </c>
      <c r="G32" s="87">
        <f>SUM(UTA:SRSU!G44)</f>
        <v>0</v>
      </c>
      <c r="H32" s="22">
        <f t="shared" si="0"/>
        <v>44255</v>
      </c>
      <c r="I32" s="1"/>
    </row>
    <row r="33" spans="2:9" x14ac:dyDescent="0.2">
      <c r="B33" s="7" t="s">
        <v>59</v>
      </c>
      <c r="C33" s="87">
        <f>SUM(UTA:SRSU!C45)</f>
        <v>174061</v>
      </c>
      <c r="D33" s="87">
        <f>SUM(UTA:SRSU!D45)</f>
        <v>262215</v>
      </c>
      <c r="E33" s="87">
        <f>SUM(UTA:SRSU!E45)</f>
        <v>102053</v>
      </c>
      <c r="F33" s="87">
        <f>SUM(UTA:SRSU!F45)</f>
        <v>7333</v>
      </c>
      <c r="G33" s="87">
        <f>SUM(UTA:SRSU!G45)</f>
        <v>22755</v>
      </c>
      <c r="H33" s="22">
        <f t="shared" si="0"/>
        <v>568417</v>
      </c>
      <c r="I33" s="1"/>
    </row>
    <row r="34" spans="2:9" x14ac:dyDescent="0.2">
      <c r="B34" s="7" t="s">
        <v>60</v>
      </c>
      <c r="C34" s="87">
        <f>SUM(UTA:SRSU!C46)</f>
        <v>36</v>
      </c>
      <c r="D34" s="87">
        <f>SUM(UTA:SRSU!D46)</f>
        <v>997</v>
      </c>
      <c r="E34" s="87">
        <f>SUM(UTA:SRSU!E46)</f>
        <v>1295</v>
      </c>
      <c r="F34" s="87">
        <f>SUM(UTA:SRSU!F46)</f>
        <v>2008</v>
      </c>
      <c r="G34" s="87">
        <f>SUM(UTA:SRSU!G46)</f>
        <v>51159</v>
      </c>
      <c r="H34" s="22">
        <f t="shared" si="0"/>
        <v>55495</v>
      </c>
      <c r="I34" s="1"/>
    </row>
    <row r="35" spans="2:9" x14ac:dyDescent="0.2">
      <c r="B35" s="7" t="s">
        <v>61</v>
      </c>
      <c r="C35" s="87">
        <f>SUM(UTA:SRSU!C47)</f>
        <v>442444</v>
      </c>
      <c r="D35" s="87">
        <f>SUM(UTA:SRSU!D47)</f>
        <v>1296064</v>
      </c>
      <c r="E35" s="87">
        <f>SUM(UTA:SRSU!E47)</f>
        <v>401900</v>
      </c>
      <c r="F35" s="87">
        <f>SUM(UTA:SRSU!F47)</f>
        <v>14423</v>
      </c>
      <c r="G35" s="87">
        <f>SUM(UTA:SRSU!G47)</f>
        <v>0</v>
      </c>
      <c r="H35" s="22">
        <f t="shared" si="0"/>
        <v>2154831</v>
      </c>
      <c r="I35" s="1"/>
    </row>
    <row r="36" spans="2:9" x14ac:dyDescent="0.2">
      <c r="B36" s="7" t="s">
        <v>62</v>
      </c>
      <c r="C36" s="87">
        <f>SUM(UTA:SRSU!C48)</f>
        <v>0</v>
      </c>
      <c r="D36" s="87">
        <f>SUM(UTA:SRSU!D48)</f>
        <v>0</v>
      </c>
      <c r="E36" s="87">
        <f>SUM(UTA:SRSU!E48)</f>
        <v>0</v>
      </c>
      <c r="F36" s="87">
        <f>SUM(UTA:SRSU!F48)</f>
        <v>0</v>
      </c>
      <c r="G36" s="87">
        <f>SUM(UTA:SRSU!G48)</f>
        <v>16562</v>
      </c>
      <c r="H36" s="22">
        <f t="shared" si="0"/>
        <v>16562</v>
      </c>
      <c r="I36" s="1"/>
    </row>
    <row r="37" spans="2:9" x14ac:dyDescent="0.2">
      <c r="B37" s="7" t="s">
        <v>63</v>
      </c>
      <c r="C37" s="87">
        <f>SUM(UTA:SRSU!C49)</f>
        <v>1490</v>
      </c>
      <c r="D37" s="87">
        <f>SUM(UTA:SRSU!D49)</f>
        <v>51839</v>
      </c>
      <c r="E37" s="87">
        <f>SUM(UTA:SRSU!E49)</f>
        <v>0</v>
      </c>
      <c r="F37" s="87">
        <f>SUM(UTA:SRSU!F49)</f>
        <v>0</v>
      </c>
      <c r="G37" s="87">
        <f>SUM(UTA:SRSU!G49)</f>
        <v>0</v>
      </c>
      <c r="H37" s="22">
        <f t="shared" si="0"/>
        <v>53329</v>
      </c>
      <c r="I37" s="1"/>
    </row>
    <row r="38" spans="2:9" x14ac:dyDescent="0.2">
      <c r="B38" s="7" t="s">
        <v>64</v>
      </c>
      <c r="C38" s="87">
        <f>SUM(UTA:SRSU!C50)</f>
        <v>63558</v>
      </c>
      <c r="D38" s="87">
        <f>SUM(UTA:SRSU!D50)</f>
        <v>103780</v>
      </c>
      <c r="E38" s="87">
        <f>SUM(UTA:SRSU!E50)</f>
        <v>13411</v>
      </c>
      <c r="F38" s="87">
        <f>SUM(UTA:SRSU!F50)</f>
        <v>90</v>
      </c>
      <c r="G38" s="87">
        <f>SUM(UTA:SRSU!G50)</f>
        <v>0</v>
      </c>
      <c r="H38" s="22">
        <f t="shared" si="0"/>
        <v>180839</v>
      </c>
      <c r="I38" s="1"/>
    </row>
    <row r="39" spans="2:9" x14ac:dyDescent="0.2">
      <c r="B39" s="7" t="s">
        <v>0</v>
      </c>
      <c r="C39" s="87">
        <f>SUM(UTA:SRSU!C51)</f>
        <v>27454</v>
      </c>
      <c r="D39" s="87">
        <f>SUM(UTA:SRSU!D51)</f>
        <v>309364</v>
      </c>
      <c r="E39" s="87">
        <f>SUM(UTA:SRSU!E51)</f>
        <v>111179</v>
      </c>
      <c r="F39" s="87">
        <f>SUM(UTA:SRSU!F51)</f>
        <v>6102</v>
      </c>
      <c r="G39" s="87">
        <f>SUM(UTA:SRSU!G51)</f>
        <v>0</v>
      </c>
      <c r="H39" s="22">
        <f t="shared" si="0"/>
        <v>454099</v>
      </c>
      <c r="I39" s="1"/>
    </row>
    <row r="40" spans="2:9" x14ac:dyDescent="0.2">
      <c r="B40" s="8" t="s">
        <v>35</v>
      </c>
      <c r="C40" s="22">
        <f>SUM(C20:C39)</f>
        <v>7493871</v>
      </c>
      <c r="D40" s="22">
        <f>SUM(D20:D39)</f>
        <v>5825824</v>
      </c>
      <c r="E40" s="22">
        <f>SUM(E20:E39)</f>
        <v>1728887</v>
      </c>
      <c r="F40" s="22">
        <f>SUM(F20:F39)</f>
        <v>365815</v>
      </c>
      <c r="G40" s="22">
        <f>SUM(G20:G39)</f>
        <v>207323</v>
      </c>
      <c r="H40" s="22">
        <f t="shared" si="0"/>
        <v>15621720</v>
      </c>
      <c r="I40" s="1"/>
    </row>
    <row r="41" spans="2:9" x14ac:dyDescent="0.2">
      <c r="B41" s="14"/>
      <c r="C41" s="18"/>
      <c r="D41" s="18"/>
      <c r="E41" s="18"/>
      <c r="F41" s="18"/>
      <c r="G41" s="18"/>
      <c r="H41" s="18"/>
      <c r="I41" s="1"/>
    </row>
    <row r="42" spans="2:9" ht="15" thickBot="1" x14ac:dyDescent="0.25">
      <c r="B42" s="3" t="s">
        <v>11</v>
      </c>
      <c r="C42" s="1"/>
      <c r="D42" s="1"/>
      <c r="E42" s="1"/>
      <c r="F42" s="1"/>
      <c r="G42" s="1"/>
      <c r="H42" s="1"/>
      <c r="I42" s="1"/>
    </row>
    <row r="43" spans="2:9" ht="15" thickBot="1" x14ac:dyDescent="0.25">
      <c r="B43" s="68" t="s">
        <v>33</v>
      </c>
      <c r="C43" s="69" t="s">
        <v>27</v>
      </c>
      <c r="D43" s="69" t="s">
        <v>28</v>
      </c>
      <c r="E43" s="69" t="s">
        <v>29</v>
      </c>
      <c r="F43" s="69" t="s">
        <v>30</v>
      </c>
      <c r="G43" s="69" t="s">
        <v>31</v>
      </c>
      <c r="H43" s="70" t="s">
        <v>32</v>
      </c>
      <c r="I43" s="1"/>
    </row>
    <row r="44" spans="2:9" x14ac:dyDescent="0.2">
      <c r="B44" s="9" t="str">
        <f>$B$20</f>
        <v>Liberal Arts</v>
      </c>
      <c r="C44" s="88">
        <f>SUM(UTA:SRSU!C61)</f>
        <v>212649866</v>
      </c>
      <c r="D44" s="88">
        <f>SUM(UTA:SRSU!D61)</f>
        <v>165931713</v>
      </c>
      <c r="E44" s="88">
        <f>SUM(UTA:SRSU!E61)</f>
        <v>104797322</v>
      </c>
      <c r="F44" s="88">
        <f>SUM(UTA:SRSU!F61)</f>
        <v>99560999</v>
      </c>
      <c r="G44" s="88">
        <f>SUM(UTA:SRSU!G61)</f>
        <v>16513</v>
      </c>
      <c r="H44" s="21">
        <f>SUM(C44:G44)</f>
        <v>582956413</v>
      </c>
      <c r="I44" s="1"/>
    </row>
    <row r="45" spans="2:9" x14ac:dyDescent="0.2">
      <c r="B45" s="9" t="str">
        <f>$B$21</f>
        <v>Science</v>
      </c>
      <c r="C45" s="87">
        <f>SUM(UTA:SRSU!C62)</f>
        <v>84239474</v>
      </c>
      <c r="D45" s="87">
        <f>SUM(UTA:SRSU!D62)</f>
        <v>93895229</v>
      </c>
      <c r="E45" s="87">
        <f>SUM(UTA:SRSU!E62)</f>
        <v>58636856</v>
      </c>
      <c r="F45" s="87">
        <f>SUM(UTA:SRSU!F62)</f>
        <v>88470093</v>
      </c>
      <c r="G45" s="87">
        <f>SUM(UTA:SRSU!G62)</f>
        <v>0</v>
      </c>
      <c r="H45" s="22">
        <f t="shared" ref="H45:H64" si="1">SUM(C45:G45)</f>
        <v>325241652</v>
      </c>
      <c r="I45" s="1"/>
    </row>
    <row r="46" spans="2:9" x14ac:dyDescent="0.2">
      <c r="B46" s="9" t="str">
        <f>$B$22</f>
        <v>Fine Arts</v>
      </c>
      <c r="C46" s="87">
        <f>SUM(UTA:SRSU!C63)</f>
        <v>51953182</v>
      </c>
      <c r="D46" s="87">
        <f>SUM(UTA:SRSU!D63)</f>
        <v>45312836</v>
      </c>
      <c r="E46" s="87">
        <f>SUM(UTA:SRSU!E63)</f>
        <v>22552847</v>
      </c>
      <c r="F46" s="87">
        <f>SUM(UTA:SRSU!F63)</f>
        <v>9604666</v>
      </c>
      <c r="G46" s="87">
        <f>SUM(UTA:SRSU!G63)</f>
        <v>0</v>
      </c>
      <c r="H46" s="22">
        <f t="shared" si="1"/>
        <v>129423531</v>
      </c>
      <c r="I46" s="1"/>
    </row>
    <row r="47" spans="2:9" x14ac:dyDescent="0.2">
      <c r="B47" s="9" t="str">
        <f>$B$23</f>
        <v>Teacher Education</v>
      </c>
      <c r="C47" s="87">
        <f>SUM(UTA:SRSU!C64)</f>
        <v>6029826</v>
      </c>
      <c r="D47" s="87">
        <f>SUM(UTA:SRSU!D64)</f>
        <v>31157632</v>
      </c>
      <c r="E47" s="87">
        <f>SUM(UTA:SRSU!E64)</f>
        <v>40963857</v>
      </c>
      <c r="F47" s="87">
        <f>SUM(UTA:SRSU!F64)</f>
        <v>28871612</v>
      </c>
      <c r="G47" s="87">
        <f>SUM(UTA:SRSU!G64)</f>
        <v>0</v>
      </c>
      <c r="H47" s="22">
        <f t="shared" si="1"/>
        <v>107022927</v>
      </c>
      <c r="I47" s="1"/>
    </row>
    <row r="48" spans="2:9" x14ac:dyDescent="0.2">
      <c r="B48" s="9" t="str">
        <f>$B$24</f>
        <v>Agriculture</v>
      </c>
      <c r="C48" s="87">
        <f>SUM(UTA:SRSU!C65)</f>
        <v>5320994</v>
      </c>
      <c r="D48" s="87">
        <f>SUM(UTA:SRSU!D65)</f>
        <v>11913916</v>
      </c>
      <c r="E48" s="87">
        <f>SUM(UTA:SRSU!E65)</f>
        <v>9204681</v>
      </c>
      <c r="F48" s="87">
        <f>SUM(UTA:SRSU!F65)</f>
        <v>7433244</v>
      </c>
      <c r="G48" s="87">
        <f>SUM(UTA:SRSU!G65)</f>
        <v>0</v>
      </c>
      <c r="H48" s="22">
        <f t="shared" si="1"/>
        <v>33872835</v>
      </c>
      <c r="I48" s="1"/>
    </row>
    <row r="49" spans="2:9" x14ac:dyDescent="0.2">
      <c r="B49" s="9" t="str">
        <f>$B$25</f>
        <v>Engineering</v>
      </c>
      <c r="C49" s="87">
        <f>SUM(UTA:SRSU!C66)</f>
        <v>43050600</v>
      </c>
      <c r="D49" s="87">
        <f>SUM(UTA:SRSU!D66)</f>
        <v>91938392</v>
      </c>
      <c r="E49" s="87">
        <f>SUM(UTA:SRSU!E66)</f>
        <v>90172132</v>
      </c>
      <c r="F49" s="87">
        <f>SUM(UTA:SRSU!F66)</f>
        <v>108107926</v>
      </c>
      <c r="G49" s="87">
        <f>SUM(UTA:SRSU!G66)</f>
        <v>0</v>
      </c>
      <c r="H49" s="22">
        <f t="shared" si="1"/>
        <v>333269050</v>
      </c>
      <c r="I49" s="1"/>
    </row>
    <row r="50" spans="2:9" x14ac:dyDescent="0.2">
      <c r="B50" s="9" t="str">
        <f>$B$26</f>
        <v>Home Economics</v>
      </c>
      <c r="C50" s="87">
        <f>SUM(UTA:SRSU!C67)</f>
        <v>3824856</v>
      </c>
      <c r="D50" s="87">
        <f>SUM(UTA:SRSU!D67)</f>
        <v>6265580</v>
      </c>
      <c r="E50" s="87">
        <f>SUM(UTA:SRSU!E67)</f>
        <v>3376462</v>
      </c>
      <c r="F50" s="87">
        <f>SUM(UTA:SRSU!F67)</f>
        <v>1691405</v>
      </c>
      <c r="G50" s="87">
        <f>SUM(UTA:SRSU!G67)</f>
        <v>0</v>
      </c>
      <c r="H50" s="22">
        <f t="shared" si="1"/>
        <v>15158303</v>
      </c>
      <c r="I50" s="1"/>
    </row>
    <row r="51" spans="2:9" x14ac:dyDescent="0.2">
      <c r="B51" s="9" t="str">
        <f>$B$27</f>
        <v>Law</v>
      </c>
      <c r="C51" s="87">
        <f>SUM(UTA:SRSU!C68)</f>
        <v>0</v>
      </c>
      <c r="D51" s="87">
        <f>SUM(UTA:SRSU!D68)</f>
        <v>9142</v>
      </c>
      <c r="E51" s="87">
        <f>SUM(UTA:SRSU!E68)</f>
        <v>0</v>
      </c>
      <c r="F51" s="87">
        <f>SUM(UTA:SRSU!F68)</f>
        <v>0</v>
      </c>
      <c r="G51" s="87">
        <f>SUM(UTA:SRSU!G68)</f>
        <v>42422576</v>
      </c>
      <c r="H51" s="22">
        <f t="shared" si="1"/>
        <v>42431718</v>
      </c>
      <c r="I51" s="1"/>
    </row>
    <row r="52" spans="2:9" x14ac:dyDescent="0.2">
      <c r="B52" s="9" t="str">
        <f>$B$28</f>
        <v>Social Service</v>
      </c>
      <c r="C52" s="87">
        <f>SUM(UTA:SRSU!C69)</f>
        <v>1825610</v>
      </c>
      <c r="D52" s="87">
        <f>SUM(UTA:SRSU!D69)</f>
        <v>6469675</v>
      </c>
      <c r="E52" s="87">
        <f>SUM(UTA:SRSU!E69)</f>
        <v>10038450</v>
      </c>
      <c r="F52" s="87">
        <f>SUM(UTA:SRSU!F69)</f>
        <v>2330220</v>
      </c>
      <c r="G52" s="87">
        <f>SUM(UTA:SRSU!G69)</f>
        <v>0</v>
      </c>
      <c r="H52" s="22">
        <f t="shared" si="1"/>
        <v>20663955</v>
      </c>
      <c r="I52" s="1"/>
    </row>
    <row r="53" spans="2:9" x14ac:dyDescent="0.2">
      <c r="B53" s="9" t="str">
        <f>$B$29</f>
        <v>Library Science</v>
      </c>
      <c r="C53" s="87">
        <f>SUM(UTA:SRSU!C70)</f>
        <v>360843</v>
      </c>
      <c r="D53" s="87">
        <f>SUM(UTA:SRSU!D70)</f>
        <v>417271</v>
      </c>
      <c r="E53" s="87">
        <f>SUM(UTA:SRSU!E70)</f>
        <v>4849424</v>
      </c>
      <c r="F53" s="87">
        <f>SUM(UTA:SRSU!F70)</f>
        <v>536291</v>
      </c>
      <c r="G53" s="87">
        <f>SUM(UTA:SRSU!G70)</f>
        <v>0</v>
      </c>
      <c r="H53" s="22">
        <f t="shared" si="1"/>
        <v>6163829</v>
      </c>
      <c r="I53" s="1"/>
    </row>
    <row r="54" spans="2:9" x14ac:dyDescent="0.2">
      <c r="B54" s="9" t="str">
        <f>$B$30</f>
        <v>Veterinary Science</v>
      </c>
      <c r="C54" s="87">
        <f>SUM(UTA:SRSU!C71)</f>
        <v>0</v>
      </c>
      <c r="D54" s="87">
        <f>SUM(UTA:SRSU!D71)</f>
        <v>0</v>
      </c>
      <c r="E54" s="87">
        <f>SUM(UTA:SRSU!E71)</f>
        <v>0</v>
      </c>
      <c r="F54" s="87">
        <f>SUM(UTA:SRSU!F71)</f>
        <v>0</v>
      </c>
      <c r="G54" s="87">
        <f>SUM(UTA:SRSU!G71)</f>
        <v>0</v>
      </c>
      <c r="H54" s="22">
        <f t="shared" si="1"/>
        <v>0</v>
      </c>
      <c r="I54" s="1"/>
    </row>
    <row r="55" spans="2:9" x14ac:dyDescent="0.2">
      <c r="B55" s="9" t="str">
        <f>$B$31</f>
        <v>Vocational Training</v>
      </c>
      <c r="C55" s="87">
        <f>SUM(UTA:SRSU!C72)</f>
        <v>1245689</v>
      </c>
      <c r="D55" s="87">
        <f>SUM(UTA:SRSU!D72)</f>
        <v>674908</v>
      </c>
      <c r="E55" s="87">
        <f>SUM(UTA:SRSU!E72)</f>
        <v>0</v>
      </c>
      <c r="F55" s="87">
        <f>SUM(UTA:SRSU!F72)</f>
        <v>0</v>
      </c>
      <c r="G55" s="87">
        <f>SUM(UTA:SRSU!G72)</f>
        <v>0</v>
      </c>
      <c r="H55" s="22">
        <f t="shared" si="1"/>
        <v>1920597</v>
      </c>
      <c r="I55" s="1"/>
    </row>
    <row r="56" spans="2:9" x14ac:dyDescent="0.2">
      <c r="B56" s="9" t="str">
        <f>$B$32</f>
        <v>Physical Training</v>
      </c>
      <c r="C56" s="87">
        <f>SUM(UTA:SRSU!C73)</f>
        <v>3320392</v>
      </c>
      <c r="D56" s="87">
        <f>SUM(UTA:SRSU!D73)</f>
        <v>281959</v>
      </c>
      <c r="E56" s="87">
        <f>SUM(UTA:SRSU!E73)</f>
        <v>0</v>
      </c>
      <c r="F56" s="87">
        <f>SUM(UTA:SRSU!F73)</f>
        <v>0</v>
      </c>
      <c r="G56" s="87">
        <f>SUM(UTA:SRSU!G73)</f>
        <v>0</v>
      </c>
      <c r="H56" s="22">
        <f t="shared" si="1"/>
        <v>3602351</v>
      </c>
      <c r="I56" s="1"/>
    </row>
    <row r="57" spans="2:9" x14ac:dyDescent="0.2">
      <c r="B57" s="9" t="str">
        <f>$B$33</f>
        <v>Health Services</v>
      </c>
      <c r="C57" s="87">
        <f>SUM(UTA:SRSU!C74)</f>
        <v>8347809</v>
      </c>
      <c r="D57" s="87">
        <f>SUM(UTA:SRSU!D74)</f>
        <v>22240562</v>
      </c>
      <c r="E57" s="87">
        <f>SUM(UTA:SRSU!E74)</f>
        <v>20344928</v>
      </c>
      <c r="F57" s="87">
        <f>SUM(UTA:SRSU!F74)</f>
        <v>6406699</v>
      </c>
      <c r="G57" s="87">
        <f>SUM(UTA:SRSU!G74)</f>
        <v>6162523</v>
      </c>
      <c r="H57" s="22">
        <f t="shared" si="1"/>
        <v>63502521</v>
      </c>
      <c r="I57" s="1"/>
    </row>
    <row r="58" spans="2:9" x14ac:dyDescent="0.2">
      <c r="B58" s="9" t="str">
        <f>$B$34</f>
        <v>Pharmacy</v>
      </c>
      <c r="C58" s="87">
        <f>SUM(UTA:SRSU!C75)</f>
        <v>15318</v>
      </c>
      <c r="D58" s="87">
        <f>SUM(UTA:SRSU!D75)</f>
        <v>166784</v>
      </c>
      <c r="E58" s="87">
        <f>SUM(UTA:SRSU!E75)</f>
        <v>2512747</v>
      </c>
      <c r="F58" s="87">
        <f>SUM(UTA:SRSU!F75)</f>
        <v>3928675</v>
      </c>
      <c r="G58" s="87">
        <f>SUM(UTA:SRSU!G75)</f>
        <v>11031519</v>
      </c>
      <c r="H58" s="22">
        <f t="shared" si="1"/>
        <v>17655043</v>
      </c>
      <c r="I58" s="1"/>
    </row>
    <row r="59" spans="2:9" x14ac:dyDescent="0.2">
      <c r="B59" s="9" t="str">
        <f>$B$35</f>
        <v>Business Administration</v>
      </c>
      <c r="C59" s="87">
        <f>SUM(UTA:SRSU!C76)</f>
        <v>27984624</v>
      </c>
      <c r="D59" s="87">
        <f>SUM(UTA:SRSU!D76)</f>
        <v>134562489</v>
      </c>
      <c r="E59" s="87">
        <f>SUM(UTA:SRSU!E76)</f>
        <v>92768792</v>
      </c>
      <c r="F59" s="87">
        <f>SUM(UTA:SRSU!F76)</f>
        <v>37409548</v>
      </c>
      <c r="G59" s="87">
        <f>SUM(UTA:SRSU!G76)</f>
        <v>0</v>
      </c>
      <c r="H59" s="22">
        <f t="shared" si="1"/>
        <v>292725453</v>
      </c>
      <c r="I59" s="1"/>
    </row>
    <row r="60" spans="2:9" x14ac:dyDescent="0.2">
      <c r="B60" s="9" t="str">
        <f>$B$36</f>
        <v>Optometry</v>
      </c>
      <c r="C60" s="87">
        <f>SUM(UTA:SRSU!C77)</f>
        <v>0</v>
      </c>
      <c r="D60" s="87">
        <f>SUM(UTA:SRSU!D77)</f>
        <v>0</v>
      </c>
      <c r="E60" s="87">
        <f>SUM(UTA:SRSU!E77)</f>
        <v>0</v>
      </c>
      <c r="F60" s="87">
        <f>SUM(UTA:SRSU!F77)</f>
        <v>0</v>
      </c>
      <c r="G60" s="87">
        <f>SUM(UTA:SRSU!G77)</f>
        <v>5428868</v>
      </c>
      <c r="H60" s="22">
        <f t="shared" si="1"/>
        <v>5428868</v>
      </c>
      <c r="I60" s="1"/>
    </row>
    <row r="61" spans="2:9" x14ac:dyDescent="0.2">
      <c r="B61" s="9" t="str">
        <f>$B$37</f>
        <v>Teacher Ed-Practice Teaching</v>
      </c>
      <c r="C61" s="87">
        <f>SUM(UTA:SRSU!C78)</f>
        <v>114641</v>
      </c>
      <c r="D61" s="87">
        <f>SUM(UTA:SRSU!D78)</f>
        <v>6476652</v>
      </c>
      <c r="E61" s="87">
        <f>SUM(UTA:SRSU!E78)</f>
        <v>0</v>
      </c>
      <c r="F61" s="87">
        <f>SUM(UTA:SRSU!F78)</f>
        <v>0</v>
      </c>
      <c r="G61" s="87">
        <f>SUM(UTA:SRSU!G78)</f>
        <v>0</v>
      </c>
      <c r="H61" s="22">
        <f t="shared" si="1"/>
        <v>6591293</v>
      </c>
      <c r="I61" s="1"/>
    </row>
    <row r="62" spans="2:9" x14ac:dyDescent="0.2">
      <c r="B62" s="9" t="str">
        <f>$B$38</f>
        <v>Technology</v>
      </c>
      <c r="C62" s="87">
        <f>SUM(UTA:SRSU!C79)</f>
        <v>6253306</v>
      </c>
      <c r="D62" s="87">
        <f>SUM(UTA:SRSU!D79)</f>
        <v>12714664</v>
      </c>
      <c r="E62" s="87">
        <f>SUM(UTA:SRSU!E79)</f>
        <v>4093601</v>
      </c>
      <c r="F62" s="87">
        <f>SUM(UTA:SRSU!F79)</f>
        <v>58789</v>
      </c>
      <c r="G62" s="87">
        <f>SUM(UTA:SRSU!G79)</f>
        <v>0</v>
      </c>
      <c r="H62" s="22">
        <f t="shared" si="1"/>
        <v>23120360</v>
      </c>
      <c r="I62" s="1"/>
    </row>
    <row r="63" spans="2:9" x14ac:dyDescent="0.2">
      <c r="B63" s="9" t="str">
        <f>$B$39</f>
        <v>Nursing</v>
      </c>
      <c r="C63" s="87">
        <f>SUM(UTA:SRSU!C80)</f>
        <v>2143119</v>
      </c>
      <c r="D63" s="87">
        <f>SUM(UTA:SRSU!D80)</f>
        <v>37823116</v>
      </c>
      <c r="E63" s="87">
        <f>SUM(UTA:SRSU!E80)</f>
        <v>18873357</v>
      </c>
      <c r="F63" s="87">
        <f>SUM(UTA:SRSU!F80)</f>
        <v>5284823</v>
      </c>
      <c r="G63" s="87">
        <f>SUM(UTA:SRSU!G80)</f>
        <v>0</v>
      </c>
      <c r="H63" s="22">
        <f t="shared" si="1"/>
        <v>64124415</v>
      </c>
      <c r="I63" s="1"/>
    </row>
    <row r="64" spans="2:9" x14ac:dyDescent="0.2">
      <c r="B64" s="39" t="str">
        <f>$B$40</f>
        <v>Totals</v>
      </c>
      <c r="C64" s="21">
        <f>SUM(C44:C63)</f>
        <v>458680149</v>
      </c>
      <c r="D64" s="21">
        <f>SUM(D44:D63)</f>
        <v>668252520</v>
      </c>
      <c r="E64" s="21">
        <f>SUM(E44:E63)</f>
        <v>483185456</v>
      </c>
      <c r="F64" s="21">
        <f>SUM(F44:F63)</f>
        <v>399694990</v>
      </c>
      <c r="G64" s="21">
        <f>SUM(G44:G63)</f>
        <v>65061999</v>
      </c>
      <c r="H64" s="21">
        <f t="shared" si="1"/>
        <v>2074875114</v>
      </c>
      <c r="I64" s="1"/>
    </row>
    <row r="65" spans="2:9" x14ac:dyDescent="0.2">
      <c r="B65" s="14"/>
      <c r="C65" s="15"/>
      <c r="D65" s="15"/>
      <c r="E65" s="15"/>
      <c r="F65" s="15"/>
      <c r="G65" s="15"/>
      <c r="H65" s="16"/>
      <c r="I65" s="1"/>
    </row>
    <row r="66" spans="2:9" x14ac:dyDescent="0.2">
      <c r="B66" s="28" t="s">
        <v>34</v>
      </c>
      <c r="C66" s="13"/>
      <c r="D66" s="13"/>
      <c r="E66" s="13"/>
      <c r="F66" s="13"/>
      <c r="G66" s="13"/>
      <c r="H66" s="17">
        <f>H7+H8</f>
        <v>5624454564</v>
      </c>
    </row>
    <row r="67" spans="2:9" ht="15" thickBot="1" x14ac:dyDescent="0.25">
      <c r="B67" s="28" t="s">
        <v>5</v>
      </c>
      <c r="C67" s="12"/>
      <c r="D67" s="12"/>
      <c r="E67" s="12"/>
      <c r="F67" s="12"/>
      <c r="G67" s="12"/>
      <c r="H67" s="17"/>
    </row>
    <row r="68" spans="2:9" ht="15" thickBot="1" x14ac:dyDescent="0.25">
      <c r="B68" s="68" t="s">
        <v>33</v>
      </c>
      <c r="C68" s="69" t="s">
        <v>27</v>
      </c>
      <c r="D68" s="69" t="s">
        <v>28</v>
      </c>
      <c r="E68" s="69" t="s">
        <v>29</v>
      </c>
      <c r="F68" s="69" t="s">
        <v>30</v>
      </c>
      <c r="G68" s="69" t="s">
        <v>31</v>
      </c>
      <c r="H68" s="70" t="s">
        <v>32</v>
      </c>
    </row>
    <row r="69" spans="2:9" x14ac:dyDescent="0.2">
      <c r="B69" s="9" t="str">
        <f>$B$20</f>
        <v>Liberal Arts</v>
      </c>
      <c r="C69" s="20">
        <f>SUM(UTA:SRSU!C91)</f>
        <v>31414477.658143315</v>
      </c>
      <c r="D69" s="20">
        <f>SUM(UTA:SRSU!D91)</f>
        <v>14027287.216656536</v>
      </c>
      <c r="E69" s="20">
        <f>SUM(UTA:SRSU!E91)</f>
        <v>3949611.7970621446</v>
      </c>
      <c r="F69" s="20">
        <f>SUM(UTA:SRSU!F91)</f>
        <v>3640555.2010005056</v>
      </c>
      <c r="G69" s="20">
        <f>SUM(UTA:SRSU!G91)</f>
        <v>0</v>
      </c>
      <c r="H69" s="40">
        <f t="shared" ref="H69:H89" si="2">SUM(C69:G69)</f>
        <v>53031931.872862495</v>
      </c>
    </row>
    <row r="70" spans="2:9" x14ac:dyDescent="0.2">
      <c r="B70" s="9" t="str">
        <f>$B$21</f>
        <v>Science</v>
      </c>
      <c r="C70" s="19">
        <f>SUM(UTA:SRSU!C92)</f>
        <v>26967133.779832624</v>
      </c>
      <c r="D70" s="19">
        <f>SUM(UTA:SRSU!D92)</f>
        <v>18465141.554085352</v>
      </c>
      <c r="E70" s="19">
        <f>SUM(UTA:SRSU!E92)</f>
        <v>4178331.0578301088</v>
      </c>
      <c r="F70" s="19">
        <f>SUM(UTA:SRSU!F92)</f>
        <v>4552498.2978824181</v>
      </c>
      <c r="G70" s="19">
        <f>SUM(UTA:SRSU!G92)</f>
        <v>0</v>
      </c>
      <c r="H70" s="75">
        <f t="shared" si="2"/>
        <v>54163104.689630501</v>
      </c>
    </row>
    <row r="71" spans="2:9" x14ac:dyDescent="0.2">
      <c r="B71" s="9" t="str">
        <f>$B$22</f>
        <v>Fine Arts</v>
      </c>
      <c r="C71" s="19">
        <f>SUM(UTA:SRSU!C93)</f>
        <v>6490121.6280241609</v>
      </c>
      <c r="D71" s="19">
        <f>SUM(UTA:SRSU!D93)</f>
        <v>2835336.8192859064</v>
      </c>
      <c r="E71" s="19">
        <f>SUM(UTA:SRSU!E93)</f>
        <v>877022.17734645854</v>
      </c>
      <c r="F71" s="19">
        <f>SUM(UTA:SRSU!F93)</f>
        <v>448618.20058098115</v>
      </c>
      <c r="G71" s="19">
        <f>SUM(UTA:SRSU!G93)</f>
        <v>0</v>
      </c>
      <c r="H71" s="75">
        <f t="shared" si="2"/>
        <v>10651098.825237507</v>
      </c>
    </row>
    <row r="72" spans="2:9" x14ac:dyDescent="0.2">
      <c r="B72" s="9" t="str">
        <f>$B$23</f>
        <v>Teacher Education</v>
      </c>
      <c r="C72" s="19">
        <f>SUM(UTA:SRSU!C94)</f>
        <v>453270.06878205203</v>
      </c>
      <c r="D72" s="19">
        <f>SUM(UTA:SRSU!D94)</f>
        <v>2572110.2611938734</v>
      </c>
      <c r="E72" s="19">
        <f>SUM(UTA:SRSU!E94)</f>
        <v>1557598.0758536956</v>
      </c>
      <c r="F72" s="19">
        <f>SUM(UTA:SRSU!F94)</f>
        <v>1175572.4807101903</v>
      </c>
      <c r="G72" s="19">
        <f>SUM(UTA:SRSU!G94)</f>
        <v>0</v>
      </c>
      <c r="H72" s="75">
        <f t="shared" si="2"/>
        <v>5758550.8865398113</v>
      </c>
    </row>
    <row r="73" spans="2:9" x14ac:dyDescent="0.2">
      <c r="B73" s="9" t="str">
        <f>$B$24</f>
        <v>Agriculture</v>
      </c>
      <c r="C73" s="19">
        <f>SUM(UTA:SRSU!C95)</f>
        <v>855784.00216800789</v>
      </c>
      <c r="D73" s="19">
        <f>SUM(UTA:SRSU!D95)</f>
        <v>632600.37204718776</v>
      </c>
      <c r="E73" s="19">
        <f>SUM(UTA:SRSU!E95)</f>
        <v>170971.17484499057</v>
      </c>
      <c r="F73" s="19">
        <f>SUM(UTA:SRSU!F95)</f>
        <v>149470.63805025848</v>
      </c>
      <c r="G73" s="19">
        <f>SUM(UTA:SRSU!G95)</f>
        <v>0</v>
      </c>
      <c r="H73" s="75">
        <f t="shared" si="2"/>
        <v>1808826.1871104445</v>
      </c>
    </row>
    <row r="74" spans="2:9" x14ac:dyDescent="0.2">
      <c r="B74" s="9" t="str">
        <f>$B$25</f>
        <v>Engineering</v>
      </c>
      <c r="C74" s="19">
        <f>SUM(UTA:SRSU!C96)</f>
        <v>7700095.2696838984</v>
      </c>
      <c r="D74" s="19">
        <f>SUM(UTA:SRSU!D96)</f>
        <v>14257030.515625535</v>
      </c>
      <c r="E74" s="19">
        <f>SUM(UTA:SRSU!E96)</f>
        <v>8638107.8724217135</v>
      </c>
      <c r="F74" s="19">
        <f>SUM(UTA:SRSU!F96)</f>
        <v>5428494.8372466601</v>
      </c>
      <c r="G74" s="19">
        <f>SUM(UTA:SRSU!G96)</f>
        <v>0</v>
      </c>
      <c r="H74" s="75">
        <f t="shared" si="2"/>
        <v>36023728.494977802</v>
      </c>
    </row>
    <row r="75" spans="2:9" x14ac:dyDescent="0.2">
      <c r="B75" s="9" t="str">
        <f>$B$26</f>
        <v>Home Economics</v>
      </c>
      <c r="C75" s="19">
        <f>SUM(UTA:SRSU!C97)</f>
        <v>441869.92966047139</v>
      </c>
      <c r="D75" s="19">
        <f>SUM(UTA:SRSU!D97)</f>
        <v>494291.64635513991</v>
      </c>
      <c r="E75" s="19">
        <f>SUM(UTA:SRSU!E97)</f>
        <v>55615.842991341568</v>
      </c>
      <c r="F75" s="19">
        <f>SUM(UTA:SRSU!F97)</f>
        <v>81924.750009967611</v>
      </c>
      <c r="G75" s="19">
        <f>SUM(UTA:SRSU!G97)</f>
        <v>0</v>
      </c>
      <c r="H75" s="75">
        <f t="shared" si="2"/>
        <v>1073702.1690169205</v>
      </c>
    </row>
    <row r="76" spans="2:9" x14ac:dyDescent="0.2">
      <c r="B76" s="9" t="str">
        <f>$B$27</f>
        <v>Law</v>
      </c>
      <c r="C76" s="19">
        <f>SUM(UTA:SRSU!C98)</f>
        <v>0</v>
      </c>
      <c r="D76" s="19">
        <f>SUM(UTA:SRSU!D98)</f>
        <v>0</v>
      </c>
      <c r="E76" s="19">
        <f>SUM(UTA:SRSU!E98)</f>
        <v>0</v>
      </c>
      <c r="F76" s="19">
        <f>SUM(UTA:SRSU!F98)</f>
        <v>0</v>
      </c>
      <c r="G76" s="19">
        <f>SUM(UTA:SRSU!G98)</f>
        <v>8349055.376370688</v>
      </c>
      <c r="H76" s="75">
        <f t="shared" si="2"/>
        <v>8349055.376370688</v>
      </c>
    </row>
    <row r="77" spans="2:9" x14ac:dyDescent="0.2">
      <c r="B77" s="9" t="str">
        <f>$B$28</f>
        <v>Social Service</v>
      </c>
      <c r="C77" s="19">
        <f>SUM(UTA:SRSU!C99)</f>
        <v>186920.96207003272</v>
      </c>
      <c r="D77" s="19">
        <f>SUM(UTA:SRSU!D99)</f>
        <v>397447.41935982119</v>
      </c>
      <c r="E77" s="19">
        <f>SUM(UTA:SRSU!E99)</f>
        <v>987403.55836196919</v>
      </c>
      <c r="F77" s="19">
        <f>SUM(UTA:SRSU!F99)</f>
        <v>329352.84286236018</v>
      </c>
      <c r="G77" s="19">
        <f>SUM(UTA:SRSU!G99)</f>
        <v>0</v>
      </c>
      <c r="H77" s="75">
        <f t="shared" si="2"/>
        <v>1901124.7826541832</v>
      </c>
    </row>
    <row r="78" spans="2:9" x14ac:dyDescent="0.2">
      <c r="B78" s="9" t="str">
        <f>$B$29</f>
        <v>Library Science</v>
      </c>
      <c r="C78" s="19">
        <f>SUM(UTA:SRSU!C100)</f>
        <v>7552.4108999999999</v>
      </c>
      <c r="D78" s="19">
        <f>SUM(UTA:SRSU!D100)</f>
        <v>46764</v>
      </c>
      <c r="E78" s="19">
        <f>SUM(UTA:SRSU!E100)</f>
        <v>547770.70342857146</v>
      </c>
      <c r="F78" s="19">
        <f>SUM(UTA:SRSU!F100)</f>
        <v>112523.54628571428</v>
      </c>
      <c r="G78" s="19">
        <f>SUM(UTA:SRSU!G100)</f>
        <v>0</v>
      </c>
      <c r="H78" s="75">
        <f t="shared" si="2"/>
        <v>714610.66061428573</v>
      </c>
    </row>
    <row r="79" spans="2:9" x14ac:dyDescent="0.2">
      <c r="B79" s="9" t="str">
        <f>$B$30</f>
        <v>Veterinary Science</v>
      </c>
      <c r="C79" s="19">
        <f>SUM(UTA:SRSU!C101)</f>
        <v>0</v>
      </c>
      <c r="D79" s="19">
        <f>SUM(UTA:SRSU!D101)</f>
        <v>0</v>
      </c>
      <c r="E79" s="19">
        <f>SUM(UTA:SRSU!E101)</f>
        <v>0</v>
      </c>
      <c r="F79" s="19">
        <f>SUM(UTA:SRSU!F101)</f>
        <v>0</v>
      </c>
      <c r="G79" s="19">
        <f>SUM(UTA:SRSU!G101)</f>
        <v>19362076.920000002</v>
      </c>
      <c r="H79" s="75">
        <f t="shared" si="2"/>
        <v>19362076.920000002</v>
      </c>
    </row>
    <row r="80" spans="2:9" x14ac:dyDescent="0.2">
      <c r="B80" s="9" t="str">
        <f>$B$31</f>
        <v>Vocational Training</v>
      </c>
      <c r="C80" s="19">
        <f>SUM(UTA:SRSU!C102)</f>
        <v>67972.582496648276</v>
      </c>
      <c r="D80" s="19">
        <f>SUM(UTA:SRSU!D102)</f>
        <v>13094.032723556651</v>
      </c>
      <c r="E80" s="19">
        <f>SUM(UTA:SRSU!E102)</f>
        <v>0</v>
      </c>
      <c r="F80" s="19">
        <f>SUM(UTA:SRSU!F102)</f>
        <v>0</v>
      </c>
      <c r="G80" s="19">
        <f>SUM(UTA:SRSU!G102)</f>
        <v>0</v>
      </c>
      <c r="H80" s="75">
        <f t="shared" si="2"/>
        <v>81066.615220204927</v>
      </c>
    </row>
    <row r="81" spans="2:9" x14ac:dyDescent="0.2">
      <c r="B81" s="9" t="str">
        <f>$B$32</f>
        <v>Physical Training</v>
      </c>
      <c r="C81" s="19">
        <f>SUM(UTA:SRSU!C103)</f>
        <v>191491.56042492203</v>
      </c>
      <c r="D81" s="19">
        <f>SUM(UTA:SRSU!D103)</f>
        <v>28468.639255236616</v>
      </c>
      <c r="E81" s="19">
        <f>SUM(UTA:SRSU!E103)</f>
        <v>0</v>
      </c>
      <c r="F81" s="19">
        <f>SUM(UTA:SRSU!F103)</f>
        <v>0</v>
      </c>
      <c r="G81" s="19">
        <f>SUM(UTA:SRSU!G103)</f>
        <v>0</v>
      </c>
      <c r="H81" s="75">
        <f t="shared" si="2"/>
        <v>219960.19968015864</v>
      </c>
    </row>
    <row r="82" spans="2:9" x14ac:dyDescent="0.2">
      <c r="B82" s="9" t="str">
        <f>$B$33</f>
        <v>Health Services</v>
      </c>
      <c r="C82" s="19">
        <f>SUM(UTA:SRSU!C104)</f>
        <v>1105285.5861908142</v>
      </c>
      <c r="D82" s="19">
        <f>SUM(UTA:SRSU!D104)</f>
        <v>1991834.4275284382</v>
      </c>
      <c r="E82" s="19">
        <f>SUM(UTA:SRSU!E104)</f>
        <v>911811.07691192161</v>
      </c>
      <c r="F82" s="19">
        <f>SUM(UTA:SRSU!F104)</f>
        <v>353867.36053898814</v>
      </c>
      <c r="G82" s="19">
        <f>SUM(UTA:SRSU!G104)</f>
        <v>202435.84269801987</v>
      </c>
      <c r="H82" s="75">
        <f t="shared" si="2"/>
        <v>4565234.2938681822</v>
      </c>
    </row>
    <row r="83" spans="2:9" x14ac:dyDescent="0.2">
      <c r="B83" s="9" t="str">
        <f>$B$34</f>
        <v>Pharmacy</v>
      </c>
      <c r="C83" s="19">
        <f>SUM(UTA:SRSU!C105)</f>
        <v>315</v>
      </c>
      <c r="D83" s="19">
        <f>SUM(UTA:SRSU!D105)</f>
        <v>16181.885791239367</v>
      </c>
      <c r="E83" s="19">
        <f>SUM(UTA:SRSU!E105)</f>
        <v>496884.91038298927</v>
      </c>
      <c r="F83" s="19">
        <f>SUM(UTA:SRSU!F105)</f>
        <v>493069.42448543297</v>
      </c>
      <c r="G83" s="19">
        <f>SUM(UTA:SRSU!G105)</f>
        <v>1353479.0641724204</v>
      </c>
      <c r="H83" s="75">
        <f t="shared" si="2"/>
        <v>2359930.2848320818</v>
      </c>
    </row>
    <row r="84" spans="2:9" x14ac:dyDescent="0.2">
      <c r="B84" s="9" t="str">
        <f>$B$35</f>
        <v>Business Administration</v>
      </c>
      <c r="C84" s="19">
        <f>SUM(UTA:SRSU!C106)</f>
        <v>3549550.3806757876</v>
      </c>
      <c r="D84" s="19">
        <f>SUM(UTA:SRSU!D106)</f>
        <v>13365251.185507288</v>
      </c>
      <c r="E84" s="19">
        <f>SUM(UTA:SRSU!E106)</f>
        <v>10708962.40940854</v>
      </c>
      <c r="F84" s="19">
        <f>SUM(UTA:SRSU!F106)</f>
        <v>4235986.217801027</v>
      </c>
      <c r="G84" s="19">
        <f>SUM(UTA:SRSU!G106)</f>
        <v>0</v>
      </c>
      <c r="H84" s="75">
        <f t="shared" si="2"/>
        <v>31859750.193392642</v>
      </c>
    </row>
    <row r="85" spans="2:9" x14ac:dyDescent="0.2">
      <c r="B85" s="9" t="str">
        <f>$B$36</f>
        <v>Optometry</v>
      </c>
      <c r="C85" s="19">
        <f>SUM(UTA:SRSU!C107)</f>
        <v>0</v>
      </c>
      <c r="D85" s="19">
        <f>SUM(UTA:SRSU!D107)</f>
        <v>0</v>
      </c>
      <c r="E85" s="19">
        <f>SUM(UTA:SRSU!E107)</f>
        <v>0</v>
      </c>
      <c r="F85" s="19">
        <f>SUM(UTA:SRSU!F107)</f>
        <v>0</v>
      </c>
      <c r="G85" s="19">
        <f>SUM(UTA:SRSU!G107)</f>
        <v>296815.64</v>
      </c>
      <c r="H85" s="75">
        <f t="shared" si="2"/>
        <v>296815.64</v>
      </c>
    </row>
    <row r="86" spans="2:9" x14ac:dyDescent="0.2">
      <c r="B86" s="9" t="str">
        <f>$B$37</f>
        <v>Teacher Ed-Practice Teaching</v>
      </c>
      <c r="C86" s="19">
        <f>SUM(UTA:SRSU!C108)</f>
        <v>8210.9854368770248</v>
      </c>
      <c r="D86" s="19">
        <f>SUM(UTA:SRSU!D108)</f>
        <v>495671.81760467059</v>
      </c>
      <c r="E86" s="19">
        <f>SUM(UTA:SRSU!E108)</f>
        <v>0</v>
      </c>
      <c r="F86" s="19">
        <f>SUM(UTA:SRSU!F108)</f>
        <v>0</v>
      </c>
      <c r="G86" s="19">
        <f>SUM(UTA:SRSU!G108)</f>
        <v>0</v>
      </c>
      <c r="H86" s="75">
        <f t="shared" si="2"/>
        <v>503882.8030415476</v>
      </c>
    </row>
    <row r="87" spans="2:9" x14ac:dyDescent="0.2">
      <c r="B87" s="9" t="str">
        <f>$B$38</f>
        <v>Technology</v>
      </c>
      <c r="C87" s="19">
        <f>SUM(UTA:SRSU!C109)</f>
        <v>404904.61634993198</v>
      </c>
      <c r="D87" s="19">
        <f>SUM(UTA:SRSU!D109)</f>
        <v>695420.67758668505</v>
      </c>
      <c r="E87" s="19">
        <f>SUM(UTA:SRSU!E109)</f>
        <v>74216.852426791869</v>
      </c>
      <c r="F87" s="19">
        <f>SUM(UTA:SRSU!F109)</f>
        <v>2331.87</v>
      </c>
      <c r="G87" s="19">
        <f>SUM(UTA:SRSU!G109)</f>
        <v>0</v>
      </c>
      <c r="H87" s="75">
        <f t="shared" si="2"/>
        <v>1176874.0163634089</v>
      </c>
    </row>
    <row r="88" spans="2:9" x14ac:dyDescent="0.2">
      <c r="B88" s="9" t="str">
        <f>$B$39</f>
        <v>Nursing</v>
      </c>
      <c r="C88" s="19">
        <f>SUM(UTA:SRSU!C110)</f>
        <v>181597.99999999997</v>
      </c>
      <c r="D88" s="19">
        <f>SUM(UTA:SRSU!D110)</f>
        <v>3039059.9615713065</v>
      </c>
      <c r="E88" s="19">
        <f>SUM(UTA:SRSU!E110)</f>
        <v>1328136.0922763562</v>
      </c>
      <c r="F88" s="19">
        <f>SUM(UTA:SRSU!F110)</f>
        <v>364646.58615233738</v>
      </c>
      <c r="G88" s="19">
        <f>SUM(UTA:SRSU!G110)</f>
        <v>0</v>
      </c>
      <c r="H88" s="75">
        <f t="shared" si="2"/>
        <v>4913440.6400000006</v>
      </c>
    </row>
    <row r="89" spans="2:9" x14ac:dyDescent="0.2">
      <c r="B89" s="39" t="str">
        <f>$B$40</f>
        <v>Totals</v>
      </c>
      <c r="C89" s="40">
        <f>SUM(C69:C88)</f>
        <v>80026554.420839548</v>
      </c>
      <c r="D89" s="40">
        <f>SUM(D69:D88)</f>
        <v>73372992.432177767</v>
      </c>
      <c r="E89" s="40">
        <f>SUM(E69:E88)</f>
        <v>34482443.601547591</v>
      </c>
      <c r="F89" s="40">
        <f>SUM(F69:F88)</f>
        <v>21368912.253606841</v>
      </c>
      <c r="G89" s="40">
        <f>SUM(G69:G88)</f>
        <v>29563862.843241129</v>
      </c>
      <c r="H89" s="40">
        <f t="shared" si="2"/>
        <v>238814765.55141291</v>
      </c>
    </row>
    <row r="90" spans="2:9" x14ac:dyDescent="0.2">
      <c r="B90" s="44"/>
      <c r="C90" s="46"/>
      <c r="D90" s="46"/>
      <c r="E90" s="46"/>
      <c r="F90" s="46"/>
      <c r="G90" s="46"/>
      <c r="H90" s="49"/>
    </row>
    <row r="91" spans="2:9" ht="15" thickBot="1" x14ac:dyDescent="0.25">
      <c r="B91" s="367" t="s">
        <v>66</v>
      </c>
      <c r="C91" s="367"/>
      <c r="D91" s="367"/>
      <c r="E91" s="367"/>
      <c r="F91" s="367"/>
      <c r="G91" s="367"/>
      <c r="H91" s="367"/>
      <c r="I91" s="1"/>
    </row>
    <row r="92" spans="2:9" ht="15" thickBot="1" x14ac:dyDescent="0.25">
      <c r="B92" s="68" t="s">
        <v>33</v>
      </c>
      <c r="C92" s="69" t="s">
        <v>27</v>
      </c>
      <c r="D92" s="69" t="s">
        <v>28</v>
      </c>
      <c r="E92" s="69" t="s">
        <v>29</v>
      </c>
      <c r="F92" s="69" t="s">
        <v>30</v>
      </c>
      <c r="G92" s="69" t="s">
        <v>31</v>
      </c>
      <c r="H92" s="70" t="s">
        <v>32</v>
      </c>
      <c r="I92" s="1"/>
    </row>
    <row r="93" spans="2:9" x14ac:dyDescent="0.2">
      <c r="B93" s="9" t="str">
        <f>$B$20</f>
        <v>Liberal Arts</v>
      </c>
      <c r="C93" s="21">
        <f t="shared" ref="C93:G102" si="3">C69+C44</f>
        <v>244064343.65814331</v>
      </c>
      <c r="D93" s="21">
        <f t="shared" si="3"/>
        <v>179959000.21665654</v>
      </c>
      <c r="E93" s="21">
        <f t="shared" si="3"/>
        <v>108746933.79706214</v>
      </c>
      <c r="F93" s="21">
        <f t="shared" si="3"/>
        <v>103201554.20100051</v>
      </c>
      <c r="G93" s="21">
        <f t="shared" si="3"/>
        <v>16513</v>
      </c>
      <c r="H93" s="40">
        <f t="shared" ref="H93:H113" si="4">SUM(C93:G93)</f>
        <v>635988344.87286258</v>
      </c>
      <c r="I93" s="1"/>
    </row>
    <row r="94" spans="2:9" x14ac:dyDescent="0.2">
      <c r="B94" s="9" t="str">
        <f>$B$21</f>
        <v>Science</v>
      </c>
      <c r="C94" s="22">
        <f t="shared" si="3"/>
        <v>111206607.77983263</v>
      </c>
      <c r="D94" s="22">
        <f t="shared" si="3"/>
        <v>112360370.55408534</v>
      </c>
      <c r="E94" s="22">
        <f t="shared" si="3"/>
        <v>62815187.05783011</v>
      </c>
      <c r="F94" s="22">
        <f t="shared" si="3"/>
        <v>93022591.297882423</v>
      </c>
      <c r="G94" s="22">
        <f t="shared" si="3"/>
        <v>0</v>
      </c>
      <c r="H94" s="75">
        <f t="shared" si="4"/>
        <v>379404756.68963051</v>
      </c>
      <c r="I94" s="1"/>
    </row>
    <row r="95" spans="2:9" x14ac:dyDescent="0.2">
      <c r="B95" s="9" t="str">
        <f>$B$22</f>
        <v>Fine Arts</v>
      </c>
      <c r="C95" s="22">
        <f t="shared" si="3"/>
        <v>58443303.628024161</v>
      </c>
      <c r="D95" s="22">
        <f t="shared" si="3"/>
        <v>48148172.819285907</v>
      </c>
      <c r="E95" s="22">
        <f t="shared" si="3"/>
        <v>23429869.177346457</v>
      </c>
      <c r="F95" s="22">
        <f t="shared" si="3"/>
        <v>10053284.200580981</v>
      </c>
      <c r="G95" s="22">
        <f t="shared" si="3"/>
        <v>0</v>
      </c>
      <c r="H95" s="75">
        <f t="shared" si="4"/>
        <v>140074629.82523748</v>
      </c>
      <c r="I95" s="1"/>
    </row>
    <row r="96" spans="2:9" x14ac:dyDescent="0.2">
      <c r="B96" s="9" t="str">
        <f>$B$23</f>
        <v>Teacher Education</v>
      </c>
      <c r="C96" s="22">
        <f t="shared" si="3"/>
        <v>6483096.068782052</v>
      </c>
      <c r="D96" s="22">
        <f t="shared" si="3"/>
        <v>33729742.261193871</v>
      </c>
      <c r="E96" s="22">
        <f t="shared" si="3"/>
        <v>42521455.075853698</v>
      </c>
      <c r="F96" s="22">
        <f t="shared" si="3"/>
        <v>30047184.48071019</v>
      </c>
      <c r="G96" s="22">
        <f t="shared" si="3"/>
        <v>0</v>
      </c>
      <c r="H96" s="75">
        <f t="shared" si="4"/>
        <v>112781477.88653982</v>
      </c>
      <c r="I96" s="1"/>
    </row>
    <row r="97" spans="2:9" x14ac:dyDescent="0.2">
      <c r="B97" s="9" t="str">
        <f>$B$24</f>
        <v>Agriculture</v>
      </c>
      <c r="C97" s="22">
        <f t="shared" si="3"/>
        <v>6176778.0021680081</v>
      </c>
      <c r="D97" s="22">
        <f t="shared" si="3"/>
        <v>12546516.372047188</v>
      </c>
      <c r="E97" s="22">
        <f t="shared" si="3"/>
        <v>9375652.1748449914</v>
      </c>
      <c r="F97" s="22">
        <f t="shared" si="3"/>
        <v>7582714.6380502582</v>
      </c>
      <c r="G97" s="22">
        <f t="shared" si="3"/>
        <v>0</v>
      </c>
      <c r="H97" s="75">
        <f t="shared" si="4"/>
        <v>35681661.187110446</v>
      </c>
      <c r="I97" s="1"/>
    </row>
    <row r="98" spans="2:9" x14ac:dyDescent="0.2">
      <c r="B98" s="9" t="str">
        <f>$B$25</f>
        <v>Engineering</v>
      </c>
      <c r="C98" s="22">
        <f t="shared" si="3"/>
        <v>50750695.269683897</v>
      </c>
      <c r="D98" s="22">
        <f t="shared" si="3"/>
        <v>106195422.51562554</v>
      </c>
      <c r="E98" s="22">
        <f t="shared" si="3"/>
        <v>98810239.872421712</v>
      </c>
      <c r="F98" s="22">
        <f t="shared" si="3"/>
        <v>113536420.83724666</v>
      </c>
      <c r="G98" s="22">
        <f t="shared" si="3"/>
        <v>0</v>
      </c>
      <c r="H98" s="75">
        <f t="shared" si="4"/>
        <v>369292778.49497783</v>
      </c>
      <c r="I98" s="1"/>
    </row>
    <row r="99" spans="2:9" x14ac:dyDescent="0.2">
      <c r="B99" s="9" t="str">
        <f>$B$26</f>
        <v>Home Economics</v>
      </c>
      <c r="C99" s="22">
        <f t="shared" si="3"/>
        <v>4266725.9296604712</v>
      </c>
      <c r="D99" s="22">
        <f t="shared" si="3"/>
        <v>6759871.64635514</v>
      </c>
      <c r="E99" s="22">
        <f t="shared" si="3"/>
        <v>3432077.8429913414</v>
      </c>
      <c r="F99" s="22">
        <f t="shared" si="3"/>
        <v>1773329.7500099677</v>
      </c>
      <c r="G99" s="22">
        <f t="shared" si="3"/>
        <v>0</v>
      </c>
      <c r="H99" s="75">
        <f t="shared" si="4"/>
        <v>16232005.169016918</v>
      </c>
      <c r="I99" s="1"/>
    </row>
    <row r="100" spans="2:9" x14ac:dyDescent="0.2">
      <c r="B100" s="9" t="str">
        <f>$B$27</f>
        <v>Law</v>
      </c>
      <c r="C100" s="22">
        <f t="shared" si="3"/>
        <v>0</v>
      </c>
      <c r="D100" s="22">
        <f t="shared" si="3"/>
        <v>9142</v>
      </c>
      <c r="E100" s="22">
        <f t="shared" si="3"/>
        <v>0</v>
      </c>
      <c r="F100" s="22">
        <f t="shared" si="3"/>
        <v>0</v>
      </c>
      <c r="G100" s="22">
        <f t="shared" si="3"/>
        <v>50771631.376370691</v>
      </c>
      <c r="H100" s="75">
        <f t="shared" si="4"/>
        <v>50780773.376370691</v>
      </c>
      <c r="I100" s="1"/>
    </row>
    <row r="101" spans="2:9" x14ac:dyDescent="0.2">
      <c r="B101" s="9" t="str">
        <f>$B$28</f>
        <v>Social Service</v>
      </c>
      <c r="C101" s="22">
        <f t="shared" si="3"/>
        <v>2012530.9620700327</v>
      </c>
      <c r="D101" s="22">
        <f t="shared" si="3"/>
        <v>6867122.4193598209</v>
      </c>
      <c r="E101" s="22">
        <f t="shared" si="3"/>
        <v>11025853.55836197</v>
      </c>
      <c r="F101" s="22">
        <f t="shared" si="3"/>
        <v>2659572.8428623602</v>
      </c>
      <c r="G101" s="22">
        <f t="shared" si="3"/>
        <v>0</v>
      </c>
      <c r="H101" s="75">
        <f t="shared" si="4"/>
        <v>22565079.782654181</v>
      </c>
      <c r="I101" s="1"/>
    </row>
    <row r="102" spans="2:9" x14ac:dyDescent="0.2">
      <c r="B102" s="9" t="str">
        <f>$B$29</f>
        <v>Library Science</v>
      </c>
      <c r="C102" s="22">
        <f t="shared" si="3"/>
        <v>368395.41090000002</v>
      </c>
      <c r="D102" s="22">
        <f t="shared" si="3"/>
        <v>464035</v>
      </c>
      <c r="E102" s="22">
        <f t="shared" si="3"/>
        <v>5397194.7034285711</v>
      </c>
      <c r="F102" s="22">
        <f t="shared" si="3"/>
        <v>648814.54628571426</v>
      </c>
      <c r="G102" s="22">
        <f t="shared" si="3"/>
        <v>0</v>
      </c>
      <c r="H102" s="75">
        <f t="shared" si="4"/>
        <v>6878439.6606142847</v>
      </c>
      <c r="I102" s="1"/>
    </row>
    <row r="103" spans="2:9" x14ac:dyDescent="0.2">
      <c r="B103" s="9" t="str">
        <f>$B$30</f>
        <v>Veterinary Science</v>
      </c>
      <c r="C103" s="22">
        <f t="shared" ref="C103:G112" si="5">C79+C54</f>
        <v>0</v>
      </c>
      <c r="D103" s="22">
        <f t="shared" si="5"/>
        <v>0</v>
      </c>
      <c r="E103" s="22">
        <f t="shared" si="5"/>
        <v>0</v>
      </c>
      <c r="F103" s="22">
        <f t="shared" si="5"/>
        <v>0</v>
      </c>
      <c r="G103" s="22">
        <f t="shared" si="5"/>
        <v>19362076.920000002</v>
      </c>
      <c r="H103" s="75">
        <f t="shared" si="4"/>
        <v>19362076.920000002</v>
      </c>
      <c r="I103" s="1"/>
    </row>
    <row r="104" spans="2:9" x14ac:dyDescent="0.2">
      <c r="B104" s="9" t="str">
        <f>$B$31</f>
        <v>Vocational Training</v>
      </c>
      <c r="C104" s="22">
        <f t="shared" si="5"/>
        <v>1313661.5824966482</v>
      </c>
      <c r="D104" s="22">
        <f t="shared" si="5"/>
        <v>688002.03272355662</v>
      </c>
      <c r="E104" s="22">
        <f t="shared" si="5"/>
        <v>0</v>
      </c>
      <c r="F104" s="22">
        <f t="shared" si="5"/>
        <v>0</v>
      </c>
      <c r="G104" s="22">
        <f t="shared" si="5"/>
        <v>0</v>
      </c>
      <c r="H104" s="75">
        <f t="shared" si="4"/>
        <v>2001663.6152202049</v>
      </c>
      <c r="I104" s="1"/>
    </row>
    <row r="105" spans="2:9" x14ac:dyDescent="0.2">
      <c r="B105" s="9" t="str">
        <f>$B$32</f>
        <v>Physical Training</v>
      </c>
      <c r="C105" s="22">
        <f t="shared" si="5"/>
        <v>3511883.560424922</v>
      </c>
      <c r="D105" s="22">
        <f t="shared" si="5"/>
        <v>310427.6392552366</v>
      </c>
      <c r="E105" s="22">
        <f t="shared" si="5"/>
        <v>0</v>
      </c>
      <c r="F105" s="22">
        <f t="shared" si="5"/>
        <v>0</v>
      </c>
      <c r="G105" s="22">
        <f t="shared" si="5"/>
        <v>0</v>
      </c>
      <c r="H105" s="75">
        <f t="shared" si="4"/>
        <v>3822311.1996801589</v>
      </c>
      <c r="I105" s="1"/>
    </row>
    <row r="106" spans="2:9" x14ac:dyDescent="0.2">
      <c r="B106" s="9" t="str">
        <f>$B$33</f>
        <v>Health Services</v>
      </c>
      <c r="C106" s="22">
        <f t="shared" si="5"/>
        <v>9453094.5861908142</v>
      </c>
      <c r="D106" s="22">
        <f t="shared" si="5"/>
        <v>24232396.427528437</v>
      </c>
      <c r="E106" s="22">
        <f t="shared" si="5"/>
        <v>21256739.076911923</v>
      </c>
      <c r="F106" s="22">
        <f t="shared" si="5"/>
        <v>6760566.3605389884</v>
      </c>
      <c r="G106" s="22">
        <f t="shared" si="5"/>
        <v>6364958.8426980199</v>
      </c>
      <c r="H106" s="75">
        <f t="shared" si="4"/>
        <v>68067755.293868184</v>
      </c>
      <c r="I106" s="1"/>
    </row>
    <row r="107" spans="2:9" x14ac:dyDescent="0.2">
      <c r="B107" s="9" t="str">
        <f>$B$34</f>
        <v>Pharmacy</v>
      </c>
      <c r="C107" s="22">
        <f t="shared" si="5"/>
        <v>15633</v>
      </c>
      <c r="D107" s="22">
        <f t="shared" si="5"/>
        <v>182965.88579123936</v>
      </c>
      <c r="E107" s="22">
        <f t="shared" si="5"/>
        <v>3009631.9103829893</v>
      </c>
      <c r="F107" s="22">
        <f t="shared" si="5"/>
        <v>4421744.4244854329</v>
      </c>
      <c r="G107" s="22">
        <f t="shared" si="5"/>
        <v>12384998.064172421</v>
      </c>
      <c r="H107" s="75">
        <f t="shared" si="4"/>
        <v>20014973.284832083</v>
      </c>
      <c r="I107" s="1"/>
    </row>
    <row r="108" spans="2:9" x14ac:dyDescent="0.2">
      <c r="B108" s="9" t="str">
        <f>$B$35</f>
        <v>Business Administration</v>
      </c>
      <c r="C108" s="22">
        <f t="shared" si="5"/>
        <v>31534174.380675789</v>
      </c>
      <c r="D108" s="22">
        <f t="shared" si="5"/>
        <v>147927740.1855073</v>
      </c>
      <c r="E108" s="22">
        <f t="shared" si="5"/>
        <v>103477754.40940854</v>
      </c>
      <c r="F108" s="22">
        <f t="shared" si="5"/>
        <v>41645534.217801027</v>
      </c>
      <c r="G108" s="22">
        <f t="shared" si="5"/>
        <v>0</v>
      </c>
      <c r="H108" s="75">
        <f t="shared" si="4"/>
        <v>324585203.19339269</v>
      </c>
      <c r="I108" s="1"/>
    </row>
    <row r="109" spans="2:9" x14ac:dyDescent="0.2">
      <c r="B109" s="9" t="str">
        <f>$B$36</f>
        <v>Optometry</v>
      </c>
      <c r="C109" s="22">
        <f t="shared" si="5"/>
        <v>0</v>
      </c>
      <c r="D109" s="22">
        <f t="shared" si="5"/>
        <v>0</v>
      </c>
      <c r="E109" s="22">
        <f t="shared" si="5"/>
        <v>0</v>
      </c>
      <c r="F109" s="22">
        <f t="shared" si="5"/>
        <v>0</v>
      </c>
      <c r="G109" s="22">
        <f t="shared" si="5"/>
        <v>5725683.6399999997</v>
      </c>
      <c r="H109" s="75">
        <f t="shared" si="4"/>
        <v>5725683.6399999997</v>
      </c>
      <c r="I109" s="1"/>
    </row>
    <row r="110" spans="2:9" x14ac:dyDescent="0.2">
      <c r="B110" s="9" t="str">
        <f>$B$37</f>
        <v>Teacher Ed-Practice Teaching</v>
      </c>
      <c r="C110" s="22">
        <f t="shared" si="5"/>
        <v>122851.98543687703</v>
      </c>
      <c r="D110" s="22">
        <f t="shared" si="5"/>
        <v>6972323.8176046703</v>
      </c>
      <c r="E110" s="22">
        <f t="shared" si="5"/>
        <v>0</v>
      </c>
      <c r="F110" s="22">
        <f t="shared" si="5"/>
        <v>0</v>
      </c>
      <c r="G110" s="22">
        <f t="shared" si="5"/>
        <v>0</v>
      </c>
      <c r="H110" s="75">
        <f t="shared" si="4"/>
        <v>7095175.8030415475</v>
      </c>
      <c r="I110" s="1"/>
    </row>
    <row r="111" spans="2:9" x14ac:dyDescent="0.2">
      <c r="B111" s="9" t="str">
        <f>$B$38</f>
        <v>Technology</v>
      </c>
      <c r="C111" s="22">
        <f t="shared" si="5"/>
        <v>6658210.6163499318</v>
      </c>
      <c r="D111" s="22">
        <f t="shared" si="5"/>
        <v>13410084.677586686</v>
      </c>
      <c r="E111" s="22">
        <f t="shared" si="5"/>
        <v>4167817.852426792</v>
      </c>
      <c r="F111" s="22">
        <f t="shared" si="5"/>
        <v>61120.87</v>
      </c>
      <c r="G111" s="22">
        <f t="shared" si="5"/>
        <v>0</v>
      </c>
      <c r="H111" s="75">
        <f t="shared" si="4"/>
        <v>24297234.016363412</v>
      </c>
      <c r="I111" s="1"/>
    </row>
    <row r="112" spans="2:9" x14ac:dyDescent="0.2">
      <c r="B112" s="9" t="str">
        <f>$B$39</f>
        <v>Nursing</v>
      </c>
      <c r="C112" s="22">
        <f t="shared" si="5"/>
        <v>2324717</v>
      </c>
      <c r="D112" s="22">
        <f t="shared" si="5"/>
        <v>40862175.961571306</v>
      </c>
      <c r="E112" s="22">
        <f t="shared" si="5"/>
        <v>20201493.092276357</v>
      </c>
      <c r="F112" s="22">
        <f t="shared" si="5"/>
        <v>5649469.5861523375</v>
      </c>
      <c r="G112" s="22">
        <f t="shared" si="5"/>
        <v>0</v>
      </c>
      <c r="H112" s="75">
        <f t="shared" si="4"/>
        <v>69037855.640000001</v>
      </c>
      <c r="I112" s="1"/>
    </row>
    <row r="113" spans="2:9" x14ac:dyDescent="0.2">
      <c r="B113" s="39" t="str">
        <f>$B$40</f>
        <v>Totals</v>
      </c>
      <c r="C113" s="40">
        <f>SUM(C93:C112)</f>
        <v>538706703.42083955</v>
      </c>
      <c r="D113" s="40">
        <f>SUM(D93:D112)</f>
        <v>741625512.43217778</v>
      </c>
      <c r="E113" s="40">
        <f>SUM(E93:E112)</f>
        <v>517667899.6015476</v>
      </c>
      <c r="F113" s="40">
        <f>SUM(F93:F112)</f>
        <v>421063902.2536068</v>
      </c>
      <c r="G113" s="40">
        <f>SUM(G93:G112)</f>
        <v>94625861.843241125</v>
      </c>
      <c r="H113" s="40">
        <f t="shared" si="4"/>
        <v>2313689879.5514131</v>
      </c>
      <c r="I113" s="1"/>
    </row>
    <row r="114" spans="2:9" x14ac:dyDescent="0.2">
      <c r="B114" s="50"/>
      <c r="C114" s="51"/>
      <c r="D114" s="51"/>
      <c r="E114" s="51"/>
      <c r="F114" s="51"/>
      <c r="G114" s="51"/>
      <c r="H114" s="52"/>
      <c r="I114" s="1"/>
    </row>
    <row r="115" spans="2:9" ht="15" thickBot="1" x14ac:dyDescent="0.25">
      <c r="B115" s="352" t="s">
        <v>69</v>
      </c>
      <c r="C115" s="352"/>
      <c r="D115" s="352"/>
      <c r="E115" s="352"/>
      <c r="F115" s="352"/>
      <c r="G115" s="352"/>
      <c r="H115" s="78"/>
      <c r="I115" s="78"/>
    </row>
    <row r="116" spans="2:9" ht="15" thickBot="1" x14ac:dyDescent="0.25">
      <c r="B116" s="68" t="s">
        <v>33</v>
      </c>
      <c r="C116" s="69" t="s">
        <v>27</v>
      </c>
      <c r="D116" s="69" t="s">
        <v>28</v>
      </c>
      <c r="E116" s="69" t="s">
        <v>29</v>
      </c>
      <c r="F116" s="69" t="s">
        <v>30</v>
      </c>
      <c r="G116" s="69" t="s">
        <v>31</v>
      </c>
      <c r="H116" s="70" t="s">
        <v>1</v>
      </c>
      <c r="I116" s="1"/>
    </row>
    <row r="117" spans="2:9" x14ac:dyDescent="0.2">
      <c r="B117" s="9" t="str">
        <f>$B$20</f>
        <v>Liberal Arts</v>
      </c>
      <c r="C117" s="21">
        <f>SUM(UTA:SRSU!C168)</f>
        <v>255817977.69651058</v>
      </c>
      <c r="D117" s="21">
        <f>SUM(UTA:SRSU!D168)</f>
        <v>164287142.632851</v>
      </c>
      <c r="E117" s="21">
        <f>SUM(UTA:SRSU!E168)</f>
        <v>91553728.675453886</v>
      </c>
      <c r="F117" s="21">
        <f>SUM(UTA:SRSU!F168)</f>
        <v>99796928.692317963</v>
      </c>
      <c r="G117" s="21">
        <f>SUM(UTA:SRSU!G168)</f>
        <v>12830.972809026112</v>
      </c>
      <c r="H117" s="40">
        <f t="shared" ref="H117:H137" si="6">SUM(C117:G117)</f>
        <v>611468608.6699425</v>
      </c>
      <c r="I117" s="56"/>
    </row>
    <row r="118" spans="2:9" x14ac:dyDescent="0.2">
      <c r="B118" s="9" t="str">
        <f>$B$21</f>
        <v>Science</v>
      </c>
      <c r="C118" s="22">
        <f>SUM(UTA:SRSU!C169)</f>
        <v>232034087.21610373</v>
      </c>
      <c r="D118" s="22">
        <f>SUM(UTA:SRSU!D169)</f>
        <v>220732439.03339419</v>
      </c>
      <c r="E118" s="22">
        <f>SUM(UTA:SRSU!E169)</f>
        <v>122174806.64066984</v>
      </c>
      <c r="F118" s="22">
        <f>SUM(UTA:SRSU!F169)</f>
        <v>260925449.50099301</v>
      </c>
      <c r="G118" s="22">
        <f>SUM(UTA:SRSU!G169)</f>
        <v>0</v>
      </c>
      <c r="H118" s="75">
        <f t="shared" si="6"/>
        <v>835866782.39116073</v>
      </c>
      <c r="I118" s="56"/>
    </row>
    <row r="119" spans="2:9" x14ac:dyDescent="0.2">
      <c r="B119" s="9" t="str">
        <f>$B$22</f>
        <v>Fine Arts</v>
      </c>
      <c r="C119" s="22">
        <f>SUM(UTA:SRSU!C170)</f>
        <v>52660029.161918759</v>
      </c>
      <c r="D119" s="22">
        <f>SUM(UTA:SRSU!D170)</f>
        <v>39751287.124637894</v>
      </c>
      <c r="E119" s="22">
        <f>SUM(UTA:SRSU!E170)</f>
        <v>17981438.332672954</v>
      </c>
      <c r="F119" s="22">
        <f>SUM(UTA:SRSU!F170)</f>
        <v>8302724.4011476794</v>
      </c>
      <c r="G119" s="22">
        <f>SUM(UTA:SRSU!G170)</f>
        <v>0</v>
      </c>
      <c r="H119" s="75">
        <f t="shared" si="6"/>
        <v>118695479.02037729</v>
      </c>
      <c r="I119" s="56"/>
    </row>
    <row r="120" spans="2:9" x14ac:dyDescent="0.2">
      <c r="B120" s="9" t="str">
        <f>$B$23</f>
        <v>Teacher Education</v>
      </c>
      <c r="C120" s="22">
        <f>SUM(UTA:SRSU!C171)</f>
        <v>11026675.992840244</v>
      </c>
      <c r="D120" s="22">
        <f>SUM(UTA:SRSU!D171)</f>
        <v>53658311.427383065</v>
      </c>
      <c r="E120" s="22">
        <f>SUM(UTA:SRSU!E171)</f>
        <v>59674105.1053655</v>
      </c>
      <c r="F120" s="22">
        <f>SUM(UTA:SRSU!F171)</f>
        <v>53985052.022220194</v>
      </c>
      <c r="G120" s="22">
        <f>SUM(UTA:SRSU!G171)</f>
        <v>0</v>
      </c>
      <c r="H120" s="75">
        <f t="shared" si="6"/>
        <v>178344144.547809</v>
      </c>
      <c r="I120" s="56"/>
    </row>
    <row r="121" spans="2:9" x14ac:dyDescent="0.2">
      <c r="B121" s="9" t="str">
        <f>$B$24</f>
        <v>Agriculture</v>
      </c>
      <c r="C121" s="22">
        <f>SUM(UTA:SRSU!C172)</f>
        <v>20846355.828428514</v>
      </c>
      <c r="D121" s="22">
        <f>SUM(UTA:SRSU!D172)</f>
        <v>25421113.937561404</v>
      </c>
      <c r="E121" s="22">
        <f>SUM(UTA:SRSU!E172)</f>
        <v>15576162.773308674</v>
      </c>
      <c r="F121" s="22">
        <f>SUM(UTA:SRSU!F172)</f>
        <v>13537206.364725456</v>
      </c>
      <c r="G121" s="22">
        <f>SUM(UTA:SRSU!G172)</f>
        <v>0</v>
      </c>
      <c r="H121" s="75">
        <f t="shared" si="6"/>
        <v>75380838.904024035</v>
      </c>
      <c r="I121" s="56"/>
    </row>
    <row r="122" spans="2:9" x14ac:dyDescent="0.2">
      <c r="B122" s="9" t="str">
        <f>$B$25</f>
        <v>Engineering</v>
      </c>
      <c r="C122" s="22">
        <f>SUM(UTA:SRSU!C173)</f>
        <v>92390862.924862102</v>
      </c>
      <c r="D122" s="22">
        <f>SUM(UTA:SRSU!D173)</f>
        <v>198386774.93826047</v>
      </c>
      <c r="E122" s="22">
        <f>SUM(UTA:SRSU!E173)</f>
        <v>202669772.56898636</v>
      </c>
      <c r="F122" s="22">
        <f>SUM(UTA:SRSU!F173)</f>
        <v>276102563.32042783</v>
      </c>
      <c r="G122" s="22">
        <f>SUM(UTA:SRSU!G173)</f>
        <v>0</v>
      </c>
      <c r="H122" s="75">
        <f t="shared" si="6"/>
        <v>769549973.75253677</v>
      </c>
      <c r="I122" s="56"/>
    </row>
    <row r="123" spans="2:9" x14ac:dyDescent="0.2">
      <c r="B123" s="9" t="str">
        <f>$B$26</f>
        <v>Home Economics</v>
      </c>
      <c r="C123" s="22">
        <f>SUM(UTA:SRSU!C174)</f>
        <v>9005779.7834489234</v>
      </c>
      <c r="D123" s="22">
        <f>SUM(UTA:SRSU!D174)</f>
        <v>11274022.31635442</v>
      </c>
      <c r="E123" s="22">
        <f>SUM(UTA:SRSU!E174)</f>
        <v>2902559.8727230579</v>
      </c>
      <c r="F123" s="22">
        <f>SUM(UTA:SRSU!F174)</f>
        <v>2375988.4247231018</v>
      </c>
      <c r="G123" s="22">
        <f>SUM(UTA:SRSU!G174)</f>
        <v>0</v>
      </c>
      <c r="H123" s="75">
        <f t="shared" si="6"/>
        <v>25558350.397249505</v>
      </c>
      <c r="I123" s="56"/>
    </row>
    <row r="124" spans="2:9" x14ac:dyDescent="0.2">
      <c r="B124" s="9" t="str">
        <f>$B$27</f>
        <v>Law</v>
      </c>
      <c r="C124" s="22">
        <f>SUM(UTA:SRSU!C175)</f>
        <v>0</v>
      </c>
      <c r="D124" s="22">
        <f>SUM(UTA:SRSU!D175)</f>
        <v>4702.9287142449639</v>
      </c>
      <c r="E124" s="22">
        <f>SUM(UTA:SRSU!E175)</f>
        <v>0</v>
      </c>
      <c r="F124" s="22">
        <f>SUM(UTA:SRSU!F175)</f>
        <v>0</v>
      </c>
      <c r="G124" s="22">
        <f>SUM(UTA:SRSU!G175)</f>
        <v>30533203.282462686</v>
      </c>
      <c r="H124" s="75">
        <f t="shared" si="6"/>
        <v>30537906.211176932</v>
      </c>
      <c r="I124" s="56"/>
    </row>
    <row r="125" spans="2:9" x14ac:dyDescent="0.2">
      <c r="B125" s="9" t="str">
        <f>$B$28</f>
        <v>Social Service</v>
      </c>
      <c r="C125" s="22">
        <f>SUM(UTA:SRSU!C176)</f>
        <v>2714978.1294836453</v>
      </c>
      <c r="D125" s="22">
        <f>SUM(UTA:SRSU!D176)</f>
        <v>7684739.8643133473</v>
      </c>
      <c r="E125" s="22">
        <f>SUM(UTA:SRSU!E176)</f>
        <v>15136278.114802629</v>
      </c>
      <c r="F125" s="22">
        <f>SUM(UTA:SRSU!F176)</f>
        <v>5209256.8317711204</v>
      </c>
      <c r="G125" s="22">
        <f>SUM(UTA:SRSU!G176)</f>
        <v>0</v>
      </c>
      <c r="H125" s="75">
        <f t="shared" si="6"/>
        <v>30745252.940370742</v>
      </c>
      <c r="I125" s="56"/>
    </row>
    <row r="126" spans="2:9" x14ac:dyDescent="0.2">
      <c r="B126" s="9" t="str">
        <f>$B$29</f>
        <v>Library Science</v>
      </c>
      <c r="C126" s="22">
        <f>SUM(UTA:SRSU!C177)</f>
        <v>765159.74571501534</v>
      </c>
      <c r="D126" s="22">
        <f>SUM(UTA:SRSU!D177)</f>
        <v>510543.87953010772</v>
      </c>
      <c r="E126" s="22">
        <f>SUM(UTA:SRSU!E177)</f>
        <v>7192465.1801959723</v>
      </c>
      <c r="F126" s="22">
        <f>SUM(UTA:SRSU!F177)</f>
        <v>865343.35257533041</v>
      </c>
      <c r="G126" s="22">
        <f>SUM(UTA:SRSU!G177)</f>
        <v>0</v>
      </c>
      <c r="H126" s="75">
        <f t="shared" si="6"/>
        <v>9333512.1580164265</v>
      </c>
      <c r="I126" s="56"/>
    </row>
    <row r="127" spans="2:9" x14ac:dyDescent="0.2">
      <c r="B127" s="9" t="str">
        <f>$B$30</f>
        <v>Veterinary Science</v>
      </c>
      <c r="C127" s="22">
        <f>SUM(UTA:SRSU!C178)</f>
        <v>0</v>
      </c>
      <c r="D127" s="22">
        <f>SUM(UTA:SRSU!D178)</f>
        <v>0</v>
      </c>
      <c r="E127" s="22">
        <f>SUM(UTA:SRSU!E178)</f>
        <v>0</v>
      </c>
      <c r="F127" s="22">
        <f>SUM(UTA:SRSU!F178)</f>
        <v>0</v>
      </c>
      <c r="G127" s="22">
        <f>SUM(UTA:SRSU!G178)</f>
        <v>42140094.6171</v>
      </c>
      <c r="H127" s="75">
        <f t="shared" si="6"/>
        <v>42140094.6171</v>
      </c>
      <c r="I127" s="56"/>
    </row>
    <row r="128" spans="2:9" x14ac:dyDescent="0.2">
      <c r="B128" s="9" t="str">
        <f>$B$31</f>
        <v>Vocational Training</v>
      </c>
      <c r="C128" s="22">
        <f>SUM(UTA:SRSU!C179)</f>
        <v>1834650.9850848506</v>
      </c>
      <c r="D128" s="22">
        <f>SUM(UTA:SRSU!D179)</f>
        <v>915449.52834313246</v>
      </c>
      <c r="E128" s="22">
        <f>SUM(UTA:SRSU!E179)</f>
        <v>0</v>
      </c>
      <c r="F128" s="22">
        <f>SUM(UTA:SRSU!F179)</f>
        <v>0</v>
      </c>
      <c r="G128" s="22">
        <f>SUM(UTA:SRSU!G179)</f>
        <v>0</v>
      </c>
      <c r="H128" s="75">
        <f t="shared" si="6"/>
        <v>2750100.513427983</v>
      </c>
      <c r="I128" s="56"/>
    </row>
    <row r="129" spans="2:9" x14ac:dyDescent="0.2">
      <c r="B129" s="9" t="str">
        <f>$B$32</f>
        <v>Physical Training</v>
      </c>
      <c r="C129" s="22">
        <f>SUM(UTA:SRSU!C180)</f>
        <v>4179160.4916260941</v>
      </c>
      <c r="D129" s="22">
        <f>SUM(UTA:SRSU!D180)</f>
        <v>188724.78619027263</v>
      </c>
      <c r="E129" s="22">
        <f>SUM(UTA:SRSU!E180)</f>
        <v>0</v>
      </c>
      <c r="F129" s="22">
        <f>SUM(UTA:SRSU!F180)</f>
        <v>0</v>
      </c>
      <c r="G129" s="22">
        <f>SUM(UTA:SRSU!G180)</f>
        <v>0</v>
      </c>
      <c r="H129" s="75">
        <f t="shared" si="6"/>
        <v>4367885.2778163664</v>
      </c>
      <c r="I129" s="56"/>
    </row>
    <row r="130" spans="2:9" x14ac:dyDescent="0.2">
      <c r="B130" s="9" t="str">
        <f>$B$33</f>
        <v>Health Services</v>
      </c>
      <c r="C130" s="22">
        <f>SUM(UTA:SRSU!C181)</f>
        <v>12064916.436719479</v>
      </c>
      <c r="D130" s="22">
        <f>SUM(UTA:SRSU!D181)</f>
        <v>27236220.881558586</v>
      </c>
      <c r="E130" s="22">
        <f>SUM(UTA:SRSU!E181)</f>
        <v>21637527.793368686</v>
      </c>
      <c r="F130" s="22">
        <f>SUM(UTA:SRSU!F181)</f>
        <v>8812004.129200818</v>
      </c>
      <c r="G130" s="22">
        <f>SUM(UTA:SRSU!G181)</f>
        <v>5368923.030981577</v>
      </c>
      <c r="H130" s="75">
        <f t="shared" si="6"/>
        <v>75119592.271829143</v>
      </c>
      <c r="I130" s="56"/>
    </row>
    <row r="131" spans="2:9" x14ac:dyDescent="0.2">
      <c r="B131" s="9" t="str">
        <f>$B$34</f>
        <v>Pharmacy</v>
      </c>
      <c r="C131" s="22">
        <f>SUM(UTA:SRSU!C182)</f>
        <v>40381.254249724727</v>
      </c>
      <c r="D131" s="22">
        <f>SUM(UTA:SRSU!D182)</f>
        <v>480417.75935280335</v>
      </c>
      <c r="E131" s="22">
        <f>SUM(UTA:SRSU!E182)</f>
        <v>7047699.7189754676</v>
      </c>
      <c r="F131" s="22">
        <f>SUM(UTA:SRSU!F182)</f>
        <v>10825252.640282169</v>
      </c>
      <c r="G131" s="22">
        <f>SUM(UTA:SRSU!G182)</f>
        <v>31451884.823520385</v>
      </c>
      <c r="H131" s="75">
        <f t="shared" si="6"/>
        <v>49845636.196380548</v>
      </c>
      <c r="I131" s="56"/>
    </row>
    <row r="132" spans="2:9" x14ac:dyDescent="0.2">
      <c r="B132" s="9" t="str">
        <f>$B$35</f>
        <v>Business Administration</v>
      </c>
      <c r="C132" s="22">
        <f>SUM(UTA:SRSU!C183)</f>
        <v>32686051.479821946</v>
      </c>
      <c r="D132" s="22">
        <f>SUM(UTA:SRSU!D183)</f>
        <v>134759632.20022178</v>
      </c>
      <c r="E132" s="22">
        <f>SUM(UTA:SRSU!E183)</f>
        <v>103976224.19674888</v>
      </c>
      <c r="F132" s="22">
        <f>SUM(UTA:SRSU!F183)</f>
        <v>43398242.573188394</v>
      </c>
      <c r="G132" s="22">
        <f>SUM(UTA:SRSU!G183)</f>
        <v>0</v>
      </c>
      <c r="H132" s="75">
        <f t="shared" si="6"/>
        <v>314820150.44998097</v>
      </c>
      <c r="I132" s="56"/>
    </row>
    <row r="133" spans="2:9" x14ac:dyDescent="0.2">
      <c r="B133" s="9" t="str">
        <f>$B$36</f>
        <v>Optometry</v>
      </c>
      <c r="C133" s="22">
        <f>SUM(UTA:SRSU!C184)</f>
        <v>0</v>
      </c>
      <c r="D133" s="22">
        <f>SUM(UTA:SRSU!D184)</f>
        <v>0</v>
      </c>
      <c r="E133" s="22">
        <f>SUM(UTA:SRSU!E184)</f>
        <v>0</v>
      </c>
      <c r="F133" s="22">
        <f>SUM(UTA:SRSU!F184)</f>
        <v>0</v>
      </c>
      <c r="G133" s="22">
        <f>SUM(UTA:SRSU!G184)</f>
        <v>12031148.439999999</v>
      </c>
      <c r="H133" s="75">
        <f t="shared" si="6"/>
        <v>12031148.439999999</v>
      </c>
      <c r="I133" s="56"/>
    </row>
    <row r="134" spans="2:9" x14ac:dyDescent="0.2">
      <c r="B134" s="9" t="str">
        <f>$B$37</f>
        <v>Teacher Ed-Practice Teaching</v>
      </c>
      <c r="C134" s="22">
        <f>SUM(UTA:SRSU!C185)</f>
        <v>338256.92312479479</v>
      </c>
      <c r="D134" s="22">
        <f>SUM(UTA:SRSU!D185)</f>
        <v>11284462.389308542</v>
      </c>
      <c r="E134" s="22">
        <f>SUM(UTA:SRSU!E185)</f>
        <v>0</v>
      </c>
      <c r="F134" s="22">
        <f>SUM(UTA:SRSU!F185)</f>
        <v>0</v>
      </c>
      <c r="G134" s="22">
        <f>SUM(UTA:SRSU!G185)</f>
        <v>0</v>
      </c>
      <c r="H134" s="75">
        <f t="shared" si="6"/>
        <v>11622719.312433336</v>
      </c>
      <c r="I134" s="56"/>
    </row>
    <row r="135" spans="2:9" x14ac:dyDescent="0.2">
      <c r="B135" s="9" t="str">
        <f>$B$38</f>
        <v>Technology</v>
      </c>
      <c r="C135" s="22">
        <f>SUM(UTA:SRSU!C186)</f>
        <v>13000523.667519044</v>
      </c>
      <c r="D135" s="22">
        <f>SUM(UTA:SRSU!D186)</f>
        <v>20893564.398510296</v>
      </c>
      <c r="E135" s="22">
        <f>SUM(UTA:SRSU!E186)</f>
        <v>5999164.3956293929</v>
      </c>
      <c r="F135" s="22">
        <f>SUM(UTA:SRSU!F186)</f>
        <v>146281.94216462402</v>
      </c>
      <c r="G135" s="22">
        <f>SUM(UTA:SRSU!G186)</f>
        <v>0</v>
      </c>
      <c r="H135" s="75">
        <f t="shared" si="6"/>
        <v>40039534.403823353</v>
      </c>
      <c r="I135" s="56"/>
    </row>
    <row r="136" spans="2:9" x14ac:dyDescent="0.2">
      <c r="B136" s="9" t="str">
        <f>$B$39</f>
        <v>Nursing</v>
      </c>
      <c r="C136" s="22">
        <f>SUM(UTA:SRSU!C187)</f>
        <v>2672450.4833542067</v>
      </c>
      <c r="D136" s="22">
        <f>SUM(UTA:SRSU!D187)</f>
        <v>39027626.310901701</v>
      </c>
      <c r="E136" s="22">
        <f>SUM(UTA:SRSU!E187)</f>
        <v>21509511.705733478</v>
      </c>
      <c r="F136" s="22">
        <f>SUM(UTA:SRSU!F187)</f>
        <v>5582782.6465645637</v>
      </c>
      <c r="G136" s="22">
        <f>SUM(UTA:SRSU!G187)</f>
        <v>0</v>
      </c>
      <c r="H136" s="75">
        <f t="shared" si="6"/>
        <v>68792371.146553949</v>
      </c>
      <c r="I136" s="56"/>
    </row>
    <row r="137" spans="2:9" x14ac:dyDescent="0.2">
      <c r="B137" s="39" t="str">
        <f>$B$40</f>
        <v>Totals</v>
      </c>
      <c r="C137" s="40">
        <f>SUM(C117:C136)</f>
        <v>744078298.20081198</v>
      </c>
      <c r="D137" s="40">
        <f>SUM(D117:D136)</f>
        <v>956497176.33738732</v>
      </c>
      <c r="E137" s="40">
        <f>SUM(E117:E136)</f>
        <v>695031445.07463479</v>
      </c>
      <c r="F137" s="40">
        <f>SUM(F117:F136)</f>
        <v>789865076.84230244</v>
      </c>
      <c r="G137" s="40">
        <f>SUM(G117:G136)</f>
        <v>121538085.16687366</v>
      </c>
      <c r="H137" s="40">
        <f t="shared" si="6"/>
        <v>3307010081.6220098</v>
      </c>
      <c r="I137" s="56"/>
    </row>
    <row r="138" spans="2:9" x14ac:dyDescent="0.2">
      <c r="B138" s="50"/>
      <c r="C138" s="46"/>
      <c r="D138" s="46"/>
      <c r="E138" s="46"/>
      <c r="F138" s="46"/>
      <c r="G138" s="46"/>
      <c r="H138" s="47"/>
      <c r="I138" s="1"/>
    </row>
    <row r="139" spans="2:9" ht="15" thickBot="1" x14ac:dyDescent="0.25">
      <c r="B139" s="365" t="s">
        <v>36</v>
      </c>
      <c r="C139" s="365"/>
      <c r="D139" s="365"/>
      <c r="E139" s="365"/>
      <c r="F139" s="365"/>
      <c r="G139" s="365"/>
      <c r="H139" s="17">
        <f>H9</f>
        <v>1567304008</v>
      </c>
    </row>
    <row r="140" spans="2:9" ht="15" thickBot="1" x14ac:dyDescent="0.25">
      <c r="B140" s="68" t="s">
        <v>33</v>
      </c>
      <c r="C140" s="69" t="s">
        <v>27</v>
      </c>
      <c r="D140" s="69" t="s">
        <v>28</v>
      </c>
      <c r="E140" s="69" t="s">
        <v>29</v>
      </c>
      <c r="F140" s="69" t="s">
        <v>30</v>
      </c>
      <c r="G140" s="69" t="s">
        <v>31</v>
      </c>
      <c r="H140" s="70" t="s">
        <v>1</v>
      </c>
      <c r="I140" s="1"/>
    </row>
    <row r="141" spans="2:9" x14ac:dyDescent="0.2">
      <c r="B141" s="9" t="str">
        <f>$B$20</f>
        <v>Liberal Arts</v>
      </c>
      <c r="C141" s="42">
        <f t="shared" ref="C141:G150" si="7">$H$139*IF($H$113=0,0,C93/$H$113)</f>
        <v>165330292.2773135</v>
      </c>
      <c r="D141" s="42">
        <f t="shared" si="7"/>
        <v>121905042.16145149</v>
      </c>
      <c r="E141" s="42">
        <f t="shared" si="7"/>
        <v>73665665.698849663</v>
      </c>
      <c r="F141" s="42">
        <f t="shared" si="7"/>
        <v>69909200.433732152</v>
      </c>
      <c r="G141" s="42">
        <f t="shared" si="7"/>
        <v>11185.981022280257</v>
      </c>
      <c r="H141" s="42">
        <f>SUM(C141:G141)</f>
        <v>430821386.55236912</v>
      </c>
      <c r="I141" s="1"/>
    </row>
    <row r="142" spans="2:9" x14ac:dyDescent="0.2">
      <c r="B142" s="9" t="str">
        <f>$B$21</f>
        <v>Science</v>
      </c>
      <c r="C142" s="43">
        <f t="shared" si="7"/>
        <v>75331859.999840841</v>
      </c>
      <c r="D142" s="43">
        <f t="shared" si="7"/>
        <v>76113424.130949914</v>
      </c>
      <c r="E142" s="43">
        <f t="shared" si="7"/>
        <v>42551292.335727729</v>
      </c>
      <c r="F142" s="43">
        <f t="shared" si="7"/>
        <v>63013924.84112186</v>
      </c>
      <c r="G142" s="43">
        <f t="shared" si="7"/>
        <v>0</v>
      </c>
      <c r="H142" s="43">
        <f t="shared" ref="H142:H161" si="8">SUM(C142:G142)</f>
        <v>257010501.30764034</v>
      </c>
      <c r="I142" s="1"/>
    </row>
    <row r="143" spans="2:9" x14ac:dyDescent="0.2">
      <c r="B143" s="9" t="str">
        <f>$B$22</f>
        <v>Fine Arts</v>
      </c>
      <c r="C143" s="43">
        <f t="shared" si="7"/>
        <v>39589758.69087635</v>
      </c>
      <c r="D143" s="43">
        <f t="shared" si="7"/>
        <v>32615790.432628978</v>
      </c>
      <c r="E143" s="43">
        <f t="shared" si="7"/>
        <v>15871499.544135323</v>
      </c>
      <c r="F143" s="43">
        <f t="shared" si="7"/>
        <v>6810140.2700471627</v>
      </c>
      <c r="G143" s="43">
        <f t="shared" si="7"/>
        <v>0</v>
      </c>
      <c r="H143" s="43">
        <f t="shared" si="8"/>
        <v>94887188.937687799</v>
      </c>
      <c r="I143" s="1"/>
    </row>
    <row r="144" spans="2:9" x14ac:dyDescent="0.2">
      <c r="B144" s="9" t="str">
        <f>$B$23</f>
        <v>Teacher Education</v>
      </c>
      <c r="C144" s="43">
        <f t="shared" si="7"/>
        <v>4391678.6526382715</v>
      </c>
      <c r="D144" s="43">
        <f t="shared" si="7"/>
        <v>22848680.241029434</v>
      </c>
      <c r="E144" s="43">
        <f t="shared" si="7"/>
        <v>28804226.337930232</v>
      </c>
      <c r="F144" s="43">
        <f t="shared" si="7"/>
        <v>20354098.914441835</v>
      </c>
      <c r="G144" s="43">
        <f t="shared" si="7"/>
        <v>0</v>
      </c>
      <c r="H144" s="43">
        <f t="shared" si="8"/>
        <v>76398684.146039769</v>
      </c>
      <c r="I144" s="1"/>
    </row>
    <row r="145" spans="2:9" x14ac:dyDescent="0.2">
      <c r="B145" s="9" t="str">
        <f>$B$24</f>
        <v>Agriculture</v>
      </c>
      <c r="C145" s="43">
        <f t="shared" si="7"/>
        <v>4184177.4063519347</v>
      </c>
      <c r="D145" s="43">
        <f t="shared" si="7"/>
        <v>8499067.0401167795</v>
      </c>
      <c r="E145" s="43">
        <f t="shared" si="7"/>
        <v>6351109.2653858587</v>
      </c>
      <c r="F145" s="43">
        <f t="shared" si="7"/>
        <v>5136565.2539573004</v>
      </c>
      <c r="G145" s="43">
        <f t="shared" si="7"/>
        <v>0</v>
      </c>
      <c r="H145" s="43">
        <f t="shared" si="8"/>
        <v>24170918.965811875</v>
      </c>
      <c r="I145" s="1"/>
    </row>
    <row r="146" spans="2:9" x14ac:dyDescent="0.2">
      <c r="B146" s="9" t="str">
        <f>$B$25</f>
        <v>Engineering</v>
      </c>
      <c r="C146" s="43">
        <f t="shared" si="7"/>
        <v>34378750.932853661</v>
      </c>
      <c r="D146" s="43">
        <f t="shared" si="7"/>
        <v>71937260.395616829</v>
      </c>
      <c r="E146" s="43">
        <f t="shared" si="7"/>
        <v>66934504.210008428</v>
      </c>
      <c r="F146" s="43">
        <f t="shared" si="7"/>
        <v>76910085.921580926</v>
      </c>
      <c r="G146" s="43">
        <f t="shared" si="7"/>
        <v>0</v>
      </c>
      <c r="H146" s="43">
        <f t="shared" si="8"/>
        <v>250160601.46005982</v>
      </c>
      <c r="I146" s="1"/>
    </row>
    <row r="147" spans="2:9" x14ac:dyDescent="0.2">
      <c r="B147" s="9" t="str">
        <f>$B$26</f>
        <v>Home Economics</v>
      </c>
      <c r="C147" s="43">
        <f t="shared" si="7"/>
        <v>2890299.477772247</v>
      </c>
      <c r="D147" s="43">
        <f t="shared" si="7"/>
        <v>4579167.6829878874</v>
      </c>
      <c r="E147" s="43">
        <f t="shared" si="7"/>
        <v>2324905.0819772119</v>
      </c>
      <c r="F147" s="43">
        <f t="shared" si="7"/>
        <v>1201261.607815448</v>
      </c>
      <c r="G147" s="43">
        <f t="shared" si="7"/>
        <v>0</v>
      </c>
      <c r="H147" s="43">
        <f t="shared" si="8"/>
        <v>10995633.850552794</v>
      </c>
      <c r="I147" s="1"/>
    </row>
    <row r="148" spans="2:9" x14ac:dyDescent="0.2">
      <c r="B148" s="9" t="str">
        <f>$B$27</f>
        <v>Law</v>
      </c>
      <c r="C148" s="43">
        <f t="shared" si="7"/>
        <v>0</v>
      </c>
      <c r="D148" s="43">
        <f t="shared" si="7"/>
        <v>6192.8322234412954</v>
      </c>
      <c r="E148" s="43">
        <f t="shared" si="7"/>
        <v>0</v>
      </c>
      <c r="F148" s="43">
        <f t="shared" si="7"/>
        <v>0</v>
      </c>
      <c r="G148" s="43">
        <f t="shared" si="7"/>
        <v>34392933.146387175</v>
      </c>
      <c r="H148" s="43">
        <f t="shared" si="8"/>
        <v>34399125.978610612</v>
      </c>
      <c r="I148" s="1"/>
    </row>
    <row r="149" spans="2:9" x14ac:dyDescent="0.2">
      <c r="B149" s="9" t="str">
        <f>$B$28</f>
        <v>Social Service</v>
      </c>
      <c r="C149" s="43">
        <f t="shared" si="7"/>
        <v>1363297.592712821</v>
      </c>
      <c r="D149" s="43">
        <f t="shared" si="7"/>
        <v>4651819.8425867036</v>
      </c>
      <c r="E149" s="43">
        <f t="shared" si="7"/>
        <v>7468963.1598303299</v>
      </c>
      <c r="F149" s="43">
        <f t="shared" si="7"/>
        <v>1801606.6945818635</v>
      </c>
      <c r="G149" s="43">
        <f t="shared" si="7"/>
        <v>0</v>
      </c>
      <c r="H149" s="43">
        <f t="shared" si="8"/>
        <v>15285687.289711718</v>
      </c>
      <c r="I149" s="1"/>
    </row>
    <row r="150" spans="2:9" x14ac:dyDescent="0.2">
      <c r="B150" s="9" t="str">
        <f>$B$29</f>
        <v>Library Science</v>
      </c>
      <c r="C150" s="43">
        <f t="shared" si="7"/>
        <v>249552.7205851473</v>
      </c>
      <c r="D150" s="43">
        <f t="shared" si="7"/>
        <v>314339.41159533814</v>
      </c>
      <c r="E150" s="43">
        <f t="shared" si="7"/>
        <v>3656084.1474052873</v>
      </c>
      <c r="F150" s="43">
        <f t="shared" si="7"/>
        <v>439509.9135064116</v>
      </c>
      <c r="G150" s="43">
        <f t="shared" si="7"/>
        <v>0</v>
      </c>
      <c r="H150" s="43">
        <f t="shared" si="8"/>
        <v>4659486.1930921851</v>
      </c>
      <c r="I150" s="1"/>
    </row>
    <row r="151" spans="2:9" x14ac:dyDescent="0.2">
      <c r="B151" s="9" t="str">
        <f>$B$30</f>
        <v>Veterinary Science</v>
      </c>
      <c r="C151" s="43">
        <f t="shared" ref="C151:G160" si="9">$H$139*IF($H$113=0,0,C103/$H$113)</f>
        <v>0</v>
      </c>
      <c r="D151" s="43">
        <f t="shared" si="9"/>
        <v>0</v>
      </c>
      <c r="E151" s="43">
        <f t="shared" si="9"/>
        <v>0</v>
      </c>
      <c r="F151" s="43">
        <f t="shared" si="9"/>
        <v>0</v>
      </c>
      <c r="G151" s="43">
        <f t="shared" si="9"/>
        <v>13115958.637379676</v>
      </c>
      <c r="H151" s="43">
        <f t="shared" si="8"/>
        <v>13115958.637379676</v>
      </c>
      <c r="I151" s="1"/>
    </row>
    <row r="152" spans="2:9" x14ac:dyDescent="0.2">
      <c r="B152" s="9" t="str">
        <f>$B$31</f>
        <v>Vocational Training</v>
      </c>
      <c r="C152" s="43">
        <f t="shared" si="9"/>
        <v>889880.30833320145</v>
      </c>
      <c r="D152" s="43">
        <f t="shared" si="9"/>
        <v>466055.69438236207</v>
      </c>
      <c r="E152" s="43">
        <f t="shared" si="9"/>
        <v>0</v>
      </c>
      <c r="F152" s="43">
        <f t="shared" si="9"/>
        <v>0</v>
      </c>
      <c r="G152" s="43">
        <f t="shared" si="9"/>
        <v>0</v>
      </c>
      <c r="H152" s="43">
        <f t="shared" si="8"/>
        <v>1355936.0027155634</v>
      </c>
      <c r="I152" s="1"/>
    </row>
    <row r="153" spans="2:9" x14ac:dyDescent="0.2">
      <c r="B153" s="9" t="str">
        <f>$B$32</f>
        <v>Physical Training</v>
      </c>
      <c r="C153" s="43">
        <f t="shared" si="9"/>
        <v>2378965.8365754979</v>
      </c>
      <c r="D153" s="43">
        <f t="shared" si="9"/>
        <v>210285.08941442127</v>
      </c>
      <c r="E153" s="43">
        <f t="shared" si="9"/>
        <v>0</v>
      </c>
      <c r="F153" s="43">
        <f t="shared" si="9"/>
        <v>0</v>
      </c>
      <c r="G153" s="43">
        <f t="shared" si="9"/>
        <v>0</v>
      </c>
      <c r="H153" s="43">
        <f t="shared" si="8"/>
        <v>2589250.9259899193</v>
      </c>
      <c r="I153" s="1"/>
    </row>
    <row r="154" spans="2:9" x14ac:dyDescent="0.2">
      <c r="B154" s="9" t="str">
        <f>$B$33</f>
        <v>Health Services</v>
      </c>
      <c r="C154" s="43">
        <f t="shared" si="9"/>
        <v>6403569.1057318896</v>
      </c>
      <c r="D154" s="43">
        <f t="shared" si="9"/>
        <v>16415135.139750803</v>
      </c>
      <c r="E154" s="43">
        <f t="shared" si="9"/>
        <v>14399411.367401436</v>
      </c>
      <c r="F154" s="43">
        <f t="shared" si="9"/>
        <v>4579638.2855238561</v>
      </c>
      <c r="G154" s="43">
        <f t="shared" si="9"/>
        <v>4311651.9603957459</v>
      </c>
      <c r="H154" s="43">
        <f t="shared" si="8"/>
        <v>46109405.858803727</v>
      </c>
      <c r="I154" s="1"/>
    </row>
    <row r="155" spans="2:9" x14ac:dyDescent="0.2">
      <c r="B155" s="9" t="str">
        <f>$B$34</f>
        <v>Pharmacy</v>
      </c>
      <c r="C155" s="43">
        <f t="shared" si="9"/>
        <v>10589.865034900215</v>
      </c>
      <c r="D155" s="43">
        <f t="shared" si="9"/>
        <v>123941.92007421427</v>
      </c>
      <c r="E155" s="43">
        <f t="shared" si="9"/>
        <v>2038738.2930777688</v>
      </c>
      <c r="F155" s="43">
        <f t="shared" si="9"/>
        <v>2995309.7085730992</v>
      </c>
      <c r="G155" s="43">
        <f t="shared" si="9"/>
        <v>8389653.8065045979</v>
      </c>
      <c r="H155" s="43">
        <f t="shared" si="8"/>
        <v>13558233.59326458</v>
      </c>
      <c r="I155" s="1"/>
    </row>
    <row r="156" spans="2:9" x14ac:dyDescent="0.2">
      <c r="B156" s="9" t="str">
        <f>$B$35</f>
        <v>Business Administration</v>
      </c>
      <c r="C156" s="43">
        <f t="shared" si="9"/>
        <v>21361392.610398814</v>
      </c>
      <c r="D156" s="43">
        <f t="shared" si="9"/>
        <v>100206921.47907038</v>
      </c>
      <c r="E156" s="43">
        <f t="shared" si="9"/>
        <v>70096299.706402302</v>
      </c>
      <c r="F156" s="43">
        <f t="shared" si="9"/>
        <v>28210873.579788372</v>
      </c>
      <c r="G156" s="43">
        <f t="shared" si="9"/>
        <v>0</v>
      </c>
      <c r="H156" s="43">
        <f t="shared" si="8"/>
        <v>219875487.37565988</v>
      </c>
      <c r="I156" s="1"/>
    </row>
    <row r="157" spans="2:9" x14ac:dyDescent="0.2">
      <c r="B157" s="9" t="str">
        <f>$B$36</f>
        <v>Optometry</v>
      </c>
      <c r="C157" s="43">
        <f t="shared" si="9"/>
        <v>0</v>
      </c>
      <c r="D157" s="43">
        <f t="shared" si="9"/>
        <v>0</v>
      </c>
      <c r="E157" s="43">
        <f t="shared" si="9"/>
        <v>0</v>
      </c>
      <c r="F157" s="43">
        <f t="shared" si="9"/>
        <v>0</v>
      </c>
      <c r="G157" s="43">
        <f t="shared" si="9"/>
        <v>3878604.0414594887</v>
      </c>
      <c r="H157" s="43">
        <f t="shared" si="8"/>
        <v>3878604.0414594887</v>
      </c>
      <c r="I157" s="1"/>
    </row>
    <row r="158" spans="2:9" x14ac:dyDescent="0.2">
      <c r="B158" s="9" t="str">
        <f>$B$37</f>
        <v>Teacher Ed-Practice Teaching</v>
      </c>
      <c r="C158" s="43">
        <f t="shared" si="9"/>
        <v>83220.491591252765</v>
      </c>
      <c r="D158" s="43">
        <f t="shared" si="9"/>
        <v>4723083.7464372599</v>
      </c>
      <c r="E158" s="43">
        <f t="shared" si="9"/>
        <v>0</v>
      </c>
      <c r="F158" s="43">
        <f t="shared" si="9"/>
        <v>0</v>
      </c>
      <c r="G158" s="43">
        <f t="shared" si="9"/>
        <v>0</v>
      </c>
      <c r="H158" s="43">
        <f t="shared" si="8"/>
        <v>4806304.2380285123</v>
      </c>
      <c r="I158" s="1"/>
    </row>
    <row r="159" spans="2:9" x14ac:dyDescent="0.2">
      <c r="B159" s="9" t="str">
        <f>$B$38</f>
        <v>Technology</v>
      </c>
      <c r="C159" s="43">
        <f t="shared" si="9"/>
        <v>4510302.0406246753</v>
      </c>
      <c r="D159" s="43">
        <f t="shared" si="9"/>
        <v>9084052.1232154015</v>
      </c>
      <c r="E159" s="43">
        <f t="shared" si="9"/>
        <v>2823298.6980904108</v>
      </c>
      <c r="F159" s="43">
        <f t="shared" si="9"/>
        <v>41403.554283610407</v>
      </c>
      <c r="G159" s="43">
        <f t="shared" si="9"/>
        <v>0</v>
      </c>
      <c r="H159" s="43">
        <f t="shared" si="8"/>
        <v>16459056.416214099</v>
      </c>
      <c r="I159" s="1"/>
    </row>
    <row r="160" spans="2:9" x14ac:dyDescent="0.2">
      <c r="B160" s="9" t="str">
        <f>$B$39</f>
        <v>Nursing</v>
      </c>
      <c r="C160" s="43">
        <f t="shared" si="9"/>
        <v>1574773.8293570089</v>
      </c>
      <c r="D160" s="43">
        <f t="shared" si="9"/>
        <v>27680223.147533044</v>
      </c>
      <c r="E160" s="43">
        <f t="shared" si="9"/>
        <v>13684582.955969783</v>
      </c>
      <c r="F160" s="43">
        <f t="shared" si="9"/>
        <v>3826976.2960485402</v>
      </c>
      <c r="G160" s="43">
        <f t="shared" si="9"/>
        <v>0</v>
      </c>
      <c r="H160" s="43">
        <f t="shared" si="8"/>
        <v>46766556.228908375</v>
      </c>
      <c r="I160" s="1"/>
    </row>
    <row r="161" spans="2:9" x14ac:dyDescent="0.2">
      <c r="B161" s="39" t="str">
        <f>$B$40</f>
        <v>Totals</v>
      </c>
      <c r="C161" s="42">
        <f>SUM(C141:C160)</f>
        <v>364922361.83859205</v>
      </c>
      <c r="D161" s="42">
        <f>SUM(D141:D160)</f>
        <v>502380482.51106465</v>
      </c>
      <c r="E161" s="42">
        <f>SUM(E141:E160)</f>
        <v>350670580.80219185</v>
      </c>
      <c r="F161" s="42">
        <f>SUM(F141:F160)</f>
        <v>285230595.27500242</v>
      </c>
      <c r="G161" s="42">
        <f>SUM(G141:G160)</f>
        <v>64099987.573148966</v>
      </c>
      <c r="H161" s="42">
        <f t="shared" si="8"/>
        <v>1567304008</v>
      </c>
      <c r="I161" s="1"/>
    </row>
    <row r="162" spans="2:9" x14ac:dyDescent="0.2">
      <c r="B162" s="14"/>
      <c r="C162" s="18"/>
      <c r="D162" s="18"/>
      <c r="E162" s="18"/>
      <c r="F162" s="18"/>
      <c r="G162" s="18"/>
      <c r="H162" s="18"/>
      <c r="I162" s="1"/>
    </row>
    <row r="163" spans="2:9" ht="15" thickBot="1" x14ac:dyDescent="0.25">
      <c r="B163" s="365" t="s">
        <v>37</v>
      </c>
      <c r="C163" s="365"/>
      <c r="D163" s="365"/>
      <c r="E163" s="365"/>
      <c r="F163" s="365"/>
      <c r="G163" s="365"/>
      <c r="H163" s="17">
        <f>H11</f>
        <v>980185271</v>
      </c>
    </row>
    <row r="164" spans="2:9" ht="15" thickBot="1" x14ac:dyDescent="0.25">
      <c r="B164" s="68" t="s">
        <v>33</v>
      </c>
      <c r="C164" s="69" t="s">
        <v>27</v>
      </c>
      <c r="D164" s="69" t="s">
        <v>28</v>
      </c>
      <c r="E164" s="69" t="s">
        <v>29</v>
      </c>
      <c r="F164" s="69" t="s">
        <v>30</v>
      </c>
      <c r="G164" s="69" t="s">
        <v>31</v>
      </c>
      <c r="H164" s="70" t="s">
        <v>1</v>
      </c>
      <c r="I164" s="1"/>
    </row>
    <row r="165" spans="2:9" x14ac:dyDescent="0.2">
      <c r="B165" s="9" t="str">
        <f>$B$20</f>
        <v>Liberal Arts</v>
      </c>
      <c r="C165" s="42">
        <f t="shared" ref="C165:G174" si="10">$H$163*IF($H$16=0,0,C$16/$H$16)*IF(C$40=0,0,C20/C$40)</f>
        <v>170980003.77563384</v>
      </c>
      <c r="D165" s="42">
        <f t="shared" si="10"/>
        <v>126619314.29861659</v>
      </c>
      <c r="E165" s="42">
        <f t="shared" si="10"/>
        <v>22658653.941017449</v>
      </c>
      <c r="F165" s="42">
        <f t="shared" si="10"/>
        <v>7824535.5798370382</v>
      </c>
      <c r="G165" s="42">
        <f t="shared" si="10"/>
        <v>0</v>
      </c>
      <c r="H165" s="42">
        <f>SUM(C165:G165)</f>
        <v>328082507.59510493</v>
      </c>
      <c r="I165" s="1"/>
    </row>
    <row r="166" spans="2:9" x14ac:dyDescent="0.2">
      <c r="B166" s="9" t="str">
        <f>$B$21</f>
        <v>Science</v>
      </c>
      <c r="C166" s="43">
        <f t="shared" si="10"/>
        <v>67482474.590446025</v>
      </c>
      <c r="D166" s="43">
        <f t="shared" si="10"/>
        <v>62092068.303484105</v>
      </c>
      <c r="E166" s="43">
        <f t="shared" si="10"/>
        <v>10108300.282278948</v>
      </c>
      <c r="F166" s="43">
        <f t="shared" si="10"/>
        <v>6919186.0196122285</v>
      </c>
      <c r="G166" s="43">
        <f t="shared" si="10"/>
        <v>0</v>
      </c>
      <c r="H166" s="43">
        <f t="shared" ref="H166:H185" si="11">SUM(C166:G166)</f>
        <v>146602029.19582132</v>
      </c>
      <c r="I166" s="1"/>
    </row>
    <row r="167" spans="2:9" x14ac:dyDescent="0.2">
      <c r="B167" s="9" t="str">
        <f>$B$22</f>
        <v>Fine Arts</v>
      </c>
      <c r="C167" s="43">
        <f t="shared" si="10"/>
        <v>23634982.009384427</v>
      </c>
      <c r="D167" s="43">
        <f t="shared" si="10"/>
        <v>18123057.677153829</v>
      </c>
      <c r="E167" s="43">
        <f t="shared" si="10"/>
        <v>2822084.0413953355</v>
      </c>
      <c r="F167" s="43">
        <f t="shared" si="10"/>
        <v>1124134.8335698463</v>
      </c>
      <c r="G167" s="43">
        <f t="shared" si="10"/>
        <v>0</v>
      </c>
      <c r="H167" s="43">
        <f t="shared" si="11"/>
        <v>45704258.56150344</v>
      </c>
      <c r="I167" s="1"/>
    </row>
    <row r="168" spans="2:9" x14ac:dyDescent="0.2">
      <c r="B168" s="9" t="str">
        <f>$B$23</f>
        <v>Teacher Education</v>
      </c>
      <c r="C168" s="43">
        <f t="shared" si="10"/>
        <v>3341968.4063159027</v>
      </c>
      <c r="D168" s="43">
        <f t="shared" si="10"/>
        <v>25325218.560595494</v>
      </c>
      <c r="E168" s="43">
        <f t="shared" si="10"/>
        <v>22534393.013703205</v>
      </c>
      <c r="F168" s="43">
        <f t="shared" si="10"/>
        <v>4688914.8102632184</v>
      </c>
      <c r="G168" s="43">
        <f t="shared" si="10"/>
        <v>0</v>
      </c>
      <c r="H168" s="43">
        <f t="shared" si="11"/>
        <v>55890494.790877819</v>
      </c>
      <c r="I168" s="1"/>
    </row>
    <row r="169" spans="2:9" x14ac:dyDescent="0.2">
      <c r="B169" s="9" t="str">
        <f>$B$24</f>
        <v>Agriculture</v>
      </c>
      <c r="C169" s="43">
        <f t="shared" si="10"/>
        <v>3779097.2445223629</v>
      </c>
      <c r="D169" s="43">
        <f t="shared" si="10"/>
        <v>8286721.581183468</v>
      </c>
      <c r="E169" s="43">
        <f t="shared" si="10"/>
        <v>1327490.0361944102</v>
      </c>
      <c r="F169" s="43">
        <f t="shared" si="10"/>
        <v>661692.04621425667</v>
      </c>
      <c r="G169" s="43">
        <f t="shared" si="10"/>
        <v>0</v>
      </c>
      <c r="H169" s="43">
        <f t="shared" si="11"/>
        <v>14055000.908114497</v>
      </c>
      <c r="I169" s="1"/>
    </row>
    <row r="170" spans="2:9" x14ac:dyDescent="0.2">
      <c r="B170" s="9" t="str">
        <f>$B$25</f>
        <v>Engineering</v>
      </c>
      <c r="C170" s="43">
        <f t="shared" si="10"/>
        <v>20521149.229487013</v>
      </c>
      <c r="D170" s="43">
        <f t="shared" si="10"/>
        <v>54487796.857776999</v>
      </c>
      <c r="E170" s="43">
        <f t="shared" si="10"/>
        <v>19562277.79435166</v>
      </c>
      <c r="F170" s="43">
        <f t="shared" si="10"/>
        <v>8799527.4139252938</v>
      </c>
      <c r="G170" s="43">
        <f t="shared" si="10"/>
        <v>0</v>
      </c>
      <c r="H170" s="43">
        <f t="shared" si="11"/>
        <v>103370751.29554096</v>
      </c>
      <c r="I170" s="1"/>
    </row>
    <row r="171" spans="2:9" x14ac:dyDescent="0.2">
      <c r="B171" s="9" t="str">
        <f>$B$26</f>
        <v>Home Economics</v>
      </c>
      <c r="C171" s="43">
        <f t="shared" si="10"/>
        <v>3387551.8274566079</v>
      </c>
      <c r="D171" s="43">
        <f t="shared" si="10"/>
        <v>5893748.1488296399</v>
      </c>
      <c r="E171" s="43">
        <f t="shared" si="10"/>
        <v>1032984.3905766621</v>
      </c>
      <c r="F171" s="43">
        <f t="shared" si="10"/>
        <v>174829.24075070504</v>
      </c>
      <c r="G171" s="43">
        <f t="shared" si="10"/>
        <v>0</v>
      </c>
      <c r="H171" s="43">
        <f t="shared" si="11"/>
        <v>10489113.607613616</v>
      </c>
      <c r="I171" s="1"/>
    </row>
    <row r="172" spans="2:9" x14ac:dyDescent="0.2">
      <c r="B172" s="9" t="str">
        <f>$B$27</f>
        <v>Law</v>
      </c>
      <c r="C172" s="43">
        <f t="shared" si="10"/>
        <v>0</v>
      </c>
      <c r="D172" s="43">
        <f t="shared" si="10"/>
        <v>0</v>
      </c>
      <c r="E172" s="43">
        <f t="shared" si="10"/>
        <v>0</v>
      </c>
      <c r="F172" s="43">
        <f t="shared" si="10"/>
        <v>0</v>
      </c>
      <c r="G172" s="43">
        <f t="shared" si="10"/>
        <v>5131778.7773490809</v>
      </c>
      <c r="H172" s="43">
        <f t="shared" si="11"/>
        <v>5131778.7773490809</v>
      </c>
      <c r="I172" s="1"/>
    </row>
    <row r="173" spans="2:9" x14ac:dyDescent="0.2">
      <c r="B173" s="9" t="str">
        <f>$B$28</f>
        <v>Social Service</v>
      </c>
      <c r="C173" s="43">
        <f t="shared" si="10"/>
        <v>824041.61611505912</v>
      </c>
      <c r="D173" s="43">
        <f t="shared" si="10"/>
        <v>4987607.369444022</v>
      </c>
      <c r="E173" s="43">
        <f t="shared" si="10"/>
        <v>6419611.0310141593</v>
      </c>
      <c r="F173" s="43">
        <f t="shared" si="10"/>
        <v>124632.53686211669</v>
      </c>
      <c r="G173" s="43">
        <f t="shared" si="10"/>
        <v>0</v>
      </c>
      <c r="H173" s="43">
        <f t="shared" si="11"/>
        <v>12355892.553435355</v>
      </c>
      <c r="I173" s="1"/>
    </row>
    <row r="174" spans="2:9" x14ac:dyDescent="0.2">
      <c r="B174" s="9" t="str">
        <f>$B$29</f>
        <v>Library Science</v>
      </c>
      <c r="C174" s="43">
        <f t="shared" si="10"/>
        <v>117913.77779254464</v>
      </c>
      <c r="D174" s="43">
        <f t="shared" si="10"/>
        <v>368863.61230489466</v>
      </c>
      <c r="E174" s="43">
        <f t="shared" si="10"/>
        <v>2042856.0876088087</v>
      </c>
      <c r="F174" s="43">
        <f t="shared" si="10"/>
        <v>59150.710528174393</v>
      </c>
      <c r="G174" s="43">
        <f t="shared" si="10"/>
        <v>0</v>
      </c>
      <c r="H174" s="43">
        <f t="shared" si="11"/>
        <v>2588784.1882344224</v>
      </c>
      <c r="I174" s="1"/>
    </row>
    <row r="175" spans="2:9" x14ac:dyDescent="0.2">
      <c r="B175" s="9" t="str">
        <f>$B$30</f>
        <v>Veterinary Science</v>
      </c>
      <c r="C175" s="43">
        <f t="shared" ref="C175:G184" si="12">$H$163*IF($H$16=0,0,C$16/$H$16)*IF(C$40=0,0,C30/C$40)</f>
        <v>0</v>
      </c>
      <c r="D175" s="43">
        <f t="shared" si="12"/>
        <v>0</v>
      </c>
      <c r="E175" s="43">
        <f t="shared" si="12"/>
        <v>0</v>
      </c>
      <c r="F175" s="43">
        <f t="shared" si="12"/>
        <v>0</v>
      </c>
      <c r="G175" s="43">
        <f t="shared" si="12"/>
        <v>634865.33560119034</v>
      </c>
      <c r="H175" s="43">
        <f t="shared" si="11"/>
        <v>634865.33560119034</v>
      </c>
      <c r="I175" s="1"/>
    </row>
    <row r="176" spans="2:9" x14ac:dyDescent="0.2">
      <c r="B176" s="9" t="str">
        <f>$B$31</f>
        <v>Vocational Training</v>
      </c>
      <c r="C176" s="43">
        <f t="shared" si="12"/>
        <v>679293.4945253972</v>
      </c>
      <c r="D176" s="43">
        <f t="shared" si="12"/>
        <v>297689.31651558878</v>
      </c>
      <c r="E176" s="43">
        <f t="shared" si="12"/>
        <v>0</v>
      </c>
      <c r="F176" s="43">
        <f t="shared" si="12"/>
        <v>0</v>
      </c>
      <c r="G176" s="43">
        <f t="shared" si="12"/>
        <v>0</v>
      </c>
      <c r="H176" s="43">
        <f t="shared" si="11"/>
        <v>976982.81104098598</v>
      </c>
      <c r="I176" s="1"/>
    </row>
    <row r="177" spans="2:9" x14ac:dyDescent="0.2">
      <c r="B177" s="9" t="str">
        <f>$B$32</f>
        <v>Physical Training</v>
      </c>
      <c r="C177" s="43">
        <f t="shared" si="12"/>
        <v>1776617.1167697306</v>
      </c>
      <c r="D177" s="43">
        <f t="shared" si="12"/>
        <v>290830.11567421578</v>
      </c>
      <c r="E177" s="43">
        <f t="shared" si="12"/>
        <v>0</v>
      </c>
      <c r="F177" s="43">
        <f t="shared" si="12"/>
        <v>0</v>
      </c>
      <c r="G177" s="43">
        <f t="shared" si="12"/>
        <v>0</v>
      </c>
      <c r="H177" s="43">
        <f t="shared" si="11"/>
        <v>2067447.2324439464</v>
      </c>
      <c r="I177" s="1"/>
    </row>
    <row r="178" spans="2:9" x14ac:dyDescent="0.2">
      <c r="B178" s="9" t="str">
        <f>$B$33</f>
        <v>Health Services</v>
      </c>
      <c r="C178" s="43">
        <f t="shared" si="12"/>
        <v>7607186.833338812</v>
      </c>
      <c r="D178" s="43">
        <f t="shared" si="12"/>
        <v>21159827.63083088</v>
      </c>
      <c r="E178" s="43">
        <f t="shared" si="12"/>
        <v>8218535.5898900833</v>
      </c>
      <c r="F178" s="43">
        <f t="shared" si="12"/>
        <v>663229.60290994309</v>
      </c>
      <c r="G178" s="43">
        <f t="shared" si="12"/>
        <v>1123006.8961135796</v>
      </c>
      <c r="H178" s="43">
        <f t="shared" si="11"/>
        <v>38771786.553083301</v>
      </c>
      <c r="I178" s="1"/>
    </row>
    <row r="179" spans="2:9" x14ac:dyDescent="0.2">
      <c r="B179" s="9" t="str">
        <f>$B$34</f>
        <v>Pharmacy</v>
      </c>
      <c r="C179" s="43">
        <f t="shared" si="12"/>
        <v>1573.3491477137165</v>
      </c>
      <c r="D179" s="43">
        <f t="shared" si="12"/>
        <v>80454.391045281111</v>
      </c>
      <c r="E179" s="43">
        <f t="shared" si="12"/>
        <v>104288.98306671689</v>
      </c>
      <c r="F179" s="43">
        <f t="shared" si="12"/>
        <v>181612.57911402782</v>
      </c>
      <c r="G179" s="43">
        <f t="shared" si="12"/>
        <v>2524803.7705240441</v>
      </c>
      <c r="H179" s="43">
        <f t="shared" si="11"/>
        <v>2892733.0728977835</v>
      </c>
      <c r="I179" s="1"/>
    </row>
    <row r="180" spans="2:9" x14ac:dyDescent="0.2">
      <c r="B180" s="9" t="str">
        <f>$B$35</f>
        <v>Business Administration</v>
      </c>
      <c r="C180" s="43">
        <f t="shared" si="12"/>
        <v>19336635.841973547</v>
      </c>
      <c r="D180" s="43">
        <f t="shared" si="12"/>
        <v>104587803.28556794</v>
      </c>
      <c r="E180" s="43">
        <f t="shared" si="12"/>
        <v>32365824.165647503</v>
      </c>
      <c r="F180" s="43">
        <f t="shared" si="12"/>
        <v>1304481.1895227206</v>
      </c>
      <c r="G180" s="43">
        <f t="shared" si="12"/>
        <v>0</v>
      </c>
      <c r="H180" s="43">
        <f t="shared" si="11"/>
        <v>157594744.4827117</v>
      </c>
      <c r="I180" s="1"/>
    </row>
    <row r="181" spans="2:9" x14ac:dyDescent="0.2">
      <c r="B181" s="9" t="str">
        <f>$B$36</f>
        <v>Optometry</v>
      </c>
      <c r="C181" s="43">
        <f t="shared" si="12"/>
        <v>0</v>
      </c>
      <c r="D181" s="43">
        <f t="shared" si="12"/>
        <v>0</v>
      </c>
      <c r="E181" s="43">
        <f t="shared" si="12"/>
        <v>0</v>
      </c>
      <c r="F181" s="43">
        <f t="shared" si="12"/>
        <v>0</v>
      </c>
      <c r="G181" s="43">
        <f t="shared" si="12"/>
        <v>817369.3787489828</v>
      </c>
      <c r="H181" s="43">
        <f t="shared" si="11"/>
        <v>817369.3787489828</v>
      </c>
      <c r="I181" s="1"/>
    </row>
    <row r="182" spans="2:9" x14ac:dyDescent="0.2">
      <c r="B182" s="9" t="str">
        <f>$B$37</f>
        <v>Teacher Ed-Practice Teaching</v>
      </c>
      <c r="C182" s="43">
        <f t="shared" si="12"/>
        <v>65119.173058151049</v>
      </c>
      <c r="D182" s="43">
        <f t="shared" si="12"/>
        <v>4183224.8519521845</v>
      </c>
      <c r="E182" s="43">
        <f t="shared" si="12"/>
        <v>0</v>
      </c>
      <c r="F182" s="43">
        <f t="shared" si="12"/>
        <v>0</v>
      </c>
      <c r="G182" s="43">
        <f t="shared" si="12"/>
        <v>0</v>
      </c>
      <c r="H182" s="43">
        <f t="shared" si="11"/>
        <v>4248344.0250103353</v>
      </c>
      <c r="I182" s="1"/>
    </row>
    <row r="183" spans="2:9" x14ac:dyDescent="0.2">
      <c r="B183" s="9" t="str">
        <f>$B$38</f>
        <v>Technology</v>
      </c>
      <c r="C183" s="43">
        <f t="shared" si="12"/>
        <v>2777747.920288567</v>
      </c>
      <c r="D183" s="43">
        <f t="shared" si="12"/>
        <v>8374680.7449140167</v>
      </c>
      <c r="E183" s="43">
        <f t="shared" si="12"/>
        <v>1080015.0979982549</v>
      </c>
      <c r="F183" s="43">
        <f t="shared" si="12"/>
        <v>8140.0060359873023</v>
      </c>
      <c r="G183" s="43">
        <f t="shared" si="12"/>
        <v>0</v>
      </c>
      <c r="H183" s="43">
        <f t="shared" si="11"/>
        <v>12240583.769236825</v>
      </c>
      <c r="I183" s="1"/>
    </row>
    <row r="184" spans="2:9" x14ac:dyDescent="0.2">
      <c r="B184" s="9" t="str">
        <f>$B$39</f>
        <v>Nursing</v>
      </c>
      <c r="C184" s="43">
        <f t="shared" si="12"/>
        <v>1199853.5417036773</v>
      </c>
      <c r="D184" s="43">
        <f t="shared" si="12"/>
        <v>24964585.989300247</v>
      </c>
      <c r="E184" s="43">
        <f t="shared" si="12"/>
        <v>8953470.9253857266</v>
      </c>
      <c r="F184" s="43">
        <f t="shared" si="12"/>
        <v>551892.40923993895</v>
      </c>
      <c r="G184" s="43">
        <f t="shared" si="12"/>
        <v>0</v>
      </c>
      <c r="H184" s="43">
        <f t="shared" si="11"/>
        <v>35669802.865629591</v>
      </c>
      <c r="I184" s="1"/>
    </row>
    <row r="185" spans="2:9" x14ac:dyDescent="0.2">
      <c r="B185" s="39" t="str">
        <f>$B$40</f>
        <v>Totals</v>
      </c>
      <c r="C185" s="42">
        <f>SUM(C165:C184)</f>
        <v>327513209.74795938</v>
      </c>
      <c r="D185" s="42">
        <f>SUM(D165:D184)</f>
        <v>470123492.73518932</v>
      </c>
      <c r="E185" s="42">
        <f>SUM(E165:E184)</f>
        <v>139230785.38012895</v>
      </c>
      <c r="F185" s="42">
        <f>SUM(F165:F184)</f>
        <v>33085958.978385497</v>
      </c>
      <c r="G185" s="42">
        <f>SUM(G165:G184)</f>
        <v>10231824.158336878</v>
      </c>
      <c r="H185" s="42">
        <f t="shared" si="11"/>
        <v>980185271</v>
      </c>
      <c r="I185" s="1"/>
    </row>
    <row r="186" spans="2:9" x14ac:dyDescent="0.2">
      <c r="B186" s="44"/>
      <c r="C186" s="45"/>
      <c r="D186" s="45"/>
      <c r="E186" s="45"/>
      <c r="F186" s="45"/>
      <c r="G186" s="45"/>
      <c r="H186" s="45"/>
      <c r="I186" s="1"/>
    </row>
    <row r="187" spans="2:9" ht="15" thickBot="1" x14ac:dyDescent="0.25">
      <c r="B187" s="28" t="s">
        <v>13</v>
      </c>
      <c r="C187" s="11"/>
      <c r="D187" s="11"/>
      <c r="E187" s="11"/>
      <c r="F187" s="11"/>
      <c r="G187" s="11"/>
      <c r="H187" s="17">
        <f>H10</f>
        <v>696092162</v>
      </c>
    </row>
    <row r="188" spans="2:9" ht="15" thickBot="1" x14ac:dyDescent="0.25">
      <c r="B188" s="68" t="s">
        <v>33</v>
      </c>
      <c r="C188" s="69" t="s">
        <v>27</v>
      </c>
      <c r="D188" s="69" t="s">
        <v>28</v>
      </c>
      <c r="E188" s="69" t="s">
        <v>29</v>
      </c>
      <c r="F188" s="69" t="s">
        <v>30</v>
      </c>
      <c r="G188" s="69" t="s">
        <v>31</v>
      </c>
      <c r="H188" s="70" t="s">
        <v>1</v>
      </c>
      <c r="I188" s="1"/>
    </row>
    <row r="189" spans="2:9" x14ac:dyDescent="0.2">
      <c r="B189" s="9" t="str">
        <f>$B$20</f>
        <v>Liberal Arts</v>
      </c>
      <c r="C189" s="42">
        <f t="shared" ref="C189:G198" si="13">$H$187*IF($H$16=0,0,C$16/$H$16)*IF(C$40=0,0,C20/C$40)</f>
        <v>121423820.58600542</v>
      </c>
      <c r="D189" s="42">
        <f t="shared" si="13"/>
        <v>89920461.823672444</v>
      </c>
      <c r="E189" s="42">
        <f t="shared" si="13"/>
        <v>16091357.293832112</v>
      </c>
      <c r="F189" s="42">
        <f t="shared" si="13"/>
        <v>5556702.4414251661</v>
      </c>
      <c r="G189" s="42">
        <f t="shared" si="13"/>
        <v>0</v>
      </c>
      <c r="H189" s="42">
        <f>SUM(C189:G189)</f>
        <v>232992342.14493516</v>
      </c>
      <c r="I189" s="1"/>
    </row>
    <row r="190" spans="2:9" x14ac:dyDescent="0.2">
      <c r="B190" s="9" t="str">
        <f>$B$21</f>
        <v>Science</v>
      </c>
      <c r="C190" s="43">
        <f t="shared" si="13"/>
        <v>47923615.080289893</v>
      </c>
      <c r="D190" s="43">
        <f t="shared" si="13"/>
        <v>44095543.30920355</v>
      </c>
      <c r="E190" s="43">
        <f t="shared" si="13"/>
        <v>7178549.6128280042</v>
      </c>
      <c r="F190" s="43">
        <f t="shared" si="13"/>
        <v>4913755.8971461542</v>
      </c>
      <c r="G190" s="43">
        <f t="shared" si="13"/>
        <v>0</v>
      </c>
      <c r="H190" s="43">
        <f t="shared" ref="H190:H209" si="14">SUM(C190:G190)</f>
        <v>104111463.89946759</v>
      </c>
      <c r="I190" s="1"/>
    </row>
    <row r="191" spans="2:9" x14ac:dyDescent="0.2">
      <c r="B191" s="9" t="str">
        <f>$B$22</f>
        <v>Fine Arts</v>
      </c>
      <c r="C191" s="43">
        <f t="shared" si="13"/>
        <v>16784710.209896132</v>
      </c>
      <c r="D191" s="43">
        <f t="shared" si="13"/>
        <v>12870340.713924795</v>
      </c>
      <c r="E191" s="43">
        <f t="shared" si="13"/>
        <v>2004142.1145988395</v>
      </c>
      <c r="F191" s="43">
        <f t="shared" si="13"/>
        <v>798319.93994443992</v>
      </c>
      <c r="G191" s="43">
        <f t="shared" si="13"/>
        <v>0</v>
      </c>
      <c r="H191" s="43">
        <f t="shared" si="14"/>
        <v>32457512.978364207</v>
      </c>
      <c r="I191" s="1"/>
    </row>
    <row r="192" spans="2:9" x14ac:dyDescent="0.2">
      <c r="B192" s="9" t="str">
        <f>$B$23</f>
        <v>Teacher Education</v>
      </c>
      <c r="C192" s="43">
        <f t="shared" si="13"/>
        <v>2373345.2053557034</v>
      </c>
      <c r="D192" s="43">
        <f t="shared" si="13"/>
        <v>17985055.134507775</v>
      </c>
      <c r="E192" s="43">
        <f t="shared" si="13"/>
        <v>16003111.673228111</v>
      </c>
      <c r="F192" s="43">
        <f t="shared" si="13"/>
        <v>3329897.8716340493</v>
      </c>
      <c r="G192" s="43">
        <f t="shared" si="13"/>
        <v>0</v>
      </c>
      <c r="H192" s="43">
        <f t="shared" si="14"/>
        <v>39691409.884725645</v>
      </c>
      <c r="I192" s="1"/>
    </row>
    <row r="193" spans="2:9" x14ac:dyDescent="0.2">
      <c r="B193" s="9" t="str">
        <f>$B$24</f>
        <v>Agriculture</v>
      </c>
      <c r="C193" s="43">
        <f t="shared" si="13"/>
        <v>2683778.3112819432</v>
      </c>
      <c r="D193" s="43">
        <f t="shared" si="13"/>
        <v>5884930.2392119495</v>
      </c>
      <c r="E193" s="43">
        <f t="shared" si="13"/>
        <v>942735.45692569902</v>
      </c>
      <c r="F193" s="43">
        <f t="shared" si="13"/>
        <v>469909.78201251291</v>
      </c>
      <c r="G193" s="43">
        <f t="shared" si="13"/>
        <v>0</v>
      </c>
      <c r="H193" s="43">
        <f t="shared" si="14"/>
        <v>9981353.7894321047</v>
      </c>
      <c r="I193" s="1"/>
    </row>
    <row r="194" spans="2:9" x14ac:dyDescent="0.2">
      <c r="B194" s="9" t="str">
        <f>$B$25</f>
        <v>Engineering</v>
      </c>
      <c r="C194" s="43">
        <f t="shared" si="13"/>
        <v>14573378.683098216</v>
      </c>
      <c r="D194" s="43">
        <f t="shared" si="13"/>
        <v>38695264.496936925</v>
      </c>
      <c r="E194" s="43">
        <f t="shared" si="13"/>
        <v>13892422.837187111</v>
      </c>
      <c r="F194" s="43">
        <f t="shared" si="13"/>
        <v>6249106.4121871786</v>
      </c>
      <c r="G194" s="43">
        <f t="shared" si="13"/>
        <v>0</v>
      </c>
      <c r="H194" s="43">
        <f t="shared" si="14"/>
        <v>73410172.429409429</v>
      </c>
      <c r="I194" s="1"/>
    </row>
    <row r="195" spans="2:9" x14ac:dyDescent="0.2">
      <c r="B195" s="9" t="str">
        <f>$B$26</f>
        <v>Home Economics</v>
      </c>
      <c r="C195" s="43">
        <f t="shared" si="13"/>
        <v>2405716.9039640883</v>
      </c>
      <c r="D195" s="43">
        <f t="shared" si="13"/>
        <v>4185526.9739125902</v>
      </c>
      <c r="E195" s="43">
        <f t="shared" si="13"/>
        <v>733588.18890960584</v>
      </c>
      <c r="F195" s="43">
        <f t="shared" si="13"/>
        <v>124157.40959953355</v>
      </c>
      <c r="G195" s="43">
        <f t="shared" si="13"/>
        <v>0</v>
      </c>
      <c r="H195" s="43">
        <f t="shared" si="14"/>
        <v>7448989.4763858179</v>
      </c>
      <c r="I195" s="1"/>
    </row>
    <row r="196" spans="2:9" x14ac:dyDescent="0.2">
      <c r="B196" s="9" t="str">
        <f>$B$27</f>
        <v>Law</v>
      </c>
      <c r="C196" s="43">
        <f t="shared" si="13"/>
        <v>0</v>
      </c>
      <c r="D196" s="43">
        <f t="shared" si="13"/>
        <v>0</v>
      </c>
      <c r="E196" s="43">
        <f t="shared" si="13"/>
        <v>0</v>
      </c>
      <c r="F196" s="43">
        <f t="shared" si="13"/>
        <v>0</v>
      </c>
      <c r="G196" s="43">
        <f t="shared" si="13"/>
        <v>3644403.8588605141</v>
      </c>
      <c r="H196" s="43">
        <f t="shared" si="14"/>
        <v>3644403.8588605141</v>
      </c>
      <c r="I196" s="1"/>
    </row>
    <row r="197" spans="2:9" x14ac:dyDescent="0.2">
      <c r="B197" s="9" t="str">
        <f>$B$28</f>
        <v>Social Service</v>
      </c>
      <c r="C197" s="43">
        <f t="shared" si="13"/>
        <v>585204.58030786458</v>
      </c>
      <c r="D197" s="43">
        <f t="shared" si="13"/>
        <v>3542018.5343750408</v>
      </c>
      <c r="E197" s="43">
        <f t="shared" si="13"/>
        <v>4558975.7916059271</v>
      </c>
      <c r="F197" s="43">
        <f t="shared" si="13"/>
        <v>88509.524277370525</v>
      </c>
      <c r="G197" s="43">
        <f t="shared" si="13"/>
        <v>0</v>
      </c>
      <c r="H197" s="43">
        <f t="shared" si="14"/>
        <v>8774708.4305662028</v>
      </c>
      <c r="I197" s="1"/>
    </row>
    <row r="198" spans="2:9" x14ac:dyDescent="0.2">
      <c r="B198" s="9" t="str">
        <f>$B$29</f>
        <v>Library Science</v>
      </c>
      <c r="C198" s="43">
        <f t="shared" si="13"/>
        <v>83738.104358028024</v>
      </c>
      <c r="D198" s="43">
        <f t="shared" si="13"/>
        <v>261953.60914828922</v>
      </c>
      <c r="E198" s="43">
        <f t="shared" si="13"/>
        <v>1450762.5780049872</v>
      </c>
      <c r="F198" s="43">
        <f t="shared" si="13"/>
        <v>42006.697298548854</v>
      </c>
      <c r="G198" s="43">
        <f t="shared" si="13"/>
        <v>0</v>
      </c>
      <c r="H198" s="43">
        <f t="shared" si="14"/>
        <v>1838460.9888098533</v>
      </c>
      <c r="I198" s="1"/>
    </row>
    <row r="199" spans="2:9" x14ac:dyDescent="0.2">
      <c r="B199" s="9" t="str">
        <f>$B$30</f>
        <v>Veterinary Science</v>
      </c>
      <c r="C199" s="43">
        <f t="shared" ref="C199:G208" si="15">$H$187*IF($H$16=0,0,C$16/$H$16)*IF(C$40=0,0,C30/C$40)</f>
        <v>0</v>
      </c>
      <c r="D199" s="43">
        <f t="shared" si="15"/>
        <v>0</v>
      </c>
      <c r="E199" s="43">
        <f t="shared" si="15"/>
        <v>0</v>
      </c>
      <c r="F199" s="43">
        <f t="shared" si="15"/>
        <v>0</v>
      </c>
      <c r="G199" s="43">
        <f t="shared" si="15"/>
        <v>450858.42147641111</v>
      </c>
      <c r="H199" s="43">
        <f t="shared" si="14"/>
        <v>450858.42147641111</v>
      </c>
      <c r="I199" s="1"/>
    </row>
    <row r="200" spans="2:9" x14ac:dyDescent="0.2">
      <c r="B200" s="9" t="str">
        <f>$B$31</f>
        <v>Vocational Training</v>
      </c>
      <c r="C200" s="43">
        <f t="shared" si="15"/>
        <v>482409.69460223487</v>
      </c>
      <c r="D200" s="43">
        <f t="shared" si="15"/>
        <v>211408.19605076325</v>
      </c>
      <c r="E200" s="43">
        <f t="shared" si="15"/>
        <v>0</v>
      </c>
      <c r="F200" s="43">
        <f t="shared" si="15"/>
        <v>0</v>
      </c>
      <c r="G200" s="43">
        <f t="shared" si="15"/>
        <v>0</v>
      </c>
      <c r="H200" s="43">
        <f t="shared" si="14"/>
        <v>693817.89065299812</v>
      </c>
      <c r="I200" s="1"/>
    </row>
    <row r="201" spans="2:9" x14ac:dyDescent="0.2">
      <c r="B201" s="9" t="str">
        <f>$B$32</f>
        <v>Physical Training</v>
      </c>
      <c r="C201" s="43">
        <f t="shared" si="15"/>
        <v>1261689.2810445507</v>
      </c>
      <c r="D201" s="43">
        <f t="shared" si="15"/>
        <v>206537.03945973184</v>
      </c>
      <c r="E201" s="43">
        <f t="shared" si="15"/>
        <v>0</v>
      </c>
      <c r="F201" s="43">
        <f t="shared" si="15"/>
        <v>0</v>
      </c>
      <c r="G201" s="43">
        <f t="shared" si="15"/>
        <v>0</v>
      </c>
      <c r="H201" s="43">
        <f t="shared" si="14"/>
        <v>1468226.3205042826</v>
      </c>
      <c r="I201" s="1"/>
    </row>
    <row r="202" spans="2:9" x14ac:dyDescent="0.2">
      <c r="B202" s="9" t="str">
        <f>$B$33</f>
        <v>Health Services</v>
      </c>
      <c r="C202" s="43">
        <f t="shared" si="15"/>
        <v>5402349.2152196877</v>
      </c>
      <c r="D202" s="43">
        <f t="shared" si="15"/>
        <v>15026945.006085902</v>
      </c>
      <c r="E202" s="43">
        <f t="shared" si="15"/>
        <v>5836507.011989709</v>
      </c>
      <c r="F202" s="43">
        <f t="shared" si="15"/>
        <v>471001.69922057912</v>
      </c>
      <c r="G202" s="43">
        <f t="shared" si="15"/>
        <v>797518.91951925796</v>
      </c>
      <c r="H202" s="43">
        <f t="shared" si="14"/>
        <v>27534321.852035135</v>
      </c>
      <c r="I202" s="1"/>
    </row>
    <row r="203" spans="2:9" x14ac:dyDescent="0.2">
      <c r="B203" s="9" t="str">
        <f>$B$34</f>
        <v>Pharmacy</v>
      </c>
      <c r="C203" s="43">
        <f t="shared" si="15"/>
        <v>1117.3357141916267</v>
      </c>
      <c r="D203" s="43">
        <f t="shared" si="15"/>
        <v>57135.80142656844</v>
      </c>
      <c r="E203" s="43">
        <f t="shared" si="15"/>
        <v>74062.267454427347</v>
      </c>
      <c r="F203" s="43">
        <f t="shared" si="15"/>
        <v>128974.69139982585</v>
      </c>
      <c r="G203" s="43">
        <f t="shared" si="15"/>
        <v>1793024.4079844307</v>
      </c>
      <c r="H203" s="43">
        <f t="shared" si="14"/>
        <v>2054314.503979444</v>
      </c>
      <c r="I203" s="1"/>
    </row>
    <row r="204" spans="2:9" x14ac:dyDescent="0.2">
      <c r="B204" s="9" t="str">
        <f>$B$35</f>
        <v>Business Administration</v>
      </c>
      <c r="C204" s="43">
        <f t="shared" si="15"/>
        <v>13732180.075827781</v>
      </c>
      <c r="D204" s="43">
        <f t="shared" si="15"/>
        <v>74274478.776453361</v>
      </c>
      <c r="E204" s="43">
        <f t="shared" si="15"/>
        <v>22985038.833926138</v>
      </c>
      <c r="F204" s="43">
        <f t="shared" si="15"/>
        <v>926395.40540821129</v>
      </c>
      <c r="G204" s="43">
        <f t="shared" si="15"/>
        <v>0</v>
      </c>
      <c r="H204" s="43">
        <f t="shared" si="14"/>
        <v>111918093.0916155</v>
      </c>
      <c r="I204" s="1"/>
    </row>
    <row r="205" spans="2:9" x14ac:dyDescent="0.2">
      <c r="B205" s="9" t="str">
        <f>$B$36</f>
        <v>Optometry</v>
      </c>
      <c r="C205" s="43">
        <f t="shared" si="15"/>
        <v>0</v>
      </c>
      <c r="D205" s="43">
        <f t="shared" si="15"/>
        <v>0</v>
      </c>
      <c r="E205" s="43">
        <f t="shared" si="15"/>
        <v>0</v>
      </c>
      <c r="F205" s="43">
        <f t="shared" si="15"/>
        <v>0</v>
      </c>
      <c r="G205" s="43">
        <f t="shared" si="15"/>
        <v>580466.19842135569</v>
      </c>
      <c r="H205" s="43">
        <f t="shared" si="14"/>
        <v>580466.19842135569</v>
      </c>
      <c r="I205" s="1"/>
    </row>
    <row r="206" spans="2:9" x14ac:dyDescent="0.2">
      <c r="B206" s="9" t="str">
        <f>$B$37</f>
        <v>Teacher Ed-Practice Teaching</v>
      </c>
      <c r="C206" s="43">
        <f t="shared" si="15"/>
        <v>46245.283726264548</v>
      </c>
      <c r="D206" s="43">
        <f t="shared" si="15"/>
        <v>2970775.1355585572</v>
      </c>
      <c r="E206" s="43">
        <f t="shared" si="15"/>
        <v>0</v>
      </c>
      <c r="F206" s="43">
        <f t="shared" si="15"/>
        <v>0</v>
      </c>
      <c r="G206" s="43">
        <f t="shared" si="15"/>
        <v>0</v>
      </c>
      <c r="H206" s="43">
        <f t="shared" si="14"/>
        <v>3017020.419284822</v>
      </c>
      <c r="I206" s="1"/>
    </row>
    <row r="207" spans="2:9" x14ac:dyDescent="0.2">
      <c r="B207" s="9" t="str">
        <f>$B$38</f>
        <v>Technology</v>
      </c>
      <c r="C207" s="43">
        <f t="shared" si="15"/>
        <v>1972656.2034053172</v>
      </c>
      <c r="D207" s="43">
        <f t="shared" si="15"/>
        <v>5947395.6590263518</v>
      </c>
      <c r="E207" s="43">
        <f t="shared" si="15"/>
        <v>766987.69793924713</v>
      </c>
      <c r="F207" s="43">
        <f t="shared" si="15"/>
        <v>5780.7381603507602</v>
      </c>
      <c r="G207" s="43">
        <f t="shared" si="15"/>
        <v>0</v>
      </c>
      <c r="H207" s="43">
        <f t="shared" si="14"/>
        <v>8692820.2985312678</v>
      </c>
      <c r="I207" s="1"/>
    </row>
    <row r="208" spans="2:9" x14ac:dyDescent="0.2">
      <c r="B208" s="9" t="str">
        <f>$B$39</f>
        <v>Nursing</v>
      </c>
      <c r="C208" s="43">
        <f t="shared" si="15"/>
        <v>852092.63048380334</v>
      </c>
      <c r="D208" s="43">
        <f t="shared" si="15"/>
        <v>17728946.913268726</v>
      </c>
      <c r="E208" s="43">
        <f t="shared" si="15"/>
        <v>6358431.5315179741</v>
      </c>
      <c r="F208" s="43">
        <f t="shared" si="15"/>
        <v>391934.04727178148</v>
      </c>
      <c r="G208" s="43">
        <f t="shared" si="15"/>
        <v>0</v>
      </c>
      <c r="H208" s="43">
        <f t="shared" si="14"/>
        <v>25331405.122542284</v>
      </c>
      <c r="I208" s="1"/>
    </row>
    <row r="209" spans="2:9" x14ac:dyDescent="0.2">
      <c r="B209" s="39" t="str">
        <f>$B$40</f>
        <v>Totals</v>
      </c>
      <c r="C209" s="42">
        <f>SUM(C189:C208)</f>
        <v>232588047.38458112</v>
      </c>
      <c r="D209" s="42">
        <f>SUM(D189:D208)</f>
        <v>333864717.36222333</v>
      </c>
      <c r="E209" s="42">
        <f>SUM(E189:E208)</f>
        <v>98876672.889947891</v>
      </c>
      <c r="F209" s="42">
        <f>SUM(F189:F208)</f>
        <v>23496452.556985706</v>
      </c>
      <c r="G209" s="42">
        <f>SUM(G189:G208)</f>
        <v>7266271.8062619697</v>
      </c>
      <c r="H209" s="42">
        <f t="shared" si="14"/>
        <v>696092162.00000012</v>
      </c>
      <c r="I209" s="54"/>
    </row>
    <row r="210" spans="2:9" x14ac:dyDescent="0.2">
      <c r="B210" s="372"/>
      <c r="C210" s="372"/>
      <c r="D210" s="372"/>
      <c r="E210" s="372"/>
      <c r="F210" s="372"/>
      <c r="G210" s="372"/>
      <c r="H210" s="373"/>
      <c r="I210" s="53"/>
    </row>
    <row r="211" spans="2:9" ht="15" thickBot="1" x14ac:dyDescent="0.25">
      <c r="B211" s="178" t="s">
        <v>239</v>
      </c>
      <c r="C211" s="11"/>
      <c r="D211" s="11"/>
      <c r="E211" s="11"/>
      <c r="F211" s="11"/>
      <c r="G211" s="11"/>
      <c r="H211" s="17"/>
    </row>
    <row r="212" spans="2:9" ht="15" thickBot="1" x14ac:dyDescent="0.25">
      <c r="B212" s="68" t="s">
        <v>33</v>
      </c>
      <c r="C212" s="69" t="s">
        <v>27</v>
      </c>
      <c r="D212" s="69" t="s">
        <v>28</v>
      </c>
      <c r="E212" s="69" t="s">
        <v>29</v>
      </c>
      <c r="F212" s="69" t="s">
        <v>30</v>
      </c>
      <c r="G212" s="69" t="s">
        <v>31</v>
      </c>
      <c r="H212" s="70" t="s">
        <v>1</v>
      </c>
      <c r="I212" s="1"/>
    </row>
    <row r="213" spans="2:9" x14ac:dyDescent="0.2">
      <c r="B213" s="9" t="str">
        <f>$B$20</f>
        <v>Liberal Arts</v>
      </c>
      <c r="C213" s="42">
        <f>SUM(UTA:SRSU!C268)</f>
        <v>954723699.13464987</v>
      </c>
      <c r="D213" s="42">
        <f>SUM(UTA:SRSU!D268)</f>
        <v>681452209.1687237</v>
      </c>
      <c r="E213" s="42">
        <f>SUM(UTA:SRSU!E268)</f>
        <v>311862320.84178144</v>
      </c>
      <c r="F213" s="42">
        <f>SUM(UTA:SRSU!F268)</f>
        <v>293246722.13955539</v>
      </c>
      <c r="G213" s="42">
        <f>SUM(UTA:SRSU!G268)</f>
        <v>43104.678279960659</v>
      </c>
      <c r="H213" s="42">
        <f>SUM(C213:G213)</f>
        <v>2241328055.9629903</v>
      </c>
      <c r="I213" s="1"/>
    </row>
    <row r="214" spans="2:9" x14ac:dyDescent="0.2">
      <c r="B214" s="9" t="str">
        <f>$B$21</f>
        <v>Science</v>
      </c>
      <c r="C214" s="43">
        <f>SUM(UTA:SRSU!C269)</f>
        <v>531454568.72724849</v>
      </c>
      <c r="D214" s="43">
        <f>SUM(UTA:SRSU!D269)</f>
        <v>513596738.56233537</v>
      </c>
      <c r="E214" s="43">
        <f>SUM(UTA:SRSU!E269)</f>
        <v>242691815.49863109</v>
      </c>
      <c r="F214" s="43">
        <f>SUM(UTA:SRSU!F269)</f>
        <v>432205734.91760993</v>
      </c>
      <c r="G214" s="43">
        <f>SUM(UTA:SRSU!G269)</f>
        <v>0</v>
      </c>
      <c r="H214" s="43">
        <f t="shared" ref="H214:H233" si="16">SUM(C214:G214)</f>
        <v>1719948857.7058249</v>
      </c>
      <c r="I214" s="1"/>
    </row>
    <row r="215" spans="2:9" x14ac:dyDescent="0.2">
      <c r="B215" s="9" t="str">
        <f>$B$22</f>
        <v>Fine Arts</v>
      </c>
      <c r="C215" s="43">
        <f>SUM(UTA:SRSU!C270)</f>
        <v>188681519.64414427</v>
      </c>
      <c r="D215" s="43">
        <f>SUM(UTA:SRSU!D270)</f>
        <v>149344999.35392499</v>
      </c>
      <c r="E215" s="43">
        <f>SUM(UTA:SRSU!E270)</f>
        <v>62062229.907974631</v>
      </c>
      <c r="F215" s="43">
        <f>SUM(UTA:SRSU!F270)</f>
        <v>27581549.284102637</v>
      </c>
      <c r="G215" s="43">
        <f>SUM(UTA:SRSU!G270)</f>
        <v>0</v>
      </c>
      <c r="H215" s="43">
        <f t="shared" si="16"/>
        <v>427670298.19014651</v>
      </c>
      <c r="I215" s="1"/>
    </row>
    <row r="216" spans="2:9" x14ac:dyDescent="0.2">
      <c r="B216" s="9" t="str">
        <f>$B$23</f>
        <v>Teacher Education</v>
      </c>
      <c r="C216" s="43">
        <f>SUM(UTA:SRSU!C271)</f>
        <v>27739929.458743587</v>
      </c>
      <c r="D216" s="43">
        <f>SUM(UTA:SRSU!D271)</f>
        <v>151474115.25215882</v>
      </c>
      <c r="E216" s="43">
        <f>SUM(UTA:SRSU!E271)</f>
        <v>166718423.99246404</v>
      </c>
      <c r="F216" s="43">
        <f>SUM(UTA:SRSU!F271)</f>
        <v>113369634.06999034</v>
      </c>
      <c r="G216" s="43">
        <f>SUM(UTA:SRSU!G271)</f>
        <v>0</v>
      </c>
      <c r="H216" s="43">
        <f t="shared" si="16"/>
        <v>459302102.77335674</v>
      </c>
      <c r="I216" s="1"/>
    </row>
    <row r="217" spans="2:9" x14ac:dyDescent="0.2">
      <c r="B217" s="9" t="str">
        <f>$B$24</f>
        <v>Agriculture</v>
      </c>
      <c r="C217" s="43">
        <f>SUM(UTA:SRSU!C272)</f>
        <v>37159599.524769306</v>
      </c>
      <c r="D217" s="43">
        <f>SUM(UTA:SRSU!D272)</f>
        <v>58485898.819783516</v>
      </c>
      <c r="E217" s="43">
        <f>SUM(UTA:SRSU!E272)</f>
        <v>33181897.094364554</v>
      </c>
      <c r="F217" s="43">
        <f>SUM(UTA:SRSU!F272)</f>
        <v>27391751.079199504</v>
      </c>
      <c r="G217" s="43">
        <f>SUM(UTA:SRSU!G272)</f>
        <v>0</v>
      </c>
      <c r="H217" s="43">
        <f t="shared" si="16"/>
        <v>156219146.51811686</v>
      </c>
      <c r="I217" s="1"/>
    </row>
    <row r="218" spans="2:9" x14ac:dyDescent="0.2">
      <c r="B218" s="9" t="str">
        <f>$B$25</f>
        <v>Engineering</v>
      </c>
      <c r="C218" s="43">
        <f>SUM(UTA:SRSU!C273)</f>
        <v>212777509.09422013</v>
      </c>
      <c r="D218" s="43">
        <f>SUM(UTA:SRSU!D273)</f>
        <v>470026518.64301157</v>
      </c>
      <c r="E218" s="43">
        <f>SUM(UTA:SRSU!E273)</f>
        <v>403970487.57965618</v>
      </c>
      <c r="F218" s="43">
        <f>SUM(UTA:SRSU!F273)</f>
        <v>484203044.08077449</v>
      </c>
      <c r="G218" s="43">
        <f>SUM(UTA:SRSU!G273)</f>
        <v>0</v>
      </c>
      <c r="H218" s="43">
        <f t="shared" si="16"/>
        <v>1570977559.3976624</v>
      </c>
      <c r="I218" s="1"/>
    </row>
    <row r="219" spans="2:9" x14ac:dyDescent="0.2">
      <c r="B219" s="9" t="str">
        <f>$B$26</f>
        <v>Home Economics</v>
      </c>
      <c r="C219" s="43">
        <f>SUM(UTA:SRSU!C274)</f>
        <v>21999505.735437982</v>
      </c>
      <c r="D219" s="43">
        <f>SUM(UTA:SRSU!D274)</f>
        <v>32552707.906305</v>
      </c>
      <c r="E219" s="43">
        <f>SUM(UTA:SRSU!E274)</f>
        <v>10353006.69448876</v>
      </c>
      <c r="F219" s="43">
        <f>SUM(UTA:SRSU!F274)</f>
        <v>5699528.0705956398</v>
      </c>
      <c r="G219" s="43">
        <f>SUM(UTA:SRSU!G274)</f>
        <v>0</v>
      </c>
      <c r="H219" s="43">
        <f t="shared" si="16"/>
        <v>70604748.406827375</v>
      </c>
      <c r="I219" s="1"/>
    </row>
    <row r="220" spans="2:9" x14ac:dyDescent="0.2">
      <c r="B220" s="9" t="str">
        <f>$B$27</f>
        <v>Law</v>
      </c>
      <c r="C220" s="43">
        <f>SUM(UTA:SRSU!C275)</f>
        <v>0</v>
      </c>
      <c r="D220" s="43">
        <f>SUM(UTA:SRSU!D275)</f>
        <v>21463.191259832296</v>
      </c>
      <c r="E220" s="43">
        <f>SUM(UTA:SRSU!E275)</f>
        <v>0</v>
      </c>
      <c r="F220" s="43">
        <f>SUM(UTA:SRSU!F275)</f>
        <v>0</v>
      </c>
      <c r="G220" s="43">
        <f>SUM(UTA:SRSU!G275)</f>
        <v>130809287.53343272</v>
      </c>
      <c r="H220" s="43">
        <f t="shared" si="16"/>
        <v>130830750.72469255</v>
      </c>
      <c r="I220" s="1"/>
    </row>
    <row r="221" spans="2:9" x14ac:dyDescent="0.2">
      <c r="B221" s="9" t="str">
        <f>$B$28</f>
        <v>Social Service</v>
      </c>
      <c r="C221" s="43">
        <f>SUM(UTA:SRSU!C276)</f>
        <v>7484480.4534982732</v>
      </c>
      <c r="D221" s="43">
        <f>SUM(UTA:SRSU!D276)</f>
        <v>27813999.673266307</v>
      </c>
      <c r="E221" s="43">
        <f>SUM(UTA:SRSU!E276)</f>
        <v>45024243.231329657</v>
      </c>
      <c r="F221" s="43">
        <f>SUM(UTA:SRSU!F276)</f>
        <v>10178122.148386946</v>
      </c>
      <c r="G221" s="43">
        <f>SUM(UTA:SRSU!G276)</f>
        <v>0</v>
      </c>
      <c r="H221" s="43">
        <f t="shared" si="16"/>
        <v>90500845.506481186</v>
      </c>
      <c r="I221" s="1"/>
    </row>
    <row r="222" spans="2:9" x14ac:dyDescent="0.2">
      <c r="B222" s="9" t="str">
        <f>$B$29</f>
        <v>Library Science</v>
      </c>
      <c r="C222" s="43">
        <f>SUM(UTA:SRSU!C277)</f>
        <v>1651259.5092018258</v>
      </c>
      <c r="D222" s="43">
        <f>SUM(UTA:SRSU!D277)</f>
        <v>2095633.7858905306</v>
      </c>
      <c r="E222" s="43">
        <f>SUM(UTA:SRSU!E277)</f>
        <v>19681330.537691783</v>
      </c>
      <c r="F222" s="43">
        <f>SUM(UTA:SRSU!F277)</f>
        <v>2144789.5623987378</v>
      </c>
      <c r="G222" s="43">
        <f>SUM(UTA:SRSU!G277)</f>
        <v>0</v>
      </c>
      <c r="H222" s="43">
        <f t="shared" si="16"/>
        <v>25573013.395182878</v>
      </c>
      <c r="I222" s="1"/>
    </row>
    <row r="223" spans="2:9" x14ac:dyDescent="0.2">
      <c r="B223" s="9" t="str">
        <f>$B$30</f>
        <v>Veterinary Science</v>
      </c>
      <c r="C223" s="43">
        <f>SUM(UTA:SRSU!C278)</f>
        <v>0</v>
      </c>
      <c r="D223" s="43">
        <f>SUM(UTA:SRSU!D278)</f>
        <v>0</v>
      </c>
      <c r="E223" s="43">
        <f>SUM(UTA:SRSU!E278)</f>
        <v>0</v>
      </c>
      <c r="F223" s="43">
        <f>SUM(UTA:SRSU!F278)</f>
        <v>0</v>
      </c>
      <c r="G223" s="43">
        <f>SUM(UTA:SRSU!G278)</f>
        <v>77581393.317093238</v>
      </c>
      <c r="H223" s="43">
        <f t="shared" si="16"/>
        <v>77581393.317093238</v>
      </c>
      <c r="I223" s="1"/>
    </row>
    <row r="224" spans="2:9" x14ac:dyDescent="0.2">
      <c r="B224" s="9" t="str">
        <f>$B$31</f>
        <v>Vocational Training</v>
      </c>
      <c r="C224" s="43">
        <f>SUM(UTA:SRSU!C279)</f>
        <v>5146194.7348202812</v>
      </c>
      <c r="D224" s="43">
        <f>SUM(UTA:SRSU!D279)</f>
        <v>2880558.271026683</v>
      </c>
      <c r="E224" s="43">
        <f>SUM(UTA:SRSU!E279)</f>
        <v>0</v>
      </c>
      <c r="F224" s="43">
        <f>SUM(UTA:SRSU!F279)</f>
        <v>0</v>
      </c>
      <c r="G224" s="43">
        <f>SUM(UTA:SRSU!G279)</f>
        <v>0</v>
      </c>
      <c r="H224" s="43">
        <f t="shared" si="16"/>
        <v>8026753.0058469642</v>
      </c>
      <c r="I224" s="1"/>
    </row>
    <row r="225" spans="2:9" x14ac:dyDescent="0.2">
      <c r="B225" s="9" t="str">
        <f>$B$32</f>
        <v>Physical Training</v>
      </c>
      <c r="C225" s="43">
        <f>SUM(UTA:SRSU!C280)</f>
        <v>13247017.586032875</v>
      </c>
      <c r="D225" s="43">
        <f>SUM(UTA:SRSU!D280)</f>
        <v>1181182.3036560479</v>
      </c>
      <c r="E225" s="43">
        <f>SUM(UTA:SRSU!E280)</f>
        <v>0</v>
      </c>
      <c r="F225" s="43">
        <f>SUM(UTA:SRSU!F280)</f>
        <v>0</v>
      </c>
      <c r="G225" s="43">
        <f>SUM(UTA:SRSU!G280)</f>
        <v>0</v>
      </c>
      <c r="H225" s="43">
        <f t="shared" si="16"/>
        <v>14428199.889688922</v>
      </c>
      <c r="I225" s="1"/>
    </row>
    <row r="226" spans="2:9" x14ac:dyDescent="0.2">
      <c r="B226" s="9" t="str">
        <f>$B$33</f>
        <v>Health Services</v>
      </c>
      <c r="C226" s="43">
        <f>SUM(UTA:SRSU!C281)</f>
        <v>40633027.121404029</v>
      </c>
      <c r="D226" s="43">
        <f>SUM(UTA:SRSU!D281)</f>
        <v>103029717.64381297</v>
      </c>
      <c r="E226" s="43">
        <f>SUM(UTA:SRSU!E281)</f>
        <v>68113967.062472999</v>
      </c>
      <c r="F226" s="43">
        <f>SUM(UTA:SRSU!F281)</f>
        <v>20934739.524125535</v>
      </c>
      <c r="G226" s="43">
        <f>SUM(UTA:SRSU!G281)</f>
        <v>16562539.583972011</v>
      </c>
      <c r="H226" s="43">
        <f t="shared" si="16"/>
        <v>249273990.93578756</v>
      </c>
      <c r="I226" s="1"/>
    </row>
    <row r="227" spans="2:9" x14ac:dyDescent="0.2">
      <c r="B227" s="9" t="str">
        <f>$B$34</f>
        <v>Pharmacy</v>
      </c>
      <c r="C227" s="43">
        <f>SUM(UTA:SRSU!C282)</f>
        <v>73191.44327474985</v>
      </c>
      <c r="D227" s="43">
        <f>SUM(UTA:SRSU!D282)</f>
        <v>993386.29647198715</v>
      </c>
      <c r="E227" s="43">
        <f>SUM(UTA:SRSU!E282)</f>
        <v>12870971.772278247</v>
      </c>
      <c r="F227" s="43">
        <f>SUM(UTA:SRSU!F282)</f>
        <v>19295279.840981744</v>
      </c>
      <c r="G227" s="43">
        <f>SUM(UTA:SRSU!G282)</f>
        <v>58209255.79489518</v>
      </c>
      <c r="H227" s="43">
        <f t="shared" si="16"/>
        <v>91442085.147901908</v>
      </c>
      <c r="I227" s="1"/>
    </row>
    <row r="228" spans="2:9" x14ac:dyDescent="0.2">
      <c r="B228" s="9" t="str">
        <f>$B$35</f>
        <v>Business Administration</v>
      </c>
      <c r="C228" s="43">
        <f>SUM(UTA:SRSU!C283)</f>
        <v>118866963.64589632</v>
      </c>
      <c r="D228" s="43">
        <f>SUM(UTA:SRSU!D283)</f>
        <v>559466417.94530153</v>
      </c>
      <c r="E228" s="43">
        <f>SUM(UTA:SRSU!E283)</f>
        <v>332269714.39073557</v>
      </c>
      <c r="F228" s="43">
        <f>SUM(UTA:SRSU!F283)</f>
        <v>115594085.52810773</v>
      </c>
      <c r="G228" s="43">
        <f>SUM(UTA:SRSU!G283)</f>
        <v>0</v>
      </c>
      <c r="H228" s="43">
        <f t="shared" si="16"/>
        <v>1126197181.510041</v>
      </c>
      <c r="I228" s="1"/>
    </row>
    <row r="229" spans="2:9" x14ac:dyDescent="0.2">
      <c r="B229" s="9" t="str">
        <f>$B$36</f>
        <v>Optometry</v>
      </c>
      <c r="C229" s="43">
        <f>SUM(UTA:SRSU!C284)</f>
        <v>0</v>
      </c>
      <c r="D229" s="43">
        <f>SUM(UTA:SRSU!D284)</f>
        <v>0</v>
      </c>
      <c r="E229" s="43">
        <f>SUM(UTA:SRSU!E284)</f>
        <v>0</v>
      </c>
      <c r="F229" s="43">
        <f>SUM(UTA:SRSU!F284)</f>
        <v>0</v>
      </c>
      <c r="G229" s="43">
        <f>SUM(UTA:SRSU!G284)</f>
        <v>24073474.095478583</v>
      </c>
      <c r="H229" s="43">
        <f t="shared" si="16"/>
        <v>24073474.095478583</v>
      </c>
      <c r="I229" s="1"/>
    </row>
    <row r="230" spans="2:9" x14ac:dyDescent="0.2">
      <c r="B230" s="9" t="str">
        <f>$B$37</f>
        <v>Teacher Ed-Practice Teaching</v>
      </c>
      <c r="C230" s="43">
        <f>SUM(UTA:SRSU!C285)</f>
        <v>668500.22913720727</v>
      </c>
      <c r="D230" s="43">
        <f>SUM(UTA:SRSU!D285)</f>
        <v>28974469.972472899</v>
      </c>
      <c r="E230" s="43">
        <f>SUM(UTA:SRSU!E285)</f>
        <v>0</v>
      </c>
      <c r="F230" s="43">
        <f>SUM(UTA:SRSU!F285)</f>
        <v>0</v>
      </c>
      <c r="G230" s="43">
        <f>SUM(UTA:SRSU!G285)</f>
        <v>0</v>
      </c>
      <c r="H230" s="43">
        <f t="shared" si="16"/>
        <v>29642970.201610107</v>
      </c>
      <c r="I230" s="1"/>
    </row>
    <row r="231" spans="2:9" x14ac:dyDescent="0.2">
      <c r="B231" s="9" t="str">
        <f>$B$38</f>
        <v>Technology</v>
      </c>
      <c r="C231" s="43">
        <f>SUM(UTA:SRSU!C286)</f>
        <v>28839157.36381549</v>
      </c>
      <c r="D231" s="43">
        <f>SUM(UTA:SRSU!D286)</f>
        <v>57122922.050415933</v>
      </c>
      <c r="E231" s="43">
        <f>SUM(UTA:SRSU!E286)</f>
        <v>14808104.773067903</v>
      </c>
      <c r="F231" s="43">
        <f>SUM(UTA:SRSU!F286)</f>
        <v>262044.88131774578</v>
      </c>
      <c r="G231" s="43">
        <f>SUM(UTA:SRSU!G286)</f>
        <v>0</v>
      </c>
      <c r="H231" s="43">
        <f t="shared" si="16"/>
        <v>101032229.06861708</v>
      </c>
      <c r="I231" s="1"/>
    </row>
    <row r="232" spans="2:9" x14ac:dyDescent="0.2">
      <c r="B232" s="9" t="str">
        <f>$B$39</f>
        <v>Nursing</v>
      </c>
      <c r="C232" s="43">
        <f>SUM(UTA:SRSU!C287)</f>
        <v>8597223.4773462843</v>
      </c>
      <c r="D232" s="43">
        <f>SUM(UTA:SRSU!D287)</f>
        <v>153285076.09116423</v>
      </c>
      <c r="E232" s="43">
        <f>SUM(UTA:SRSU!E287)</f>
        <v>72004546.612202466</v>
      </c>
      <c r="F232" s="43">
        <f>SUM(UTA:SRSU!F287)</f>
        <v>15740900.239363182</v>
      </c>
      <c r="G232" s="43">
        <f>SUM(UTA:SRSU!G287)</f>
        <v>0</v>
      </c>
      <c r="H232" s="43">
        <f t="shared" si="16"/>
        <v>249627746.42007616</v>
      </c>
      <c r="I232" s="1"/>
    </row>
    <row r="233" spans="2:9" x14ac:dyDescent="0.2">
      <c r="B233" s="39" t="str">
        <f>$B$40</f>
        <v>Totals</v>
      </c>
      <c r="C233" s="42">
        <f>SUM(C213:C232)</f>
        <v>2199743346.8836412</v>
      </c>
      <c r="D233" s="42">
        <f>SUM(D213:D232)</f>
        <v>2993798014.9309821</v>
      </c>
      <c r="E233" s="42">
        <f>SUM(E213:E232)</f>
        <v>1795613059.9891396</v>
      </c>
      <c r="F233" s="42">
        <f>SUM(F213:F232)</f>
        <v>1567847925.3665099</v>
      </c>
      <c r="G233" s="42">
        <f>SUM(G213:G232)</f>
        <v>307279055.00315171</v>
      </c>
      <c r="H233" s="42">
        <f t="shared" si="16"/>
        <v>8864281402.1734238</v>
      </c>
      <c r="I233" s="92"/>
    </row>
    <row r="234" spans="2:9" x14ac:dyDescent="0.2">
      <c r="H234" s="58">
        <f>H233-H12</f>
        <v>-3754602.8265762329</v>
      </c>
    </row>
    <row r="235" spans="2:9" ht="15" thickBot="1" x14ac:dyDescent="0.25">
      <c r="B235" s="178" t="s">
        <v>228</v>
      </c>
      <c r="C235" s="11"/>
      <c r="D235" s="11"/>
      <c r="E235" s="11"/>
      <c r="F235" s="11"/>
      <c r="G235" s="11"/>
      <c r="H235" s="17"/>
    </row>
    <row r="236" spans="2:9" ht="15" thickBot="1" x14ac:dyDescent="0.25">
      <c r="B236" s="68" t="s">
        <v>33</v>
      </c>
      <c r="C236" s="69" t="s">
        <v>27</v>
      </c>
      <c r="D236" s="69" t="s">
        <v>28</v>
      </c>
      <c r="E236" s="69" t="s">
        <v>29</v>
      </c>
      <c r="F236" s="69" t="s">
        <v>30</v>
      </c>
      <c r="G236" s="69" t="s">
        <v>31</v>
      </c>
      <c r="H236" s="70" t="s">
        <v>1</v>
      </c>
      <c r="I236" s="1"/>
    </row>
    <row r="237" spans="2:9" x14ac:dyDescent="0.2">
      <c r="B237" s="9" t="str">
        <f>$B$20</f>
        <v>Liberal Arts</v>
      </c>
      <c r="C237" s="40">
        <f t="shared" ref="C237:H246" si="17">IF(C20=0,0,C213/C20)</f>
        <v>244.03661330848379</v>
      </c>
      <c r="D237" s="40">
        <f t="shared" si="17"/>
        <v>434.30021086784154</v>
      </c>
      <c r="E237" s="40">
        <f t="shared" si="17"/>
        <v>1108.4024169638453</v>
      </c>
      <c r="F237" s="40">
        <f t="shared" si="17"/>
        <v>3389.6652734829318</v>
      </c>
      <c r="G237" s="41">
        <f t="shared" si="17"/>
        <v>0</v>
      </c>
      <c r="H237" s="42">
        <f t="shared" si="17"/>
        <v>383.1873677740586</v>
      </c>
      <c r="I237" s="1"/>
    </row>
    <row r="238" spans="2:9" x14ac:dyDescent="0.2">
      <c r="B238" s="9" t="str">
        <f>$B$21</f>
        <v>Science</v>
      </c>
      <c r="C238" s="75">
        <f t="shared" si="17"/>
        <v>344.18960784110129</v>
      </c>
      <c r="D238" s="75">
        <f t="shared" si="17"/>
        <v>667.4837917925164</v>
      </c>
      <c r="E238" s="75">
        <f t="shared" si="17"/>
        <v>1933.5066045668871</v>
      </c>
      <c r="F238" s="75">
        <f t="shared" si="17"/>
        <v>5649.6004668846554</v>
      </c>
      <c r="G238" s="96">
        <f t="shared" si="17"/>
        <v>0</v>
      </c>
      <c r="H238" s="43">
        <f t="shared" si="17"/>
        <v>683.72730621948972</v>
      </c>
      <c r="I238" s="1"/>
    </row>
    <row r="239" spans="2:9" x14ac:dyDescent="0.2">
      <c r="B239" s="9" t="str">
        <f>$B$22</f>
        <v>Fine Arts</v>
      </c>
      <c r="C239" s="75">
        <f t="shared" si="17"/>
        <v>348.89656828214805</v>
      </c>
      <c r="D239" s="75">
        <f t="shared" si="17"/>
        <v>664.98799710541311</v>
      </c>
      <c r="E239" s="75">
        <f t="shared" si="17"/>
        <v>1771.0307310439925</v>
      </c>
      <c r="F239" s="75">
        <f t="shared" si="17"/>
        <v>2219.1285931372304</v>
      </c>
      <c r="G239" s="96">
        <f t="shared" si="17"/>
        <v>0</v>
      </c>
      <c r="H239" s="43">
        <f t="shared" si="17"/>
        <v>526.13680038155439</v>
      </c>
      <c r="I239" s="1"/>
    </row>
    <row r="240" spans="2:9" x14ac:dyDescent="0.2">
      <c r="B240" s="9" t="str">
        <f>$B$23</f>
        <v>Teacher Education</v>
      </c>
      <c r="C240" s="75">
        <f t="shared" si="17"/>
        <v>362.76520189809577</v>
      </c>
      <c r="D240" s="75">
        <f t="shared" si="17"/>
        <v>482.65834138589258</v>
      </c>
      <c r="E240" s="75">
        <f t="shared" si="17"/>
        <v>595.80809020282413</v>
      </c>
      <c r="F240" s="75">
        <f t="shared" si="17"/>
        <v>2186.787687247851</v>
      </c>
      <c r="G240" s="96">
        <f t="shared" si="17"/>
        <v>0</v>
      </c>
      <c r="H240" s="43">
        <f t="shared" si="17"/>
        <v>636.18509919948349</v>
      </c>
      <c r="I240" s="1"/>
    </row>
    <row r="241" spans="2:9" x14ac:dyDescent="0.2">
      <c r="B241" s="9" t="str">
        <f>$B$24</f>
        <v>Agriculture</v>
      </c>
      <c r="C241" s="75">
        <f t="shared" si="17"/>
        <v>429.73978865235694</v>
      </c>
      <c r="D241" s="75">
        <f t="shared" si="17"/>
        <v>569.53840510062821</v>
      </c>
      <c r="E241" s="75">
        <f t="shared" si="17"/>
        <v>2012.9760430941856</v>
      </c>
      <c r="F241" s="75">
        <f t="shared" si="17"/>
        <v>3744.0884471295112</v>
      </c>
      <c r="G241" s="96">
        <f t="shared" si="17"/>
        <v>0</v>
      </c>
      <c r="H241" s="43">
        <f t="shared" si="17"/>
        <v>733.5609810204586</v>
      </c>
      <c r="I241" s="1"/>
    </row>
    <row r="242" spans="2:9" x14ac:dyDescent="0.2">
      <c r="B242" s="9" t="str">
        <f>$B$25</f>
        <v>Engineering</v>
      </c>
      <c r="C242" s="75">
        <f t="shared" si="17"/>
        <v>453.1548686163901</v>
      </c>
      <c r="D242" s="75">
        <f t="shared" si="17"/>
        <v>696.10973423883445</v>
      </c>
      <c r="E242" s="75">
        <f t="shared" si="17"/>
        <v>1663.025394193214</v>
      </c>
      <c r="F242" s="75">
        <f t="shared" si="17"/>
        <v>4976.8022456191102</v>
      </c>
      <c r="G242" s="96">
        <f t="shared" si="17"/>
        <v>0</v>
      </c>
      <c r="H242" s="43">
        <f t="shared" si="17"/>
        <v>1057.9180060739654</v>
      </c>
      <c r="I242" s="1"/>
    </row>
    <row r="243" spans="2:9" x14ac:dyDescent="0.2">
      <c r="B243" s="9" t="str">
        <f>$B$26</f>
        <v>Home Economics</v>
      </c>
      <c r="C243" s="75">
        <f t="shared" si="17"/>
        <v>283.82430539456311</v>
      </c>
      <c r="D243" s="75">
        <f t="shared" si="17"/>
        <v>445.70770450606551</v>
      </c>
      <c r="E243" s="75">
        <f t="shared" si="17"/>
        <v>807.12611635524752</v>
      </c>
      <c r="F243" s="75">
        <f t="shared" si="17"/>
        <v>2948.5401296407863</v>
      </c>
      <c r="G243" s="96">
        <f t="shared" si="17"/>
        <v>0</v>
      </c>
      <c r="H243" s="43">
        <f t="shared" si="17"/>
        <v>427.11287729392814</v>
      </c>
      <c r="I243" s="1"/>
    </row>
    <row r="244" spans="2:9" x14ac:dyDescent="0.2">
      <c r="B244" s="9" t="str">
        <f>$B$27</f>
        <v>Law</v>
      </c>
      <c r="C244" s="75">
        <f t="shared" si="17"/>
        <v>0</v>
      </c>
      <c r="D244" s="75">
        <f t="shared" si="17"/>
        <v>0</v>
      </c>
      <c r="E244" s="75">
        <f t="shared" si="17"/>
        <v>0</v>
      </c>
      <c r="F244" s="75">
        <f t="shared" si="17"/>
        <v>0</v>
      </c>
      <c r="G244" s="96">
        <f t="shared" si="17"/>
        <v>1257.9872434285674</v>
      </c>
      <c r="H244" s="43">
        <f t="shared" si="17"/>
        <v>1258.193654007795</v>
      </c>
      <c r="I244" s="1"/>
    </row>
    <row r="245" spans="2:9" x14ac:dyDescent="0.2">
      <c r="B245" s="9" t="str">
        <f>$B$28</f>
        <v>Social Service</v>
      </c>
      <c r="C245" s="75">
        <f t="shared" si="17"/>
        <v>396.9493743568429</v>
      </c>
      <c r="D245" s="75">
        <f t="shared" si="17"/>
        <v>450.01374720122811</v>
      </c>
      <c r="E245" s="75">
        <f t="shared" si="17"/>
        <v>564.81519452210568</v>
      </c>
      <c r="F245" s="75">
        <f t="shared" si="17"/>
        <v>7386.1554052154906</v>
      </c>
      <c r="G245" s="96">
        <f t="shared" si="17"/>
        <v>0</v>
      </c>
      <c r="H245" s="43">
        <f t="shared" si="17"/>
        <v>559.49334182239306</v>
      </c>
      <c r="I245" s="1"/>
    </row>
    <row r="246" spans="2:9" x14ac:dyDescent="0.2">
      <c r="B246" s="9" t="str">
        <f>$B$29</f>
        <v>Library Science</v>
      </c>
      <c r="C246" s="75">
        <f t="shared" si="17"/>
        <v>612.03095226161076</v>
      </c>
      <c r="D246" s="75">
        <f t="shared" si="17"/>
        <v>458.46287155776213</v>
      </c>
      <c r="E246" s="75">
        <f t="shared" si="17"/>
        <v>775.86354467188801</v>
      </c>
      <c r="F246" s="75">
        <f t="shared" si="17"/>
        <v>3279.494743728957</v>
      </c>
      <c r="G246" s="96">
        <f t="shared" si="17"/>
        <v>0</v>
      </c>
      <c r="H246" s="43">
        <f t="shared" si="17"/>
        <v>768.18904761738895</v>
      </c>
      <c r="I246" s="1"/>
    </row>
    <row r="247" spans="2:9" x14ac:dyDescent="0.2">
      <c r="B247" s="9" t="str">
        <f>$B$30</f>
        <v>Veterinary Science</v>
      </c>
      <c r="C247" s="75">
        <f t="shared" ref="C247:H256" si="18">IF(C30=0,0,C223/C30)</f>
        <v>0</v>
      </c>
      <c r="D247" s="75">
        <f t="shared" si="18"/>
        <v>0</v>
      </c>
      <c r="E247" s="75">
        <f t="shared" si="18"/>
        <v>0</v>
      </c>
      <c r="F247" s="75">
        <f t="shared" si="18"/>
        <v>0</v>
      </c>
      <c r="G247" s="96">
        <f t="shared" si="18"/>
        <v>6030.8918934307558</v>
      </c>
      <c r="H247" s="43">
        <f t="shared" si="18"/>
        <v>6030.8918934307558</v>
      </c>
      <c r="I247" s="1"/>
    </row>
    <row r="248" spans="2:9" x14ac:dyDescent="0.2">
      <c r="B248" s="9" t="str">
        <f>$B$31</f>
        <v>Vocational Training</v>
      </c>
      <c r="C248" s="75">
        <f t="shared" si="18"/>
        <v>331.09404457442457</v>
      </c>
      <c r="D248" s="75">
        <f t="shared" si="18"/>
        <v>780.85071049788098</v>
      </c>
      <c r="E248" s="75">
        <f t="shared" si="18"/>
        <v>0</v>
      </c>
      <c r="F248" s="75">
        <f t="shared" si="18"/>
        <v>0</v>
      </c>
      <c r="G248" s="96">
        <f t="shared" si="18"/>
        <v>0</v>
      </c>
      <c r="H248" s="43">
        <f t="shared" si="18"/>
        <v>417.36444497956347</v>
      </c>
      <c r="I248" s="1"/>
    </row>
    <row r="249" spans="2:9" x14ac:dyDescent="0.2">
      <c r="B249" s="9" t="str">
        <f>$B$32</f>
        <v>Physical Training</v>
      </c>
      <c r="C249" s="75">
        <f t="shared" si="18"/>
        <v>325.87187488703535</v>
      </c>
      <c r="D249" s="75">
        <f t="shared" si="18"/>
        <v>327.74203764041283</v>
      </c>
      <c r="E249" s="75">
        <f t="shared" si="18"/>
        <v>0</v>
      </c>
      <c r="F249" s="75">
        <f t="shared" si="18"/>
        <v>0</v>
      </c>
      <c r="G249" s="96">
        <f t="shared" si="18"/>
        <v>0</v>
      </c>
      <c r="H249" s="43">
        <f t="shared" si="18"/>
        <v>326.02417556635231</v>
      </c>
      <c r="I249" s="1"/>
    </row>
    <row r="250" spans="2:9" x14ac:dyDescent="0.2">
      <c r="B250" s="9" t="str">
        <f>$B$33</f>
        <v>Health Services</v>
      </c>
      <c r="C250" s="75">
        <f t="shared" si="18"/>
        <v>233.44130575720024</v>
      </c>
      <c r="D250" s="75">
        <f t="shared" si="18"/>
        <v>392.92076213722697</v>
      </c>
      <c r="E250" s="75">
        <f t="shared" si="18"/>
        <v>667.43718521232108</v>
      </c>
      <c r="F250" s="75">
        <f t="shared" si="18"/>
        <v>2854.86697451596</v>
      </c>
      <c r="G250" s="96">
        <f t="shared" si="18"/>
        <v>727.86374792230322</v>
      </c>
      <c r="H250" s="43">
        <f t="shared" si="18"/>
        <v>438.54070327908482</v>
      </c>
      <c r="I250" s="1"/>
    </row>
    <row r="251" spans="2:9" x14ac:dyDescent="0.2">
      <c r="B251" s="9" t="str">
        <f>$B$34</f>
        <v>Pharmacy</v>
      </c>
      <c r="C251" s="75">
        <f t="shared" si="18"/>
        <v>2033.0956465208292</v>
      </c>
      <c r="D251" s="75">
        <f t="shared" si="18"/>
        <v>996.3754227402078</v>
      </c>
      <c r="E251" s="75">
        <f t="shared" si="18"/>
        <v>9938.9743415276043</v>
      </c>
      <c r="F251" s="75">
        <f t="shared" si="18"/>
        <v>9609.2031080586385</v>
      </c>
      <c r="G251" s="96">
        <f t="shared" si="18"/>
        <v>1137.8106646903805</v>
      </c>
      <c r="H251" s="43">
        <f t="shared" si="18"/>
        <v>1647.7535840688695</v>
      </c>
      <c r="I251" s="1"/>
    </row>
    <row r="252" spans="2:9" x14ac:dyDescent="0.2">
      <c r="B252" s="9" t="str">
        <f>$B$35</f>
        <v>Business Administration</v>
      </c>
      <c r="C252" s="75">
        <f t="shared" si="18"/>
        <v>268.65990644216288</v>
      </c>
      <c r="D252" s="75">
        <f t="shared" si="18"/>
        <v>431.66573405734709</v>
      </c>
      <c r="E252" s="75">
        <f t="shared" si="18"/>
        <v>826.74723660297479</v>
      </c>
      <c r="F252" s="75">
        <f t="shared" si="18"/>
        <v>8014.5660076341765</v>
      </c>
      <c r="G252" s="96">
        <f t="shared" si="18"/>
        <v>0</v>
      </c>
      <c r="H252" s="43">
        <f t="shared" si="18"/>
        <v>522.63828648745118</v>
      </c>
      <c r="I252" s="1"/>
    </row>
    <row r="253" spans="2:9" x14ac:dyDescent="0.2">
      <c r="B253" s="9" t="str">
        <f>$B$36</f>
        <v>Optometry</v>
      </c>
      <c r="C253" s="75">
        <f t="shared" si="18"/>
        <v>0</v>
      </c>
      <c r="D253" s="75">
        <f t="shared" si="18"/>
        <v>0</v>
      </c>
      <c r="E253" s="75">
        <f t="shared" si="18"/>
        <v>0</v>
      </c>
      <c r="F253" s="75">
        <f t="shared" si="18"/>
        <v>0</v>
      </c>
      <c r="G253" s="96">
        <f t="shared" si="18"/>
        <v>1453.5366559279425</v>
      </c>
      <c r="H253" s="43">
        <f t="shared" si="18"/>
        <v>1453.5366559279425</v>
      </c>
      <c r="I253" s="1"/>
    </row>
    <row r="254" spans="2:9" x14ac:dyDescent="0.2">
      <c r="B254" s="9" t="str">
        <f>$B$37</f>
        <v>Teacher Ed-Practice Teaching</v>
      </c>
      <c r="C254" s="75">
        <f t="shared" si="18"/>
        <v>448.65787190416597</v>
      </c>
      <c r="D254" s="75">
        <f t="shared" si="18"/>
        <v>558.93188472912095</v>
      </c>
      <c r="E254" s="75">
        <f t="shared" si="18"/>
        <v>0</v>
      </c>
      <c r="F254" s="75">
        <f t="shared" si="18"/>
        <v>0</v>
      </c>
      <c r="G254" s="96">
        <f t="shared" si="18"/>
        <v>0</v>
      </c>
      <c r="H254" s="43">
        <f t="shared" si="18"/>
        <v>555.85085416209017</v>
      </c>
      <c r="I254" s="1"/>
    </row>
    <row r="255" spans="2:9" x14ac:dyDescent="0.2">
      <c r="B255" s="9" t="str">
        <f>$B$38</f>
        <v>Technology</v>
      </c>
      <c r="C255" s="75">
        <f t="shared" si="18"/>
        <v>453.74551376405003</v>
      </c>
      <c r="D255" s="75">
        <f t="shared" si="18"/>
        <v>550.42322268660564</v>
      </c>
      <c r="E255" s="75">
        <f t="shared" si="18"/>
        <v>1104.1760325902544</v>
      </c>
      <c r="F255" s="75">
        <f t="shared" si="18"/>
        <v>2911.6097924193973</v>
      </c>
      <c r="G255" s="96">
        <f t="shared" si="18"/>
        <v>0</v>
      </c>
      <c r="H255" s="43">
        <f t="shared" si="18"/>
        <v>558.68606367330653</v>
      </c>
      <c r="I255" s="1"/>
    </row>
    <row r="256" spans="2:9" x14ac:dyDescent="0.2">
      <c r="B256" s="9" t="str">
        <f>$B$39</f>
        <v>Nursing</v>
      </c>
      <c r="C256" s="75">
        <f t="shared" si="18"/>
        <v>313.15012301836833</v>
      </c>
      <c r="D256" s="75">
        <f t="shared" si="18"/>
        <v>495.48452984563244</v>
      </c>
      <c r="E256" s="75">
        <f t="shared" si="18"/>
        <v>647.64520828755849</v>
      </c>
      <c r="F256" s="75">
        <f t="shared" si="18"/>
        <v>2579.6296688566345</v>
      </c>
      <c r="G256" s="96">
        <f t="shared" si="18"/>
        <v>0</v>
      </c>
      <c r="H256" s="43">
        <f t="shared" si="18"/>
        <v>549.72097806882675</v>
      </c>
      <c r="I256" s="1"/>
    </row>
    <row r="257" spans="2:9" x14ac:dyDescent="0.2">
      <c r="B257" s="39" t="str">
        <f>$B$40</f>
        <v>Totals</v>
      </c>
      <c r="C257" s="42">
        <f t="shared" ref="C257:H257" si="19">IF(C40=0,0,C233/C40)</f>
        <v>293.53899298288445</v>
      </c>
      <c r="D257" s="42">
        <f t="shared" si="19"/>
        <v>513.88404712036993</v>
      </c>
      <c r="E257" s="42">
        <f t="shared" si="19"/>
        <v>1038.594806941772</v>
      </c>
      <c r="F257" s="42">
        <f t="shared" si="19"/>
        <v>4285.9038731777264</v>
      </c>
      <c r="G257" s="42">
        <f t="shared" si="19"/>
        <v>1482.12718802618</v>
      </c>
      <c r="H257" s="42">
        <f t="shared" si="19"/>
        <v>567.4331253007623</v>
      </c>
      <c r="I257" s="54"/>
    </row>
    <row r="259" spans="2:9" ht="15" thickBot="1" x14ac:dyDescent="0.25">
      <c r="B259" s="28" t="s">
        <v>39</v>
      </c>
      <c r="C259" s="11"/>
      <c r="D259" s="11"/>
      <c r="E259" s="11"/>
      <c r="F259" s="11"/>
      <c r="G259" s="11"/>
      <c r="H259" s="17"/>
    </row>
    <row r="260" spans="2:9" ht="15" thickBot="1" x14ac:dyDescent="0.25">
      <c r="B260" s="68" t="s">
        <v>33</v>
      </c>
      <c r="C260" s="69" t="s">
        <v>27</v>
      </c>
      <c r="D260" s="69" t="s">
        <v>28</v>
      </c>
      <c r="E260" s="69" t="s">
        <v>29</v>
      </c>
      <c r="F260" s="69" t="s">
        <v>30</v>
      </c>
      <c r="G260" s="69" t="s">
        <v>31</v>
      </c>
      <c r="H260" s="70" t="s">
        <v>1</v>
      </c>
      <c r="I260" s="1"/>
    </row>
    <row r="261" spans="2:9" x14ac:dyDescent="0.2">
      <c r="B261" s="9" t="str">
        <f>$B$20</f>
        <v>Liberal Arts</v>
      </c>
      <c r="C261" s="59">
        <f t="shared" ref="C261:H261" si="20">IF($C$237=0,"",C237/$C$237)</f>
        <v>1</v>
      </c>
      <c r="D261" s="59">
        <f t="shared" si="20"/>
        <v>1.7796518521540363</v>
      </c>
      <c r="E261" s="59">
        <f t="shared" si="20"/>
        <v>4.5419513159803069</v>
      </c>
      <c r="F261" s="59">
        <f t="shared" si="20"/>
        <v>13.889986537381159</v>
      </c>
      <c r="G261" s="59">
        <f t="shared" si="20"/>
        <v>0</v>
      </c>
      <c r="H261" s="59">
        <f t="shared" si="20"/>
        <v>1.5702044155549559</v>
      </c>
      <c r="I261" s="1"/>
    </row>
    <row r="262" spans="2:9" x14ac:dyDescent="0.2">
      <c r="B262" s="9" t="str">
        <f>$B$21</f>
        <v>Science</v>
      </c>
      <c r="C262" s="59">
        <f t="shared" ref="C262:H277" si="21">IF($C$237=0,"",C238/$C$237)</f>
        <v>1.4104015097358169</v>
      </c>
      <c r="D262" s="59">
        <f t="shared" si="21"/>
        <v>2.7351788846076062</v>
      </c>
      <c r="E262" s="59">
        <f t="shared" si="21"/>
        <v>7.923018510844372</v>
      </c>
      <c r="F262" s="59">
        <f t="shared" si="21"/>
        <v>23.150626417450983</v>
      </c>
      <c r="G262" s="59">
        <f t="shared" si="21"/>
        <v>0</v>
      </c>
      <c r="H262" s="59">
        <f t="shared" si="21"/>
        <v>2.8017406771466629</v>
      </c>
      <c r="I262" s="1"/>
    </row>
    <row r="263" spans="2:9" x14ac:dyDescent="0.2">
      <c r="B263" s="9" t="str">
        <f>$B$22</f>
        <v>Fine Arts</v>
      </c>
      <c r="C263" s="59">
        <f t="shared" si="21"/>
        <v>1.4296894369744102</v>
      </c>
      <c r="D263" s="59">
        <f t="shared" si="21"/>
        <v>2.7249517524848192</v>
      </c>
      <c r="E263" s="59">
        <f t="shared" si="21"/>
        <v>7.2572336873289318</v>
      </c>
      <c r="F263" s="59">
        <f t="shared" si="21"/>
        <v>9.0934248064328624</v>
      </c>
      <c r="G263" s="59">
        <f t="shared" si="21"/>
        <v>0</v>
      </c>
      <c r="H263" s="59">
        <f t="shared" si="21"/>
        <v>2.1559748483989618</v>
      </c>
      <c r="I263" s="1"/>
    </row>
    <row r="264" spans="2:9" x14ac:dyDescent="0.2">
      <c r="B264" s="9" t="str">
        <f>$B$23</f>
        <v>Teacher Education</v>
      </c>
      <c r="C264" s="59">
        <f t="shared" si="21"/>
        <v>1.4865195717149564</v>
      </c>
      <c r="D264" s="59">
        <f t="shared" si="21"/>
        <v>1.9778111769473292</v>
      </c>
      <c r="E264" s="59">
        <f t="shared" si="21"/>
        <v>2.4414700815802184</v>
      </c>
      <c r="F264" s="59">
        <f t="shared" si="21"/>
        <v>8.9608999961147564</v>
      </c>
      <c r="G264" s="59">
        <f t="shared" si="21"/>
        <v>0</v>
      </c>
      <c r="H264" s="59">
        <f t="shared" si="21"/>
        <v>2.606924799416428</v>
      </c>
      <c r="I264" s="1"/>
    </row>
    <row r="265" spans="2:9" x14ac:dyDescent="0.2">
      <c r="B265" s="9" t="str">
        <f>$B$24</f>
        <v>Agriculture</v>
      </c>
      <c r="C265" s="59">
        <f t="shared" si="21"/>
        <v>1.7609644013094377</v>
      </c>
      <c r="D265" s="59">
        <f t="shared" si="21"/>
        <v>2.333823590563771</v>
      </c>
      <c r="E265" s="59">
        <f t="shared" si="21"/>
        <v>8.2486640664432045</v>
      </c>
      <c r="F265" s="59">
        <f t="shared" si="21"/>
        <v>15.342322598112167</v>
      </c>
      <c r="G265" s="59">
        <f t="shared" si="21"/>
        <v>0</v>
      </c>
      <c r="H265" s="59">
        <f t="shared" si="21"/>
        <v>3.0059464072842745</v>
      </c>
      <c r="I265" s="1"/>
    </row>
    <row r="266" spans="2:9" x14ac:dyDescent="0.2">
      <c r="B266" s="9" t="str">
        <f>$B$25</f>
        <v>Engineering</v>
      </c>
      <c r="C266" s="59">
        <f t="shared" si="21"/>
        <v>1.8569134461949053</v>
      </c>
      <c r="D266" s="59">
        <f t="shared" si="21"/>
        <v>2.8524807191898307</v>
      </c>
      <c r="E266" s="59">
        <f t="shared" si="21"/>
        <v>6.8146552750713818</v>
      </c>
      <c r="F266" s="59">
        <f t="shared" si="21"/>
        <v>20.393670351948352</v>
      </c>
      <c r="G266" s="59">
        <f t="shared" si="21"/>
        <v>0</v>
      </c>
      <c r="H266" s="59">
        <f t="shared" si="21"/>
        <v>4.3350790347867347</v>
      </c>
      <c r="I266" s="1"/>
    </row>
    <row r="267" spans="2:9" x14ac:dyDescent="0.2">
      <c r="B267" s="9" t="str">
        <f>$B$26</f>
        <v>Home Economics</v>
      </c>
      <c r="C267" s="59">
        <f t="shared" si="21"/>
        <v>1.1630398469584733</v>
      </c>
      <c r="D267" s="59">
        <f t="shared" si="21"/>
        <v>1.8263968609605792</v>
      </c>
      <c r="E267" s="59">
        <f t="shared" si="21"/>
        <v>3.3073976294490244</v>
      </c>
      <c r="F267" s="59">
        <f t="shared" si="21"/>
        <v>12.082367844998618</v>
      </c>
      <c r="G267" s="59">
        <f t="shared" si="21"/>
        <v>0</v>
      </c>
      <c r="H267" s="59">
        <f t="shared" si="21"/>
        <v>1.750199986401302</v>
      </c>
      <c r="I267" s="1"/>
    </row>
    <row r="268" spans="2:9" x14ac:dyDescent="0.2">
      <c r="B268" s="9" t="str">
        <f>$B$27</f>
        <v>Law</v>
      </c>
      <c r="C268" s="59">
        <f t="shared" si="21"/>
        <v>0</v>
      </c>
      <c r="D268" s="59">
        <f t="shared" si="21"/>
        <v>0</v>
      </c>
      <c r="E268" s="59">
        <f t="shared" si="21"/>
        <v>0</v>
      </c>
      <c r="F268" s="59">
        <f t="shared" si="21"/>
        <v>0</v>
      </c>
      <c r="G268" s="59">
        <f t="shared" si="21"/>
        <v>5.1549119059374942</v>
      </c>
      <c r="H268" s="59">
        <f t="shared" si="21"/>
        <v>5.1557577240154835</v>
      </c>
      <c r="I268" s="1"/>
    </row>
    <row r="269" spans="2:9" x14ac:dyDescent="0.2">
      <c r="B269" s="9" t="str">
        <f>$B$28</f>
        <v>Social Service</v>
      </c>
      <c r="C269" s="59">
        <f t="shared" si="21"/>
        <v>1.6265976198213499</v>
      </c>
      <c r="D269" s="59">
        <f t="shared" si="21"/>
        <v>1.8440419292017098</v>
      </c>
      <c r="E269" s="59">
        <f t="shared" si="21"/>
        <v>2.3144690743930685</v>
      </c>
      <c r="F269" s="59">
        <f t="shared" si="21"/>
        <v>30.266587071009461</v>
      </c>
      <c r="G269" s="59">
        <f t="shared" si="21"/>
        <v>0</v>
      </c>
      <c r="H269" s="59">
        <f t="shared" si="21"/>
        <v>2.2926614750022947</v>
      </c>
      <c r="I269" s="1"/>
    </row>
    <row r="270" spans="2:9" x14ac:dyDescent="0.2">
      <c r="B270" s="9" t="str">
        <f>$B$29</f>
        <v>Library Science</v>
      </c>
      <c r="C270" s="59">
        <f t="shared" si="21"/>
        <v>2.5079472459648899</v>
      </c>
      <c r="D270" s="59">
        <f t="shared" si="21"/>
        <v>1.8786642927970183</v>
      </c>
      <c r="E270" s="59">
        <f t="shared" si="21"/>
        <v>3.179291558562682</v>
      </c>
      <c r="F270" s="59">
        <f t="shared" si="21"/>
        <v>13.438535715062503</v>
      </c>
      <c r="G270" s="59">
        <f t="shared" si="21"/>
        <v>0</v>
      </c>
      <c r="H270" s="59">
        <f t="shared" si="21"/>
        <v>3.1478434207178996</v>
      </c>
      <c r="I270" s="1"/>
    </row>
    <row r="271" spans="2:9" x14ac:dyDescent="0.2">
      <c r="B271" s="9" t="str">
        <f>$B$30</f>
        <v>Veterinary Science</v>
      </c>
      <c r="C271" s="59">
        <f t="shared" si="21"/>
        <v>0</v>
      </c>
      <c r="D271" s="59">
        <f t="shared" si="21"/>
        <v>0</v>
      </c>
      <c r="E271" s="59">
        <f t="shared" si="21"/>
        <v>0</v>
      </c>
      <c r="F271" s="59">
        <f t="shared" si="21"/>
        <v>0</v>
      </c>
      <c r="G271" s="59">
        <f t="shared" si="21"/>
        <v>24.713061747858205</v>
      </c>
      <c r="H271" s="59">
        <f t="shared" si="21"/>
        <v>24.713061747858205</v>
      </c>
      <c r="I271" s="1"/>
    </row>
    <row r="272" spans="2:9" x14ac:dyDescent="0.2">
      <c r="B272" s="9" t="str">
        <f>$B$31</f>
        <v>Vocational Training</v>
      </c>
      <c r="C272" s="59">
        <f t="shared" si="21"/>
        <v>1.3567392207491935</v>
      </c>
      <c r="D272" s="59">
        <f t="shared" si="21"/>
        <v>3.1997276962322734</v>
      </c>
      <c r="E272" s="59">
        <f t="shared" si="21"/>
        <v>0</v>
      </c>
      <c r="F272" s="59">
        <f t="shared" si="21"/>
        <v>0</v>
      </c>
      <c r="G272" s="59">
        <f t="shared" si="21"/>
        <v>0</v>
      </c>
      <c r="H272" s="59">
        <f t="shared" si="21"/>
        <v>1.7102533891173863</v>
      </c>
      <c r="I272" s="1"/>
    </row>
    <row r="273" spans="2:9" x14ac:dyDescent="0.2">
      <c r="B273" s="9" t="str">
        <f>$B$32</f>
        <v>Physical Training</v>
      </c>
      <c r="C273" s="59">
        <f t="shared" si="21"/>
        <v>1.3353400970005453</v>
      </c>
      <c r="D273" s="59">
        <f t="shared" si="21"/>
        <v>1.3430035485130996</v>
      </c>
      <c r="E273" s="59">
        <f t="shared" si="21"/>
        <v>0</v>
      </c>
      <c r="F273" s="59">
        <f t="shared" si="21"/>
        <v>0</v>
      </c>
      <c r="G273" s="59">
        <f t="shared" si="21"/>
        <v>0</v>
      </c>
      <c r="H273" s="59">
        <f t="shared" si="21"/>
        <v>1.3359641864650409</v>
      </c>
      <c r="I273" s="1"/>
    </row>
    <row r="274" spans="2:9" x14ac:dyDescent="0.2">
      <c r="B274" s="9" t="str">
        <f>$B$33</f>
        <v>Health Services</v>
      </c>
      <c r="C274" s="59">
        <f t="shared" si="21"/>
        <v>0.95658312329596973</v>
      </c>
      <c r="D274" s="59">
        <f t="shared" si="21"/>
        <v>1.6100893911379621</v>
      </c>
      <c r="E274" s="59">
        <f t="shared" si="21"/>
        <v>2.7349879026907393</v>
      </c>
      <c r="F274" s="59">
        <f t="shared" si="21"/>
        <v>11.698519069788746</v>
      </c>
      <c r="G274" s="59">
        <f t="shared" si="21"/>
        <v>2.9826005944535021</v>
      </c>
      <c r="H274" s="59">
        <f t="shared" si="21"/>
        <v>1.79702831199649</v>
      </c>
      <c r="I274" s="1"/>
    </row>
    <row r="275" spans="2:9" x14ac:dyDescent="0.2">
      <c r="B275" s="9" t="str">
        <f>$B$34</f>
        <v>Pharmacy</v>
      </c>
      <c r="C275" s="59">
        <f t="shared" si="21"/>
        <v>8.3311090862862329</v>
      </c>
      <c r="D275" s="59">
        <f t="shared" si="21"/>
        <v>4.0828931742332513</v>
      </c>
      <c r="E275" s="59">
        <f t="shared" si="21"/>
        <v>40.727390069800158</v>
      </c>
      <c r="F275" s="59">
        <f t="shared" si="21"/>
        <v>39.376071392663356</v>
      </c>
      <c r="G275" s="59">
        <f t="shared" si="21"/>
        <v>4.6624588387156782</v>
      </c>
      <c r="H275" s="59">
        <f t="shared" si="21"/>
        <v>6.7520752797284711</v>
      </c>
      <c r="I275" s="1"/>
    </row>
    <row r="276" spans="2:9" x14ac:dyDescent="0.2">
      <c r="B276" s="9" t="str">
        <f>$B$35</f>
        <v>Business Administration</v>
      </c>
      <c r="C276" s="59">
        <f t="shared" si="21"/>
        <v>1.1008999952910881</v>
      </c>
      <c r="D276" s="59">
        <f t="shared" si="21"/>
        <v>1.7688564359466976</v>
      </c>
      <c r="E276" s="59">
        <f t="shared" si="21"/>
        <v>3.3877999919540489</v>
      </c>
      <c r="F276" s="59">
        <f t="shared" si="21"/>
        <v>32.84165395912563</v>
      </c>
      <c r="G276" s="59">
        <f t="shared" si="21"/>
        <v>0</v>
      </c>
      <c r="H276" s="59">
        <f t="shared" si="21"/>
        <v>2.1416388278868235</v>
      </c>
      <c r="I276" s="1"/>
    </row>
    <row r="277" spans="2:9" x14ac:dyDescent="0.2">
      <c r="B277" s="9" t="str">
        <f>$B$36</f>
        <v>Optometry</v>
      </c>
      <c r="C277" s="59">
        <f t="shared" si="21"/>
        <v>0</v>
      </c>
      <c r="D277" s="59">
        <f t="shared" si="21"/>
        <v>0</v>
      </c>
      <c r="E277" s="59">
        <f t="shared" si="21"/>
        <v>0</v>
      </c>
      <c r="F277" s="59">
        <f t="shared" si="21"/>
        <v>0</v>
      </c>
      <c r="G277" s="59">
        <f t="shared" si="21"/>
        <v>5.9562236839049394</v>
      </c>
      <c r="H277" s="59">
        <f t="shared" si="21"/>
        <v>5.9562236839049394</v>
      </c>
      <c r="I277" s="1"/>
    </row>
    <row r="278" spans="2:9" x14ac:dyDescent="0.2">
      <c r="B278" s="9" t="str">
        <f>$B$37</f>
        <v>Teacher Ed-Practice Teaching</v>
      </c>
      <c r="C278" s="59">
        <f t="shared" ref="C278:H281" si="22">IF($C$237=0,"",C254/$C$237)</f>
        <v>1.8384858969380258</v>
      </c>
      <c r="D278" s="59">
        <f t="shared" si="22"/>
        <v>2.2903607665730954</v>
      </c>
      <c r="E278" s="59">
        <f t="shared" si="22"/>
        <v>0</v>
      </c>
      <c r="F278" s="59">
        <f t="shared" si="22"/>
        <v>0</v>
      </c>
      <c r="G278" s="59">
        <f t="shared" si="22"/>
        <v>0</v>
      </c>
      <c r="H278" s="59">
        <f t="shared" si="22"/>
        <v>2.2777354865986674</v>
      </c>
      <c r="I278" s="1"/>
    </row>
    <row r="279" spans="2:9" x14ac:dyDescent="0.2">
      <c r="B279" s="9" t="str">
        <f>$B$38</f>
        <v>Technology</v>
      </c>
      <c r="C279" s="59">
        <f t="shared" si="22"/>
        <v>1.8593337598505175</v>
      </c>
      <c r="D279" s="59">
        <f t="shared" si="22"/>
        <v>2.2554944326768793</v>
      </c>
      <c r="E279" s="59">
        <f t="shared" si="22"/>
        <v>4.5246326672894721</v>
      </c>
      <c r="F279" s="59">
        <f t="shared" si="22"/>
        <v>11.931036711851371</v>
      </c>
      <c r="G279" s="59">
        <f t="shared" si="22"/>
        <v>0</v>
      </c>
      <c r="H279" s="59">
        <f t="shared" si="22"/>
        <v>2.2893534543813638</v>
      </c>
      <c r="I279" s="1"/>
    </row>
    <row r="280" spans="2:9" x14ac:dyDescent="0.2">
      <c r="B280" s="9" t="str">
        <f>$B$39</f>
        <v>Nursing</v>
      </c>
      <c r="C280" s="59">
        <f t="shared" si="22"/>
        <v>1.2832095920890321</v>
      </c>
      <c r="D280" s="59">
        <f t="shared" si="22"/>
        <v>2.0303696364581829</v>
      </c>
      <c r="E280" s="59">
        <f t="shared" si="22"/>
        <v>2.653885412960054</v>
      </c>
      <c r="F280" s="59">
        <f t="shared" si="22"/>
        <v>10.570666564675502</v>
      </c>
      <c r="G280" s="59">
        <f t="shared" si="22"/>
        <v>0</v>
      </c>
      <c r="H280" s="59">
        <f t="shared" si="22"/>
        <v>2.2526168127646113</v>
      </c>
      <c r="I280" s="1"/>
    </row>
    <row r="281" spans="2:9" x14ac:dyDescent="0.2">
      <c r="B281" s="39" t="str">
        <f>$B$40</f>
        <v>Totals</v>
      </c>
      <c r="C281" s="59">
        <f t="shared" si="22"/>
        <v>1.2028481669339726</v>
      </c>
      <c r="D281" s="59">
        <f t="shared" si="22"/>
        <v>2.1057661805475689</v>
      </c>
      <c r="E281" s="59">
        <f t="shared" si="22"/>
        <v>4.255897477272792</v>
      </c>
      <c r="F281" s="59">
        <f t="shared" si="22"/>
        <v>17.562544468521885</v>
      </c>
      <c r="G281" s="59">
        <f t="shared" si="22"/>
        <v>6.0733804158830891</v>
      </c>
      <c r="H281" s="59">
        <f t="shared" si="22"/>
        <v>2.3251966891684273</v>
      </c>
      <c r="I281" s="54"/>
    </row>
    <row r="283" spans="2:9" ht="15" thickBot="1" x14ac:dyDescent="0.25">
      <c r="B283" s="178" t="s">
        <v>243</v>
      </c>
      <c r="C283" s="11"/>
      <c r="D283" s="11"/>
      <c r="E283" s="11"/>
      <c r="F283" s="11"/>
      <c r="G283" s="11"/>
      <c r="H283" s="17"/>
    </row>
    <row r="284" spans="2:9" ht="15" thickBot="1" x14ac:dyDescent="0.25">
      <c r="B284" s="68" t="s">
        <v>33</v>
      </c>
      <c r="C284" s="69" t="s">
        <v>27</v>
      </c>
      <c r="D284" s="69" t="s">
        <v>28</v>
      </c>
      <c r="E284" s="69" t="s">
        <v>29</v>
      </c>
      <c r="F284" s="69" t="s">
        <v>30</v>
      </c>
      <c r="G284" s="69" t="s">
        <v>31</v>
      </c>
      <c r="H284" s="70" t="s">
        <v>1</v>
      </c>
      <c r="I284" s="1"/>
    </row>
    <row r="285" spans="2:9" x14ac:dyDescent="0.2">
      <c r="B285" s="9" t="str">
        <f>$B$20</f>
        <v>Liberal Arts</v>
      </c>
      <c r="C285" s="42">
        <f t="shared" ref="C285:D300" si="23">C237*30</f>
        <v>7321.0983992545134</v>
      </c>
      <c r="D285" s="42">
        <f t="shared" si="23"/>
        <v>13029.006326035247</v>
      </c>
      <c r="E285" s="42">
        <f>E237*24</f>
        <v>26601.65800713229</v>
      </c>
      <c r="F285" s="42">
        <f>F237*18</f>
        <v>61013.974922692774</v>
      </c>
      <c r="G285" s="42">
        <f>G237*24</f>
        <v>0</v>
      </c>
      <c r="H285" s="42">
        <f>IF((C20/30+D20/30+E20/24+F20/18+G20/24)=0,0,H213/(C20/30+D20/30+E20/24+F20/18+G20/24))</f>
        <v>11249.415871181345</v>
      </c>
      <c r="I285" s="1"/>
    </row>
    <row r="286" spans="2:9" x14ac:dyDescent="0.2">
      <c r="B286" s="9" t="str">
        <f>$B$21</f>
        <v>Science</v>
      </c>
      <c r="C286" s="43">
        <f t="shared" si="23"/>
        <v>10325.688235233039</v>
      </c>
      <c r="D286" s="43">
        <f t="shared" si="23"/>
        <v>20024.513753775493</v>
      </c>
      <c r="E286" s="43">
        <f>E238*24</f>
        <v>46404.158509605288</v>
      </c>
      <c r="F286" s="43">
        <f>F238*18</f>
        <v>101692.8084039238</v>
      </c>
      <c r="G286" s="43">
        <f>G238*24</f>
        <v>0</v>
      </c>
      <c r="H286" s="43">
        <f t="shared" ref="H286:H305" si="24">IF((C21/30+D21/30+E21/24+F21/18+G21/24)=0,0,H214/(C21/30+D21/30+E21/24+F21/18+G21/24))</f>
        <v>19861.383462003567</v>
      </c>
      <c r="I286" s="1"/>
    </row>
    <row r="287" spans="2:9" x14ac:dyDescent="0.2">
      <c r="B287" s="9" t="str">
        <f>$B$22</f>
        <v>Fine Arts</v>
      </c>
      <c r="C287" s="43">
        <f t="shared" si="23"/>
        <v>10466.897048464441</v>
      </c>
      <c r="D287" s="43">
        <f t="shared" si="23"/>
        <v>19949.639913162395</v>
      </c>
      <c r="E287" s="43">
        <f t="shared" ref="E287:E305" si="25">E239*24</f>
        <v>42504.737545055817</v>
      </c>
      <c r="F287" s="43">
        <f t="shared" ref="F287:F305" si="26">F239*18</f>
        <v>39944.314676470145</v>
      </c>
      <c r="G287" s="43">
        <f t="shared" ref="G287:G305" si="27">G239*24</f>
        <v>0</v>
      </c>
      <c r="H287" s="43">
        <f t="shared" si="24"/>
        <v>15459.885757721542</v>
      </c>
      <c r="I287" s="1"/>
    </row>
    <row r="288" spans="2:9" x14ac:dyDescent="0.2">
      <c r="B288" s="9" t="str">
        <f>$B$23</f>
        <v>Teacher Education</v>
      </c>
      <c r="C288" s="43">
        <f t="shared" si="23"/>
        <v>10882.956056942872</v>
      </c>
      <c r="D288" s="43">
        <f t="shared" si="23"/>
        <v>14479.750241576778</v>
      </c>
      <c r="E288" s="43">
        <f t="shared" si="25"/>
        <v>14299.394164867779</v>
      </c>
      <c r="F288" s="43">
        <f t="shared" si="26"/>
        <v>39362.178370461319</v>
      </c>
      <c r="G288" s="43">
        <f t="shared" si="27"/>
        <v>0</v>
      </c>
      <c r="H288" s="43">
        <f t="shared" si="24"/>
        <v>16671.991156710981</v>
      </c>
      <c r="I288" s="1"/>
    </row>
    <row r="289" spans="2:9" x14ac:dyDescent="0.2">
      <c r="B289" s="9" t="str">
        <f>$B$24</f>
        <v>Agriculture</v>
      </c>
      <c r="C289" s="43">
        <f t="shared" si="23"/>
        <v>12892.193659570708</v>
      </c>
      <c r="D289" s="43">
        <f t="shared" si="23"/>
        <v>17086.152153018847</v>
      </c>
      <c r="E289" s="43">
        <f t="shared" si="25"/>
        <v>48311.42503426045</v>
      </c>
      <c r="F289" s="43">
        <f t="shared" si="26"/>
        <v>67393.592048331207</v>
      </c>
      <c r="G289" s="43">
        <f t="shared" si="27"/>
        <v>0</v>
      </c>
      <c r="H289" s="43">
        <f t="shared" si="24"/>
        <v>21114.658436839523</v>
      </c>
      <c r="I289" s="1"/>
    </row>
    <row r="290" spans="2:9" x14ac:dyDescent="0.2">
      <c r="B290" s="9" t="str">
        <f>$B$25</f>
        <v>Engineering</v>
      </c>
      <c r="C290" s="43">
        <f t="shared" si="23"/>
        <v>13594.646058491704</v>
      </c>
      <c r="D290" s="43">
        <f t="shared" si="23"/>
        <v>20883.292027165033</v>
      </c>
      <c r="E290" s="43">
        <f t="shared" si="25"/>
        <v>39912.609460637133</v>
      </c>
      <c r="F290" s="43">
        <f t="shared" si="26"/>
        <v>89582.440421143983</v>
      </c>
      <c r="G290" s="43">
        <f t="shared" si="27"/>
        <v>0</v>
      </c>
      <c r="H290" s="43">
        <f t="shared" si="24"/>
        <v>29262.684850008925</v>
      </c>
      <c r="I290" s="1"/>
    </row>
    <row r="291" spans="2:9" x14ac:dyDescent="0.2">
      <c r="B291" s="9" t="str">
        <f>$B$26</f>
        <v>Home Economics</v>
      </c>
      <c r="C291" s="43">
        <f t="shared" si="23"/>
        <v>8514.7291618368927</v>
      </c>
      <c r="D291" s="43">
        <f t="shared" si="23"/>
        <v>13371.231135181966</v>
      </c>
      <c r="E291" s="43">
        <f t="shared" si="25"/>
        <v>19371.02679252594</v>
      </c>
      <c r="F291" s="43">
        <f t="shared" si="26"/>
        <v>53073.722333534155</v>
      </c>
      <c r="G291" s="43">
        <f t="shared" si="27"/>
        <v>0</v>
      </c>
      <c r="H291" s="43">
        <f t="shared" si="24"/>
        <v>12474.159636743419</v>
      </c>
      <c r="I291" s="1"/>
    </row>
    <row r="292" spans="2:9" x14ac:dyDescent="0.2">
      <c r="B292" s="9" t="str">
        <f>$B$27</f>
        <v>Law</v>
      </c>
      <c r="C292" s="43">
        <f t="shared" si="23"/>
        <v>0</v>
      </c>
      <c r="D292" s="43">
        <f t="shared" si="23"/>
        <v>0</v>
      </c>
      <c r="E292" s="43">
        <f t="shared" si="25"/>
        <v>0</v>
      </c>
      <c r="F292" s="43">
        <f t="shared" si="26"/>
        <v>0</v>
      </c>
      <c r="G292" s="43">
        <f t="shared" si="27"/>
        <v>30191.693842285618</v>
      </c>
      <c r="H292" s="43">
        <f t="shared" si="24"/>
        <v>30196.647696187083</v>
      </c>
      <c r="I292" s="1"/>
    </row>
    <row r="293" spans="2:9" x14ac:dyDescent="0.2">
      <c r="B293" s="9" t="str">
        <f>$B$28</f>
        <v>Social Service</v>
      </c>
      <c r="C293" s="43">
        <f t="shared" si="23"/>
        <v>11908.481230705287</v>
      </c>
      <c r="D293" s="43">
        <f t="shared" si="23"/>
        <v>13500.412416036843</v>
      </c>
      <c r="E293" s="43">
        <f t="shared" si="25"/>
        <v>13555.564668530536</v>
      </c>
      <c r="F293" s="43">
        <f t="shared" si="26"/>
        <v>132950.79729387883</v>
      </c>
      <c r="G293" s="43">
        <f t="shared" si="27"/>
        <v>0</v>
      </c>
      <c r="H293" s="43">
        <f t="shared" si="24"/>
        <v>14868.507299936806</v>
      </c>
      <c r="I293" s="1"/>
    </row>
    <row r="294" spans="2:9" x14ac:dyDescent="0.2">
      <c r="B294" s="9" t="str">
        <f>$B$29</f>
        <v>Library Science</v>
      </c>
      <c r="C294" s="43">
        <f t="shared" si="23"/>
        <v>18360.928567848321</v>
      </c>
      <c r="D294" s="43">
        <f t="shared" si="23"/>
        <v>13753.886146732864</v>
      </c>
      <c r="E294" s="43">
        <f t="shared" si="25"/>
        <v>18620.725072125311</v>
      </c>
      <c r="F294" s="43">
        <f t="shared" si="26"/>
        <v>59030.905387121224</v>
      </c>
      <c r="G294" s="43">
        <f t="shared" si="27"/>
        <v>0</v>
      </c>
      <c r="H294" s="43">
        <f t="shared" si="24"/>
        <v>19147.329257457342</v>
      </c>
      <c r="I294" s="1"/>
    </row>
    <row r="295" spans="2:9" x14ac:dyDescent="0.2">
      <c r="B295" s="9" t="str">
        <f>$B$30</f>
        <v>Veterinary Science</v>
      </c>
      <c r="C295" s="43">
        <f t="shared" si="23"/>
        <v>0</v>
      </c>
      <c r="D295" s="43">
        <f t="shared" si="23"/>
        <v>0</v>
      </c>
      <c r="E295" s="43">
        <f t="shared" si="25"/>
        <v>0</v>
      </c>
      <c r="F295" s="43">
        <f t="shared" si="26"/>
        <v>0</v>
      </c>
      <c r="G295" s="43">
        <f t="shared" si="27"/>
        <v>144741.40544233815</v>
      </c>
      <c r="H295" s="43">
        <f t="shared" si="24"/>
        <v>144741.40544233812</v>
      </c>
      <c r="I295" s="1"/>
    </row>
    <row r="296" spans="2:9" x14ac:dyDescent="0.2">
      <c r="B296" s="9" t="str">
        <f>$B$31</f>
        <v>Vocational Training</v>
      </c>
      <c r="C296" s="43">
        <f t="shared" si="23"/>
        <v>9932.8213372327373</v>
      </c>
      <c r="D296" s="43">
        <f t="shared" si="23"/>
        <v>23425.521314936428</v>
      </c>
      <c r="E296" s="43">
        <f t="shared" si="25"/>
        <v>0</v>
      </c>
      <c r="F296" s="43">
        <f t="shared" si="26"/>
        <v>0</v>
      </c>
      <c r="G296" s="43">
        <f t="shared" si="27"/>
        <v>0</v>
      </c>
      <c r="H296" s="43">
        <f t="shared" si="24"/>
        <v>12520.933349386902</v>
      </c>
      <c r="I296" s="1"/>
    </row>
    <row r="297" spans="2:9" x14ac:dyDescent="0.2">
      <c r="B297" s="9" t="str">
        <f>$B$32</f>
        <v>Physical Training</v>
      </c>
      <c r="C297" s="43">
        <f t="shared" si="23"/>
        <v>9776.1562466110609</v>
      </c>
      <c r="D297" s="43">
        <f t="shared" si="23"/>
        <v>9832.2611292123856</v>
      </c>
      <c r="E297" s="43">
        <f t="shared" si="25"/>
        <v>0</v>
      </c>
      <c r="F297" s="43">
        <f t="shared" si="26"/>
        <v>0</v>
      </c>
      <c r="G297" s="43">
        <f t="shared" si="27"/>
        <v>0</v>
      </c>
      <c r="H297" s="43">
        <f t="shared" si="24"/>
        <v>9780.7252669905683</v>
      </c>
      <c r="I297" s="1"/>
    </row>
    <row r="298" spans="2:9" x14ac:dyDescent="0.2">
      <c r="B298" s="9" t="str">
        <f>$B$33</f>
        <v>Health Services</v>
      </c>
      <c r="C298" s="43">
        <f t="shared" si="23"/>
        <v>7003.2391727160075</v>
      </c>
      <c r="D298" s="43">
        <f t="shared" si="23"/>
        <v>11787.622864116809</v>
      </c>
      <c r="E298" s="43">
        <f t="shared" si="25"/>
        <v>16018.492445095706</v>
      </c>
      <c r="F298" s="43">
        <f t="shared" si="26"/>
        <v>51387.605541287281</v>
      </c>
      <c r="G298" s="43">
        <f t="shared" si="27"/>
        <v>17468.729950135275</v>
      </c>
      <c r="H298" s="43">
        <f t="shared" si="24"/>
        <v>12370.760770180957</v>
      </c>
      <c r="I298" s="1"/>
    </row>
    <row r="299" spans="2:9" x14ac:dyDescent="0.2">
      <c r="B299" s="9" t="str">
        <f>$B$34</f>
        <v>Pharmacy</v>
      </c>
      <c r="C299" s="43">
        <f t="shared" si="23"/>
        <v>60992.869395624875</v>
      </c>
      <c r="D299" s="43">
        <f t="shared" si="23"/>
        <v>29891.262682206234</v>
      </c>
      <c r="E299" s="43">
        <f t="shared" si="25"/>
        <v>238535.38419666252</v>
      </c>
      <c r="F299" s="43">
        <f t="shared" si="26"/>
        <v>172965.65594505548</v>
      </c>
      <c r="G299" s="43">
        <f t="shared" si="27"/>
        <v>27307.455952569129</v>
      </c>
      <c r="H299" s="43">
        <f t="shared" si="24"/>
        <v>39219.066120434574</v>
      </c>
      <c r="I299" s="1"/>
    </row>
    <row r="300" spans="2:9" x14ac:dyDescent="0.2">
      <c r="B300" s="9" t="str">
        <f>$B$35</f>
        <v>Business Administration</v>
      </c>
      <c r="C300" s="43">
        <f t="shared" si="23"/>
        <v>8059.7971932648861</v>
      </c>
      <c r="D300" s="43">
        <f t="shared" si="23"/>
        <v>12949.972021720412</v>
      </c>
      <c r="E300" s="43">
        <f t="shared" si="25"/>
        <v>19841.933678471396</v>
      </c>
      <c r="F300" s="43">
        <f t="shared" si="26"/>
        <v>144262.18813741519</v>
      </c>
      <c r="G300" s="43">
        <f t="shared" si="27"/>
        <v>0</v>
      </c>
      <c r="H300" s="43">
        <f t="shared" si="24"/>
        <v>14917.037050279259</v>
      </c>
      <c r="I300" s="1"/>
    </row>
    <row r="301" spans="2:9" x14ac:dyDescent="0.2">
      <c r="B301" s="9" t="str">
        <f>$B$36</f>
        <v>Optometry</v>
      </c>
      <c r="C301" s="43">
        <f t="shared" ref="C301:D305" si="28">C253*30</f>
        <v>0</v>
      </c>
      <c r="D301" s="43">
        <f t="shared" si="28"/>
        <v>0</v>
      </c>
      <c r="E301" s="43">
        <f t="shared" si="25"/>
        <v>0</v>
      </c>
      <c r="F301" s="43">
        <f t="shared" si="26"/>
        <v>0</v>
      </c>
      <c r="G301" s="43">
        <f t="shared" si="27"/>
        <v>34884.879742270619</v>
      </c>
      <c r="H301" s="43">
        <f t="shared" si="24"/>
        <v>34884.879742270619</v>
      </c>
      <c r="I301" s="1"/>
    </row>
    <row r="302" spans="2:9" x14ac:dyDescent="0.2">
      <c r="B302" s="9" t="str">
        <f>$B$37</f>
        <v>Teacher Ed-Practice Teaching</v>
      </c>
      <c r="C302" s="43">
        <f t="shared" si="28"/>
        <v>13459.736157124978</v>
      </c>
      <c r="D302" s="43">
        <f t="shared" si="28"/>
        <v>16767.956541873627</v>
      </c>
      <c r="E302" s="43">
        <f t="shared" si="25"/>
        <v>0</v>
      </c>
      <c r="F302" s="43">
        <f t="shared" si="26"/>
        <v>0</v>
      </c>
      <c r="G302" s="43">
        <f t="shared" si="27"/>
        <v>0</v>
      </c>
      <c r="H302" s="43">
        <f t="shared" si="24"/>
        <v>16675.525624862705</v>
      </c>
      <c r="I302" s="1"/>
    </row>
    <row r="303" spans="2:9" x14ac:dyDescent="0.2">
      <c r="B303" s="9" t="str">
        <f>$B$38</f>
        <v>Technology</v>
      </c>
      <c r="C303" s="43">
        <f t="shared" si="28"/>
        <v>13612.365412921501</v>
      </c>
      <c r="D303" s="43">
        <f t="shared" si="28"/>
        <v>16512.696680598168</v>
      </c>
      <c r="E303" s="43">
        <f t="shared" si="25"/>
        <v>26500.224782166108</v>
      </c>
      <c r="F303" s="43">
        <f t="shared" si="26"/>
        <v>52408.97626354915</v>
      </c>
      <c r="G303" s="43">
        <f t="shared" si="27"/>
        <v>0</v>
      </c>
      <c r="H303" s="43">
        <f t="shared" si="24"/>
        <v>16450.138856529244</v>
      </c>
      <c r="I303" s="1"/>
    </row>
    <row r="304" spans="2:9" x14ac:dyDescent="0.2">
      <c r="B304" s="9" t="str">
        <f>$B$39</f>
        <v>Nursing</v>
      </c>
      <c r="C304" s="43">
        <f t="shared" si="28"/>
        <v>9394.5036905510497</v>
      </c>
      <c r="D304" s="43">
        <f t="shared" si="28"/>
        <v>14864.535895368974</v>
      </c>
      <c r="E304" s="43">
        <f t="shared" si="25"/>
        <v>15543.484998901404</v>
      </c>
      <c r="F304" s="43">
        <f t="shared" si="26"/>
        <v>46433.334039419424</v>
      </c>
      <c r="G304" s="43">
        <f t="shared" si="27"/>
        <v>0</v>
      </c>
      <c r="H304" s="43">
        <f t="shared" si="24"/>
        <v>15410.332999669799</v>
      </c>
      <c r="I304" s="1"/>
    </row>
    <row r="305" spans="2:9" x14ac:dyDescent="0.2">
      <c r="B305" s="39" t="str">
        <f>$B$40</f>
        <v>Totals</v>
      </c>
      <c r="C305" s="42">
        <f t="shared" si="28"/>
        <v>8806.1697894865338</v>
      </c>
      <c r="D305" s="42">
        <f t="shared" si="28"/>
        <v>15416.521413611097</v>
      </c>
      <c r="E305" s="42">
        <f t="shared" si="25"/>
        <v>24926.275366602531</v>
      </c>
      <c r="F305" s="42">
        <f t="shared" si="26"/>
        <v>77146.269717199073</v>
      </c>
      <c r="G305" s="42">
        <f t="shared" si="27"/>
        <v>35571.052512628317</v>
      </c>
      <c r="H305" s="42">
        <f t="shared" si="24"/>
        <v>16265.08552901381</v>
      </c>
      <c r="I305" s="54"/>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000"/>
    <outlinePr summaryRight="0"/>
    <pageSetUpPr fitToPage="1"/>
  </sheetPr>
  <dimension ref="A1:QD92"/>
  <sheetViews>
    <sheetView showGridLines="0" zoomScale="80" zoomScaleNormal="80" workbookViewId="0">
      <pane xSplit="5" ySplit="1" topLeftCell="Q2" activePane="bottomRight" state="frozen"/>
      <selection activeCell="B32" sqref="B32"/>
      <selection pane="topRight" activeCell="B32" sqref="B32"/>
      <selection pane="bottomLeft" activeCell="B32" sqref="B32"/>
      <selection pane="bottomRight" activeCell="W44" sqref="W44"/>
    </sheetView>
  </sheetViews>
  <sheetFormatPr defaultColWidth="9.140625" defaultRowHeight="12.75" outlineLevelCol="1" x14ac:dyDescent="0.2"/>
  <cols>
    <col min="1" max="2" width="10.28515625" style="190" customWidth="1" outlineLevel="1"/>
    <col min="3" max="3" width="15.140625" style="190" customWidth="1" collapsed="1"/>
    <col min="4" max="4" width="7.42578125" style="190" bestFit="1" customWidth="1"/>
    <col min="5" max="5" width="19.7109375" style="190" customWidth="1" outlineLevel="1"/>
    <col min="6" max="6" width="10.28515625" style="190" customWidth="1" outlineLevel="1"/>
    <col min="7" max="7" width="15.5703125" style="190" customWidth="1"/>
    <col min="8" max="8" width="15.140625" style="190" customWidth="1" outlineLevel="1"/>
    <col min="9" max="9" width="16.85546875" style="190" customWidth="1" outlineLevel="1"/>
    <col min="10" max="10" width="15.42578125" style="190" customWidth="1" outlineLevel="1"/>
    <col min="11" max="11" width="18.28515625" style="190" customWidth="1" outlineLevel="1"/>
    <col min="12" max="12" width="19.140625" style="190" customWidth="1"/>
    <col min="13" max="13" width="16.42578125" style="190" customWidth="1" outlineLevel="1"/>
    <col min="14" max="14" width="24.85546875" style="190" customWidth="1" outlineLevel="1"/>
    <col min="15" max="15" width="15.28515625" style="190" bestFit="1" customWidth="1"/>
    <col min="16" max="18" width="15.28515625" style="190" customWidth="1" outlineLevel="1"/>
    <col min="19" max="19" width="15" style="190" customWidth="1" outlineLevel="1"/>
    <col min="20" max="20" width="22.5703125" style="190" customWidth="1"/>
    <col min="21" max="21" width="24.28515625" style="190" customWidth="1" outlineLevel="1"/>
    <col min="22" max="22" width="38.140625" style="190" customWidth="1" outlineLevel="1"/>
    <col min="23" max="23" width="15.42578125" style="190" bestFit="1" customWidth="1" collapsed="1"/>
    <col min="24" max="24" width="15.85546875" style="190" hidden="1" customWidth="1" outlineLevel="1"/>
    <col min="25" max="25" width="15.28515625" style="190" hidden="1" customWidth="1" outlineLevel="1"/>
    <col min="26" max="26" width="15" style="190" hidden="1" customWidth="1" outlineLevel="1"/>
    <col min="27" max="28" width="15.7109375" style="190" hidden="1" customWidth="1" outlineLevel="1"/>
    <col min="29" max="29" width="15.28515625" style="190" hidden="1" customWidth="1" outlineLevel="1"/>
    <col min="30" max="30" width="15.85546875" style="190" hidden="1" customWidth="1" outlineLevel="1"/>
    <col min="31" max="31" width="15.42578125" style="190" hidden="1" customWidth="1" outlineLevel="1"/>
    <col min="32" max="32" width="15.28515625" style="190" hidden="1" customWidth="1" outlineLevel="1"/>
    <col min="33" max="33" width="15.42578125" style="190" hidden="1" customWidth="1" outlineLevel="1"/>
    <col min="34" max="35" width="15.28515625" style="190" hidden="1" customWidth="1" outlineLevel="1"/>
    <col min="36" max="38" width="15.42578125" style="190" hidden="1" customWidth="1" outlineLevel="1"/>
    <col min="39" max="39" width="15.7109375" style="190" hidden="1" customWidth="1" outlineLevel="1"/>
    <col min="40" max="41" width="15.28515625" style="190" hidden="1" customWidth="1" outlineLevel="1"/>
    <col min="42" max="42" width="15.7109375" style="190" hidden="1" customWidth="1" outlineLevel="1"/>
    <col min="43" max="43" width="15.42578125" style="190" hidden="1" customWidth="1" outlineLevel="1"/>
    <col min="44" max="44" width="14.5703125" style="190" hidden="1" customWidth="1" outlineLevel="1"/>
    <col min="45" max="45" width="15.42578125" style="190" hidden="1" customWidth="1" outlineLevel="1"/>
    <col min="46" max="46" width="15.28515625" style="190" hidden="1" customWidth="1" outlineLevel="1"/>
    <col min="47" max="47" width="15.85546875" style="190" hidden="1" customWidth="1" outlineLevel="1"/>
    <col min="48" max="48" width="15.7109375" style="190" hidden="1" customWidth="1" outlineLevel="1"/>
    <col min="49" max="49" width="15.42578125" style="190" hidden="1" customWidth="1" outlineLevel="1"/>
    <col min="50" max="50" width="15.85546875" style="190" hidden="1" customWidth="1" outlineLevel="1"/>
    <col min="51" max="51" width="15.7109375" style="190" hidden="1" customWidth="1" outlineLevel="1"/>
    <col min="52" max="52" width="15.42578125" style="190" hidden="1" customWidth="1" outlineLevel="1"/>
    <col min="53" max="53" width="15.7109375" style="190" hidden="1" customWidth="1" outlineLevel="1"/>
    <col min="54" max="55" width="15.42578125" style="190" hidden="1" customWidth="1" outlineLevel="1"/>
    <col min="56" max="58" width="15.7109375" style="190" hidden="1" customWidth="1" outlineLevel="1"/>
    <col min="59" max="59" width="15.85546875" style="190" hidden="1" customWidth="1" outlineLevel="1"/>
    <col min="60" max="61" width="15.28515625" style="190" hidden="1" customWidth="1" outlineLevel="1"/>
    <col min="62" max="62" width="15.7109375" style="190" hidden="1" customWidth="1" outlineLevel="1"/>
    <col min="63" max="63" width="15.42578125" style="190" hidden="1" customWidth="1" outlineLevel="1"/>
    <col min="64" max="64" width="14.5703125" style="190" hidden="1" customWidth="1" outlineLevel="1"/>
    <col min="65" max="65" width="15.42578125" style="190" hidden="1" customWidth="1" outlineLevel="1"/>
    <col min="66" max="66" width="15.28515625" style="190" hidden="1" customWidth="1" outlineLevel="1"/>
    <col min="67" max="67" width="15.85546875" style="190" hidden="1" customWidth="1" outlineLevel="1"/>
    <col min="68" max="68" width="15.7109375" style="190" hidden="1" customWidth="1" outlineLevel="1"/>
    <col min="69" max="69" width="15.42578125" style="190" hidden="1" customWidth="1" outlineLevel="1"/>
    <col min="70" max="70" width="15.85546875" style="190" hidden="1" customWidth="1" outlineLevel="1"/>
    <col min="71" max="71" width="15.7109375" style="190" hidden="1" customWidth="1" outlineLevel="1"/>
    <col min="72" max="72" width="15.42578125" style="190" hidden="1" customWidth="1" outlineLevel="1"/>
    <col min="73" max="73" width="15.7109375" style="190" hidden="1" customWidth="1" outlineLevel="1"/>
    <col min="74" max="75" width="15.42578125" style="190" hidden="1" customWidth="1" outlineLevel="1"/>
    <col min="76" max="78" width="15.7109375" style="190" hidden="1" customWidth="1" outlineLevel="1"/>
    <col min="79" max="79" width="15.85546875" style="190" hidden="1" customWidth="1" outlineLevel="1"/>
    <col min="80" max="81" width="15.28515625" style="190" hidden="1" customWidth="1" outlineLevel="1"/>
    <col min="82" max="82" width="15.7109375" style="190" hidden="1" customWidth="1" outlineLevel="1"/>
    <col min="83" max="83" width="15.42578125" style="190" hidden="1" customWidth="1" outlineLevel="1"/>
    <col min="84" max="84" width="14.5703125" style="190" hidden="1" customWidth="1" outlineLevel="1"/>
    <col min="85" max="85" width="15.42578125" style="190" hidden="1" customWidth="1" outlineLevel="1"/>
    <col min="86" max="86" width="15.28515625" style="190" hidden="1" customWidth="1" outlineLevel="1"/>
    <col min="87" max="87" width="15.85546875" style="190" hidden="1" customWidth="1" outlineLevel="1"/>
    <col min="88" max="88" width="15.7109375" style="190" hidden="1" customWidth="1" outlineLevel="1"/>
    <col min="89" max="89" width="15.42578125" style="190" hidden="1" customWidth="1" outlineLevel="1"/>
    <col min="90" max="90" width="15.85546875" style="190" hidden="1" customWidth="1" outlineLevel="1"/>
    <col min="91" max="91" width="15.7109375" style="190" hidden="1" customWidth="1" outlineLevel="1"/>
    <col min="92" max="92" width="15.42578125" style="190" hidden="1" customWidth="1" outlineLevel="1"/>
    <col min="93" max="93" width="15.7109375" style="190" hidden="1" customWidth="1" outlineLevel="1"/>
    <col min="94" max="95" width="15.42578125" style="190" hidden="1" customWidth="1" outlineLevel="1"/>
    <col min="96" max="98" width="15.7109375" style="190" hidden="1" customWidth="1" outlineLevel="1"/>
    <col min="99" max="99" width="15.85546875" style="190" hidden="1" customWidth="1" outlineLevel="1"/>
    <col min="100" max="101" width="15.28515625" style="190" hidden="1" customWidth="1" outlineLevel="1"/>
    <col min="102" max="102" width="15.7109375" style="190" hidden="1" customWidth="1" outlineLevel="1"/>
    <col min="103" max="103" width="13.85546875" style="190" hidden="1" customWidth="1" outlineLevel="1"/>
    <col min="104" max="104" width="14.42578125" style="190" hidden="1" customWidth="1" outlineLevel="1"/>
    <col min="105" max="105" width="13.85546875" style="190" hidden="1" customWidth="1" outlineLevel="1"/>
    <col min="106" max="106" width="13.42578125" style="190" hidden="1" customWidth="1" outlineLevel="1"/>
    <col min="107" max="107" width="14.28515625" style="190" hidden="1" customWidth="1" outlineLevel="1"/>
    <col min="108" max="108" width="15.42578125" style="190" hidden="1" customWidth="1" outlineLevel="1"/>
    <col min="109" max="109" width="13.85546875" style="190" hidden="1" customWidth="1" outlineLevel="1"/>
    <col min="110" max="110" width="15.7109375" style="190" hidden="1" customWidth="1" outlineLevel="1"/>
    <col min="111" max="111" width="14" style="190" hidden="1" customWidth="1" outlineLevel="1"/>
    <col min="112" max="112" width="13.85546875" style="190" hidden="1" customWidth="1" outlineLevel="1"/>
    <col min="113" max="113" width="14" style="190" hidden="1" customWidth="1" outlineLevel="1"/>
    <col min="114" max="115" width="13.85546875" style="190" hidden="1" customWidth="1" outlineLevel="1"/>
    <col min="116" max="118" width="14" style="190" hidden="1" customWidth="1" outlineLevel="1"/>
    <col min="119" max="119" width="14.28515625" style="190" hidden="1" customWidth="1" outlineLevel="1"/>
    <col min="120" max="121" width="15" style="190" hidden="1" customWidth="1" outlineLevel="1"/>
    <col min="122" max="122" width="15.42578125" style="190" hidden="1" customWidth="1" outlineLevel="1"/>
    <col min="123" max="123" width="15.7109375" style="190" bestFit="1" customWidth="1" collapsed="1"/>
    <col min="124" max="124" width="12.5703125" style="190" hidden="1" customWidth="1" outlineLevel="1"/>
    <col min="125" max="125" width="13.28515625" style="190" hidden="1" customWidth="1" outlineLevel="1"/>
    <col min="126" max="126" width="11.7109375" style="190" hidden="1" customWidth="1" outlineLevel="1"/>
    <col min="127" max="127" width="12.42578125" style="190" hidden="1" customWidth="1" outlineLevel="1"/>
    <col min="128" max="128" width="13" style="190" hidden="1" customWidth="1" outlineLevel="1"/>
    <col min="129" max="129" width="12.85546875" style="190" hidden="1" customWidth="1" outlineLevel="1"/>
    <col min="130" max="130" width="12.42578125" style="190" hidden="1" customWidth="1" outlineLevel="1"/>
    <col min="131" max="131" width="12.140625" style="190" hidden="1" customWidth="1" outlineLevel="1"/>
    <col min="132" max="132" width="12" style="190" hidden="1" customWidth="1" outlineLevel="1"/>
    <col min="133" max="133" width="12.140625" style="190" hidden="1" customWidth="1" outlineLevel="1"/>
    <col min="134" max="135" width="12" style="190" hidden="1" customWidth="1" outlineLevel="1"/>
    <col min="136" max="137" width="12.140625" style="190" hidden="1" customWidth="1" outlineLevel="1"/>
    <col min="138" max="138" width="13.28515625" style="190" hidden="1" customWidth="1" outlineLevel="1"/>
    <col min="139" max="139" width="12.42578125" style="190" hidden="1" customWidth="1" outlineLevel="1"/>
    <col min="140" max="141" width="11.7109375" style="190" hidden="1" customWidth="1" outlineLevel="1"/>
    <col min="142" max="142" width="12.140625" style="190" hidden="1" customWidth="1" outlineLevel="1"/>
    <col min="143" max="143" width="15.28515625" style="190" hidden="1" customWidth="1" outlineLevel="1"/>
    <col min="144" max="144" width="15.85546875" style="190" hidden="1" customWidth="1" outlineLevel="1"/>
    <col min="145" max="145" width="15.28515625" style="190" hidden="1" customWidth="1" outlineLevel="1"/>
    <col min="146" max="146" width="15" style="190" hidden="1" customWidth="1" outlineLevel="1"/>
    <col min="147" max="147" width="12.42578125" style="190" hidden="1" customWidth="1" outlineLevel="1"/>
    <col min="148" max="148" width="13.28515625" style="190" hidden="1" customWidth="1" outlineLevel="1"/>
    <col min="149" max="149" width="12" style="190" hidden="1" customWidth="1" outlineLevel="1"/>
    <col min="150" max="150" width="12.42578125" style="190" hidden="1" customWidth="1" outlineLevel="1"/>
    <col min="151" max="151" width="12.140625" style="190" hidden="1" customWidth="1" outlineLevel="1"/>
    <col min="152" max="152" width="12" style="190" hidden="1" customWidth="1" outlineLevel="1"/>
    <col min="153" max="153" width="12.140625" style="190" hidden="1" customWidth="1" outlineLevel="1"/>
    <col min="154" max="155" width="12" style="190" hidden="1" customWidth="1" outlineLevel="1"/>
    <col min="156" max="156" width="12.7109375" style="190" hidden="1" customWidth="1" outlineLevel="1"/>
    <col min="157" max="157" width="12.140625" style="190" hidden="1" customWidth="1" outlineLevel="1"/>
    <col min="158" max="158" width="14.140625" style="190" hidden="1" customWidth="1" outlineLevel="1"/>
    <col min="159" max="159" width="12.42578125" style="190" hidden="1" customWidth="1" outlineLevel="1"/>
    <col min="160" max="160" width="11.7109375" style="190" hidden="1" customWidth="1" outlineLevel="1"/>
    <col min="161" max="161" width="12.5703125" style="190" hidden="1" customWidth="1" outlineLevel="1"/>
    <col min="162" max="163" width="13.5703125" style="190" hidden="1" customWidth="1" outlineLevel="1"/>
    <col min="164" max="164" width="12.85546875" style="190" hidden="1" customWidth="1" outlineLevel="1"/>
    <col min="165" max="165" width="13" style="190" hidden="1" customWidth="1" outlineLevel="1"/>
    <col min="166" max="166" width="12.7109375" style="190" hidden="1" customWidth="1" outlineLevel="1"/>
    <col min="167" max="168" width="12.5703125" style="190" hidden="1" customWidth="1" outlineLevel="1"/>
    <col min="169" max="169" width="12.140625" style="190" hidden="1" customWidth="1" outlineLevel="1"/>
    <col min="170" max="171" width="12.42578125" style="190" hidden="1" customWidth="1" outlineLevel="1"/>
    <col min="172" max="172" width="12.140625" style="190" hidden="1" customWidth="1" outlineLevel="1"/>
    <col min="173" max="173" width="12.42578125" style="190" hidden="1" customWidth="1" outlineLevel="1"/>
    <col min="174" max="175" width="12.140625" style="190" hidden="1" customWidth="1" outlineLevel="1"/>
    <col min="176" max="178" width="12.42578125" style="190" hidden="1" customWidth="1" outlineLevel="1"/>
    <col min="179" max="179" width="12.5703125" style="190" hidden="1" customWidth="1" outlineLevel="1"/>
    <col min="180" max="181" width="11.7109375" style="190" hidden="1" customWidth="1" outlineLevel="1"/>
    <col min="182" max="182" width="13" style="190" hidden="1" customWidth="1" outlineLevel="1"/>
    <col min="183" max="183" width="13.85546875" style="190" hidden="1" customWidth="1" outlineLevel="1"/>
    <col min="184" max="184" width="12.5703125" style="190" hidden="1" customWidth="1" outlineLevel="1"/>
    <col min="185" max="185" width="12" style="190" hidden="1" customWidth="1" outlineLevel="1"/>
    <col min="186" max="186" width="13.140625" style="190" hidden="1" customWidth="1" outlineLevel="1"/>
    <col min="187" max="187" width="12.42578125" style="190" hidden="1" customWidth="1" outlineLevel="1"/>
    <col min="188" max="188" width="13.42578125" style="190" hidden="1" customWidth="1" outlineLevel="1"/>
    <col min="189" max="189" width="12" style="190" hidden="1" customWidth="1" outlineLevel="1"/>
    <col min="190" max="190" width="12.42578125" style="190" hidden="1" customWidth="1" outlineLevel="1"/>
    <col min="191" max="191" width="12.140625" style="190" hidden="1" customWidth="1" outlineLevel="1"/>
    <col min="192" max="192" width="12" style="190" hidden="1" customWidth="1" outlineLevel="1"/>
    <col min="193" max="193" width="12.140625" style="190" hidden="1" customWidth="1" outlineLevel="1"/>
    <col min="194" max="195" width="12" style="190" hidden="1" customWidth="1" outlineLevel="1"/>
    <col min="196" max="197" width="12.140625" style="190" hidden="1" customWidth="1" outlineLevel="1"/>
    <col min="198" max="198" width="12.85546875" style="190" hidden="1" customWidth="1" outlineLevel="1"/>
    <col min="199" max="199" width="12.42578125" style="190" hidden="1" customWidth="1" outlineLevel="1"/>
    <col min="200" max="201" width="11.7109375" style="190" hidden="1" customWidth="1" outlineLevel="1"/>
    <col min="202" max="202" width="12.140625" style="190" hidden="1" customWidth="1" outlineLevel="1"/>
    <col min="203" max="203" width="12" style="190" hidden="1" customWidth="1" outlineLevel="1"/>
    <col min="204" max="204" width="12.5703125" style="190" hidden="1" customWidth="1" outlineLevel="1"/>
    <col min="205" max="205" width="12" style="190" hidden="1" customWidth="1" outlineLevel="1"/>
    <col min="206" max="206" width="11.7109375" style="190" hidden="1" customWidth="1" outlineLevel="1"/>
    <col min="207" max="207" width="12.42578125" style="190" hidden="1" customWidth="1" outlineLevel="1"/>
    <col min="208" max="208" width="12.140625" style="190" hidden="1" customWidth="1" outlineLevel="1"/>
    <col min="209" max="209" width="12" style="190" hidden="1" customWidth="1" outlineLevel="1"/>
    <col min="210" max="210" width="12.42578125" style="190" hidden="1" customWidth="1" outlineLevel="1"/>
    <col min="211" max="211" width="12.140625" style="190" hidden="1" customWidth="1" outlineLevel="1"/>
    <col min="212" max="212" width="12" style="190" hidden="1" customWidth="1" outlineLevel="1"/>
    <col min="213" max="213" width="12.140625" style="190" hidden="1" customWidth="1" outlineLevel="1"/>
    <col min="214" max="215" width="12" style="190" hidden="1" customWidth="1" outlineLevel="1"/>
    <col min="216" max="216" width="12.140625" style="190" hidden="1" customWidth="1" outlineLevel="1"/>
    <col min="217" max="217" width="13.7109375" style="190" hidden="1" customWidth="1" outlineLevel="1"/>
    <col min="218" max="218" width="12.140625" style="190" hidden="1" customWidth="1" outlineLevel="1"/>
    <col min="219" max="219" width="12.42578125" style="190" hidden="1" customWidth="1" outlineLevel="1"/>
    <col min="220" max="221" width="11.7109375" style="190" hidden="1" customWidth="1" outlineLevel="1"/>
    <col min="222" max="222" width="12.140625" style="190" hidden="1" customWidth="1" outlineLevel="1"/>
    <col min="223" max="223" width="9.42578125" style="190" customWidth="1" collapsed="1"/>
    <col min="224" max="224" width="9.5703125" style="190" bestFit="1" customWidth="1"/>
    <col min="225" max="225" width="11.7109375" style="190" bestFit="1" customWidth="1"/>
    <col min="226" max="226" width="12.140625" style="190" customWidth="1"/>
    <col min="227" max="227" width="12.85546875" style="190" customWidth="1" outlineLevel="1"/>
    <col min="228" max="228" width="12.42578125" style="190" customWidth="1" outlineLevel="1"/>
    <col min="229" max="229" width="12.140625" style="190" customWidth="1" outlineLevel="1"/>
    <col min="230" max="230" width="12.5703125" style="190" customWidth="1" outlineLevel="1"/>
    <col min="231" max="231" width="14" style="190" customWidth="1" outlineLevel="1"/>
    <col min="232" max="232" width="12.42578125" style="190" customWidth="1" outlineLevel="1"/>
    <col min="233" max="233" width="14" style="190" customWidth="1" outlineLevel="1"/>
    <col min="234" max="234" width="12.140625" style="190" customWidth="1" outlineLevel="1"/>
    <col min="235" max="235" width="12" style="190" customWidth="1" outlineLevel="1"/>
    <col min="236" max="237" width="12.140625" style="190" customWidth="1" outlineLevel="1"/>
    <col min="238" max="239" width="12.42578125" style="190" customWidth="1" outlineLevel="1"/>
    <col min="240" max="242" width="12.5703125" style="190" customWidth="1" outlineLevel="1"/>
    <col min="243" max="244" width="13.85546875" style="190" customWidth="1" outlineLevel="1"/>
    <col min="245" max="245" width="14" style="190" customWidth="1" outlineLevel="1"/>
    <col min="246" max="246" width="12.42578125" style="190" customWidth="1" outlineLevel="1"/>
    <col min="247" max="247" width="13" style="190" customWidth="1" outlineLevel="1"/>
    <col min="248" max="248" width="12.5703125" style="190" customWidth="1" outlineLevel="1"/>
    <col min="249" max="249" width="12.42578125" style="190" customWidth="1" outlineLevel="1"/>
    <col min="250" max="250" width="12.85546875" style="190" customWidth="1" outlineLevel="1"/>
    <col min="251" max="251" width="14.28515625" style="190" customWidth="1" outlineLevel="1"/>
    <col min="252" max="252" width="12.5703125" style="190" customWidth="1" outlineLevel="1"/>
    <col min="253" max="253" width="14.28515625" style="190" customWidth="1" outlineLevel="1"/>
    <col min="254" max="254" width="12.42578125" style="190" customWidth="1" outlineLevel="1"/>
    <col min="255" max="255" width="12.140625" style="190" customWidth="1" outlineLevel="1"/>
    <col min="256" max="257" width="12.42578125" style="190" customWidth="1" outlineLevel="1"/>
    <col min="258" max="259" width="12.5703125" style="190" customWidth="1" outlineLevel="1"/>
    <col min="260" max="262" width="12.85546875" style="190" customWidth="1" outlineLevel="1"/>
    <col min="263" max="264" width="14" style="190" customWidth="1" outlineLevel="1"/>
    <col min="265" max="265" width="14.28515625" style="190" customWidth="1" outlineLevel="1"/>
    <col min="266" max="266" width="13" style="190" customWidth="1" outlineLevel="1"/>
    <col min="267" max="267" width="13.85546875" style="190" customWidth="1" outlineLevel="1"/>
    <col min="268" max="268" width="13.140625" style="190" customWidth="1" outlineLevel="1"/>
    <col min="269" max="269" width="13" style="190" customWidth="1" outlineLevel="1"/>
    <col min="270" max="270" width="13.42578125" style="190" customWidth="1" outlineLevel="1"/>
    <col min="271" max="271" width="14.85546875" style="190" customWidth="1" outlineLevel="1"/>
    <col min="272" max="272" width="13.140625" style="190" customWidth="1" outlineLevel="1"/>
    <col min="273" max="273" width="14.85546875" style="190" customWidth="1" outlineLevel="1"/>
    <col min="274" max="274" width="13" style="190" customWidth="1" outlineLevel="1"/>
    <col min="275" max="275" width="12.85546875" style="190" customWidth="1" outlineLevel="1"/>
    <col min="276" max="277" width="13" style="190" customWidth="1" outlineLevel="1"/>
    <col min="278" max="279" width="13.140625" style="190" customWidth="1" outlineLevel="1"/>
    <col min="280" max="282" width="13.42578125" style="190" customWidth="1" outlineLevel="1"/>
    <col min="283" max="284" width="14.5703125" style="190" customWidth="1" outlineLevel="1"/>
    <col min="285" max="285" width="14.85546875" style="190" customWidth="1" outlineLevel="1"/>
    <col min="286" max="286" width="12.85546875" style="190" customWidth="1" outlineLevel="1"/>
    <col min="287" max="287" width="13.42578125" style="190" customWidth="1" outlineLevel="1"/>
    <col min="288" max="288" width="13" style="190" customWidth="1" outlineLevel="1"/>
    <col min="289" max="289" width="12.85546875" style="190" customWidth="1" outlineLevel="1"/>
    <col min="290" max="290" width="13.140625" style="190" customWidth="1" outlineLevel="1"/>
    <col min="291" max="291" width="14.5703125" style="190" customWidth="1" outlineLevel="1"/>
    <col min="292" max="292" width="13" style="190" customWidth="1" outlineLevel="1"/>
    <col min="293" max="293" width="14.5703125" style="190" customWidth="1" outlineLevel="1"/>
    <col min="294" max="294" width="12.85546875" style="190" customWidth="1" outlineLevel="1"/>
    <col min="295" max="295" width="12.5703125" style="190" customWidth="1" outlineLevel="1"/>
    <col min="296" max="297" width="12.85546875" style="190" customWidth="1" outlineLevel="1"/>
    <col min="298" max="299" width="13" style="190" customWidth="1" outlineLevel="1"/>
    <col min="300" max="302" width="13.140625" style="190" customWidth="1" outlineLevel="1"/>
    <col min="303" max="304" width="14.42578125" style="190" customWidth="1" outlineLevel="1"/>
    <col min="305" max="305" width="14.5703125" style="190" customWidth="1" outlineLevel="1"/>
    <col min="306" max="306" width="11.140625" style="190" customWidth="1" outlineLevel="1"/>
    <col min="307" max="307" width="11.7109375" style="190" customWidth="1" outlineLevel="1"/>
    <col min="308" max="308" width="11.42578125" style="190" customWidth="1" outlineLevel="1"/>
    <col min="309" max="309" width="11.140625" style="190" customWidth="1" outlineLevel="1"/>
    <col min="310" max="310" width="11.5703125" style="190" customWidth="1" outlineLevel="1"/>
    <col min="311" max="311" width="12.85546875" style="190" customWidth="1" outlineLevel="1"/>
    <col min="312" max="312" width="11.42578125" style="190" customWidth="1" outlineLevel="1"/>
    <col min="313" max="313" width="12.85546875" style="190" customWidth="1" outlineLevel="1"/>
    <col min="314" max="314" width="11.140625" style="190" customWidth="1" outlineLevel="1"/>
    <col min="315" max="315" width="11" style="190" customWidth="1" outlineLevel="1"/>
    <col min="316" max="317" width="11.140625" style="190" customWidth="1" outlineLevel="1"/>
    <col min="318" max="319" width="11.42578125" style="190" customWidth="1" outlineLevel="1"/>
    <col min="320" max="322" width="11.5703125" style="190" customWidth="1" outlineLevel="1"/>
    <col min="323" max="324" width="12.5703125" style="190" customWidth="1" outlineLevel="1"/>
    <col min="325" max="325" width="12.85546875" style="190" customWidth="1" outlineLevel="1"/>
    <col min="326" max="326" width="14.7109375" style="190" bestFit="1" customWidth="1"/>
    <col min="327" max="327" width="13.140625" style="190" customWidth="1" outlineLevel="1"/>
    <col min="328" max="328" width="12.5703125" style="190" customWidth="1" outlineLevel="1"/>
    <col min="329" max="329" width="12.42578125" style="190" customWidth="1" outlineLevel="1"/>
    <col min="330" max="330" width="12.85546875" style="190" customWidth="1" outlineLevel="1"/>
    <col min="331" max="331" width="14.28515625" style="190" customWidth="1" outlineLevel="1"/>
    <col min="332" max="332" width="12.7109375" style="190" customWidth="1" outlineLevel="1"/>
    <col min="333" max="333" width="14.28515625" style="190" customWidth="1" outlineLevel="1"/>
    <col min="334" max="334" width="12.7109375" style="190" customWidth="1" outlineLevel="1"/>
    <col min="335" max="335" width="12.28515625" style="190" customWidth="1" outlineLevel="1"/>
    <col min="336" max="336" width="12.7109375" style="190" customWidth="1" outlineLevel="1"/>
    <col min="337" max="337" width="12.42578125" style="190" customWidth="1" outlineLevel="1"/>
    <col min="338" max="338" width="12.5703125" style="190" customWidth="1" outlineLevel="1"/>
    <col min="339" max="339" width="12.7109375" style="190" customWidth="1" outlineLevel="1"/>
    <col min="340" max="342" width="12.85546875" style="190" customWidth="1" outlineLevel="1"/>
    <col min="343" max="344" width="14" style="190" customWidth="1" outlineLevel="1"/>
    <col min="345" max="345" width="14.28515625" style="190" customWidth="1" outlineLevel="1"/>
    <col min="346" max="346" width="12.7109375" style="190" customWidth="1" outlineLevel="1"/>
    <col min="347" max="347" width="13.42578125" style="190" customWidth="1" outlineLevel="1"/>
    <col min="348" max="348" width="12.85546875" style="190" customWidth="1" outlineLevel="1"/>
    <col min="349" max="349" width="12.7109375" style="190" customWidth="1" outlineLevel="1"/>
    <col min="350" max="350" width="13.140625" style="190" customWidth="1" outlineLevel="1"/>
    <col min="351" max="351" width="14.42578125" style="190" customWidth="1" outlineLevel="1"/>
    <col min="352" max="352" width="13" style="190" customWidth="1" outlineLevel="1"/>
    <col min="353" max="353" width="14.5703125" style="190" customWidth="1" outlineLevel="1"/>
    <col min="354" max="354" width="13" style="190" customWidth="1" outlineLevel="1"/>
    <col min="355" max="355" width="12.7109375" style="190" customWidth="1" outlineLevel="1"/>
    <col min="356" max="356" width="13" style="190" customWidth="1" outlineLevel="1"/>
    <col min="357" max="357" width="12.7109375" style="190" customWidth="1" outlineLevel="1"/>
    <col min="358" max="358" width="12.85546875" style="190" customWidth="1" outlineLevel="1"/>
    <col min="359" max="361" width="13" style="190" customWidth="1" outlineLevel="1"/>
    <col min="362" max="362" width="13.140625" style="190" customWidth="1" outlineLevel="1"/>
    <col min="363" max="364" width="14.28515625" style="190" customWidth="1" outlineLevel="1"/>
    <col min="365" max="365" width="14.42578125" style="190" customWidth="1" outlineLevel="1"/>
    <col min="366" max="366" width="13.140625" style="190" customWidth="1" outlineLevel="1"/>
    <col min="367" max="367" width="14" style="190" customWidth="1" outlineLevel="1"/>
    <col min="368" max="368" width="13.42578125" style="190" customWidth="1" outlineLevel="1"/>
    <col min="369" max="369" width="13.140625" style="190" customWidth="1" outlineLevel="1"/>
    <col min="370" max="370" width="13.85546875" style="190" customWidth="1" outlineLevel="1"/>
    <col min="371" max="371" width="15" style="190" customWidth="1" outlineLevel="1"/>
    <col min="372" max="372" width="13.42578125" style="190" customWidth="1" outlineLevel="1"/>
    <col min="373" max="373" width="15" style="190" customWidth="1" outlineLevel="1"/>
    <col min="374" max="374" width="13.140625" style="190" customWidth="1" outlineLevel="1"/>
    <col min="375" max="375" width="13" style="190" customWidth="1" outlineLevel="1"/>
    <col min="376" max="377" width="13.140625" style="190" customWidth="1" outlineLevel="1"/>
    <col min="378" max="379" width="13.42578125" style="190" customWidth="1" outlineLevel="1"/>
    <col min="380" max="382" width="13.85546875" style="190" customWidth="1" outlineLevel="1"/>
    <col min="383" max="384" width="14.85546875" style="190" customWidth="1" outlineLevel="1"/>
    <col min="385" max="385" width="15" style="190" customWidth="1" outlineLevel="1"/>
    <col min="386" max="386" width="13" style="190" customWidth="1" outlineLevel="1"/>
    <col min="387" max="387" width="13.85546875" style="190" customWidth="1" outlineLevel="1"/>
    <col min="388" max="388" width="13.140625" style="190" customWidth="1" outlineLevel="1"/>
    <col min="389" max="389" width="13" style="190" customWidth="1" outlineLevel="1"/>
    <col min="390" max="390" width="13.42578125" style="190" customWidth="1" outlineLevel="1"/>
    <col min="391" max="391" width="14.85546875" style="190" customWidth="1" outlineLevel="1"/>
    <col min="392" max="392" width="13.140625" style="190" customWidth="1" outlineLevel="1"/>
    <col min="393" max="393" width="14.85546875" style="190" customWidth="1" outlineLevel="1"/>
    <col min="394" max="394" width="13" style="190" customWidth="1" outlineLevel="1"/>
    <col min="395" max="395" width="12.85546875" style="190" customWidth="1" outlineLevel="1"/>
    <col min="396" max="397" width="13" style="190" customWidth="1" outlineLevel="1"/>
    <col min="398" max="399" width="13.140625" style="190" customWidth="1" outlineLevel="1"/>
    <col min="400" max="402" width="13.42578125" style="190" customWidth="1" outlineLevel="1"/>
    <col min="403" max="404" width="14.5703125" style="190" customWidth="1" outlineLevel="1"/>
    <col min="405" max="405" width="14.85546875" style="190" customWidth="1" outlineLevel="1"/>
    <col min="406" max="406" width="11.42578125" style="190" customWidth="1" outlineLevel="1"/>
    <col min="407" max="407" width="12" style="190" customWidth="1" outlineLevel="1"/>
    <col min="408" max="408" width="11.5703125" style="190" customWidth="1" outlineLevel="1"/>
    <col min="409" max="409" width="11.42578125" style="190" customWidth="1" outlineLevel="1"/>
    <col min="410" max="410" width="11.7109375" style="190" customWidth="1" outlineLevel="1"/>
    <col min="411" max="411" width="13" style="190" customWidth="1" outlineLevel="1"/>
    <col min="412" max="412" width="11.5703125" style="190" customWidth="1" outlineLevel="1"/>
    <col min="413" max="413" width="13.140625" style="190" customWidth="1" outlineLevel="1"/>
    <col min="414" max="414" width="11.42578125" style="190" customWidth="1" outlineLevel="1"/>
    <col min="415" max="415" width="11.140625" style="190" customWidth="1" outlineLevel="1"/>
    <col min="416" max="416" width="12.42578125" style="190" customWidth="1" outlineLevel="1"/>
    <col min="417" max="417" width="11.42578125" style="190" customWidth="1" outlineLevel="1"/>
    <col min="418" max="419" width="11.5703125" style="190" customWidth="1" outlineLevel="1"/>
    <col min="420" max="422" width="11.7109375" style="190" customWidth="1" outlineLevel="1"/>
    <col min="423" max="424" width="12.85546875" style="190" customWidth="1" outlineLevel="1"/>
    <col min="425" max="425" width="13" style="190" customWidth="1" outlineLevel="1"/>
    <col min="426" max="426" width="12.140625" style="190" customWidth="1" outlineLevel="1"/>
    <col min="427" max="427" width="12.85546875" style="190" customWidth="1" outlineLevel="1"/>
    <col min="428" max="428" width="12.42578125" style="190" customWidth="1" outlineLevel="1"/>
    <col min="429" max="429" width="12.5703125" style="190" customWidth="1" outlineLevel="1"/>
    <col min="430" max="430" width="12.140625" style="190" customWidth="1" outlineLevel="1"/>
    <col min="431" max="431" width="14" style="190" customWidth="1" outlineLevel="1"/>
    <col min="432" max="432" width="12.42578125" style="190" customWidth="1" outlineLevel="1"/>
    <col min="433" max="433" width="14" style="190" customWidth="1" outlineLevel="1"/>
    <col min="434" max="434" width="12.140625" style="190" customWidth="1" outlineLevel="1"/>
    <col min="435" max="435" width="12" style="190" customWidth="1" outlineLevel="1"/>
    <col min="436" max="437" width="12.140625" style="190" customWidth="1" outlineLevel="1"/>
    <col min="438" max="439" width="12.42578125" style="190" customWidth="1" outlineLevel="1"/>
    <col min="440" max="442" width="12.5703125" style="190" customWidth="1" outlineLevel="1"/>
    <col min="443" max="444" width="13.85546875" style="190" customWidth="1" outlineLevel="1"/>
    <col min="445" max="445" width="14" style="190" customWidth="1" outlineLevel="1"/>
    <col min="446" max="446" width="15.42578125" style="190" bestFit="1" customWidth="1" collapsed="1"/>
    <col min="447" max="16384" width="9.140625" style="190"/>
  </cols>
  <sheetData>
    <row r="1" spans="1:446" s="188" customFormat="1" ht="25.5" x14ac:dyDescent="0.2">
      <c r="A1" s="195" t="s">
        <v>136</v>
      </c>
      <c r="B1" s="195" t="s">
        <v>137</v>
      </c>
      <c r="C1" s="196" t="s">
        <v>222</v>
      </c>
      <c r="D1" s="195" t="s">
        <v>72</v>
      </c>
      <c r="E1" s="195" t="s">
        <v>466</v>
      </c>
      <c r="F1" s="195" t="s">
        <v>467</v>
      </c>
      <c r="G1" s="196" t="s">
        <v>14</v>
      </c>
      <c r="H1" s="196" t="s">
        <v>15</v>
      </c>
      <c r="I1" s="196" t="s">
        <v>468</v>
      </c>
      <c r="J1" s="196" t="s">
        <v>469</v>
      </c>
      <c r="K1" s="196" t="s">
        <v>470</v>
      </c>
      <c r="L1" s="196" t="s">
        <v>471</v>
      </c>
      <c r="M1" s="196" t="s">
        <v>472</v>
      </c>
      <c r="N1" s="196" t="s">
        <v>473</v>
      </c>
      <c r="O1" s="196" t="s">
        <v>474</v>
      </c>
      <c r="P1" s="196" t="s">
        <v>475</v>
      </c>
      <c r="Q1" s="196" t="s">
        <v>476</v>
      </c>
      <c r="R1" s="196" t="s">
        <v>477</v>
      </c>
      <c r="S1" s="196" t="s">
        <v>478</v>
      </c>
      <c r="T1" s="196" t="s">
        <v>479</v>
      </c>
      <c r="U1" s="196" t="s">
        <v>480</v>
      </c>
      <c r="V1" s="196" t="s">
        <v>481</v>
      </c>
      <c r="W1" s="197" t="s">
        <v>482</v>
      </c>
      <c r="X1" s="196" t="s">
        <v>483</v>
      </c>
      <c r="Y1" s="196" t="s">
        <v>484</v>
      </c>
      <c r="Z1" s="196" t="s">
        <v>485</v>
      </c>
      <c r="AA1" s="196" t="s">
        <v>486</v>
      </c>
      <c r="AB1" s="196" t="s">
        <v>487</v>
      </c>
      <c r="AC1" s="196" t="s">
        <v>488</v>
      </c>
      <c r="AD1" s="196" t="s">
        <v>489</v>
      </c>
      <c r="AE1" s="196" t="s">
        <v>490</v>
      </c>
      <c r="AF1" s="196" t="s">
        <v>491</v>
      </c>
      <c r="AG1" s="196" t="s">
        <v>492</v>
      </c>
      <c r="AH1" s="196" t="s">
        <v>493</v>
      </c>
      <c r="AI1" s="196" t="s">
        <v>494</v>
      </c>
      <c r="AJ1" s="196" t="s">
        <v>495</v>
      </c>
      <c r="AK1" s="196" t="s">
        <v>496</v>
      </c>
      <c r="AL1" s="196" t="s">
        <v>497</v>
      </c>
      <c r="AM1" s="196" t="s">
        <v>498</v>
      </c>
      <c r="AN1" s="196" t="s">
        <v>499</v>
      </c>
      <c r="AO1" s="196" t="s">
        <v>500</v>
      </c>
      <c r="AP1" s="196" t="s">
        <v>501</v>
      </c>
      <c r="AQ1" s="197" t="s">
        <v>502</v>
      </c>
      <c r="AR1" s="196" t="s">
        <v>503</v>
      </c>
      <c r="AS1" s="196" t="s">
        <v>504</v>
      </c>
      <c r="AT1" s="196" t="s">
        <v>505</v>
      </c>
      <c r="AU1" s="196" t="s">
        <v>506</v>
      </c>
      <c r="AV1" s="196" t="s">
        <v>507</v>
      </c>
      <c r="AW1" s="196" t="s">
        <v>508</v>
      </c>
      <c r="AX1" s="196" t="s">
        <v>509</v>
      </c>
      <c r="AY1" s="196" t="s">
        <v>510</v>
      </c>
      <c r="AZ1" s="196" t="s">
        <v>511</v>
      </c>
      <c r="BA1" s="196" t="s">
        <v>512</v>
      </c>
      <c r="BB1" s="196" t="s">
        <v>513</v>
      </c>
      <c r="BC1" s="196" t="s">
        <v>514</v>
      </c>
      <c r="BD1" s="196" t="s">
        <v>515</v>
      </c>
      <c r="BE1" s="196" t="s">
        <v>516</v>
      </c>
      <c r="BF1" s="196" t="s">
        <v>517</v>
      </c>
      <c r="BG1" s="196" t="s">
        <v>518</v>
      </c>
      <c r="BH1" s="196" t="s">
        <v>519</v>
      </c>
      <c r="BI1" s="196" t="s">
        <v>520</v>
      </c>
      <c r="BJ1" s="196" t="s">
        <v>521</v>
      </c>
      <c r="BK1" s="197" t="s">
        <v>522</v>
      </c>
      <c r="BL1" s="196" t="s">
        <v>523</v>
      </c>
      <c r="BM1" s="196" t="s">
        <v>524</v>
      </c>
      <c r="BN1" s="196" t="s">
        <v>525</v>
      </c>
      <c r="BO1" s="196" t="s">
        <v>526</v>
      </c>
      <c r="BP1" s="196" t="s">
        <v>527</v>
      </c>
      <c r="BQ1" s="196" t="s">
        <v>528</v>
      </c>
      <c r="BR1" s="196" t="s">
        <v>529</v>
      </c>
      <c r="BS1" s="196" t="s">
        <v>530</v>
      </c>
      <c r="BT1" s="196" t="s">
        <v>531</v>
      </c>
      <c r="BU1" s="196" t="s">
        <v>532</v>
      </c>
      <c r="BV1" s="196" t="s">
        <v>533</v>
      </c>
      <c r="BW1" s="196" t="s">
        <v>534</v>
      </c>
      <c r="BX1" s="196" t="s">
        <v>535</v>
      </c>
      <c r="BY1" s="196" t="s">
        <v>536</v>
      </c>
      <c r="BZ1" s="196" t="s">
        <v>537</v>
      </c>
      <c r="CA1" s="196" t="s">
        <v>538</v>
      </c>
      <c r="CB1" s="196" t="s">
        <v>539</v>
      </c>
      <c r="CC1" s="196" t="s">
        <v>540</v>
      </c>
      <c r="CD1" s="196" t="s">
        <v>541</v>
      </c>
      <c r="CE1" s="197" t="s">
        <v>542</v>
      </c>
      <c r="CF1" s="196" t="s">
        <v>543</v>
      </c>
      <c r="CG1" s="196" t="s">
        <v>544</v>
      </c>
      <c r="CH1" s="196" t="s">
        <v>545</v>
      </c>
      <c r="CI1" s="196" t="s">
        <v>546</v>
      </c>
      <c r="CJ1" s="196" t="s">
        <v>547</v>
      </c>
      <c r="CK1" s="196" t="s">
        <v>548</v>
      </c>
      <c r="CL1" s="196" t="s">
        <v>549</v>
      </c>
      <c r="CM1" s="196" t="s">
        <v>550</v>
      </c>
      <c r="CN1" s="196" t="s">
        <v>551</v>
      </c>
      <c r="CO1" s="196" t="s">
        <v>552</v>
      </c>
      <c r="CP1" s="196" t="s">
        <v>553</v>
      </c>
      <c r="CQ1" s="196" t="s">
        <v>554</v>
      </c>
      <c r="CR1" s="196" t="s">
        <v>555</v>
      </c>
      <c r="CS1" s="196" t="s">
        <v>556</v>
      </c>
      <c r="CT1" s="196" t="s">
        <v>557</v>
      </c>
      <c r="CU1" s="196" t="s">
        <v>558</v>
      </c>
      <c r="CV1" s="196" t="s">
        <v>559</v>
      </c>
      <c r="CW1" s="196" t="s">
        <v>560</v>
      </c>
      <c r="CX1" s="196" t="s">
        <v>561</v>
      </c>
      <c r="CY1" s="197" t="s">
        <v>562</v>
      </c>
      <c r="CZ1" s="196" t="s">
        <v>563</v>
      </c>
      <c r="DA1" s="196" t="s">
        <v>564</v>
      </c>
      <c r="DB1" s="196" t="s">
        <v>565</v>
      </c>
      <c r="DC1" s="196" t="s">
        <v>566</v>
      </c>
      <c r="DD1" s="196" t="s">
        <v>567</v>
      </c>
      <c r="DE1" s="196" t="s">
        <v>568</v>
      </c>
      <c r="DF1" s="196" t="s">
        <v>569</v>
      </c>
      <c r="DG1" s="196" t="s">
        <v>570</v>
      </c>
      <c r="DH1" s="196" t="s">
        <v>571</v>
      </c>
      <c r="DI1" s="196" t="s">
        <v>572</v>
      </c>
      <c r="DJ1" s="196" t="s">
        <v>573</v>
      </c>
      <c r="DK1" s="196" t="s">
        <v>574</v>
      </c>
      <c r="DL1" s="196" t="s">
        <v>575</v>
      </c>
      <c r="DM1" s="196" t="s">
        <v>576</v>
      </c>
      <c r="DN1" s="196" t="s">
        <v>577</v>
      </c>
      <c r="DO1" s="196" t="s">
        <v>578</v>
      </c>
      <c r="DP1" s="196" t="s">
        <v>579</v>
      </c>
      <c r="DQ1" s="196" t="s">
        <v>580</v>
      </c>
      <c r="DR1" s="196" t="s">
        <v>581</v>
      </c>
      <c r="DS1" s="197" t="s">
        <v>582</v>
      </c>
      <c r="DT1" s="196" t="s">
        <v>583</v>
      </c>
      <c r="DU1" s="196" t="s">
        <v>584</v>
      </c>
      <c r="DV1" s="196" t="s">
        <v>585</v>
      </c>
      <c r="DW1" s="196" t="s">
        <v>586</v>
      </c>
      <c r="DX1" s="196" t="s">
        <v>587</v>
      </c>
      <c r="DY1" s="196" t="s">
        <v>588</v>
      </c>
      <c r="DZ1" s="196" t="s">
        <v>589</v>
      </c>
      <c r="EA1" s="196" t="s">
        <v>590</v>
      </c>
      <c r="EB1" s="196" t="s">
        <v>591</v>
      </c>
      <c r="EC1" s="196" t="s">
        <v>592</v>
      </c>
      <c r="ED1" s="196" t="s">
        <v>593</v>
      </c>
      <c r="EE1" s="196" t="s">
        <v>594</v>
      </c>
      <c r="EF1" s="196" t="s">
        <v>595</v>
      </c>
      <c r="EG1" s="196" t="s">
        <v>596</v>
      </c>
      <c r="EH1" s="196" t="s">
        <v>597</v>
      </c>
      <c r="EI1" s="196" t="s">
        <v>598</v>
      </c>
      <c r="EJ1" s="196" t="s">
        <v>599</v>
      </c>
      <c r="EK1" s="196" t="s">
        <v>600</v>
      </c>
      <c r="EL1" s="196" t="s">
        <v>601</v>
      </c>
      <c r="EM1" s="197" t="s">
        <v>602</v>
      </c>
      <c r="EN1" s="196" t="s">
        <v>603</v>
      </c>
      <c r="EO1" s="196" t="s">
        <v>604</v>
      </c>
      <c r="EP1" s="196" t="s">
        <v>605</v>
      </c>
      <c r="EQ1" s="196" t="s">
        <v>606</v>
      </c>
      <c r="ER1" s="196" t="s">
        <v>607</v>
      </c>
      <c r="ES1" s="196" t="s">
        <v>608</v>
      </c>
      <c r="ET1" s="196" t="s">
        <v>609</v>
      </c>
      <c r="EU1" s="196" t="s">
        <v>610</v>
      </c>
      <c r="EV1" s="196" t="s">
        <v>611</v>
      </c>
      <c r="EW1" s="196" t="s">
        <v>612</v>
      </c>
      <c r="EX1" s="196" t="s">
        <v>613</v>
      </c>
      <c r="EY1" s="196" t="s">
        <v>614</v>
      </c>
      <c r="EZ1" s="196" t="s">
        <v>615</v>
      </c>
      <c r="FA1" s="196" t="s">
        <v>616</v>
      </c>
      <c r="FB1" s="196" t="s">
        <v>617</v>
      </c>
      <c r="FC1" s="196" t="s">
        <v>618</v>
      </c>
      <c r="FD1" s="196" t="s">
        <v>619</v>
      </c>
      <c r="FE1" s="196" t="s">
        <v>620</v>
      </c>
      <c r="FF1" s="196" t="s">
        <v>621</v>
      </c>
      <c r="FG1" s="197" t="s">
        <v>622</v>
      </c>
      <c r="FH1" s="196" t="s">
        <v>623</v>
      </c>
      <c r="FI1" s="196" t="s">
        <v>624</v>
      </c>
      <c r="FJ1" s="196" t="s">
        <v>625</v>
      </c>
      <c r="FK1" s="196" t="s">
        <v>626</v>
      </c>
      <c r="FL1" s="196" t="s">
        <v>627</v>
      </c>
      <c r="FM1" s="196" t="s">
        <v>628</v>
      </c>
      <c r="FN1" s="196" t="s">
        <v>629</v>
      </c>
      <c r="FO1" s="196" t="s">
        <v>630</v>
      </c>
      <c r="FP1" s="196" t="s">
        <v>631</v>
      </c>
      <c r="FQ1" s="196" t="s">
        <v>632</v>
      </c>
      <c r="FR1" s="196" t="s">
        <v>633</v>
      </c>
      <c r="FS1" s="196" t="s">
        <v>634</v>
      </c>
      <c r="FT1" s="196" t="s">
        <v>635</v>
      </c>
      <c r="FU1" s="196" t="s">
        <v>636</v>
      </c>
      <c r="FV1" s="196" t="s">
        <v>637</v>
      </c>
      <c r="FW1" s="196" t="s">
        <v>638</v>
      </c>
      <c r="FX1" s="196" t="s">
        <v>639</v>
      </c>
      <c r="FY1" s="196" t="s">
        <v>640</v>
      </c>
      <c r="FZ1" s="196" t="s">
        <v>641</v>
      </c>
      <c r="GA1" s="197" t="s">
        <v>642</v>
      </c>
      <c r="GB1" s="196" t="s">
        <v>643</v>
      </c>
      <c r="GC1" s="196" t="s">
        <v>644</v>
      </c>
      <c r="GD1" s="196" t="s">
        <v>645</v>
      </c>
      <c r="GE1" s="196" t="s">
        <v>646</v>
      </c>
      <c r="GF1" s="196" t="s">
        <v>647</v>
      </c>
      <c r="GG1" s="196" t="s">
        <v>648</v>
      </c>
      <c r="GH1" s="196" t="s">
        <v>649</v>
      </c>
      <c r="GI1" s="196" t="s">
        <v>650</v>
      </c>
      <c r="GJ1" s="196" t="s">
        <v>651</v>
      </c>
      <c r="GK1" s="196" t="s">
        <v>652</v>
      </c>
      <c r="GL1" s="196" t="s">
        <v>653</v>
      </c>
      <c r="GM1" s="196" t="s">
        <v>654</v>
      </c>
      <c r="GN1" s="196" t="s">
        <v>655</v>
      </c>
      <c r="GO1" s="196" t="s">
        <v>656</v>
      </c>
      <c r="GP1" s="196" t="s">
        <v>657</v>
      </c>
      <c r="GQ1" s="196" t="s">
        <v>658</v>
      </c>
      <c r="GR1" s="196" t="s">
        <v>659</v>
      </c>
      <c r="GS1" s="196" t="s">
        <v>660</v>
      </c>
      <c r="GT1" s="196" t="s">
        <v>661</v>
      </c>
      <c r="GU1" s="197" t="s">
        <v>662</v>
      </c>
      <c r="GV1" s="196" t="s">
        <v>663</v>
      </c>
      <c r="GW1" s="196" t="s">
        <v>664</v>
      </c>
      <c r="GX1" s="196" t="s">
        <v>665</v>
      </c>
      <c r="GY1" s="196" t="s">
        <v>666</v>
      </c>
      <c r="GZ1" s="196" t="s">
        <v>667</v>
      </c>
      <c r="HA1" s="196" t="s">
        <v>668</v>
      </c>
      <c r="HB1" s="196" t="s">
        <v>669</v>
      </c>
      <c r="HC1" s="196" t="s">
        <v>670</v>
      </c>
      <c r="HD1" s="196" t="s">
        <v>671</v>
      </c>
      <c r="HE1" s="196" t="s">
        <v>672</v>
      </c>
      <c r="HF1" s="196" t="s">
        <v>673</v>
      </c>
      <c r="HG1" s="196" t="s">
        <v>674</v>
      </c>
      <c r="HH1" s="196" t="s">
        <v>675</v>
      </c>
      <c r="HI1" s="196" t="s">
        <v>676</v>
      </c>
      <c r="HJ1" s="196" t="s">
        <v>677</v>
      </c>
      <c r="HK1" s="196" t="s">
        <v>678</v>
      </c>
      <c r="HL1" s="196" t="s">
        <v>679</v>
      </c>
      <c r="HM1" s="196" t="s">
        <v>680</v>
      </c>
      <c r="HN1" s="196" t="s">
        <v>681</v>
      </c>
      <c r="HP1" s="198" t="s">
        <v>72</v>
      </c>
      <c r="HQ1" s="199" t="s">
        <v>467</v>
      </c>
      <c r="HR1" s="189" t="s">
        <v>245</v>
      </c>
      <c r="HS1" s="189" t="s">
        <v>246</v>
      </c>
      <c r="HT1" s="189" t="s">
        <v>247</v>
      </c>
      <c r="HU1" s="189" t="s">
        <v>248</v>
      </c>
      <c r="HV1" s="189" t="s">
        <v>249</v>
      </c>
      <c r="HW1" s="189" t="s">
        <v>250</v>
      </c>
      <c r="HX1" s="189" t="s">
        <v>251</v>
      </c>
      <c r="HY1" s="189" t="s">
        <v>252</v>
      </c>
      <c r="HZ1" s="189" t="s">
        <v>253</v>
      </c>
      <c r="IA1" s="189" t="s">
        <v>254</v>
      </c>
      <c r="IB1" s="189" t="s">
        <v>255</v>
      </c>
      <c r="IC1" s="189" t="s">
        <v>256</v>
      </c>
      <c r="ID1" s="189" t="s">
        <v>257</v>
      </c>
      <c r="IE1" s="189" t="s">
        <v>258</v>
      </c>
      <c r="IF1" s="189" t="s">
        <v>259</v>
      </c>
      <c r="IG1" s="189" t="s">
        <v>260</v>
      </c>
      <c r="IH1" s="189" t="s">
        <v>261</v>
      </c>
      <c r="II1" s="189" t="s">
        <v>262</v>
      </c>
      <c r="IJ1" s="189" t="s">
        <v>263</v>
      </c>
      <c r="IK1" s="189" t="s">
        <v>264</v>
      </c>
      <c r="IL1" s="189" t="s">
        <v>265</v>
      </c>
      <c r="IM1" s="189" t="s">
        <v>266</v>
      </c>
      <c r="IN1" s="189" t="s">
        <v>267</v>
      </c>
      <c r="IO1" s="189" t="s">
        <v>268</v>
      </c>
      <c r="IP1" s="189" t="s">
        <v>269</v>
      </c>
      <c r="IQ1" s="189" t="s">
        <v>270</v>
      </c>
      <c r="IR1" s="189" t="s">
        <v>271</v>
      </c>
      <c r="IS1" s="189" t="s">
        <v>272</v>
      </c>
      <c r="IT1" s="189" t="s">
        <v>273</v>
      </c>
      <c r="IU1" s="189" t="s">
        <v>274</v>
      </c>
      <c r="IV1" s="189" t="s">
        <v>275</v>
      </c>
      <c r="IW1" s="189" t="s">
        <v>276</v>
      </c>
      <c r="IX1" s="189" t="s">
        <v>277</v>
      </c>
      <c r="IY1" s="189" t="s">
        <v>278</v>
      </c>
      <c r="IZ1" s="189" t="s">
        <v>279</v>
      </c>
      <c r="JA1" s="189" t="s">
        <v>280</v>
      </c>
      <c r="JB1" s="189" t="s">
        <v>281</v>
      </c>
      <c r="JC1" s="189" t="s">
        <v>282</v>
      </c>
      <c r="JD1" s="189" t="s">
        <v>283</v>
      </c>
      <c r="JE1" s="189" t="s">
        <v>284</v>
      </c>
      <c r="JF1" s="189" t="s">
        <v>285</v>
      </c>
      <c r="JG1" s="189" t="s">
        <v>286</v>
      </c>
      <c r="JH1" s="189" t="s">
        <v>287</v>
      </c>
      <c r="JI1" s="189" t="s">
        <v>288</v>
      </c>
      <c r="JJ1" s="189" t="s">
        <v>289</v>
      </c>
      <c r="JK1" s="189" t="s">
        <v>290</v>
      </c>
      <c r="JL1" s="189" t="s">
        <v>291</v>
      </c>
      <c r="JM1" s="189" t="s">
        <v>292</v>
      </c>
      <c r="JN1" s="189" t="s">
        <v>293</v>
      </c>
      <c r="JO1" s="189" t="s">
        <v>294</v>
      </c>
      <c r="JP1" s="189" t="s">
        <v>295</v>
      </c>
      <c r="JQ1" s="189" t="s">
        <v>296</v>
      </c>
      <c r="JR1" s="189" t="s">
        <v>297</v>
      </c>
      <c r="JS1" s="189" t="s">
        <v>298</v>
      </c>
      <c r="JT1" s="189" t="s">
        <v>299</v>
      </c>
      <c r="JU1" s="189" t="s">
        <v>300</v>
      </c>
      <c r="JV1" s="189" t="s">
        <v>301</v>
      </c>
      <c r="JW1" s="189" t="s">
        <v>302</v>
      </c>
      <c r="JX1" s="189" t="s">
        <v>303</v>
      </c>
      <c r="JY1" s="189" t="s">
        <v>304</v>
      </c>
      <c r="JZ1" s="189" t="s">
        <v>305</v>
      </c>
      <c r="KA1" s="189" t="s">
        <v>306</v>
      </c>
      <c r="KB1" s="189" t="s">
        <v>307</v>
      </c>
      <c r="KC1" s="189" t="s">
        <v>308</v>
      </c>
      <c r="KD1" s="189" t="s">
        <v>309</v>
      </c>
      <c r="KE1" s="189" t="s">
        <v>310</v>
      </c>
      <c r="KF1" s="189" t="s">
        <v>311</v>
      </c>
      <c r="KG1" s="189" t="s">
        <v>312</v>
      </c>
      <c r="KH1" s="189" t="s">
        <v>313</v>
      </c>
      <c r="KI1" s="189" t="s">
        <v>314</v>
      </c>
      <c r="KJ1" s="189" t="s">
        <v>315</v>
      </c>
      <c r="KK1" s="189" t="s">
        <v>316</v>
      </c>
      <c r="KL1" s="189" t="s">
        <v>317</v>
      </c>
      <c r="KM1" s="189" t="s">
        <v>318</v>
      </c>
      <c r="KN1" s="189" t="s">
        <v>319</v>
      </c>
      <c r="KO1" s="189" t="s">
        <v>320</v>
      </c>
      <c r="KP1" s="189" t="s">
        <v>321</v>
      </c>
      <c r="KQ1" s="189" t="s">
        <v>322</v>
      </c>
      <c r="KR1" s="189" t="s">
        <v>323</v>
      </c>
      <c r="KS1" s="189" t="s">
        <v>324</v>
      </c>
      <c r="KT1" s="189" t="s">
        <v>325</v>
      </c>
      <c r="KU1" s="189" t="s">
        <v>326</v>
      </c>
      <c r="KV1" s="189" t="s">
        <v>327</v>
      </c>
      <c r="KW1" s="189" t="s">
        <v>328</v>
      </c>
      <c r="KX1" s="189" t="s">
        <v>329</v>
      </c>
      <c r="KY1" s="189" t="s">
        <v>330</v>
      </c>
      <c r="KZ1" s="189" t="s">
        <v>331</v>
      </c>
      <c r="LA1" s="189" t="s">
        <v>332</v>
      </c>
      <c r="LB1" s="189" t="s">
        <v>333</v>
      </c>
      <c r="LC1" s="189" t="s">
        <v>334</v>
      </c>
      <c r="LD1" s="189" t="s">
        <v>335</v>
      </c>
      <c r="LE1" s="189" t="s">
        <v>336</v>
      </c>
      <c r="LF1" s="189" t="s">
        <v>337</v>
      </c>
      <c r="LG1" s="189" t="s">
        <v>338</v>
      </c>
      <c r="LH1" s="189" t="s">
        <v>339</v>
      </c>
      <c r="LI1" s="189" t="s">
        <v>340</v>
      </c>
      <c r="LJ1" s="189" t="s">
        <v>341</v>
      </c>
      <c r="LK1" s="189" t="s">
        <v>342</v>
      </c>
      <c r="LL1" s="189" t="s">
        <v>343</v>
      </c>
      <c r="LM1" s="189" t="s">
        <v>344</v>
      </c>
      <c r="LN1" s="189" t="s">
        <v>345</v>
      </c>
      <c r="LO1" s="189" t="s">
        <v>346</v>
      </c>
      <c r="LP1" s="189" t="s">
        <v>347</v>
      </c>
      <c r="LQ1" s="189" t="s">
        <v>348</v>
      </c>
      <c r="LR1" s="189" t="s">
        <v>349</v>
      </c>
      <c r="LS1" s="189" t="s">
        <v>350</v>
      </c>
      <c r="LT1" s="189" t="s">
        <v>351</v>
      </c>
      <c r="LU1" s="189" t="s">
        <v>352</v>
      </c>
      <c r="LV1" s="189" t="s">
        <v>353</v>
      </c>
      <c r="LW1" s="189" t="s">
        <v>354</v>
      </c>
      <c r="LX1" s="189" t="s">
        <v>355</v>
      </c>
      <c r="LY1" s="189" t="s">
        <v>356</v>
      </c>
      <c r="LZ1" s="189" t="s">
        <v>357</v>
      </c>
      <c r="MA1" s="189" t="s">
        <v>358</v>
      </c>
      <c r="MB1" s="189" t="s">
        <v>359</v>
      </c>
      <c r="MC1" s="189" t="s">
        <v>360</v>
      </c>
      <c r="MD1" s="189" t="s">
        <v>361</v>
      </c>
      <c r="ME1" s="189" t="s">
        <v>362</v>
      </c>
      <c r="MF1" s="189" t="s">
        <v>363</v>
      </c>
      <c r="MG1" s="189" t="s">
        <v>364</v>
      </c>
      <c r="MH1" s="189" t="s">
        <v>365</v>
      </c>
      <c r="MI1" s="189" t="s">
        <v>366</v>
      </c>
      <c r="MJ1" s="189" t="s">
        <v>367</v>
      </c>
      <c r="MK1" s="189" t="s">
        <v>368</v>
      </c>
      <c r="ML1" s="189" t="s">
        <v>369</v>
      </c>
      <c r="MM1" s="189" t="s">
        <v>370</v>
      </c>
      <c r="MN1" s="189" t="s">
        <v>371</v>
      </c>
      <c r="MO1" s="189" t="s">
        <v>372</v>
      </c>
      <c r="MP1" s="189" t="s">
        <v>373</v>
      </c>
      <c r="MQ1" s="189" t="s">
        <v>374</v>
      </c>
      <c r="MR1" s="189" t="s">
        <v>375</v>
      </c>
      <c r="MS1" s="189" t="s">
        <v>376</v>
      </c>
      <c r="MT1" s="189" t="s">
        <v>377</v>
      </c>
      <c r="MU1" s="189" t="s">
        <v>378</v>
      </c>
      <c r="MV1" s="189" t="s">
        <v>379</v>
      </c>
      <c r="MW1" s="189" t="s">
        <v>380</v>
      </c>
      <c r="MX1" s="189" t="s">
        <v>381</v>
      </c>
      <c r="MY1" s="189" t="s">
        <v>382</v>
      </c>
      <c r="MZ1" s="189" t="s">
        <v>383</v>
      </c>
      <c r="NA1" s="189" t="s">
        <v>384</v>
      </c>
      <c r="NB1" s="189" t="s">
        <v>385</v>
      </c>
      <c r="NC1" s="189" t="s">
        <v>386</v>
      </c>
      <c r="ND1" s="189" t="s">
        <v>387</v>
      </c>
      <c r="NE1" s="189" t="s">
        <v>388</v>
      </c>
      <c r="NF1" s="189" t="s">
        <v>389</v>
      </c>
      <c r="NG1" s="189" t="s">
        <v>390</v>
      </c>
      <c r="NH1" s="189" t="s">
        <v>391</v>
      </c>
      <c r="NI1" s="189" t="s">
        <v>392</v>
      </c>
      <c r="NJ1" s="189" t="s">
        <v>393</v>
      </c>
      <c r="NK1" s="189" t="s">
        <v>394</v>
      </c>
      <c r="NL1" s="189" t="s">
        <v>395</v>
      </c>
      <c r="NM1" s="189" t="s">
        <v>396</v>
      </c>
      <c r="NN1" s="189" t="s">
        <v>397</v>
      </c>
      <c r="NO1" s="189" t="s">
        <v>398</v>
      </c>
      <c r="NP1" s="189" t="s">
        <v>399</v>
      </c>
      <c r="NQ1" s="189" t="s">
        <v>400</v>
      </c>
      <c r="NR1" s="189" t="s">
        <v>401</v>
      </c>
      <c r="NS1" s="189" t="s">
        <v>402</v>
      </c>
      <c r="NT1" s="189" t="s">
        <v>403</v>
      </c>
      <c r="NU1" s="189" t="s">
        <v>404</v>
      </c>
      <c r="NV1" s="189" t="s">
        <v>405</v>
      </c>
      <c r="NW1" s="189" t="s">
        <v>406</v>
      </c>
      <c r="NX1" s="189" t="s">
        <v>407</v>
      </c>
      <c r="NY1" s="189" t="s">
        <v>408</v>
      </c>
      <c r="NZ1" s="189" t="s">
        <v>409</v>
      </c>
      <c r="OA1" s="189" t="s">
        <v>410</v>
      </c>
      <c r="OB1" s="189" t="s">
        <v>411</v>
      </c>
      <c r="OC1" s="189" t="s">
        <v>412</v>
      </c>
      <c r="OD1" s="189" t="s">
        <v>413</v>
      </c>
      <c r="OE1" s="189" t="s">
        <v>414</v>
      </c>
      <c r="OF1" s="189" t="s">
        <v>415</v>
      </c>
      <c r="OG1" s="189" t="s">
        <v>416</v>
      </c>
      <c r="OH1" s="189" t="s">
        <v>417</v>
      </c>
      <c r="OI1" s="189" t="s">
        <v>418</v>
      </c>
      <c r="OJ1" s="189" t="s">
        <v>419</v>
      </c>
      <c r="OK1" s="189" t="s">
        <v>420</v>
      </c>
      <c r="OL1" s="189" t="s">
        <v>421</v>
      </c>
      <c r="OM1" s="189" t="s">
        <v>422</v>
      </c>
      <c r="ON1" s="189" t="s">
        <v>423</v>
      </c>
      <c r="OO1" s="189" t="s">
        <v>424</v>
      </c>
      <c r="OP1" s="189" t="s">
        <v>425</v>
      </c>
      <c r="OQ1" s="189" t="s">
        <v>426</v>
      </c>
      <c r="OR1" s="189" t="s">
        <v>427</v>
      </c>
      <c r="OS1" s="189" t="s">
        <v>428</v>
      </c>
      <c r="OT1" s="189" t="s">
        <v>429</v>
      </c>
      <c r="OU1" s="189" t="s">
        <v>430</v>
      </c>
      <c r="OV1" s="189" t="s">
        <v>431</v>
      </c>
      <c r="OW1" s="189" t="s">
        <v>432</v>
      </c>
      <c r="OX1" s="189" t="s">
        <v>433</v>
      </c>
      <c r="OY1" s="189" t="s">
        <v>434</v>
      </c>
      <c r="OZ1" s="189" t="s">
        <v>435</v>
      </c>
      <c r="PA1" s="189" t="s">
        <v>436</v>
      </c>
      <c r="PB1" s="189" t="s">
        <v>437</v>
      </c>
      <c r="PC1" s="189" t="s">
        <v>438</v>
      </c>
      <c r="PD1" s="189" t="s">
        <v>439</v>
      </c>
      <c r="PE1" s="189" t="s">
        <v>440</v>
      </c>
      <c r="PF1" s="189" t="s">
        <v>441</v>
      </c>
      <c r="PG1" s="189" t="s">
        <v>442</v>
      </c>
      <c r="PH1" s="189" t="s">
        <v>443</v>
      </c>
      <c r="PI1" s="189" t="s">
        <v>444</v>
      </c>
      <c r="PJ1" s="189" t="s">
        <v>445</v>
      </c>
      <c r="PK1" s="189" t="s">
        <v>446</v>
      </c>
      <c r="PL1" s="189" t="s">
        <v>447</v>
      </c>
      <c r="PM1" s="189" t="s">
        <v>448</v>
      </c>
      <c r="PN1" s="189" t="s">
        <v>449</v>
      </c>
      <c r="PO1" s="189" t="s">
        <v>450</v>
      </c>
      <c r="PP1" s="189" t="s">
        <v>451</v>
      </c>
      <c r="PQ1" s="189" t="s">
        <v>452</v>
      </c>
      <c r="PR1" s="189" t="s">
        <v>453</v>
      </c>
      <c r="PS1" s="189" t="s">
        <v>454</v>
      </c>
      <c r="PT1" s="189" t="s">
        <v>455</v>
      </c>
      <c r="PU1" s="189" t="s">
        <v>456</v>
      </c>
      <c r="PV1" s="189" t="s">
        <v>457</v>
      </c>
      <c r="PW1" s="189" t="s">
        <v>458</v>
      </c>
      <c r="PX1" s="189" t="s">
        <v>459</v>
      </c>
      <c r="PY1" s="189" t="s">
        <v>460</v>
      </c>
      <c r="PZ1" s="189" t="s">
        <v>461</v>
      </c>
      <c r="QA1" s="189" t="s">
        <v>462</v>
      </c>
      <c r="QB1" s="189" t="s">
        <v>463</v>
      </c>
      <c r="QC1" s="189" t="s">
        <v>464</v>
      </c>
      <c r="QD1" s="189" t="s">
        <v>465</v>
      </c>
    </row>
    <row r="2" spans="1:446" x14ac:dyDescent="0.2">
      <c r="A2" s="200" t="s">
        <v>170</v>
      </c>
      <c r="B2" s="200" t="s">
        <v>121</v>
      </c>
      <c r="C2" s="201">
        <f>ROUND(UTA!H18,0)-ROUND(UTA!H288,0)</f>
        <v>0</v>
      </c>
      <c r="D2" s="311">
        <v>3656</v>
      </c>
      <c r="E2" s="200" t="s">
        <v>705</v>
      </c>
      <c r="F2" s="200">
        <v>2018</v>
      </c>
      <c r="G2" s="201">
        <v>178391526</v>
      </c>
      <c r="H2" s="201">
        <v>91088367</v>
      </c>
      <c r="I2" s="201">
        <v>47490565</v>
      </c>
      <c r="J2" s="201">
        <v>86403726</v>
      </c>
      <c r="K2" s="201">
        <v>45691421</v>
      </c>
      <c r="L2" s="200" t="s">
        <v>733</v>
      </c>
      <c r="M2" s="200" t="s">
        <v>734</v>
      </c>
      <c r="N2" s="200" t="s">
        <v>735</v>
      </c>
      <c r="O2" s="201">
        <v>8982</v>
      </c>
      <c r="P2" s="201">
        <v>20566</v>
      </c>
      <c r="Q2" s="201">
        <v>11147</v>
      </c>
      <c r="R2" s="201">
        <v>1017</v>
      </c>
      <c r="S2" s="201">
        <v>0</v>
      </c>
      <c r="T2" s="203" t="s">
        <v>864</v>
      </c>
      <c r="U2" s="203" t="s">
        <v>865</v>
      </c>
      <c r="V2" s="203" t="s">
        <v>866</v>
      </c>
      <c r="W2" s="201">
        <v>185431</v>
      </c>
      <c r="X2" s="201">
        <v>86254</v>
      </c>
      <c r="Y2" s="201">
        <v>27891</v>
      </c>
      <c r="Z2" s="201">
        <v>1285</v>
      </c>
      <c r="AA2" s="201">
        <v>0</v>
      </c>
      <c r="AB2" s="201">
        <v>33902</v>
      </c>
      <c r="AC2" s="201">
        <v>237</v>
      </c>
      <c r="AD2" s="201">
        <v>0</v>
      </c>
      <c r="AE2" s="201">
        <v>3144</v>
      </c>
      <c r="AF2" s="201">
        <v>3</v>
      </c>
      <c r="AG2" s="201">
        <v>0</v>
      </c>
      <c r="AH2" s="201">
        <v>0</v>
      </c>
      <c r="AI2" s="201">
        <v>364</v>
      </c>
      <c r="AJ2" s="201">
        <v>2699</v>
      </c>
      <c r="AK2" s="201">
        <v>0</v>
      </c>
      <c r="AL2" s="201">
        <v>13992</v>
      </c>
      <c r="AM2" s="201">
        <v>0</v>
      </c>
      <c r="AN2" s="201">
        <v>0</v>
      </c>
      <c r="AO2" s="201">
        <v>3337</v>
      </c>
      <c r="AP2" s="201">
        <v>8367</v>
      </c>
      <c r="AQ2" s="201">
        <v>61657</v>
      </c>
      <c r="AR2" s="201">
        <v>26934</v>
      </c>
      <c r="AS2" s="201">
        <v>10952</v>
      </c>
      <c r="AT2" s="201">
        <v>7849</v>
      </c>
      <c r="AU2" s="201">
        <v>0</v>
      </c>
      <c r="AV2" s="201">
        <v>33283</v>
      </c>
      <c r="AW2" s="201">
        <v>978</v>
      </c>
      <c r="AX2" s="201">
        <v>0</v>
      </c>
      <c r="AY2" s="201">
        <v>10551</v>
      </c>
      <c r="AZ2" s="201">
        <v>27</v>
      </c>
      <c r="BA2" s="201">
        <v>0</v>
      </c>
      <c r="BB2" s="201">
        <v>0</v>
      </c>
      <c r="BC2" s="201">
        <v>0</v>
      </c>
      <c r="BD2" s="201">
        <v>9021</v>
      </c>
      <c r="BE2" s="201">
        <v>0</v>
      </c>
      <c r="BF2" s="201">
        <v>62496</v>
      </c>
      <c r="BG2" s="201">
        <v>0</v>
      </c>
      <c r="BH2" s="201">
        <v>351</v>
      </c>
      <c r="BI2" s="201">
        <v>2142</v>
      </c>
      <c r="BJ2" s="201">
        <v>125676</v>
      </c>
      <c r="BK2" s="201">
        <v>9816</v>
      </c>
      <c r="BL2" s="201">
        <v>14583</v>
      </c>
      <c r="BM2" s="201">
        <v>1036</v>
      </c>
      <c r="BN2" s="201">
        <v>17850</v>
      </c>
      <c r="BO2" s="201">
        <v>0</v>
      </c>
      <c r="BP2" s="201">
        <v>33336</v>
      </c>
      <c r="BQ2" s="201">
        <v>0</v>
      </c>
      <c r="BR2" s="201">
        <v>0</v>
      </c>
      <c r="BS2" s="201">
        <v>34191</v>
      </c>
      <c r="BT2" s="201">
        <v>0</v>
      </c>
      <c r="BU2" s="201">
        <v>0</v>
      </c>
      <c r="BV2" s="201">
        <v>0</v>
      </c>
      <c r="BW2" s="201">
        <v>0</v>
      </c>
      <c r="BX2" s="201">
        <v>2437</v>
      </c>
      <c r="BY2" s="201">
        <v>0</v>
      </c>
      <c r="BZ2" s="201">
        <v>13788</v>
      </c>
      <c r="CA2" s="201">
        <v>0</v>
      </c>
      <c r="CB2" s="201">
        <v>0</v>
      </c>
      <c r="CC2" s="201">
        <v>678</v>
      </c>
      <c r="CD2" s="201">
        <v>65585</v>
      </c>
      <c r="CE2" s="201">
        <v>3253</v>
      </c>
      <c r="CF2" s="201">
        <v>2969</v>
      </c>
      <c r="CG2" s="201">
        <v>0</v>
      </c>
      <c r="CH2" s="201">
        <v>890</v>
      </c>
      <c r="CI2" s="201">
        <v>0</v>
      </c>
      <c r="CJ2" s="201">
        <v>7185</v>
      </c>
      <c r="CK2" s="201">
        <v>0</v>
      </c>
      <c r="CL2" s="201">
        <v>0</v>
      </c>
      <c r="CM2" s="201">
        <v>381</v>
      </c>
      <c r="CN2" s="201">
        <v>0</v>
      </c>
      <c r="CO2" s="201">
        <v>0</v>
      </c>
      <c r="CP2" s="201">
        <v>0</v>
      </c>
      <c r="CQ2" s="201">
        <v>0</v>
      </c>
      <c r="CR2" s="201">
        <v>199</v>
      </c>
      <c r="CS2" s="201">
        <v>0</v>
      </c>
      <c r="CT2" s="201">
        <v>1029</v>
      </c>
      <c r="CU2" s="201">
        <v>0</v>
      </c>
      <c r="CV2" s="201">
        <v>0</v>
      </c>
      <c r="CW2" s="201">
        <v>0</v>
      </c>
      <c r="CX2" s="201">
        <v>1479</v>
      </c>
      <c r="CY2" s="201">
        <v>0</v>
      </c>
      <c r="CZ2" s="201">
        <v>0</v>
      </c>
      <c r="DA2" s="201">
        <v>0</v>
      </c>
      <c r="DB2" s="201">
        <v>0</v>
      </c>
      <c r="DC2" s="201">
        <v>0</v>
      </c>
      <c r="DD2" s="201">
        <v>0</v>
      </c>
      <c r="DE2" s="201">
        <v>0</v>
      </c>
      <c r="DF2" s="201">
        <v>0</v>
      </c>
      <c r="DG2" s="201">
        <v>0</v>
      </c>
      <c r="DH2" s="201">
        <v>0</v>
      </c>
      <c r="DI2" s="201">
        <v>0</v>
      </c>
      <c r="DJ2" s="201">
        <v>0</v>
      </c>
      <c r="DK2" s="201">
        <v>0</v>
      </c>
      <c r="DL2" s="201">
        <v>0</v>
      </c>
      <c r="DM2" s="201">
        <v>0</v>
      </c>
      <c r="DN2" s="201">
        <v>0</v>
      </c>
      <c r="DO2" s="201">
        <v>0</v>
      </c>
      <c r="DP2" s="201">
        <v>0</v>
      </c>
      <c r="DQ2" s="201">
        <v>0</v>
      </c>
      <c r="DR2" s="201">
        <v>0</v>
      </c>
      <c r="DS2" s="201">
        <v>7677383</v>
      </c>
      <c r="DT2" s="201">
        <v>3672413</v>
      </c>
      <c r="DU2" s="201">
        <v>2546462</v>
      </c>
      <c r="DV2" s="201">
        <v>159830</v>
      </c>
      <c r="DW2" s="201">
        <v>0</v>
      </c>
      <c r="DX2" s="201">
        <v>2963046</v>
      </c>
      <c r="DY2" s="201">
        <v>7225</v>
      </c>
      <c r="DZ2" s="201">
        <v>0</v>
      </c>
      <c r="EA2" s="201">
        <v>203411</v>
      </c>
      <c r="EB2" s="201">
        <v>1211</v>
      </c>
      <c r="EC2" s="201">
        <v>0</v>
      </c>
      <c r="ED2" s="201">
        <v>0</v>
      </c>
      <c r="EE2" s="201">
        <v>1141</v>
      </c>
      <c r="EF2" s="201">
        <v>123868</v>
      </c>
      <c r="EG2" s="201">
        <v>0</v>
      </c>
      <c r="EH2" s="201">
        <v>976050</v>
      </c>
      <c r="EI2" s="201">
        <v>0</v>
      </c>
      <c r="EJ2" s="201">
        <v>0</v>
      </c>
      <c r="EK2" s="201">
        <v>306481</v>
      </c>
      <c r="EL2" s="201">
        <v>430500</v>
      </c>
      <c r="EM2" s="201">
        <v>6749203</v>
      </c>
      <c r="EN2" s="201">
        <v>2841533</v>
      </c>
      <c r="EO2" s="201">
        <v>2461322</v>
      </c>
      <c r="EP2" s="201">
        <v>651591</v>
      </c>
      <c r="EQ2" s="201">
        <v>0</v>
      </c>
      <c r="ER2" s="201">
        <v>5222980</v>
      </c>
      <c r="ES2" s="201">
        <v>198218</v>
      </c>
      <c r="ET2" s="201">
        <v>0</v>
      </c>
      <c r="EU2" s="201">
        <v>680615</v>
      </c>
      <c r="EV2" s="201">
        <v>10895</v>
      </c>
      <c r="EW2" s="201">
        <v>0</v>
      </c>
      <c r="EX2" s="201">
        <v>0</v>
      </c>
      <c r="EY2" s="201">
        <v>0</v>
      </c>
      <c r="EZ2" s="201">
        <v>625763</v>
      </c>
      <c r="FA2" s="201">
        <v>0</v>
      </c>
      <c r="FB2" s="201">
        <v>4714973</v>
      </c>
      <c r="FC2" s="201">
        <v>0</v>
      </c>
      <c r="FD2" s="201">
        <v>78963</v>
      </c>
      <c r="FE2" s="201">
        <v>326679</v>
      </c>
      <c r="FF2" s="201">
        <v>5231132</v>
      </c>
      <c r="FG2" s="201">
        <v>3213763</v>
      </c>
      <c r="FH2" s="201">
        <v>2893151</v>
      </c>
      <c r="FI2" s="201">
        <v>1073824</v>
      </c>
      <c r="FJ2" s="201">
        <v>1590468</v>
      </c>
      <c r="FK2" s="201">
        <v>0</v>
      </c>
      <c r="FL2" s="201">
        <v>8157954</v>
      </c>
      <c r="FM2" s="201">
        <v>0</v>
      </c>
      <c r="FN2" s="201">
        <v>0</v>
      </c>
      <c r="FO2" s="201">
        <v>2304285</v>
      </c>
      <c r="FP2" s="201">
        <v>0</v>
      </c>
      <c r="FQ2" s="201">
        <v>0</v>
      </c>
      <c r="FR2" s="201">
        <v>0</v>
      </c>
      <c r="FS2" s="201">
        <v>0</v>
      </c>
      <c r="FT2" s="201">
        <v>567886</v>
      </c>
      <c r="FU2" s="201">
        <v>0</v>
      </c>
      <c r="FV2" s="201">
        <v>3636759</v>
      </c>
      <c r="FW2" s="201">
        <v>0</v>
      </c>
      <c r="FX2" s="201">
        <v>0</v>
      </c>
      <c r="FY2" s="201">
        <v>78360</v>
      </c>
      <c r="FZ2" s="201">
        <v>4095767</v>
      </c>
      <c r="GA2" s="201">
        <v>2864875</v>
      </c>
      <c r="GB2" s="201">
        <v>2457784</v>
      </c>
      <c r="GC2" s="201">
        <v>0</v>
      </c>
      <c r="GD2" s="201">
        <v>585396</v>
      </c>
      <c r="GE2" s="201">
        <v>0</v>
      </c>
      <c r="GF2" s="201">
        <v>7253871</v>
      </c>
      <c r="GG2" s="201">
        <v>0</v>
      </c>
      <c r="GH2" s="201">
        <v>0</v>
      </c>
      <c r="GI2" s="201">
        <v>510385</v>
      </c>
      <c r="GJ2" s="201">
        <v>0</v>
      </c>
      <c r="GK2" s="201">
        <v>0</v>
      </c>
      <c r="GL2" s="201">
        <v>0</v>
      </c>
      <c r="GM2" s="201">
        <v>0</v>
      </c>
      <c r="GN2" s="201">
        <v>334364</v>
      </c>
      <c r="GO2" s="201">
        <v>0</v>
      </c>
      <c r="GP2" s="201">
        <v>1628829</v>
      </c>
      <c r="GQ2" s="201">
        <v>0</v>
      </c>
      <c r="GR2" s="201">
        <v>0</v>
      </c>
      <c r="GS2" s="201">
        <v>0</v>
      </c>
      <c r="GT2" s="201">
        <v>908941</v>
      </c>
      <c r="GU2" s="201">
        <v>0</v>
      </c>
      <c r="GV2" s="201">
        <v>0</v>
      </c>
      <c r="GW2" s="201">
        <v>0</v>
      </c>
      <c r="GX2" s="201">
        <v>0</v>
      </c>
      <c r="GY2" s="201">
        <v>0</v>
      </c>
      <c r="GZ2" s="201">
        <v>0</v>
      </c>
      <c r="HA2" s="201">
        <v>0</v>
      </c>
      <c r="HB2" s="201">
        <v>0</v>
      </c>
      <c r="HC2" s="201">
        <v>0</v>
      </c>
      <c r="HD2" s="201">
        <v>0</v>
      </c>
      <c r="HE2" s="201">
        <v>0</v>
      </c>
      <c r="HF2" s="201">
        <v>0</v>
      </c>
      <c r="HG2" s="201">
        <v>0</v>
      </c>
      <c r="HH2" s="201">
        <v>0</v>
      </c>
      <c r="HI2" s="201">
        <v>0</v>
      </c>
      <c r="HJ2" s="201">
        <v>0</v>
      </c>
      <c r="HK2" s="201">
        <v>0</v>
      </c>
      <c r="HL2" s="201">
        <v>0</v>
      </c>
      <c r="HM2" s="201">
        <v>0</v>
      </c>
      <c r="HN2" s="201">
        <v>0</v>
      </c>
      <c r="HP2" s="202" t="s">
        <v>135</v>
      </c>
      <c r="HQ2" s="200">
        <f>'Relative Weights'!$H$1</f>
        <v>2018</v>
      </c>
      <c r="HR2" s="201">
        <v>334961</v>
      </c>
      <c r="HS2" s="201">
        <v>1408451</v>
      </c>
      <c r="HT2" s="201">
        <v>103385</v>
      </c>
      <c r="HU2" s="201">
        <v>2469</v>
      </c>
      <c r="HV2" s="201">
        <v>0</v>
      </c>
      <c r="HW2" s="201">
        <v>716317</v>
      </c>
      <c r="HX2" s="201">
        <v>0</v>
      </c>
      <c r="HY2" s="201">
        <v>0</v>
      </c>
      <c r="HZ2" s="201">
        <v>9458</v>
      </c>
      <c r="IA2" s="201">
        <v>0</v>
      </c>
      <c r="IB2" s="201">
        <v>0</v>
      </c>
      <c r="IC2" s="201">
        <v>0</v>
      </c>
      <c r="ID2" s="201">
        <v>0</v>
      </c>
      <c r="IE2" s="201">
        <v>0</v>
      </c>
      <c r="IF2" s="201">
        <v>0</v>
      </c>
      <c r="IG2" s="201">
        <v>125230</v>
      </c>
      <c r="IH2" s="201">
        <v>0</v>
      </c>
      <c r="II2" s="201">
        <v>0</v>
      </c>
      <c r="IJ2" s="201">
        <v>0</v>
      </c>
      <c r="IK2" s="201">
        <v>8189</v>
      </c>
      <c r="IL2" s="201">
        <v>294465</v>
      </c>
      <c r="IM2" s="201">
        <v>1089790</v>
      </c>
      <c r="IN2" s="201">
        <v>99929</v>
      </c>
      <c r="IO2" s="201">
        <v>10064</v>
      </c>
      <c r="IP2" s="201">
        <v>0</v>
      </c>
      <c r="IQ2" s="201">
        <v>1262656</v>
      </c>
      <c r="IR2" s="201">
        <v>0</v>
      </c>
      <c r="IS2" s="201">
        <v>0</v>
      </c>
      <c r="IT2" s="201">
        <v>31648</v>
      </c>
      <c r="IU2" s="201">
        <v>0</v>
      </c>
      <c r="IV2" s="201">
        <v>0</v>
      </c>
      <c r="IW2" s="201">
        <v>0</v>
      </c>
      <c r="IX2" s="201">
        <v>0</v>
      </c>
      <c r="IY2" s="201">
        <v>0</v>
      </c>
      <c r="IZ2" s="201">
        <v>0</v>
      </c>
      <c r="JA2" s="201">
        <v>604946</v>
      </c>
      <c r="JB2" s="201">
        <v>0</v>
      </c>
      <c r="JC2" s="201">
        <v>0</v>
      </c>
      <c r="JD2" s="201">
        <v>0</v>
      </c>
      <c r="JE2" s="201">
        <v>99510</v>
      </c>
      <c r="JF2" s="201">
        <v>140215</v>
      </c>
      <c r="JG2" s="201">
        <v>1109587</v>
      </c>
      <c r="JH2" s="201">
        <v>43597</v>
      </c>
      <c r="JI2" s="201">
        <v>24565</v>
      </c>
      <c r="JJ2" s="201">
        <v>0</v>
      </c>
      <c r="JK2" s="201">
        <v>1972186</v>
      </c>
      <c r="JL2" s="201">
        <v>0</v>
      </c>
      <c r="JM2" s="201">
        <v>0</v>
      </c>
      <c r="JN2" s="201">
        <v>107147</v>
      </c>
      <c r="JO2" s="201">
        <v>0</v>
      </c>
      <c r="JP2" s="201">
        <v>0</v>
      </c>
      <c r="JQ2" s="201">
        <v>0</v>
      </c>
      <c r="JR2" s="201">
        <v>0</v>
      </c>
      <c r="JS2" s="201">
        <v>0</v>
      </c>
      <c r="JT2" s="201">
        <v>0</v>
      </c>
      <c r="JU2" s="201">
        <v>466608</v>
      </c>
      <c r="JV2" s="201">
        <v>0</v>
      </c>
      <c r="JW2" s="201">
        <v>0</v>
      </c>
      <c r="JX2" s="201">
        <v>0</v>
      </c>
      <c r="JY2" s="201">
        <v>77913</v>
      </c>
      <c r="JZ2" s="201">
        <v>124993</v>
      </c>
      <c r="KA2" s="201">
        <v>942614</v>
      </c>
      <c r="KB2" s="201">
        <v>0</v>
      </c>
      <c r="KC2" s="201">
        <v>9042</v>
      </c>
      <c r="KD2" s="201">
        <v>0</v>
      </c>
      <c r="KE2" s="201">
        <v>1753624</v>
      </c>
      <c r="KF2" s="201">
        <v>0</v>
      </c>
      <c r="KG2" s="201">
        <v>0</v>
      </c>
      <c r="KH2" s="201">
        <v>23732</v>
      </c>
      <c r="KI2" s="201">
        <v>0</v>
      </c>
      <c r="KJ2" s="201">
        <v>0</v>
      </c>
      <c r="KK2" s="201">
        <v>0</v>
      </c>
      <c r="KL2" s="201">
        <v>0</v>
      </c>
      <c r="KM2" s="201">
        <v>0</v>
      </c>
      <c r="KN2" s="201">
        <v>0</v>
      </c>
      <c r="KO2" s="201">
        <v>208984</v>
      </c>
      <c r="KP2" s="201">
        <v>0</v>
      </c>
      <c r="KQ2" s="201">
        <v>0</v>
      </c>
      <c r="KR2" s="201">
        <v>0</v>
      </c>
      <c r="KS2" s="201">
        <v>17290</v>
      </c>
      <c r="KT2" s="201">
        <v>0</v>
      </c>
      <c r="KU2" s="201">
        <v>0</v>
      </c>
      <c r="KV2" s="201">
        <v>0</v>
      </c>
      <c r="KW2" s="201">
        <v>0</v>
      </c>
      <c r="KX2" s="201">
        <v>0</v>
      </c>
      <c r="KY2" s="201">
        <v>0</v>
      </c>
      <c r="KZ2" s="201">
        <v>0</v>
      </c>
      <c r="LA2" s="201">
        <v>0</v>
      </c>
      <c r="LB2" s="201">
        <v>0</v>
      </c>
      <c r="LC2" s="201">
        <v>0</v>
      </c>
      <c r="LD2" s="201">
        <v>0</v>
      </c>
      <c r="LE2" s="201">
        <v>0</v>
      </c>
      <c r="LF2" s="201">
        <v>0</v>
      </c>
      <c r="LG2" s="201">
        <v>0</v>
      </c>
      <c r="LH2" s="201">
        <v>0</v>
      </c>
      <c r="LI2" s="201">
        <v>0</v>
      </c>
      <c r="LJ2" s="201">
        <v>0</v>
      </c>
      <c r="LK2" s="201">
        <v>0</v>
      </c>
      <c r="LL2" s="201">
        <v>0</v>
      </c>
      <c r="LM2" s="201">
        <v>0</v>
      </c>
      <c r="LN2" s="201">
        <v>0</v>
      </c>
      <c r="LO2" s="201">
        <v>0</v>
      </c>
      <c r="LP2" s="201">
        <v>0</v>
      </c>
      <c r="LQ2" s="201">
        <v>0</v>
      </c>
      <c r="LR2" s="201">
        <v>0</v>
      </c>
      <c r="LS2" s="201">
        <v>0</v>
      </c>
      <c r="LT2" s="201">
        <v>0</v>
      </c>
      <c r="LU2" s="201">
        <v>0</v>
      </c>
      <c r="LV2" s="201">
        <v>0</v>
      </c>
      <c r="LW2" s="201">
        <v>0</v>
      </c>
      <c r="LX2" s="201">
        <v>0</v>
      </c>
      <c r="LY2" s="201">
        <v>0</v>
      </c>
      <c r="LZ2" s="201">
        <v>0</v>
      </c>
      <c r="MA2" s="201">
        <v>0</v>
      </c>
      <c r="MB2" s="201">
        <v>0</v>
      </c>
      <c r="MC2" s="201">
        <v>0</v>
      </c>
      <c r="MD2" s="201">
        <v>0</v>
      </c>
      <c r="ME2" s="201">
        <v>0</v>
      </c>
      <c r="MF2" s="201">
        <v>0</v>
      </c>
      <c r="MG2" s="201">
        <v>0</v>
      </c>
      <c r="MH2" s="201">
        <v>0</v>
      </c>
      <c r="MI2" s="201">
        <v>0</v>
      </c>
      <c r="MJ2" s="201">
        <v>0</v>
      </c>
      <c r="MK2" s="201">
        <v>0</v>
      </c>
      <c r="ML2" s="201">
        <v>0</v>
      </c>
      <c r="MM2" s="201">
        <v>0</v>
      </c>
      <c r="MN2" s="201">
        <v>0</v>
      </c>
      <c r="MO2" s="201">
        <v>0</v>
      </c>
      <c r="MP2" s="201">
        <v>0</v>
      </c>
      <c r="MQ2" s="201">
        <v>0</v>
      </c>
      <c r="MR2" s="201">
        <v>0</v>
      </c>
      <c r="MS2" s="201">
        <v>0</v>
      </c>
      <c r="MT2" s="201">
        <v>0</v>
      </c>
      <c r="MU2" s="201">
        <v>0</v>
      </c>
      <c r="MV2" s="201">
        <v>0</v>
      </c>
      <c r="MW2" s="201">
        <v>0</v>
      </c>
      <c r="MX2" s="201">
        <v>0</v>
      </c>
      <c r="MY2" s="201">
        <v>0</v>
      </c>
      <c r="MZ2" s="201">
        <v>0</v>
      </c>
      <c r="NA2" s="201">
        <v>0</v>
      </c>
      <c r="NB2" s="201">
        <v>0</v>
      </c>
      <c r="NC2" s="201">
        <v>0</v>
      </c>
      <c r="ND2" s="201">
        <v>0</v>
      </c>
      <c r="NE2" s="201">
        <v>0</v>
      </c>
      <c r="NF2" s="201">
        <v>0</v>
      </c>
      <c r="NG2" s="201">
        <v>0</v>
      </c>
      <c r="NH2" s="201">
        <v>0</v>
      </c>
      <c r="NI2" s="201">
        <v>0</v>
      </c>
      <c r="NJ2" s="201">
        <v>0</v>
      </c>
      <c r="NK2" s="201">
        <v>0</v>
      </c>
      <c r="NL2" s="201">
        <v>0</v>
      </c>
      <c r="NM2" s="201">
        <v>0</v>
      </c>
      <c r="NN2" s="201">
        <v>0</v>
      </c>
      <c r="NO2" s="201">
        <v>0</v>
      </c>
      <c r="NP2" s="201">
        <v>0</v>
      </c>
      <c r="NQ2" s="201">
        <v>0</v>
      </c>
      <c r="NR2" s="201">
        <v>0</v>
      </c>
      <c r="NS2" s="201">
        <v>0</v>
      </c>
      <c r="NT2" s="201">
        <v>0</v>
      </c>
      <c r="NU2" s="201">
        <v>0</v>
      </c>
      <c r="NV2" s="201">
        <v>0</v>
      </c>
      <c r="NW2" s="201">
        <v>0</v>
      </c>
      <c r="NX2" s="201">
        <v>0</v>
      </c>
      <c r="NY2" s="201">
        <v>0</v>
      </c>
      <c r="NZ2" s="201">
        <v>0</v>
      </c>
      <c r="OA2" s="201">
        <v>0</v>
      </c>
      <c r="OB2" s="201">
        <v>0</v>
      </c>
      <c r="OC2" s="201">
        <v>0</v>
      </c>
      <c r="OD2" s="201">
        <v>0</v>
      </c>
      <c r="OE2" s="201">
        <v>0</v>
      </c>
      <c r="OF2" s="201">
        <v>0</v>
      </c>
      <c r="OG2" s="201">
        <v>0</v>
      </c>
      <c r="OH2" s="201">
        <v>0</v>
      </c>
      <c r="OI2" s="201">
        <v>0</v>
      </c>
      <c r="OJ2" s="201">
        <v>0</v>
      </c>
      <c r="OK2" s="201">
        <v>0</v>
      </c>
      <c r="OL2" s="201">
        <v>0</v>
      </c>
      <c r="OM2" s="201">
        <v>0</v>
      </c>
      <c r="ON2" s="201">
        <v>0</v>
      </c>
      <c r="OO2" s="201">
        <v>0</v>
      </c>
      <c r="OP2" s="201">
        <v>0</v>
      </c>
      <c r="OQ2" s="201">
        <v>0</v>
      </c>
      <c r="OR2" s="201">
        <v>0</v>
      </c>
      <c r="OS2" s="201">
        <v>0</v>
      </c>
      <c r="OT2" s="201">
        <v>0</v>
      </c>
      <c r="OU2" s="201">
        <v>0</v>
      </c>
      <c r="OV2" s="201">
        <v>0</v>
      </c>
      <c r="OW2" s="201">
        <v>0</v>
      </c>
      <c r="OX2" s="201">
        <v>0</v>
      </c>
      <c r="OY2" s="201">
        <v>0</v>
      </c>
      <c r="OZ2" s="201">
        <v>0</v>
      </c>
      <c r="PA2" s="201">
        <v>0</v>
      </c>
      <c r="PB2" s="201">
        <v>0</v>
      </c>
      <c r="PC2" s="201">
        <v>0</v>
      </c>
      <c r="PD2" s="201">
        <v>0</v>
      </c>
      <c r="PE2" s="201">
        <v>0</v>
      </c>
      <c r="PF2" s="201">
        <v>0</v>
      </c>
      <c r="PG2" s="201">
        <v>0</v>
      </c>
      <c r="PH2" s="201">
        <v>0</v>
      </c>
      <c r="PI2" s="201">
        <v>0</v>
      </c>
      <c r="PJ2" s="201">
        <v>20189866</v>
      </c>
      <c r="PK2" s="201">
        <v>29096090</v>
      </c>
      <c r="PL2" s="201">
        <v>4754333</v>
      </c>
      <c r="PM2" s="201">
        <v>0</v>
      </c>
      <c r="PN2" s="201">
        <v>2834002</v>
      </c>
      <c r="PO2" s="201">
        <v>58878352</v>
      </c>
      <c r="PP2" s="201">
        <v>0</v>
      </c>
      <c r="PQ2" s="201">
        <v>0</v>
      </c>
      <c r="PR2" s="201">
        <v>5394227</v>
      </c>
      <c r="PS2" s="201">
        <v>0</v>
      </c>
      <c r="PT2" s="201">
        <v>0</v>
      </c>
      <c r="PU2" s="201">
        <v>0</v>
      </c>
      <c r="PV2" s="201">
        <v>0</v>
      </c>
      <c r="PW2" s="201">
        <v>0</v>
      </c>
      <c r="PX2" s="201">
        <v>0</v>
      </c>
      <c r="PY2" s="201">
        <v>17900587</v>
      </c>
      <c r="PZ2" s="201">
        <v>0</v>
      </c>
      <c r="QA2" s="201">
        <v>0</v>
      </c>
      <c r="QB2" s="201">
        <v>4124493</v>
      </c>
      <c r="QC2" s="201">
        <v>20064828</v>
      </c>
      <c r="QD2" s="298">
        <v>1</v>
      </c>
    </row>
    <row r="3" spans="1:446" x14ac:dyDescent="0.2">
      <c r="A3" s="200" t="s">
        <v>171</v>
      </c>
      <c r="B3" s="200" t="s">
        <v>123</v>
      </c>
      <c r="C3" s="201">
        <f>ROUND(UT!H18,0)-ROUND(UT!H288,0)</f>
        <v>0</v>
      </c>
      <c r="D3" s="311">
        <v>3658</v>
      </c>
      <c r="E3" s="200" t="s">
        <v>706</v>
      </c>
      <c r="F3" s="200">
        <v>2018</v>
      </c>
      <c r="G3" s="201">
        <v>678200983</v>
      </c>
      <c r="H3" s="201">
        <v>513842953</v>
      </c>
      <c r="I3" s="201">
        <v>301590491</v>
      </c>
      <c r="J3" s="201">
        <v>56376975</v>
      </c>
      <c r="K3" s="201">
        <v>158171469</v>
      </c>
      <c r="L3" s="200" t="s">
        <v>736</v>
      </c>
      <c r="M3" s="200" t="s">
        <v>737</v>
      </c>
      <c r="N3" s="200" t="s">
        <v>738</v>
      </c>
      <c r="O3" s="201">
        <v>17243</v>
      </c>
      <c r="P3" s="201">
        <v>23249</v>
      </c>
      <c r="Q3" s="201">
        <v>5098</v>
      </c>
      <c r="R3" s="201">
        <v>4380</v>
      </c>
      <c r="S3" s="201">
        <v>1455</v>
      </c>
      <c r="T3" s="203" t="s">
        <v>904</v>
      </c>
      <c r="U3" s="203" t="s">
        <v>905</v>
      </c>
      <c r="V3" s="299" t="s">
        <v>903</v>
      </c>
      <c r="W3" s="201">
        <v>328919</v>
      </c>
      <c r="X3" s="201">
        <v>122709</v>
      </c>
      <c r="Y3" s="201">
        <v>46904</v>
      </c>
      <c r="Z3" s="201">
        <v>3776</v>
      </c>
      <c r="AA3" s="201">
        <v>0</v>
      </c>
      <c r="AB3" s="201">
        <v>49959</v>
      </c>
      <c r="AC3" s="201">
        <v>11155</v>
      </c>
      <c r="AD3" s="201">
        <v>0</v>
      </c>
      <c r="AE3" s="201">
        <v>1469</v>
      </c>
      <c r="AF3" s="201">
        <v>1677</v>
      </c>
      <c r="AG3" s="201">
        <v>0</v>
      </c>
      <c r="AH3" s="201">
        <v>0</v>
      </c>
      <c r="AI3" s="201">
        <v>4407</v>
      </c>
      <c r="AJ3" s="201">
        <v>15168</v>
      </c>
      <c r="AK3" s="201">
        <v>36</v>
      </c>
      <c r="AL3" s="201">
        <v>34773</v>
      </c>
      <c r="AM3" s="201">
        <v>0</v>
      </c>
      <c r="AN3" s="201">
        <v>0</v>
      </c>
      <c r="AO3" s="201">
        <v>678</v>
      </c>
      <c r="AP3" s="201">
        <v>2447</v>
      </c>
      <c r="AQ3" s="201">
        <v>151421</v>
      </c>
      <c r="AR3" s="201">
        <v>74769</v>
      </c>
      <c r="AS3" s="201">
        <v>22385</v>
      </c>
      <c r="AT3" s="201">
        <v>10244</v>
      </c>
      <c r="AU3" s="201">
        <v>0</v>
      </c>
      <c r="AV3" s="201">
        <v>83089</v>
      </c>
      <c r="AW3" s="201">
        <v>11229</v>
      </c>
      <c r="AX3" s="201">
        <v>11</v>
      </c>
      <c r="AY3" s="201">
        <v>3434</v>
      </c>
      <c r="AZ3" s="201">
        <v>2643</v>
      </c>
      <c r="BA3" s="201">
        <v>0</v>
      </c>
      <c r="BB3" s="201">
        <v>0</v>
      </c>
      <c r="BC3" s="201">
        <v>0</v>
      </c>
      <c r="BD3" s="201">
        <v>19593</v>
      </c>
      <c r="BE3" s="201">
        <v>477</v>
      </c>
      <c r="BF3" s="201">
        <v>83708</v>
      </c>
      <c r="BG3" s="201">
        <v>0</v>
      </c>
      <c r="BH3" s="201">
        <v>0</v>
      </c>
      <c r="BI3" s="201">
        <v>0</v>
      </c>
      <c r="BJ3" s="201">
        <v>7637</v>
      </c>
      <c r="BK3" s="201">
        <v>21290</v>
      </c>
      <c r="BL3" s="201">
        <v>4787</v>
      </c>
      <c r="BM3" s="201">
        <v>6645</v>
      </c>
      <c r="BN3" s="201">
        <v>5218</v>
      </c>
      <c r="BO3" s="201">
        <v>0</v>
      </c>
      <c r="BP3" s="201">
        <v>21688</v>
      </c>
      <c r="BQ3" s="201">
        <v>393</v>
      </c>
      <c r="BR3" s="201">
        <v>0</v>
      </c>
      <c r="BS3" s="201">
        <v>8103</v>
      </c>
      <c r="BT3" s="201">
        <v>4635</v>
      </c>
      <c r="BU3" s="201">
        <v>0</v>
      </c>
      <c r="BV3" s="201">
        <v>0</v>
      </c>
      <c r="BW3" s="201">
        <v>0</v>
      </c>
      <c r="BX3" s="201">
        <v>1942</v>
      </c>
      <c r="BY3" s="201">
        <v>383</v>
      </c>
      <c r="BZ3" s="201">
        <v>32226</v>
      </c>
      <c r="CA3" s="201">
        <v>0</v>
      </c>
      <c r="CB3" s="201">
        <v>0</v>
      </c>
      <c r="CC3" s="201">
        <v>0</v>
      </c>
      <c r="CD3" s="201">
        <v>5505</v>
      </c>
      <c r="CE3" s="201">
        <v>24708</v>
      </c>
      <c r="CF3" s="201">
        <v>14824</v>
      </c>
      <c r="CG3" s="201">
        <v>3732</v>
      </c>
      <c r="CH3" s="201">
        <v>5603</v>
      </c>
      <c r="CI3" s="201">
        <v>0</v>
      </c>
      <c r="CJ3" s="201">
        <v>24066</v>
      </c>
      <c r="CK3" s="201">
        <v>646</v>
      </c>
      <c r="CL3" s="201">
        <v>0</v>
      </c>
      <c r="CM3" s="201">
        <v>588</v>
      </c>
      <c r="CN3" s="201">
        <v>412</v>
      </c>
      <c r="CO3" s="201">
        <v>0</v>
      </c>
      <c r="CP3" s="201">
        <v>0</v>
      </c>
      <c r="CQ3" s="201">
        <v>0</v>
      </c>
      <c r="CR3" s="201">
        <v>1729</v>
      </c>
      <c r="CS3" s="201">
        <v>1270</v>
      </c>
      <c r="CT3" s="201">
        <v>1631</v>
      </c>
      <c r="CU3" s="201">
        <v>0</v>
      </c>
      <c r="CV3" s="201">
        <v>0</v>
      </c>
      <c r="CW3" s="201">
        <v>0</v>
      </c>
      <c r="CX3" s="201">
        <v>701</v>
      </c>
      <c r="CY3" s="201">
        <v>36</v>
      </c>
      <c r="CZ3" s="201">
        <v>0</v>
      </c>
      <c r="DA3" s="201">
        <v>0</v>
      </c>
      <c r="DB3" s="201">
        <v>0</v>
      </c>
      <c r="DC3" s="201">
        <v>0</v>
      </c>
      <c r="DD3" s="201">
        <v>0</v>
      </c>
      <c r="DE3" s="201">
        <v>0</v>
      </c>
      <c r="DF3" s="201">
        <v>27051</v>
      </c>
      <c r="DG3" s="201">
        <v>0</v>
      </c>
      <c r="DH3" s="201">
        <v>0</v>
      </c>
      <c r="DI3" s="201">
        <v>0</v>
      </c>
      <c r="DJ3" s="201">
        <v>0</v>
      </c>
      <c r="DK3" s="201">
        <v>0</v>
      </c>
      <c r="DL3" s="201">
        <v>618</v>
      </c>
      <c r="DM3" s="201">
        <v>18497</v>
      </c>
      <c r="DN3" s="201">
        <v>0</v>
      </c>
      <c r="DO3" s="201">
        <v>0</v>
      </c>
      <c r="DP3" s="201">
        <v>0</v>
      </c>
      <c r="DQ3" s="201">
        <v>0</v>
      </c>
      <c r="DR3" s="201">
        <v>0</v>
      </c>
      <c r="DS3" s="201">
        <v>24273881</v>
      </c>
      <c r="DT3" s="201">
        <v>8536210</v>
      </c>
      <c r="DU3" s="201">
        <v>4530461</v>
      </c>
      <c r="DV3" s="201">
        <v>278867</v>
      </c>
      <c r="DW3" s="201">
        <v>0</v>
      </c>
      <c r="DX3" s="201">
        <v>4325594</v>
      </c>
      <c r="DY3" s="201">
        <v>742228</v>
      </c>
      <c r="DZ3" s="201">
        <v>0</v>
      </c>
      <c r="EA3" s="201">
        <v>285181</v>
      </c>
      <c r="EB3" s="201">
        <v>157876</v>
      </c>
      <c r="EC3" s="201">
        <v>0</v>
      </c>
      <c r="ED3" s="201">
        <v>0</v>
      </c>
      <c r="EE3" s="201">
        <v>243503</v>
      </c>
      <c r="EF3" s="201">
        <v>861293</v>
      </c>
      <c r="EG3" s="201">
        <v>15318</v>
      </c>
      <c r="EH3" s="201">
        <v>1941605</v>
      </c>
      <c r="EI3" s="201">
        <v>0</v>
      </c>
      <c r="EJ3" s="201">
        <v>0</v>
      </c>
      <c r="EK3" s="201">
        <v>77698</v>
      </c>
      <c r="EL3" s="201">
        <v>328912</v>
      </c>
      <c r="EM3" s="201">
        <v>24930845</v>
      </c>
      <c r="EN3" s="201">
        <v>10440131</v>
      </c>
      <c r="EO3" s="201">
        <v>5190506</v>
      </c>
      <c r="EP3" s="201">
        <v>1672390</v>
      </c>
      <c r="EQ3" s="201">
        <v>0</v>
      </c>
      <c r="ER3" s="201">
        <v>11749332</v>
      </c>
      <c r="ES3" s="201">
        <v>1633055</v>
      </c>
      <c r="ET3" s="201">
        <v>9142</v>
      </c>
      <c r="EU3" s="201">
        <v>323659</v>
      </c>
      <c r="EV3" s="201">
        <v>210037</v>
      </c>
      <c r="EW3" s="201">
        <v>0</v>
      </c>
      <c r="EX3" s="201">
        <v>0</v>
      </c>
      <c r="EY3" s="201">
        <v>0</v>
      </c>
      <c r="EZ3" s="201">
        <v>1863311</v>
      </c>
      <c r="FA3" s="201">
        <v>58149</v>
      </c>
      <c r="FB3" s="201">
        <v>8976061</v>
      </c>
      <c r="FC3" s="201">
        <v>0</v>
      </c>
      <c r="FD3" s="201">
        <v>0</v>
      </c>
      <c r="FE3" s="201">
        <v>0</v>
      </c>
      <c r="FF3" s="201">
        <v>1919267</v>
      </c>
      <c r="FG3" s="201">
        <v>15591278</v>
      </c>
      <c r="FH3" s="201">
        <v>4181003</v>
      </c>
      <c r="FI3" s="201">
        <v>5518658</v>
      </c>
      <c r="FJ3" s="201">
        <v>1925980</v>
      </c>
      <c r="FK3" s="201">
        <v>0</v>
      </c>
      <c r="FL3" s="201">
        <v>11967226</v>
      </c>
      <c r="FM3" s="201">
        <v>403991</v>
      </c>
      <c r="FN3" s="201">
        <v>0</v>
      </c>
      <c r="FO3" s="201">
        <v>1416379</v>
      </c>
      <c r="FP3" s="201">
        <v>1606121</v>
      </c>
      <c r="FQ3" s="201">
        <v>0</v>
      </c>
      <c r="FR3" s="201">
        <v>0</v>
      </c>
      <c r="FS3" s="201">
        <v>0</v>
      </c>
      <c r="FT3" s="201">
        <v>660672</v>
      </c>
      <c r="FU3" s="201">
        <v>477133</v>
      </c>
      <c r="FV3" s="201">
        <v>11479738</v>
      </c>
      <c r="FW3" s="201">
        <v>0</v>
      </c>
      <c r="FX3" s="201">
        <v>0</v>
      </c>
      <c r="FY3" s="201">
        <v>0</v>
      </c>
      <c r="FZ3" s="201">
        <v>2681495</v>
      </c>
      <c r="GA3" s="201">
        <v>33560672</v>
      </c>
      <c r="GB3" s="201">
        <v>20515383</v>
      </c>
      <c r="GC3" s="201">
        <v>3445388</v>
      </c>
      <c r="GD3" s="201">
        <v>3934245</v>
      </c>
      <c r="GE3" s="201">
        <v>0</v>
      </c>
      <c r="GF3" s="201">
        <v>24790548</v>
      </c>
      <c r="GG3" s="201">
        <v>845780</v>
      </c>
      <c r="GH3" s="201">
        <v>0</v>
      </c>
      <c r="GI3" s="201">
        <v>1264738</v>
      </c>
      <c r="GJ3" s="201">
        <v>432647</v>
      </c>
      <c r="GK3" s="201">
        <v>0</v>
      </c>
      <c r="GL3" s="201">
        <v>0</v>
      </c>
      <c r="GM3" s="201">
        <v>0</v>
      </c>
      <c r="GN3" s="201">
        <v>1577357</v>
      </c>
      <c r="GO3" s="201">
        <v>1939533</v>
      </c>
      <c r="GP3" s="201">
        <v>8133939</v>
      </c>
      <c r="GQ3" s="201">
        <v>0</v>
      </c>
      <c r="GR3" s="201">
        <v>0</v>
      </c>
      <c r="GS3" s="201">
        <v>0</v>
      </c>
      <c r="GT3" s="201">
        <v>1035583</v>
      </c>
      <c r="GU3" s="201">
        <v>16513</v>
      </c>
      <c r="GV3" s="201">
        <v>0</v>
      </c>
      <c r="GW3" s="201">
        <v>0</v>
      </c>
      <c r="GX3" s="201">
        <v>0</v>
      </c>
      <c r="GY3" s="201">
        <v>0</v>
      </c>
      <c r="GZ3" s="201">
        <v>0</v>
      </c>
      <c r="HA3" s="201">
        <v>0</v>
      </c>
      <c r="HB3" s="201">
        <v>15673506</v>
      </c>
      <c r="HC3" s="201">
        <v>0</v>
      </c>
      <c r="HD3" s="201">
        <v>0</v>
      </c>
      <c r="HE3" s="201">
        <v>0</v>
      </c>
      <c r="HF3" s="201">
        <v>0</v>
      </c>
      <c r="HG3" s="201">
        <v>0</v>
      </c>
      <c r="HH3" s="201">
        <v>255611</v>
      </c>
      <c r="HI3" s="201">
        <v>4044562</v>
      </c>
      <c r="HJ3" s="201">
        <v>0</v>
      </c>
      <c r="HK3" s="201">
        <v>0</v>
      </c>
      <c r="HL3" s="201">
        <v>0</v>
      </c>
      <c r="HM3" s="201">
        <v>0</v>
      </c>
      <c r="HN3" s="201">
        <v>0</v>
      </c>
      <c r="HP3" s="202" t="s">
        <v>138</v>
      </c>
      <c r="HQ3" s="200">
        <f>'Relative Weights'!$H$1</f>
        <v>2018</v>
      </c>
      <c r="HR3" s="201">
        <v>9184541</v>
      </c>
      <c r="HS3" s="201">
        <v>7905846</v>
      </c>
      <c r="HT3" s="201">
        <v>2481711</v>
      </c>
      <c r="HU3" s="201">
        <v>70463</v>
      </c>
      <c r="HV3" s="201">
        <v>0</v>
      </c>
      <c r="HW3" s="201">
        <v>1421463</v>
      </c>
      <c r="HX3" s="201">
        <v>30092</v>
      </c>
      <c r="HY3" s="201">
        <v>0</v>
      </c>
      <c r="HZ3" s="201">
        <v>77742</v>
      </c>
      <c r="IA3" s="201">
        <v>5385</v>
      </c>
      <c r="IB3" s="201">
        <v>0</v>
      </c>
      <c r="IC3" s="201">
        <v>0</v>
      </c>
      <c r="ID3" s="201">
        <v>6886</v>
      </c>
      <c r="IE3" s="201">
        <v>321838</v>
      </c>
      <c r="IF3" s="201">
        <v>315</v>
      </c>
      <c r="IG3" s="201">
        <v>477478</v>
      </c>
      <c r="IH3" s="201">
        <v>0</v>
      </c>
      <c r="II3" s="201">
        <v>0</v>
      </c>
      <c r="IJ3" s="201">
        <v>1083</v>
      </c>
      <c r="IK3" s="201">
        <v>74290</v>
      </c>
      <c r="IL3" s="201">
        <v>4999456</v>
      </c>
      <c r="IM3" s="201">
        <v>5828192</v>
      </c>
      <c r="IN3" s="201">
        <v>889679</v>
      </c>
      <c r="IO3" s="201">
        <v>454782</v>
      </c>
      <c r="IP3" s="201">
        <v>0</v>
      </c>
      <c r="IQ3" s="201">
        <v>2804832</v>
      </c>
      <c r="IR3" s="201">
        <v>188721</v>
      </c>
      <c r="IS3" s="201">
        <v>0</v>
      </c>
      <c r="IT3" s="201">
        <v>249597</v>
      </c>
      <c r="IU3" s="201">
        <v>31435</v>
      </c>
      <c r="IV3" s="201">
        <v>0</v>
      </c>
      <c r="IW3" s="201">
        <v>0</v>
      </c>
      <c r="IX3" s="201">
        <v>0</v>
      </c>
      <c r="IY3" s="201">
        <v>438179</v>
      </c>
      <c r="IZ3" s="201">
        <v>14093</v>
      </c>
      <c r="JA3" s="201">
        <v>2855649</v>
      </c>
      <c r="JB3" s="201">
        <v>0</v>
      </c>
      <c r="JC3" s="201">
        <v>0</v>
      </c>
      <c r="JD3" s="201">
        <v>0</v>
      </c>
      <c r="JE3" s="201">
        <v>166215</v>
      </c>
      <c r="JF3" s="201">
        <v>1361880</v>
      </c>
      <c r="JG3" s="201">
        <v>265670</v>
      </c>
      <c r="JH3" s="201">
        <v>335732</v>
      </c>
      <c r="JI3" s="201">
        <v>234735</v>
      </c>
      <c r="JJ3" s="201">
        <v>0</v>
      </c>
      <c r="JK3" s="201">
        <v>3888274</v>
      </c>
      <c r="JL3" s="201">
        <v>31535</v>
      </c>
      <c r="JM3" s="201">
        <v>0</v>
      </c>
      <c r="JN3" s="201">
        <v>634621</v>
      </c>
      <c r="JO3" s="201">
        <v>332829</v>
      </c>
      <c r="JP3" s="201">
        <v>0</v>
      </c>
      <c r="JQ3" s="201">
        <v>0</v>
      </c>
      <c r="JR3" s="201">
        <v>0</v>
      </c>
      <c r="JS3" s="201">
        <v>368578</v>
      </c>
      <c r="JT3" s="201">
        <v>22524</v>
      </c>
      <c r="JU3" s="201">
        <v>3120951</v>
      </c>
      <c r="JV3" s="201">
        <v>0</v>
      </c>
      <c r="JW3" s="201">
        <v>0</v>
      </c>
      <c r="JX3" s="201">
        <v>0</v>
      </c>
      <c r="JY3" s="201">
        <v>225992</v>
      </c>
      <c r="JZ3" s="201">
        <v>2484010</v>
      </c>
      <c r="KA3" s="201">
        <v>1608052</v>
      </c>
      <c r="KB3" s="201">
        <v>188850</v>
      </c>
      <c r="KC3" s="201">
        <v>506879</v>
      </c>
      <c r="KD3" s="201">
        <v>0</v>
      </c>
      <c r="KE3" s="201">
        <v>1227245</v>
      </c>
      <c r="KF3" s="201">
        <v>81495</v>
      </c>
      <c r="KG3" s="201">
        <v>0</v>
      </c>
      <c r="KH3" s="201">
        <v>303203</v>
      </c>
      <c r="KI3" s="201">
        <v>37481</v>
      </c>
      <c r="KJ3" s="201">
        <v>0</v>
      </c>
      <c r="KK3" s="201">
        <v>0</v>
      </c>
      <c r="KL3" s="201">
        <v>0</v>
      </c>
      <c r="KM3" s="201">
        <v>45083</v>
      </c>
      <c r="KN3" s="201">
        <v>92763</v>
      </c>
      <c r="KO3" s="201">
        <v>1988423</v>
      </c>
      <c r="KP3" s="201">
        <v>0</v>
      </c>
      <c r="KQ3" s="201">
        <v>0</v>
      </c>
      <c r="KR3" s="201">
        <v>0</v>
      </c>
      <c r="KS3" s="201">
        <v>70655</v>
      </c>
      <c r="KT3" s="201">
        <v>0</v>
      </c>
      <c r="KU3" s="201">
        <v>0</v>
      </c>
      <c r="KV3" s="201">
        <v>0</v>
      </c>
      <c r="KW3" s="201">
        <v>0</v>
      </c>
      <c r="KX3" s="201">
        <v>0</v>
      </c>
      <c r="KY3" s="201">
        <v>0</v>
      </c>
      <c r="KZ3" s="201">
        <v>0</v>
      </c>
      <c r="LA3" s="201">
        <v>5225316</v>
      </c>
      <c r="LB3" s="201">
        <v>0</v>
      </c>
      <c r="LC3" s="201">
        <v>0</v>
      </c>
      <c r="LD3" s="201">
        <v>0</v>
      </c>
      <c r="LE3" s="201">
        <v>0</v>
      </c>
      <c r="LF3" s="201">
        <v>0</v>
      </c>
      <c r="LG3" s="201">
        <v>16662</v>
      </c>
      <c r="LH3" s="201">
        <v>1282360</v>
      </c>
      <c r="LI3" s="201">
        <v>0</v>
      </c>
      <c r="LJ3" s="201">
        <v>0</v>
      </c>
      <c r="LK3" s="201">
        <v>0</v>
      </c>
      <c r="LL3" s="201">
        <v>0</v>
      </c>
      <c r="LM3" s="201">
        <v>0</v>
      </c>
      <c r="LN3" s="201">
        <v>511437</v>
      </c>
      <c r="LO3" s="201">
        <v>754279</v>
      </c>
      <c r="LP3" s="201">
        <v>0</v>
      </c>
      <c r="LQ3" s="201">
        <v>15215</v>
      </c>
      <c r="LR3" s="201">
        <v>0</v>
      </c>
      <c r="LS3" s="201">
        <v>381304</v>
      </c>
      <c r="LT3" s="201">
        <v>0</v>
      </c>
      <c r="LU3" s="201">
        <v>0</v>
      </c>
      <c r="LV3" s="201">
        <v>0</v>
      </c>
      <c r="LW3" s="201">
        <v>0</v>
      </c>
      <c r="LX3" s="201">
        <v>0</v>
      </c>
      <c r="LY3" s="201">
        <v>0</v>
      </c>
      <c r="LZ3" s="201">
        <v>0</v>
      </c>
      <c r="MA3" s="201">
        <v>0</v>
      </c>
      <c r="MB3" s="201">
        <v>0</v>
      </c>
      <c r="MC3" s="201">
        <v>4691</v>
      </c>
      <c r="MD3" s="201">
        <v>0</v>
      </c>
      <c r="ME3" s="201">
        <v>0</v>
      </c>
      <c r="MF3" s="201">
        <v>0</v>
      </c>
      <c r="MG3" s="201">
        <v>0</v>
      </c>
      <c r="MH3" s="201">
        <v>1022875</v>
      </c>
      <c r="MI3" s="201">
        <v>1508558</v>
      </c>
      <c r="MJ3" s="201">
        <v>0</v>
      </c>
      <c r="MK3" s="201">
        <v>30430</v>
      </c>
      <c r="ML3" s="201">
        <v>0</v>
      </c>
      <c r="MM3" s="201">
        <v>762609</v>
      </c>
      <c r="MN3" s="201">
        <v>0</v>
      </c>
      <c r="MO3" s="201">
        <v>0</v>
      </c>
      <c r="MP3" s="201">
        <v>0</v>
      </c>
      <c r="MQ3" s="201">
        <v>0</v>
      </c>
      <c r="MR3" s="201">
        <v>0</v>
      </c>
      <c r="MS3" s="201">
        <v>0</v>
      </c>
      <c r="MT3" s="201">
        <v>0</v>
      </c>
      <c r="MU3" s="201">
        <v>0</v>
      </c>
      <c r="MV3" s="201">
        <v>0</v>
      </c>
      <c r="MW3" s="201">
        <v>9383</v>
      </c>
      <c r="MX3" s="201">
        <v>0</v>
      </c>
      <c r="MY3" s="201">
        <v>0</v>
      </c>
      <c r="MZ3" s="201">
        <v>0</v>
      </c>
      <c r="NA3" s="201">
        <v>0</v>
      </c>
      <c r="NB3" s="201">
        <v>0</v>
      </c>
      <c r="NC3" s="201">
        <v>4525675</v>
      </c>
      <c r="ND3" s="201">
        <v>0</v>
      </c>
      <c r="NE3" s="201">
        <v>45645</v>
      </c>
      <c r="NF3" s="201">
        <v>0</v>
      </c>
      <c r="NG3" s="201">
        <v>6577499</v>
      </c>
      <c r="NH3" s="201">
        <v>0</v>
      </c>
      <c r="NI3" s="201">
        <v>0</v>
      </c>
      <c r="NJ3" s="201">
        <v>0</v>
      </c>
      <c r="NK3" s="201">
        <v>20605</v>
      </c>
      <c r="NL3" s="201">
        <v>0</v>
      </c>
      <c r="NM3" s="201">
        <v>0</v>
      </c>
      <c r="NN3" s="201">
        <v>0</v>
      </c>
      <c r="NO3" s="201">
        <v>0</v>
      </c>
      <c r="NP3" s="201">
        <v>0</v>
      </c>
      <c r="NQ3" s="201">
        <v>63332</v>
      </c>
      <c r="NR3" s="201">
        <v>0</v>
      </c>
      <c r="NS3" s="201">
        <v>0</v>
      </c>
      <c r="NT3" s="201">
        <v>0</v>
      </c>
      <c r="NU3" s="201">
        <v>0</v>
      </c>
      <c r="NV3" s="201">
        <v>7491053</v>
      </c>
      <c r="NW3" s="201">
        <v>15839863</v>
      </c>
      <c r="NX3" s="201">
        <v>0</v>
      </c>
      <c r="NY3" s="201">
        <v>213008</v>
      </c>
      <c r="NZ3" s="201">
        <v>0</v>
      </c>
      <c r="OA3" s="201">
        <v>6577499</v>
      </c>
      <c r="OB3" s="201">
        <v>0</v>
      </c>
      <c r="OC3" s="201">
        <v>0</v>
      </c>
      <c r="OD3" s="201">
        <v>0</v>
      </c>
      <c r="OE3" s="201">
        <v>20605</v>
      </c>
      <c r="OF3" s="201">
        <v>0</v>
      </c>
      <c r="OG3" s="201">
        <v>0</v>
      </c>
      <c r="OH3" s="201">
        <v>0</v>
      </c>
      <c r="OI3" s="201">
        <v>0</v>
      </c>
      <c r="OJ3" s="201">
        <v>682088</v>
      </c>
      <c r="OK3" s="201">
        <v>63332</v>
      </c>
      <c r="OL3" s="201">
        <v>0</v>
      </c>
      <c r="OM3" s="201">
        <v>0</v>
      </c>
      <c r="ON3" s="201">
        <v>0</v>
      </c>
      <c r="OO3" s="201">
        <v>0</v>
      </c>
      <c r="OP3" s="201">
        <v>0</v>
      </c>
      <c r="OQ3" s="201">
        <v>0</v>
      </c>
      <c r="OR3" s="201">
        <v>0</v>
      </c>
      <c r="OS3" s="201">
        <v>0</v>
      </c>
      <c r="OT3" s="201">
        <v>0</v>
      </c>
      <c r="OU3" s="201">
        <v>0</v>
      </c>
      <c r="OV3" s="201">
        <v>0</v>
      </c>
      <c r="OW3" s="201">
        <v>0</v>
      </c>
      <c r="OX3" s="201">
        <v>0</v>
      </c>
      <c r="OY3" s="201">
        <v>0</v>
      </c>
      <c r="OZ3" s="201">
        <v>0</v>
      </c>
      <c r="PA3" s="201">
        <v>0</v>
      </c>
      <c r="PB3" s="201">
        <v>0</v>
      </c>
      <c r="PC3" s="201">
        <v>0</v>
      </c>
      <c r="PD3" s="201">
        <v>170522</v>
      </c>
      <c r="PE3" s="201">
        <v>0</v>
      </c>
      <c r="PF3" s="201">
        <v>0</v>
      </c>
      <c r="PG3" s="201">
        <v>0</v>
      </c>
      <c r="PH3" s="201">
        <v>0</v>
      </c>
      <c r="PI3" s="201">
        <v>0</v>
      </c>
      <c r="PJ3" s="201">
        <v>90447811</v>
      </c>
      <c r="PK3" s="201">
        <v>282178389</v>
      </c>
      <c r="PL3" s="201">
        <v>16313199</v>
      </c>
      <c r="PM3" s="201">
        <v>0</v>
      </c>
      <c r="PN3" s="201">
        <v>47630449</v>
      </c>
      <c r="PO3" s="201">
        <v>231120534</v>
      </c>
      <c r="PP3" s="201">
        <v>5796888</v>
      </c>
      <c r="PQ3" s="201">
        <v>10755706</v>
      </c>
      <c r="PR3" s="201">
        <v>11072705</v>
      </c>
      <c r="PS3" s="201">
        <v>3930432</v>
      </c>
      <c r="PT3" s="201">
        <v>0</v>
      </c>
      <c r="PU3" s="201">
        <v>0</v>
      </c>
      <c r="PV3" s="201">
        <v>-250389</v>
      </c>
      <c r="PW3" s="201">
        <v>6074063</v>
      </c>
      <c r="PX3" s="201">
        <v>20527073</v>
      </c>
      <c r="PY3" s="201">
        <v>48709752</v>
      </c>
      <c r="PZ3" s="201">
        <v>0</v>
      </c>
      <c r="QA3" s="201">
        <v>0</v>
      </c>
      <c r="QB3" s="201">
        <v>0</v>
      </c>
      <c r="QC3" s="201">
        <v>8533865</v>
      </c>
      <c r="QD3" s="298">
        <v>1</v>
      </c>
    </row>
    <row r="4" spans="1:446" x14ac:dyDescent="0.2">
      <c r="A4" s="200" t="s">
        <v>172</v>
      </c>
      <c r="B4" s="200" t="s">
        <v>131</v>
      </c>
      <c r="C4" s="201">
        <f>ROUND(UTD!H18,0)-ROUND(UTD!H288,0)</f>
        <v>0</v>
      </c>
      <c r="D4" s="311">
        <v>9741</v>
      </c>
      <c r="E4" s="200" t="s">
        <v>707</v>
      </c>
      <c r="F4" s="200">
        <v>2018</v>
      </c>
      <c r="G4" s="201">
        <v>197446860</v>
      </c>
      <c r="H4" s="201">
        <v>99232453</v>
      </c>
      <c r="I4" s="201">
        <v>67205428</v>
      </c>
      <c r="J4" s="201">
        <v>19476431</v>
      </c>
      <c r="K4" s="201">
        <v>45252165</v>
      </c>
      <c r="L4" s="200" t="s">
        <v>739</v>
      </c>
      <c r="M4" s="200" t="s">
        <v>740</v>
      </c>
      <c r="N4" s="200" t="s">
        <v>741</v>
      </c>
      <c r="O4" s="201">
        <v>6396</v>
      </c>
      <c r="P4" s="201">
        <v>12381</v>
      </c>
      <c r="Q4" s="201">
        <v>7490</v>
      </c>
      <c r="R4" s="201">
        <v>1327</v>
      </c>
      <c r="S4" s="201">
        <v>48</v>
      </c>
      <c r="T4" s="203" t="s">
        <v>775</v>
      </c>
      <c r="U4" s="203" t="s">
        <v>776</v>
      </c>
      <c r="V4" s="203" t="s">
        <v>777</v>
      </c>
      <c r="W4" s="201">
        <v>103783</v>
      </c>
      <c r="X4" s="201">
        <v>59943</v>
      </c>
      <c r="Y4" s="201">
        <v>20191</v>
      </c>
      <c r="Z4" s="201">
        <v>475</v>
      </c>
      <c r="AA4" s="201">
        <v>0</v>
      </c>
      <c r="AB4" s="201">
        <v>32613</v>
      </c>
      <c r="AC4" s="201">
        <v>0</v>
      </c>
      <c r="AD4" s="201">
        <v>0</v>
      </c>
      <c r="AE4" s="201">
        <v>0</v>
      </c>
      <c r="AF4" s="201">
        <v>43</v>
      </c>
      <c r="AG4" s="201">
        <v>0</v>
      </c>
      <c r="AH4" s="201">
        <v>0</v>
      </c>
      <c r="AI4" s="201">
        <v>251</v>
      </c>
      <c r="AJ4" s="201">
        <v>2627</v>
      </c>
      <c r="AK4" s="201">
        <v>0</v>
      </c>
      <c r="AL4" s="201">
        <v>16190</v>
      </c>
      <c r="AM4" s="201">
        <v>0</v>
      </c>
      <c r="AN4" s="201">
        <v>0</v>
      </c>
      <c r="AO4" s="201">
        <v>18</v>
      </c>
      <c r="AP4" s="201">
        <v>0</v>
      </c>
      <c r="AQ4" s="201">
        <v>50843</v>
      </c>
      <c r="AR4" s="201">
        <v>45177</v>
      </c>
      <c r="AS4" s="201">
        <v>15341</v>
      </c>
      <c r="AT4" s="201">
        <v>3096</v>
      </c>
      <c r="AU4" s="201">
        <v>0</v>
      </c>
      <c r="AV4" s="201">
        <v>61033</v>
      </c>
      <c r="AW4" s="201">
        <v>0</v>
      </c>
      <c r="AX4" s="201">
        <v>0</v>
      </c>
      <c r="AY4" s="201">
        <v>0</v>
      </c>
      <c r="AZ4" s="201">
        <v>155</v>
      </c>
      <c r="BA4" s="201">
        <v>0</v>
      </c>
      <c r="BB4" s="201">
        <v>0</v>
      </c>
      <c r="BC4" s="201">
        <v>0</v>
      </c>
      <c r="BD4" s="201">
        <v>9416</v>
      </c>
      <c r="BE4" s="201">
        <v>0</v>
      </c>
      <c r="BF4" s="201">
        <v>66053</v>
      </c>
      <c r="BG4" s="201">
        <v>0</v>
      </c>
      <c r="BH4" s="201">
        <v>504</v>
      </c>
      <c r="BI4" s="201">
        <v>639</v>
      </c>
      <c r="BJ4" s="201">
        <v>0</v>
      </c>
      <c r="BK4" s="201">
        <v>8308</v>
      </c>
      <c r="BL4" s="201">
        <v>14680</v>
      </c>
      <c r="BM4" s="201">
        <v>1038</v>
      </c>
      <c r="BN4" s="201">
        <v>27</v>
      </c>
      <c r="BO4" s="201">
        <v>0</v>
      </c>
      <c r="BP4" s="201">
        <v>39679</v>
      </c>
      <c r="BQ4" s="201">
        <v>0</v>
      </c>
      <c r="BR4" s="201">
        <v>0</v>
      </c>
      <c r="BS4" s="201">
        <v>0</v>
      </c>
      <c r="BT4" s="201">
        <v>27</v>
      </c>
      <c r="BU4" s="201">
        <v>0</v>
      </c>
      <c r="BV4" s="201">
        <v>0</v>
      </c>
      <c r="BW4" s="201">
        <v>0</v>
      </c>
      <c r="BX4" s="201">
        <v>8911</v>
      </c>
      <c r="BY4" s="201">
        <v>0</v>
      </c>
      <c r="BZ4" s="201">
        <v>60478</v>
      </c>
      <c r="CA4" s="201">
        <v>0</v>
      </c>
      <c r="CB4" s="201">
        <v>0</v>
      </c>
      <c r="CC4" s="201">
        <v>660</v>
      </c>
      <c r="CD4" s="201">
        <v>0</v>
      </c>
      <c r="CE4" s="201">
        <v>5592</v>
      </c>
      <c r="CF4" s="201">
        <v>4589</v>
      </c>
      <c r="CG4" s="201">
        <v>647</v>
      </c>
      <c r="CH4" s="201">
        <v>33</v>
      </c>
      <c r="CI4" s="201">
        <v>0</v>
      </c>
      <c r="CJ4" s="201">
        <v>9187</v>
      </c>
      <c r="CK4" s="201">
        <v>0</v>
      </c>
      <c r="CL4" s="201">
        <v>0</v>
      </c>
      <c r="CM4" s="201">
        <v>0</v>
      </c>
      <c r="CN4" s="201">
        <v>0</v>
      </c>
      <c r="CO4" s="201">
        <v>0</v>
      </c>
      <c r="CP4" s="201">
        <v>0</v>
      </c>
      <c r="CQ4" s="201">
        <v>0</v>
      </c>
      <c r="CR4" s="201">
        <v>667</v>
      </c>
      <c r="CS4" s="201">
        <v>0</v>
      </c>
      <c r="CT4" s="201">
        <v>1305</v>
      </c>
      <c r="CU4" s="201">
        <v>0</v>
      </c>
      <c r="CV4" s="201">
        <v>0</v>
      </c>
      <c r="CW4" s="201">
        <v>18</v>
      </c>
      <c r="CX4" s="201">
        <v>0</v>
      </c>
      <c r="CY4" s="201">
        <v>0</v>
      </c>
      <c r="CZ4" s="201">
        <v>0</v>
      </c>
      <c r="DA4" s="201">
        <v>0</v>
      </c>
      <c r="DB4" s="201">
        <v>0</v>
      </c>
      <c r="DC4" s="201">
        <v>0</v>
      </c>
      <c r="DD4" s="201">
        <v>0</v>
      </c>
      <c r="DE4" s="201">
        <v>0</v>
      </c>
      <c r="DF4" s="201">
        <v>0</v>
      </c>
      <c r="DG4" s="201">
        <v>0</v>
      </c>
      <c r="DH4" s="201">
        <v>0</v>
      </c>
      <c r="DI4" s="201">
        <v>0</v>
      </c>
      <c r="DJ4" s="201">
        <v>0</v>
      </c>
      <c r="DK4" s="201">
        <v>0</v>
      </c>
      <c r="DL4" s="201">
        <v>1218</v>
      </c>
      <c r="DM4" s="201">
        <v>0</v>
      </c>
      <c r="DN4" s="201">
        <v>0</v>
      </c>
      <c r="DO4" s="201">
        <v>0</v>
      </c>
      <c r="DP4" s="201">
        <v>0</v>
      </c>
      <c r="DQ4" s="201">
        <v>0</v>
      </c>
      <c r="DR4" s="201">
        <v>0</v>
      </c>
      <c r="DS4" s="201">
        <v>6126489</v>
      </c>
      <c r="DT4" s="201">
        <v>3122853</v>
      </c>
      <c r="DU4" s="201">
        <v>1712559</v>
      </c>
      <c r="DV4" s="201">
        <v>58920</v>
      </c>
      <c r="DW4" s="201">
        <v>0</v>
      </c>
      <c r="DX4" s="201">
        <v>2966604</v>
      </c>
      <c r="DY4" s="201">
        <v>0</v>
      </c>
      <c r="DZ4" s="201">
        <v>0</v>
      </c>
      <c r="EA4" s="201">
        <v>0</v>
      </c>
      <c r="EB4" s="201">
        <v>10474</v>
      </c>
      <c r="EC4" s="201">
        <v>0</v>
      </c>
      <c r="ED4" s="201">
        <v>0</v>
      </c>
      <c r="EE4" s="201">
        <v>41803</v>
      </c>
      <c r="EF4" s="201">
        <v>103365</v>
      </c>
      <c r="EG4" s="201">
        <v>0</v>
      </c>
      <c r="EH4" s="201">
        <v>1114871</v>
      </c>
      <c r="EI4" s="201">
        <v>0</v>
      </c>
      <c r="EJ4" s="201">
        <v>0</v>
      </c>
      <c r="EK4" s="201">
        <v>1567</v>
      </c>
      <c r="EL4" s="201">
        <v>0</v>
      </c>
      <c r="EM4" s="201">
        <v>5196496</v>
      </c>
      <c r="EN4" s="201">
        <v>5068358</v>
      </c>
      <c r="EO4" s="201">
        <v>2568487</v>
      </c>
      <c r="EP4" s="201">
        <v>464510</v>
      </c>
      <c r="EQ4" s="201">
        <v>0</v>
      </c>
      <c r="ER4" s="201">
        <v>7246105</v>
      </c>
      <c r="ES4" s="201">
        <v>0</v>
      </c>
      <c r="ET4" s="201">
        <v>0</v>
      </c>
      <c r="EU4" s="201">
        <v>0</v>
      </c>
      <c r="EV4" s="201">
        <v>51994</v>
      </c>
      <c r="EW4" s="201">
        <v>0</v>
      </c>
      <c r="EX4" s="201">
        <v>0</v>
      </c>
      <c r="EY4" s="201">
        <v>0</v>
      </c>
      <c r="EZ4" s="201">
        <v>422061</v>
      </c>
      <c r="FA4" s="201">
        <v>0</v>
      </c>
      <c r="FB4" s="201">
        <v>7387401</v>
      </c>
      <c r="FC4" s="201">
        <v>0</v>
      </c>
      <c r="FD4" s="201">
        <v>114199</v>
      </c>
      <c r="FE4" s="201">
        <v>61822</v>
      </c>
      <c r="FF4" s="201">
        <v>0</v>
      </c>
      <c r="FG4" s="201">
        <v>3677110</v>
      </c>
      <c r="FH4" s="201">
        <v>5261683</v>
      </c>
      <c r="FI4" s="201">
        <v>1048980</v>
      </c>
      <c r="FJ4" s="201">
        <v>8272</v>
      </c>
      <c r="FK4" s="201">
        <v>0</v>
      </c>
      <c r="FL4" s="201">
        <v>9495473</v>
      </c>
      <c r="FM4" s="201">
        <v>0</v>
      </c>
      <c r="FN4" s="201">
        <v>0</v>
      </c>
      <c r="FO4" s="201">
        <v>0</v>
      </c>
      <c r="FP4" s="201">
        <v>0</v>
      </c>
      <c r="FQ4" s="201">
        <v>0</v>
      </c>
      <c r="FR4" s="201">
        <v>0</v>
      </c>
      <c r="FS4" s="201">
        <v>0</v>
      </c>
      <c r="FT4" s="201">
        <v>1805203</v>
      </c>
      <c r="FU4" s="201">
        <v>0</v>
      </c>
      <c r="FV4" s="201">
        <v>13145881</v>
      </c>
      <c r="FW4" s="201">
        <v>0</v>
      </c>
      <c r="FX4" s="201">
        <v>0</v>
      </c>
      <c r="FY4" s="201">
        <v>192444</v>
      </c>
      <c r="FZ4" s="201">
        <v>0</v>
      </c>
      <c r="GA4" s="201">
        <v>6866982</v>
      </c>
      <c r="GB4" s="201">
        <v>4973564</v>
      </c>
      <c r="GC4" s="201">
        <v>764909</v>
      </c>
      <c r="GD4" s="201">
        <v>10217</v>
      </c>
      <c r="GE4" s="201">
        <v>0</v>
      </c>
      <c r="GF4" s="201">
        <v>9724655</v>
      </c>
      <c r="GG4" s="201">
        <v>0</v>
      </c>
      <c r="GH4" s="201">
        <v>0</v>
      </c>
      <c r="GI4" s="201">
        <v>0</v>
      </c>
      <c r="GJ4" s="201">
        <v>0</v>
      </c>
      <c r="GK4" s="201">
        <v>0</v>
      </c>
      <c r="GL4" s="201">
        <v>0</v>
      </c>
      <c r="GM4" s="201">
        <v>0</v>
      </c>
      <c r="GN4" s="201">
        <v>977405</v>
      </c>
      <c r="GO4" s="201">
        <v>0</v>
      </c>
      <c r="GP4" s="201">
        <v>5972848</v>
      </c>
      <c r="GQ4" s="201">
        <v>0</v>
      </c>
      <c r="GR4" s="201">
        <v>0</v>
      </c>
      <c r="GS4" s="201">
        <v>8517</v>
      </c>
      <c r="GT4" s="201">
        <v>0</v>
      </c>
      <c r="GU4" s="201">
        <v>0</v>
      </c>
      <c r="GV4" s="201">
        <v>0</v>
      </c>
      <c r="GW4" s="201">
        <v>0</v>
      </c>
      <c r="GX4" s="201">
        <v>0</v>
      </c>
      <c r="GY4" s="201">
        <v>0</v>
      </c>
      <c r="GZ4" s="201">
        <v>0</v>
      </c>
      <c r="HA4" s="201">
        <v>0</v>
      </c>
      <c r="HB4" s="201">
        <v>0</v>
      </c>
      <c r="HC4" s="201">
        <v>0</v>
      </c>
      <c r="HD4" s="201">
        <v>0</v>
      </c>
      <c r="HE4" s="201">
        <v>0</v>
      </c>
      <c r="HF4" s="201">
        <v>0</v>
      </c>
      <c r="HG4" s="201">
        <v>0</v>
      </c>
      <c r="HH4" s="201">
        <v>588951</v>
      </c>
      <c r="HI4" s="201">
        <v>0</v>
      </c>
      <c r="HJ4" s="201">
        <v>0</v>
      </c>
      <c r="HK4" s="201">
        <v>0</v>
      </c>
      <c r="HL4" s="201">
        <v>0</v>
      </c>
      <c r="HM4" s="201">
        <v>0</v>
      </c>
      <c r="HN4" s="201">
        <v>0</v>
      </c>
      <c r="HP4" s="202" t="s">
        <v>139</v>
      </c>
      <c r="HQ4" s="200">
        <f>'Relative Weights'!$H$1</f>
        <v>2018</v>
      </c>
      <c r="HR4" s="201">
        <v>804747.64400179463</v>
      </c>
      <c r="HS4" s="201">
        <v>2434061.0571934939</v>
      </c>
      <c r="HT4" s="201">
        <v>59174.608476736226</v>
      </c>
      <c r="HU4" s="201">
        <v>0</v>
      </c>
      <c r="HV4" s="201">
        <v>0</v>
      </c>
      <c r="HW4" s="201">
        <v>1141890.0237947581</v>
      </c>
      <c r="HX4" s="201">
        <v>0</v>
      </c>
      <c r="HY4" s="201">
        <v>0</v>
      </c>
      <c r="HZ4" s="201">
        <v>0</v>
      </c>
      <c r="IA4" s="201">
        <v>0</v>
      </c>
      <c r="IB4" s="201">
        <v>0</v>
      </c>
      <c r="IC4" s="201">
        <v>0</v>
      </c>
      <c r="ID4" s="201">
        <v>0</v>
      </c>
      <c r="IE4" s="201">
        <v>0</v>
      </c>
      <c r="IF4" s="201">
        <v>0</v>
      </c>
      <c r="IG4" s="201">
        <v>293198.9027746697</v>
      </c>
      <c r="IH4" s="201">
        <v>0</v>
      </c>
      <c r="II4" s="201">
        <v>0</v>
      </c>
      <c r="IJ4" s="201">
        <v>0</v>
      </c>
      <c r="IK4" s="201">
        <v>0</v>
      </c>
      <c r="IL4" s="201">
        <v>682588.00645275787</v>
      </c>
      <c r="IM4" s="201">
        <v>3950455.8273204351</v>
      </c>
      <c r="IN4" s="201">
        <v>88749.7672212092</v>
      </c>
      <c r="IO4" s="201">
        <v>0</v>
      </c>
      <c r="IP4" s="201">
        <v>0</v>
      </c>
      <c r="IQ4" s="201">
        <v>2664410.0555211022</v>
      </c>
      <c r="IR4" s="201">
        <v>0</v>
      </c>
      <c r="IS4" s="201">
        <v>0</v>
      </c>
      <c r="IT4" s="201">
        <v>0</v>
      </c>
      <c r="IU4" s="201">
        <v>0</v>
      </c>
      <c r="IV4" s="201">
        <v>0</v>
      </c>
      <c r="IW4" s="201">
        <v>0</v>
      </c>
      <c r="IX4" s="201">
        <v>0</v>
      </c>
      <c r="IY4" s="201">
        <v>0</v>
      </c>
      <c r="IZ4" s="201">
        <v>0</v>
      </c>
      <c r="JA4" s="201">
        <v>1942805.8201859212</v>
      </c>
      <c r="JB4" s="201">
        <v>0</v>
      </c>
      <c r="JC4" s="201">
        <v>0</v>
      </c>
      <c r="JD4" s="201">
        <v>0</v>
      </c>
      <c r="JE4" s="201">
        <v>0</v>
      </c>
      <c r="JF4" s="201">
        <v>192640.69999999998</v>
      </c>
      <c r="JG4" s="201">
        <v>354419.91000000003</v>
      </c>
      <c r="JH4" s="201">
        <v>92653.84</v>
      </c>
      <c r="JI4" s="201">
        <v>0</v>
      </c>
      <c r="JJ4" s="201">
        <v>0</v>
      </c>
      <c r="JK4" s="201">
        <v>392005.39</v>
      </c>
      <c r="JL4" s="201">
        <v>0</v>
      </c>
      <c r="JM4" s="201">
        <v>0</v>
      </c>
      <c r="JN4" s="201">
        <v>0</v>
      </c>
      <c r="JO4" s="201">
        <v>0</v>
      </c>
      <c r="JP4" s="201">
        <v>0</v>
      </c>
      <c r="JQ4" s="201">
        <v>0</v>
      </c>
      <c r="JR4" s="201">
        <v>0</v>
      </c>
      <c r="JS4" s="201">
        <v>0</v>
      </c>
      <c r="JT4" s="201">
        <v>0</v>
      </c>
      <c r="JU4" s="201">
        <v>3962861.13</v>
      </c>
      <c r="JV4" s="201">
        <v>0</v>
      </c>
      <c r="JW4" s="201">
        <v>0</v>
      </c>
      <c r="JX4" s="201">
        <v>0</v>
      </c>
      <c r="JY4" s="201">
        <v>0</v>
      </c>
      <c r="JZ4" s="201">
        <v>357761.30000000005</v>
      </c>
      <c r="KA4" s="201">
        <v>340521.08999999997</v>
      </c>
      <c r="KB4" s="201">
        <v>67094.16</v>
      </c>
      <c r="KC4" s="201">
        <v>0</v>
      </c>
      <c r="KD4" s="201">
        <v>0</v>
      </c>
      <c r="KE4" s="201">
        <v>408005.61</v>
      </c>
      <c r="KF4" s="201">
        <v>0</v>
      </c>
      <c r="KG4" s="201">
        <v>0</v>
      </c>
      <c r="KH4" s="201">
        <v>0</v>
      </c>
      <c r="KI4" s="201">
        <v>0</v>
      </c>
      <c r="KJ4" s="201">
        <v>0</v>
      </c>
      <c r="KK4" s="201">
        <v>0</v>
      </c>
      <c r="KL4" s="201">
        <v>0</v>
      </c>
      <c r="KM4" s="201">
        <v>0</v>
      </c>
      <c r="KN4" s="201">
        <v>0</v>
      </c>
      <c r="KO4" s="201">
        <v>1780415.87</v>
      </c>
      <c r="KP4" s="201">
        <v>0</v>
      </c>
      <c r="KQ4" s="201">
        <v>0</v>
      </c>
      <c r="KR4" s="201">
        <v>0</v>
      </c>
      <c r="KS4" s="201">
        <v>0</v>
      </c>
      <c r="KT4" s="201">
        <v>0</v>
      </c>
      <c r="KU4" s="201">
        <v>0</v>
      </c>
      <c r="KV4" s="201">
        <v>0</v>
      </c>
      <c r="KW4" s="201">
        <v>0</v>
      </c>
      <c r="KX4" s="201">
        <v>0</v>
      </c>
      <c r="KY4" s="201">
        <v>0</v>
      </c>
      <c r="KZ4" s="201">
        <v>0</v>
      </c>
      <c r="LA4" s="201">
        <v>0</v>
      </c>
      <c r="LB4" s="201">
        <v>0</v>
      </c>
      <c r="LC4" s="201">
        <v>0</v>
      </c>
      <c r="LD4" s="201">
        <v>0</v>
      </c>
      <c r="LE4" s="201">
        <v>0</v>
      </c>
      <c r="LF4" s="201">
        <v>0</v>
      </c>
      <c r="LG4" s="201">
        <v>0</v>
      </c>
      <c r="LH4" s="201">
        <v>0</v>
      </c>
      <c r="LI4" s="201">
        <v>0</v>
      </c>
      <c r="LJ4" s="201">
        <v>0</v>
      </c>
      <c r="LK4" s="201">
        <v>0</v>
      </c>
      <c r="LL4" s="201">
        <v>0</v>
      </c>
      <c r="LM4" s="201">
        <v>0</v>
      </c>
      <c r="LN4" s="201">
        <v>0</v>
      </c>
      <c r="LO4" s="201">
        <v>0</v>
      </c>
      <c r="LP4" s="201">
        <v>0</v>
      </c>
      <c r="LQ4" s="201">
        <v>0</v>
      </c>
      <c r="LR4" s="201">
        <v>0</v>
      </c>
      <c r="LS4" s="201">
        <v>0</v>
      </c>
      <c r="LT4" s="201">
        <v>0</v>
      </c>
      <c r="LU4" s="201">
        <v>0</v>
      </c>
      <c r="LV4" s="201">
        <v>0</v>
      </c>
      <c r="LW4" s="201">
        <v>0</v>
      </c>
      <c r="LX4" s="201">
        <v>0</v>
      </c>
      <c r="LY4" s="201">
        <v>0</v>
      </c>
      <c r="LZ4" s="201">
        <v>0</v>
      </c>
      <c r="MA4" s="201">
        <v>0</v>
      </c>
      <c r="MB4" s="201">
        <v>0</v>
      </c>
      <c r="MC4" s="201">
        <v>0</v>
      </c>
      <c r="MD4" s="201">
        <v>0</v>
      </c>
      <c r="ME4" s="201">
        <v>0</v>
      </c>
      <c r="MF4" s="201">
        <v>0</v>
      </c>
      <c r="MG4" s="201">
        <v>0</v>
      </c>
      <c r="MH4" s="201">
        <v>0</v>
      </c>
      <c r="MI4" s="201">
        <v>0</v>
      </c>
      <c r="MJ4" s="201">
        <v>0</v>
      </c>
      <c r="MK4" s="201">
        <v>0</v>
      </c>
      <c r="ML4" s="201">
        <v>0</v>
      </c>
      <c r="MM4" s="201">
        <v>0</v>
      </c>
      <c r="MN4" s="201">
        <v>0</v>
      </c>
      <c r="MO4" s="201">
        <v>0</v>
      </c>
      <c r="MP4" s="201">
        <v>0</v>
      </c>
      <c r="MQ4" s="201">
        <v>0</v>
      </c>
      <c r="MR4" s="201">
        <v>0</v>
      </c>
      <c r="MS4" s="201">
        <v>0</v>
      </c>
      <c r="MT4" s="201">
        <v>0</v>
      </c>
      <c r="MU4" s="201">
        <v>0</v>
      </c>
      <c r="MV4" s="201">
        <v>0</v>
      </c>
      <c r="MW4" s="201">
        <v>0</v>
      </c>
      <c r="MX4" s="201">
        <v>0</v>
      </c>
      <c r="MY4" s="201">
        <v>0</v>
      </c>
      <c r="MZ4" s="201">
        <v>0</v>
      </c>
      <c r="NA4" s="201">
        <v>0</v>
      </c>
      <c r="NB4" s="201">
        <v>2586.85</v>
      </c>
      <c r="NC4" s="201">
        <v>551342.10330887884</v>
      </c>
      <c r="ND4" s="201">
        <v>0</v>
      </c>
      <c r="NE4" s="201">
        <v>0</v>
      </c>
      <c r="NF4" s="201">
        <v>0</v>
      </c>
      <c r="NG4" s="201">
        <v>1953905.0795770048</v>
      </c>
      <c r="NH4" s="201">
        <v>0</v>
      </c>
      <c r="NI4" s="201">
        <v>0</v>
      </c>
      <c r="NJ4" s="201">
        <v>0</v>
      </c>
      <c r="NK4" s="201">
        <v>0</v>
      </c>
      <c r="NL4" s="201">
        <v>0</v>
      </c>
      <c r="NM4" s="201">
        <v>0</v>
      </c>
      <c r="NN4" s="201">
        <v>0</v>
      </c>
      <c r="NO4" s="201">
        <v>1413616.3200825683</v>
      </c>
      <c r="NP4" s="201">
        <v>0</v>
      </c>
      <c r="NQ4" s="201">
        <v>0</v>
      </c>
      <c r="NR4" s="201">
        <v>0</v>
      </c>
      <c r="NS4" s="201">
        <v>0</v>
      </c>
      <c r="NT4" s="201">
        <v>0</v>
      </c>
      <c r="NU4" s="201">
        <v>0</v>
      </c>
      <c r="NV4" s="201">
        <v>106725.45</v>
      </c>
      <c r="NW4" s="201">
        <v>2032171.7862535748</v>
      </c>
      <c r="NX4" s="201">
        <v>0</v>
      </c>
      <c r="NY4" s="201">
        <v>0</v>
      </c>
      <c r="NZ4" s="201">
        <v>0</v>
      </c>
      <c r="OA4" s="201">
        <v>9986624.162308218</v>
      </c>
      <c r="OB4" s="201">
        <v>0</v>
      </c>
      <c r="OC4" s="201">
        <v>0</v>
      </c>
      <c r="OD4" s="201">
        <v>0</v>
      </c>
      <c r="OE4" s="201">
        <v>0</v>
      </c>
      <c r="OF4" s="201">
        <v>0</v>
      </c>
      <c r="OG4" s="201">
        <v>0</v>
      </c>
      <c r="OH4" s="201">
        <v>0</v>
      </c>
      <c r="OI4" s="201">
        <v>0</v>
      </c>
      <c r="OJ4" s="201">
        <v>0</v>
      </c>
      <c r="OK4" s="201">
        <v>0</v>
      </c>
      <c r="OL4" s="201">
        <v>0</v>
      </c>
      <c r="OM4" s="201">
        <v>0</v>
      </c>
      <c r="ON4" s="201">
        <v>0</v>
      </c>
      <c r="OO4" s="201">
        <v>0</v>
      </c>
      <c r="OP4" s="201">
        <v>0</v>
      </c>
      <c r="OQ4" s="201">
        <v>0</v>
      </c>
      <c r="OR4" s="201">
        <v>0</v>
      </c>
      <c r="OS4" s="201">
        <v>0</v>
      </c>
      <c r="OT4" s="201">
        <v>0</v>
      </c>
      <c r="OU4" s="201">
        <v>0</v>
      </c>
      <c r="OV4" s="201">
        <v>0</v>
      </c>
      <c r="OW4" s="201">
        <v>0</v>
      </c>
      <c r="OX4" s="201">
        <v>0</v>
      </c>
      <c r="OY4" s="201">
        <v>0</v>
      </c>
      <c r="OZ4" s="201">
        <v>0</v>
      </c>
      <c r="PA4" s="201">
        <v>0</v>
      </c>
      <c r="PB4" s="201">
        <v>0</v>
      </c>
      <c r="PC4" s="201">
        <v>0</v>
      </c>
      <c r="PD4" s="201">
        <v>0</v>
      </c>
      <c r="PE4" s="201">
        <v>0</v>
      </c>
      <c r="PF4" s="201">
        <v>0</v>
      </c>
      <c r="PG4" s="201">
        <v>0</v>
      </c>
      <c r="PH4" s="201">
        <v>0</v>
      </c>
      <c r="PI4" s="201">
        <v>0</v>
      </c>
      <c r="PJ4" s="201">
        <v>30383507.440000001</v>
      </c>
      <c r="PK4" s="201">
        <v>29951659.741144113</v>
      </c>
      <c r="PL4" s="201">
        <v>8167122.6236597067</v>
      </c>
      <c r="PM4" s="201">
        <v>0</v>
      </c>
      <c r="PN4" s="201">
        <v>691268.20768212061</v>
      </c>
      <c r="PO4" s="201">
        <v>31479577.607690029</v>
      </c>
      <c r="PP4" s="201">
        <v>0</v>
      </c>
      <c r="PQ4" s="201">
        <v>0</v>
      </c>
      <c r="PR4" s="201">
        <v>0</v>
      </c>
      <c r="PS4" s="201">
        <v>79683.757900141369</v>
      </c>
      <c r="PT4" s="201">
        <v>0</v>
      </c>
      <c r="PU4" s="201">
        <v>0</v>
      </c>
      <c r="PV4" s="201">
        <v>53323.623799379042</v>
      </c>
      <c r="PW4" s="201">
        <v>3557351.3638593284</v>
      </c>
      <c r="PX4" s="201">
        <v>0</v>
      </c>
      <c r="PY4" s="201">
        <v>45411479.632339396</v>
      </c>
      <c r="PZ4" s="201">
        <v>0</v>
      </c>
      <c r="QA4" s="201">
        <v>145671.47128831153</v>
      </c>
      <c r="QB4" s="201">
        <v>337203.07038647583</v>
      </c>
      <c r="QC4" s="201">
        <v>0</v>
      </c>
      <c r="QD4" s="298">
        <v>1</v>
      </c>
    </row>
    <row r="5" spans="1:446" x14ac:dyDescent="0.2">
      <c r="A5" s="200" t="s">
        <v>173</v>
      </c>
      <c r="B5" s="200" t="s">
        <v>125</v>
      </c>
      <c r="C5" s="201">
        <f>ROUND(UTEP!H18,0)-ROUND(UTEP!H288,0)</f>
        <v>0</v>
      </c>
      <c r="D5" s="311">
        <v>3661</v>
      </c>
      <c r="E5" s="200" t="s">
        <v>708</v>
      </c>
      <c r="F5" s="200">
        <v>2018</v>
      </c>
      <c r="G5" s="201">
        <v>124181854</v>
      </c>
      <c r="H5" s="201">
        <v>74292143</v>
      </c>
      <c r="I5" s="201">
        <v>23549595</v>
      </c>
      <c r="J5" s="201">
        <v>17574225</v>
      </c>
      <c r="K5" s="201">
        <v>32187971</v>
      </c>
      <c r="L5" s="200" t="s">
        <v>889</v>
      </c>
      <c r="M5" s="200" t="s">
        <v>890</v>
      </c>
      <c r="N5" s="333" t="s">
        <v>891</v>
      </c>
      <c r="O5" s="201">
        <v>8786</v>
      </c>
      <c r="P5" s="201">
        <v>12603</v>
      </c>
      <c r="Q5" s="201">
        <v>2780</v>
      </c>
      <c r="R5" s="201">
        <v>711</v>
      </c>
      <c r="S5" s="201">
        <v>140</v>
      </c>
      <c r="T5" s="203" t="s">
        <v>778</v>
      </c>
      <c r="U5" s="203" t="s">
        <v>779</v>
      </c>
      <c r="V5" s="203" t="s">
        <v>780</v>
      </c>
      <c r="W5" s="201">
        <v>175178</v>
      </c>
      <c r="X5" s="201">
        <v>65693</v>
      </c>
      <c r="Y5" s="201">
        <v>24281</v>
      </c>
      <c r="Z5" s="201">
        <v>665</v>
      </c>
      <c r="AA5" s="201">
        <v>81</v>
      </c>
      <c r="AB5" s="201">
        <v>23204</v>
      </c>
      <c r="AC5" s="201">
        <v>0</v>
      </c>
      <c r="AD5" s="201">
        <v>0</v>
      </c>
      <c r="AE5" s="201">
        <v>393</v>
      </c>
      <c r="AF5" s="201">
        <v>0</v>
      </c>
      <c r="AG5" s="201">
        <v>0</v>
      </c>
      <c r="AH5" s="201">
        <v>0</v>
      </c>
      <c r="AI5" s="201">
        <v>1150</v>
      </c>
      <c r="AJ5" s="201">
        <v>3130</v>
      </c>
      <c r="AK5" s="201">
        <v>0</v>
      </c>
      <c r="AL5" s="201">
        <v>8500</v>
      </c>
      <c r="AM5" s="201">
        <v>0</v>
      </c>
      <c r="AN5" s="201">
        <v>21</v>
      </c>
      <c r="AO5" s="201">
        <v>42</v>
      </c>
      <c r="AP5" s="201">
        <v>5743</v>
      </c>
      <c r="AQ5" s="201">
        <v>69405</v>
      </c>
      <c r="AR5" s="201">
        <v>24206</v>
      </c>
      <c r="AS5" s="201">
        <v>10258</v>
      </c>
      <c r="AT5" s="201">
        <v>10378</v>
      </c>
      <c r="AU5" s="201">
        <v>0</v>
      </c>
      <c r="AV5" s="201">
        <v>27394</v>
      </c>
      <c r="AW5" s="201">
        <v>0</v>
      </c>
      <c r="AX5" s="201">
        <v>0</v>
      </c>
      <c r="AY5" s="201">
        <v>1327</v>
      </c>
      <c r="AZ5" s="201">
        <v>0</v>
      </c>
      <c r="BA5" s="201">
        <v>0</v>
      </c>
      <c r="BB5" s="201">
        <v>0</v>
      </c>
      <c r="BC5" s="201">
        <v>0</v>
      </c>
      <c r="BD5" s="201">
        <v>13030</v>
      </c>
      <c r="BE5" s="201">
        <v>0</v>
      </c>
      <c r="BF5" s="201">
        <v>37201</v>
      </c>
      <c r="BG5" s="201">
        <v>0</v>
      </c>
      <c r="BH5" s="201">
        <v>918</v>
      </c>
      <c r="BI5" s="201">
        <v>1230</v>
      </c>
      <c r="BJ5" s="201">
        <v>15441</v>
      </c>
      <c r="BK5" s="201">
        <v>8442</v>
      </c>
      <c r="BL5" s="201">
        <v>3885</v>
      </c>
      <c r="BM5" s="201">
        <v>350</v>
      </c>
      <c r="BN5" s="201">
        <v>7028</v>
      </c>
      <c r="BO5" s="201">
        <v>0</v>
      </c>
      <c r="BP5" s="201">
        <v>6052</v>
      </c>
      <c r="BQ5" s="201">
        <v>0</v>
      </c>
      <c r="BR5" s="201">
        <v>0</v>
      </c>
      <c r="BS5" s="201">
        <v>1713</v>
      </c>
      <c r="BT5" s="201">
        <v>0</v>
      </c>
      <c r="BU5" s="201">
        <v>0</v>
      </c>
      <c r="BV5" s="201">
        <v>0</v>
      </c>
      <c r="BW5" s="201">
        <v>0</v>
      </c>
      <c r="BX5" s="201">
        <v>5173</v>
      </c>
      <c r="BY5" s="201">
        <v>0</v>
      </c>
      <c r="BZ5" s="201">
        <v>6506</v>
      </c>
      <c r="CA5" s="201">
        <v>0</v>
      </c>
      <c r="CB5" s="201">
        <v>0</v>
      </c>
      <c r="CC5" s="201">
        <v>774</v>
      </c>
      <c r="CD5" s="201">
        <v>8806</v>
      </c>
      <c r="CE5" s="201">
        <v>1048</v>
      </c>
      <c r="CF5" s="201">
        <v>1942</v>
      </c>
      <c r="CG5" s="201">
        <v>0</v>
      </c>
      <c r="CH5" s="201">
        <v>1164</v>
      </c>
      <c r="CI5" s="201">
        <v>0</v>
      </c>
      <c r="CJ5" s="201">
        <v>3134</v>
      </c>
      <c r="CK5" s="201">
        <v>0</v>
      </c>
      <c r="CL5" s="201">
        <v>0</v>
      </c>
      <c r="CM5" s="201">
        <v>0</v>
      </c>
      <c r="CN5" s="201">
        <v>0</v>
      </c>
      <c r="CO5" s="201">
        <v>0</v>
      </c>
      <c r="CP5" s="201">
        <v>0</v>
      </c>
      <c r="CQ5" s="201">
        <v>0</v>
      </c>
      <c r="CR5" s="201">
        <v>375</v>
      </c>
      <c r="CS5" s="201">
        <v>0</v>
      </c>
      <c r="CT5" s="201">
        <v>354</v>
      </c>
      <c r="CU5" s="201">
        <v>0</v>
      </c>
      <c r="CV5" s="201">
        <v>0</v>
      </c>
      <c r="CW5" s="201">
        <v>0</v>
      </c>
      <c r="CX5" s="201">
        <v>555</v>
      </c>
      <c r="CY5" s="201">
        <v>0</v>
      </c>
      <c r="CZ5" s="201">
        <v>0</v>
      </c>
      <c r="DA5" s="201">
        <v>0</v>
      </c>
      <c r="DB5" s="201">
        <v>0</v>
      </c>
      <c r="DC5" s="201">
        <v>0</v>
      </c>
      <c r="DD5" s="201">
        <v>0</v>
      </c>
      <c r="DE5" s="201">
        <v>0</v>
      </c>
      <c r="DF5" s="201">
        <v>0</v>
      </c>
      <c r="DG5" s="201">
        <v>0</v>
      </c>
      <c r="DH5" s="201">
        <v>0</v>
      </c>
      <c r="DI5" s="201">
        <v>0</v>
      </c>
      <c r="DJ5" s="201">
        <v>0</v>
      </c>
      <c r="DK5" s="201">
        <v>0</v>
      </c>
      <c r="DL5" s="201">
        <v>2686</v>
      </c>
      <c r="DM5" s="201">
        <v>1684</v>
      </c>
      <c r="DN5" s="201">
        <v>0</v>
      </c>
      <c r="DO5" s="201">
        <v>0</v>
      </c>
      <c r="DP5" s="201">
        <v>0</v>
      </c>
      <c r="DQ5" s="201">
        <v>0</v>
      </c>
      <c r="DR5" s="201">
        <v>0</v>
      </c>
      <c r="DS5" s="201">
        <v>8938769</v>
      </c>
      <c r="DT5" s="201">
        <v>3243782</v>
      </c>
      <c r="DU5" s="201">
        <v>2224601</v>
      </c>
      <c r="DV5" s="201">
        <v>86094</v>
      </c>
      <c r="DW5" s="201">
        <v>3732</v>
      </c>
      <c r="DX5" s="201">
        <v>1795251</v>
      </c>
      <c r="DY5" s="201">
        <v>0</v>
      </c>
      <c r="DZ5" s="201">
        <v>0</v>
      </c>
      <c r="EA5" s="201">
        <v>40859</v>
      </c>
      <c r="EB5" s="201">
        <v>0</v>
      </c>
      <c r="EC5" s="201">
        <v>0</v>
      </c>
      <c r="ED5" s="201">
        <v>0</v>
      </c>
      <c r="EE5" s="201">
        <v>85549</v>
      </c>
      <c r="EF5" s="201">
        <v>170763</v>
      </c>
      <c r="EG5" s="201">
        <v>0</v>
      </c>
      <c r="EH5" s="201">
        <v>585719</v>
      </c>
      <c r="EI5" s="201">
        <v>0</v>
      </c>
      <c r="EJ5" s="201">
        <v>1922</v>
      </c>
      <c r="EK5" s="201">
        <v>1753</v>
      </c>
      <c r="EL5" s="201">
        <v>229833</v>
      </c>
      <c r="EM5" s="201">
        <v>7199034</v>
      </c>
      <c r="EN5" s="201">
        <v>2946575</v>
      </c>
      <c r="EO5" s="201">
        <v>1741294</v>
      </c>
      <c r="EP5" s="201">
        <v>1151521</v>
      </c>
      <c r="EQ5" s="201">
        <v>0</v>
      </c>
      <c r="ER5" s="201">
        <v>3093060</v>
      </c>
      <c r="ES5" s="201">
        <v>0</v>
      </c>
      <c r="ET5" s="201">
        <v>0</v>
      </c>
      <c r="EU5" s="201">
        <v>184670</v>
      </c>
      <c r="EV5" s="201">
        <v>0</v>
      </c>
      <c r="EW5" s="201">
        <v>0</v>
      </c>
      <c r="EX5" s="201">
        <v>0</v>
      </c>
      <c r="EY5" s="201">
        <v>0</v>
      </c>
      <c r="EZ5" s="201">
        <v>1170522</v>
      </c>
      <c r="FA5" s="201">
        <v>0</v>
      </c>
      <c r="FB5" s="201">
        <v>4896305</v>
      </c>
      <c r="FC5" s="201">
        <v>0</v>
      </c>
      <c r="FD5" s="201">
        <v>94078</v>
      </c>
      <c r="FE5" s="201">
        <v>75364</v>
      </c>
      <c r="FF5" s="201">
        <v>1806467</v>
      </c>
      <c r="FG5" s="201">
        <v>5311111</v>
      </c>
      <c r="FH5" s="201">
        <v>2351309</v>
      </c>
      <c r="FI5" s="201">
        <v>263974</v>
      </c>
      <c r="FJ5" s="201">
        <v>1760011</v>
      </c>
      <c r="FK5" s="201">
        <v>0</v>
      </c>
      <c r="FL5" s="201">
        <v>2730101</v>
      </c>
      <c r="FM5" s="201">
        <v>0</v>
      </c>
      <c r="FN5" s="201">
        <v>0</v>
      </c>
      <c r="FO5" s="201">
        <v>431824</v>
      </c>
      <c r="FP5" s="201">
        <v>0</v>
      </c>
      <c r="FQ5" s="201">
        <v>0</v>
      </c>
      <c r="FR5" s="201">
        <v>0</v>
      </c>
      <c r="FS5" s="201">
        <v>0</v>
      </c>
      <c r="FT5" s="201">
        <v>1783012</v>
      </c>
      <c r="FU5" s="201">
        <v>0</v>
      </c>
      <c r="FV5" s="201">
        <v>1898506</v>
      </c>
      <c r="FW5" s="201">
        <v>0</v>
      </c>
      <c r="FX5" s="201">
        <v>0</v>
      </c>
      <c r="FY5" s="201">
        <v>145229</v>
      </c>
      <c r="FZ5" s="201">
        <v>1445862</v>
      </c>
      <c r="GA5" s="201">
        <v>962845</v>
      </c>
      <c r="GB5" s="201">
        <v>1766432</v>
      </c>
      <c r="GC5" s="201">
        <v>0</v>
      </c>
      <c r="GD5" s="201">
        <v>890196</v>
      </c>
      <c r="GE5" s="201">
        <v>0</v>
      </c>
      <c r="GF5" s="201">
        <v>3220064</v>
      </c>
      <c r="GG5" s="201">
        <v>0</v>
      </c>
      <c r="GH5" s="201">
        <v>0</v>
      </c>
      <c r="GI5" s="201">
        <v>0</v>
      </c>
      <c r="GJ5" s="201">
        <v>0</v>
      </c>
      <c r="GK5" s="201">
        <v>0</v>
      </c>
      <c r="GL5" s="201">
        <v>0</v>
      </c>
      <c r="GM5" s="201">
        <v>0</v>
      </c>
      <c r="GN5" s="201">
        <v>402445</v>
      </c>
      <c r="GO5" s="201">
        <v>0</v>
      </c>
      <c r="GP5" s="201">
        <v>716412</v>
      </c>
      <c r="GQ5" s="201">
        <v>0</v>
      </c>
      <c r="GR5" s="201">
        <v>0</v>
      </c>
      <c r="GS5" s="201">
        <v>0</v>
      </c>
      <c r="GT5" s="201">
        <v>195117</v>
      </c>
      <c r="GU5" s="201">
        <v>0</v>
      </c>
      <c r="GV5" s="201">
        <v>0</v>
      </c>
      <c r="GW5" s="201">
        <v>0</v>
      </c>
      <c r="GX5" s="201">
        <v>0</v>
      </c>
      <c r="GY5" s="201">
        <v>0</v>
      </c>
      <c r="GZ5" s="201">
        <v>0</v>
      </c>
      <c r="HA5" s="201">
        <v>0</v>
      </c>
      <c r="HB5" s="201">
        <v>0</v>
      </c>
      <c r="HC5" s="201">
        <v>0</v>
      </c>
      <c r="HD5" s="201">
        <v>0</v>
      </c>
      <c r="HE5" s="201">
        <v>0</v>
      </c>
      <c r="HF5" s="201">
        <v>0</v>
      </c>
      <c r="HG5" s="201">
        <v>0</v>
      </c>
      <c r="HH5" s="201">
        <v>594430</v>
      </c>
      <c r="HI5" s="201">
        <v>1369875</v>
      </c>
      <c r="HJ5" s="201">
        <v>0</v>
      </c>
      <c r="HK5" s="201">
        <v>0</v>
      </c>
      <c r="HL5" s="201">
        <v>0</v>
      </c>
      <c r="HM5" s="201">
        <v>0</v>
      </c>
      <c r="HN5" s="201">
        <v>0</v>
      </c>
      <c r="HP5" s="202" t="s">
        <v>140</v>
      </c>
      <c r="HQ5" s="200">
        <f>'Relative Weights'!$H$1</f>
        <v>2018</v>
      </c>
      <c r="HR5" s="201">
        <v>1457892</v>
      </c>
      <c r="HS5" s="201">
        <v>1436770</v>
      </c>
      <c r="HT5" s="201">
        <v>393990</v>
      </c>
      <c r="HU5" s="201">
        <v>8266</v>
      </c>
      <c r="HV5" s="201">
        <v>70</v>
      </c>
      <c r="HW5" s="201">
        <v>383389</v>
      </c>
      <c r="HX5" s="201">
        <v>0</v>
      </c>
      <c r="HY5" s="201">
        <v>0</v>
      </c>
      <c r="HZ5" s="201">
        <v>6664</v>
      </c>
      <c r="IA5" s="201">
        <v>0</v>
      </c>
      <c r="IB5" s="201">
        <v>0</v>
      </c>
      <c r="IC5" s="201">
        <v>0</v>
      </c>
      <c r="ID5" s="201">
        <v>9189</v>
      </c>
      <c r="IE5" s="201">
        <v>18342</v>
      </c>
      <c r="IF5" s="201">
        <v>0</v>
      </c>
      <c r="IG5" s="201">
        <v>110965</v>
      </c>
      <c r="IH5" s="201">
        <v>0</v>
      </c>
      <c r="II5" s="201">
        <v>36</v>
      </c>
      <c r="IJ5" s="201">
        <v>33</v>
      </c>
      <c r="IK5" s="201">
        <v>36774</v>
      </c>
      <c r="IL5" s="201">
        <v>1174145</v>
      </c>
      <c r="IM5" s="201">
        <v>1305128</v>
      </c>
      <c r="IN5" s="201">
        <v>308394</v>
      </c>
      <c r="IO5" s="201">
        <v>110561</v>
      </c>
      <c r="IP5" s="201">
        <v>0</v>
      </c>
      <c r="IQ5" s="201">
        <v>660546</v>
      </c>
      <c r="IR5" s="201">
        <v>0</v>
      </c>
      <c r="IS5" s="201">
        <v>0</v>
      </c>
      <c r="IT5" s="201">
        <v>30119</v>
      </c>
      <c r="IU5" s="201">
        <v>0</v>
      </c>
      <c r="IV5" s="201">
        <v>0</v>
      </c>
      <c r="IW5" s="201">
        <v>0</v>
      </c>
      <c r="IX5" s="201">
        <v>0</v>
      </c>
      <c r="IY5" s="201">
        <v>125727</v>
      </c>
      <c r="IZ5" s="201">
        <v>0</v>
      </c>
      <c r="JA5" s="201">
        <v>927609</v>
      </c>
      <c r="JB5" s="201">
        <v>0</v>
      </c>
      <c r="JC5" s="201">
        <v>1761</v>
      </c>
      <c r="JD5" s="201">
        <v>1411</v>
      </c>
      <c r="JE5" s="201">
        <v>289037</v>
      </c>
      <c r="JF5" s="201">
        <v>866229</v>
      </c>
      <c r="JG5" s="201">
        <v>1041466</v>
      </c>
      <c r="JH5" s="201">
        <v>46751</v>
      </c>
      <c r="JI5" s="201">
        <v>168984</v>
      </c>
      <c r="JJ5" s="201">
        <v>0</v>
      </c>
      <c r="JK5" s="201">
        <v>583033</v>
      </c>
      <c r="JL5" s="201">
        <v>0</v>
      </c>
      <c r="JM5" s="201">
        <v>0</v>
      </c>
      <c r="JN5" s="201">
        <v>70429</v>
      </c>
      <c r="JO5" s="201">
        <v>0</v>
      </c>
      <c r="JP5" s="201">
        <v>0</v>
      </c>
      <c r="JQ5" s="201">
        <v>0</v>
      </c>
      <c r="JR5" s="201">
        <v>0</v>
      </c>
      <c r="JS5" s="201">
        <v>191515</v>
      </c>
      <c r="JT5" s="201">
        <v>0</v>
      </c>
      <c r="JU5" s="201">
        <v>359674</v>
      </c>
      <c r="JV5" s="201">
        <v>0</v>
      </c>
      <c r="JW5" s="201">
        <v>0</v>
      </c>
      <c r="JX5" s="201">
        <v>2719</v>
      </c>
      <c r="JY5" s="201">
        <v>231340</v>
      </c>
      <c r="JZ5" s="201">
        <v>157038</v>
      </c>
      <c r="KA5" s="201">
        <v>782406</v>
      </c>
      <c r="KB5" s="201">
        <v>0</v>
      </c>
      <c r="KC5" s="201">
        <v>85470</v>
      </c>
      <c r="KD5" s="201">
        <v>0</v>
      </c>
      <c r="KE5" s="201">
        <v>687668</v>
      </c>
      <c r="KF5" s="201">
        <v>0</v>
      </c>
      <c r="KG5" s="201">
        <v>0</v>
      </c>
      <c r="KH5" s="201">
        <v>0</v>
      </c>
      <c r="KI5" s="201">
        <v>0</v>
      </c>
      <c r="KJ5" s="201">
        <v>0</v>
      </c>
      <c r="KK5" s="201">
        <v>0</v>
      </c>
      <c r="KL5" s="201">
        <v>0</v>
      </c>
      <c r="KM5" s="201">
        <v>43227</v>
      </c>
      <c r="KN5" s="201">
        <v>0</v>
      </c>
      <c r="KO5" s="201">
        <v>135725</v>
      </c>
      <c r="KP5" s="201">
        <v>0</v>
      </c>
      <c r="KQ5" s="201">
        <v>0</v>
      </c>
      <c r="KR5" s="201">
        <v>0</v>
      </c>
      <c r="KS5" s="201">
        <v>31219</v>
      </c>
      <c r="KT5" s="201">
        <v>0</v>
      </c>
      <c r="KU5" s="201">
        <v>0</v>
      </c>
      <c r="KV5" s="201">
        <v>0</v>
      </c>
      <c r="KW5" s="201">
        <v>0</v>
      </c>
      <c r="KX5" s="201">
        <v>0</v>
      </c>
      <c r="KY5" s="201">
        <v>0</v>
      </c>
      <c r="KZ5" s="201">
        <v>0</v>
      </c>
      <c r="LA5" s="201">
        <v>0</v>
      </c>
      <c r="LB5" s="201">
        <v>0</v>
      </c>
      <c r="LC5" s="201">
        <v>0</v>
      </c>
      <c r="LD5" s="201">
        <v>0</v>
      </c>
      <c r="LE5" s="201">
        <v>0</v>
      </c>
      <c r="LF5" s="201">
        <v>0</v>
      </c>
      <c r="LG5" s="201">
        <v>63848</v>
      </c>
      <c r="LH5" s="201">
        <v>25649</v>
      </c>
      <c r="LI5" s="201">
        <v>0</v>
      </c>
      <c r="LJ5" s="201">
        <v>0</v>
      </c>
      <c r="LK5" s="201">
        <v>0</v>
      </c>
      <c r="LL5" s="201">
        <v>0</v>
      </c>
      <c r="LM5" s="201">
        <v>0</v>
      </c>
      <c r="LN5" s="201">
        <v>358981.01032680389</v>
      </c>
      <c r="LO5" s="201">
        <v>293299.19799765683</v>
      </c>
      <c r="LP5" s="201">
        <v>87580.20492490429</v>
      </c>
      <c r="LQ5" s="201">
        <v>3441.7873650594092</v>
      </c>
      <c r="LR5" s="201">
        <v>0</v>
      </c>
      <c r="LS5" s="201">
        <v>209288.65931686381</v>
      </c>
      <c r="LT5" s="201">
        <v>0</v>
      </c>
      <c r="LU5" s="201">
        <v>0</v>
      </c>
      <c r="LV5" s="201">
        <v>1552.6053896080186</v>
      </c>
      <c r="LW5" s="201">
        <v>0</v>
      </c>
      <c r="LX5" s="201">
        <v>0</v>
      </c>
      <c r="LY5" s="201">
        <v>0</v>
      </c>
      <c r="LZ5" s="201">
        <v>2775.4250000000002</v>
      </c>
      <c r="MA5" s="201">
        <v>18823.106684461363</v>
      </c>
      <c r="MB5" s="201">
        <v>0</v>
      </c>
      <c r="MC5" s="201">
        <v>23289.26427368505</v>
      </c>
      <c r="MD5" s="201">
        <v>0</v>
      </c>
      <c r="ME5" s="201">
        <v>55.566321354166675</v>
      </c>
      <c r="MF5" s="201">
        <v>65.645255929947027</v>
      </c>
      <c r="MG5" s="201">
        <v>11567.875078190966</v>
      </c>
      <c r="MH5" s="201">
        <v>289113.2435234664</v>
      </c>
      <c r="MI5" s="201">
        <v>266426.06819445494</v>
      </c>
      <c r="MJ5" s="201">
        <v>68552.91594065915</v>
      </c>
      <c r="MK5" s="201">
        <v>46034.455692621734</v>
      </c>
      <c r="ML5" s="201">
        <v>0</v>
      </c>
      <c r="MM5" s="201">
        <v>360586.00194993283</v>
      </c>
      <c r="MN5" s="201">
        <v>0</v>
      </c>
      <c r="MO5" s="201">
        <v>0</v>
      </c>
      <c r="MP5" s="201">
        <v>7017.2945323897502</v>
      </c>
      <c r="MQ5" s="201">
        <v>0</v>
      </c>
      <c r="MR5" s="201">
        <v>0</v>
      </c>
      <c r="MS5" s="201">
        <v>0</v>
      </c>
      <c r="MT5" s="201">
        <v>0</v>
      </c>
      <c r="MU5" s="201">
        <v>129025.96278180332</v>
      </c>
      <c r="MV5" s="201">
        <v>0</v>
      </c>
      <c r="MW5" s="201">
        <v>194686.08856732579</v>
      </c>
      <c r="MX5" s="201">
        <v>0</v>
      </c>
      <c r="MY5" s="201">
        <v>2719.8586786458336</v>
      </c>
      <c r="MZ5" s="201">
        <v>2822.1842942980757</v>
      </c>
      <c r="NA5" s="201">
        <v>90922.472355468548</v>
      </c>
      <c r="NB5" s="201">
        <v>213294.24585620256</v>
      </c>
      <c r="NC5" s="201">
        <v>212602.77168585078</v>
      </c>
      <c r="ND5" s="201">
        <v>10392.379134436551</v>
      </c>
      <c r="NE5" s="201">
        <v>70360.11362191994</v>
      </c>
      <c r="NF5" s="201">
        <v>0</v>
      </c>
      <c r="NG5" s="201">
        <v>318272.58588889753</v>
      </c>
      <c r="NH5" s="201">
        <v>0</v>
      </c>
      <c r="NI5" s="201">
        <v>0</v>
      </c>
      <c r="NJ5" s="201">
        <v>16408.92507800223</v>
      </c>
      <c r="NK5" s="201">
        <v>0</v>
      </c>
      <c r="NL5" s="201">
        <v>0</v>
      </c>
      <c r="NM5" s="201">
        <v>0</v>
      </c>
      <c r="NN5" s="201">
        <v>0</v>
      </c>
      <c r="NO5" s="201">
        <v>196540.38108767601</v>
      </c>
      <c r="NP5" s="201">
        <v>0</v>
      </c>
      <c r="NQ5" s="201">
        <v>75488.088928610334</v>
      </c>
      <c r="NR5" s="201">
        <v>0</v>
      </c>
      <c r="NS5" s="201">
        <v>0</v>
      </c>
      <c r="NT5" s="201">
        <v>5438.4454497719762</v>
      </c>
      <c r="NU5" s="201">
        <v>72772.626195121455</v>
      </c>
      <c r="NV5" s="201">
        <v>38667.860293527163</v>
      </c>
      <c r="NW5" s="201">
        <v>159718.83712203745</v>
      </c>
      <c r="NX5" s="201">
        <v>0</v>
      </c>
      <c r="NY5" s="201">
        <v>35587.443320398932</v>
      </c>
      <c r="NZ5" s="201">
        <v>0</v>
      </c>
      <c r="OA5" s="201">
        <v>375392.00784430577</v>
      </c>
      <c r="OB5" s="201">
        <v>0</v>
      </c>
      <c r="OC5" s="201">
        <v>0</v>
      </c>
      <c r="OD5" s="201">
        <v>0</v>
      </c>
      <c r="OE5" s="201">
        <v>0</v>
      </c>
      <c r="OF5" s="201">
        <v>0</v>
      </c>
      <c r="OG5" s="201">
        <v>0</v>
      </c>
      <c r="OH5" s="201">
        <v>0</v>
      </c>
      <c r="OI5" s="201">
        <v>44361.279490451983</v>
      </c>
      <c r="OJ5" s="201">
        <v>0</v>
      </c>
      <c r="OK5" s="201">
        <v>28485.858230378824</v>
      </c>
      <c r="OL5" s="201">
        <v>0</v>
      </c>
      <c r="OM5" s="201">
        <v>0</v>
      </c>
      <c r="ON5" s="201">
        <v>0</v>
      </c>
      <c r="OO5" s="201">
        <v>9820.5613712190443</v>
      </c>
      <c r="OP5" s="201">
        <v>0</v>
      </c>
      <c r="OQ5" s="201">
        <v>0</v>
      </c>
      <c r="OR5" s="201">
        <v>0</v>
      </c>
      <c r="OS5" s="201">
        <v>0</v>
      </c>
      <c r="OT5" s="201">
        <v>0</v>
      </c>
      <c r="OU5" s="201">
        <v>0</v>
      </c>
      <c r="OV5" s="201">
        <v>0</v>
      </c>
      <c r="OW5" s="201">
        <v>0</v>
      </c>
      <c r="OX5" s="201">
        <v>0</v>
      </c>
      <c r="OY5" s="201">
        <v>0</v>
      </c>
      <c r="OZ5" s="201">
        <v>0</v>
      </c>
      <c r="PA5" s="201">
        <v>0</v>
      </c>
      <c r="PB5" s="201">
        <v>0</v>
      </c>
      <c r="PC5" s="201">
        <v>65523.67495560729</v>
      </c>
      <c r="PD5" s="201">
        <v>0</v>
      </c>
      <c r="PE5" s="201">
        <v>0</v>
      </c>
      <c r="PF5" s="201">
        <v>0</v>
      </c>
      <c r="PG5" s="201">
        <v>0</v>
      </c>
      <c r="PH5" s="201">
        <v>0</v>
      </c>
      <c r="PI5" s="201">
        <v>0</v>
      </c>
      <c r="PJ5" s="201">
        <v>17563626</v>
      </c>
      <c r="PK5" s="201">
        <v>29440599</v>
      </c>
      <c r="PL5" s="201">
        <v>2367234</v>
      </c>
      <c r="PM5" s="201">
        <v>0</v>
      </c>
      <c r="PN5" s="201">
        <v>3627552</v>
      </c>
      <c r="PO5" s="201">
        <v>34927550</v>
      </c>
      <c r="PP5" s="201">
        <v>0</v>
      </c>
      <c r="PQ5" s="201">
        <v>0</v>
      </c>
      <c r="PR5" s="201">
        <v>355085</v>
      </c>
      <c r="PS5" s="201">
        <v>0</v>
      </c>
      <c r="PT5" s="201">
        <v>0</v>
      </c>
      <c r="PU5" s="201">
        <v>0</v>
      </c>
      <c r="PV5" s="201">
        <v>39454</v>
      </c>
      <c r="PW5" s="201">
        <v>6739258</v>
      </c>
      <c r="PX5" s="201">
        <v>1947424</v>
      </c>
      <c r="PY5" s="201">
        <v>9640446</v>
      </c>
      <c r="PZ5" s="201">
        <v>0</v>
      </c>
      <c r="QA5" s="201">
        <v>39453</v>
      </c>
      <c r="QB5" s="201">
        <v>118362</v>
      </c>
      <c r="QC5" s="201">
        <v>2872719</v>
      </c>
      <c r="QD5" s="298">
        <v>1</v>
      </c>
    </row>
    <row r="6" spans="1:446" x14ac:dyDescent="0.2">
      <c r="A6" s="200" t="s">
        <v>870</v>
      </c>
      <c r="B6" s="200" t="s">
        <v>871</v>
      </c>
      <c r="C6" s="201">
        <f>ROUND(UTRGV!H18,0)-ROUND(UTRGV!H288,0)</f>
        <v>0</v>
      </c>
      <c r="D6" s="311">
        <v>3599</v>
      </c>
      <c r="E6" s="200" t="s">
        <v>869</v>
      </c>
      <c r="F6" s="200">
        <v>2018</v>
      </c>
      <c r="G6" s="201">
        <v>139723979</v>
      </c>
      <c r="H6" s="201">
        <v>13697138</v>
      </c>
      <c r="I6" s="201">
        <v>43641248</v>
      </c>
      <c r="J6" s="201">
        <v>28538567</v>
      </c>
      <c r="K6" s="201">
        <v>32431520</v>
      </c>
      <c r="L6" s="200" t="s">
        <v>895</v>
      </c>
      <c r="M6" s="200" t="s">
        <v>896</v>
      </c>
      <c r="N6" t="s">
        <v>897</v>
      </c>
      <c r="O6" s="201">
        <v>9975</v>
      </c>
      <c r="P6" s="201">
        <v>14659</v>
      </c>
      <c r="Q6" s="201">
        <v>2811</v>
      </c>
      <c r="R6" s="201">
        <v>263</v>
      </c>
      <c r="S6" s="201">
        <v>0</v>
      </c>
      <c r="T6" s="203" t="s">
        <v>781</v>
      </c>
      <c r="U6" s="203" t="s">
        <v>898</v>
      </c>
      <c r="V6" s="297" t="s">
        <v>899</v>
      </c>
      <c r="W6" s="201">
        <v>210149</v>
      </c>
      <c r="X6" s="201">
        <v>79127</v>
      </c>
      <c r="Y6" s="201">
        <v>30069</v>
      </c>
      <c r="Z6" s="201">
        <v>5346</v>
      </c>
      <c r="AA6" s="201">
        <v>6</v>
      </c>
      <c r="AB6" s="201">
        <v>15438</v>
      </c>
      <c r="AC6" s="201">
        <v>69</v>
      </c>
      <c r="AD6" s="201">
        <v>0</v>
      </c>
      <c r="AE6" s="201">
        <v>1275</v>
      </c>
      <c r="AF6" s="201">
        <v>9</v>
      </c>
      <c r="AG6" s="201">
        <v>0</v>
      </c>
      <c r="AH6" s="201">
        <v>0</v>
      </c>
      <c r="AI6" s="201">
        <v>2280</v>
      </c>
      <c r="AJ6" s="201">
        <v>19119</v>
      </c>
      <c r="AK6" s="201">
        <v>0</v>
      </c>
      <c r="AL6" s="201">
        <v>13416</v>
      </c>
      <c r="AM6" s="201">
        <v>0</v>
      </c>
      <c r="AN6" s="201">
        <v>0</v>
      </c>
      <c r="AO6" s="201">
        <v>3520</v>
      </c>
      <c r="AP6" s="201">
        <v>1255</v>
      </c>
      <c r="AQ6" s="201">
        <v>92015</v>
      </c>
      <c r="AR6" s="201">
        <v>36799</v>
      </c>
      <c r="AS6" s="201">
        <v>11487</v>
      </c>
      <c r="AT6" s="201">
        <v>21744</v>
      </c>
      <c r="AU6" s="201">
        <v>54</v>
      </c>
      <c r="AV6" s="201">
        <v>21963</v>
      </c>
      <c r="AW6" s="201">
        <v>453</v>
      </c>
      <c r="AX6" s="201">
        <v>0</v>
      </c>
      <c r="AY6" s="201">
        <v>4413</v>
      </c>
      <c r="AZ6" s="201">
        <v>48</v>
      </c>
      <c r="BA6" s="201">
        <v>0</v>
      </c>
      <c r="BB6" s="201">
        <v>0</v>
      </c>
      <c r="BC6" s="201">
        <v>0</v>
      </c>
      <c r="BD6" s="201">
        <v>26163</v>
      </c>
      <c r="BE6" s="201">
        <v>0</v>
      </c>
      <c r="BF6" s="201">
        <v>40920</v>
      </c>
      <c r="BG6" s="201">
        <v>0</v>
      </c>
      <c r="BH6" s="201">
        <v>2175</v>
      </c>
      <c r="BI6" s="201">
        <v>1587</v>
      </c>
      <c r="BJ6" s="201">
        <v>7309</v>
      </c>
      <c r="BK6" s="201">
        <v>14260</v>
      </c>
      <c r="BL6" s="201">
        <v>6128</v>
      </c>
      <c r="BM6" s="201">
        <v>756</v>
      </c>
      <c r="BN6" s="201">
        <v>9069</v>
      </c>
      <c r="BO6" s="201">
        <v>51</v>
      </c>
      <c r="BP6" s="201">
        <v>2758</v>
      </c>
      <c r="BQ6" s="201">
        <v>0</v>
      </c>
      <c r="BR6" s="201">
        <v>0</v>
      </c>
      <c r="BS6" s="201">
        <v>2583</v>
      </c>
      <c r="BT6" s="201">
        <v>0</v>
      </c>
      <c r="BU6" s="201">
        <v>0</v>
      </c>
      <c r="BV6" s="201">
        <v>0</v>
      </c>
      <c r="BW6" s="201">
        <v>0</v>
      </c>
      <c r="BX6" s="201">
        <v>12542</v>
      </c>
      <c r="BY6" s="201">
        <v>0</v>
      </c>
      <c r="BZ6" s="201">
        <v>5379</v>
      </c>
      <c r="CA6" s="201">
        <v>0</v>
      </c>
      <c r="CB6" s="201">
        <v>0</v>
      </c>
      <c r="CC6" s="201">
        <v>135</v>
      </c>
      <c r="CD6" s="201">
        <v>1887</v>
      </c>
      <c r="CE6" s="201">
        <v>42</v>
      </c>
      <c r="CF6" s="201">
        <v>216</v>
      </c>
      <c r="CG6" s="201">
        <v>0</v>
      </c>
      <c r="CH6" s="201">
        <v>1971</v>
      </c>
      <c r="CI6" s="201">
        <v>0</v>
      </c>
      <c r="CJ6" s="201">
        <v>0</v>
      </c>
      <c r="CK6" s="201">
        <v>0</v>
      </c>
      <c r="CL6" s="201">
        <v>0</v>
      </c>
      <c r="CM6" s="201">
        <v>0</v>
      </c>
      <c r="CN6" s="201">
        <v>0</v>
      </c>
      <c r="CO6" s="201">
        <v>0</v>
      </c>
      <c r="CP6" s="201">
        <v>0</v>
      </c>
      <c r="CQ6" s="201">
        <v>0</v>
      </c>
      <c r="CR6" s="201">
        <v>348</v>
      </c>
      <c r="CS6" s="201">
        <v>0</v>
      </c>
      <c r="CT6" s="201">
        <v>582</v>
      </c>
      <c r="CU6" s="201">
        <v>0</v>
      </c>
      <c r="CV6" s="201">
        <v>0</v>
      </c>
      <c r="CW6" s="201">
        <v>0</v>
      </c>
      <c r="CX6" s="201">
        <v>0</v>
      </c>
      <c r="CY6" s="201">
        <v>0</v>
      </c>
      <c r="CZ6" s="201">
        <v>0</v>
      </c>
      <c r="DA6" s="201">
        <v>0</v>
      </c>
      <c r="DB6" s="201">
        <v>0</v>
      </c>
      <c r="DC6" s="201">
        <v>0</v>
      </c>
      <c r="DD6" s="201">
        <v>0</v>
      </c>
      <c r="DE6" s="201">
        <v>0</v>
      </c>
      <c r="DF6" s="201">
        <v>0</v>
      </c>
      <c r="DG6" s="201">
        <v>0</v>
      </c>
      <c r="DH6" s="201">
        <v>0</v>
      </c>
      <c r="DI6" s="201">
        <v>0</v>
      </c>
      <c r="DJ6" s="201">
        <v>0</v>
      </c>
      <c r="DK6" s="201">
        <v>0</v>
      </c>
      <c r="DL6" s="201">
        <v>0</v>
      </c>
      <c r="DM6" s="201">
        <v>0</v>
      </c>
      <c r="DN6" s="201">
        <v>0</v>
      </c>
      <c r="DO6" s="201">
        <v>0</v>
      </c>
      <c r="DP6" s="201">
        <v>0</v>
      </c>
      <c r="DQ6" s="201">
        <v>0</v>
      </c>
      <c r="DR6" s="201">
        <v>0</v>
      </c>
      <c r="DS6" s="201">
        <v>11210556</v>
      </c>
      <c r="DT6" s="201">
        <v>4074768</v>
      </c>
      <c r="DU6" s="201">
        <v>2792269</v>
      </c>
      <c r="DV6" s="201">
        <v>367150</v>
      </c>
      <c r="DW6" s="201">
        <v>645</v>
      </c>
      <c r="DX6" s="201">
        <v>1519898</v>
      </c>
      <c r="DY6" s="201">
        <v>3396</v>
      </c>
      <c r="DZ6" s="201">
        <v>0</v>
      </c>
      <c r="EA6" s="201">
        <v>92149</v>
      </c>
      <c r="EB6" s="201">
        <v>3699</v>
      </c>
      <c r="EC6" s="201">
        <v>0</v>
      </c>
      <c r="ED6" s="201">
        <v>0</v>
      </c>
      <c r="EE6" s="201">
        <v>84509</v>
      </c>
      <c r="EF6" s="201">
        <v>765866</v>
      </c>
      <c r="EG6" s="201">
        <v>0</v>
      </c>
      <c r="EH6" s="201">
        <v>852648</v>
      </c>
      <c r="EI6" s="201">
        <v>0</v>
      </c>
      <c r="EJ6" s="201">
        <v>0</v>
      </c>
      <c r="EK6" s="201">
        <v>317432</v>
      </c>
      <c r="EL6" s="201">
        <v>215663</v>
      </c>
      <c r="EM6" s="201">
        <v>6403052</v>
      </c>
      <c r="EN6" s="201">
        <v>3382169</v>
      </c>
      <c r="EO6" s="201">
        <v>1546394</v>
      </c>
      <c r="EP6" s="201">
        <v>1478357</v>
      </c>
      <c r="EQ6" s="201">
        <v>5809</v>
      </c>
      <c r="ER6" s="201">
        <v>3136404</v>
      </c>
      <c r="ES6" s="201">
        <v>24223</v>
      </c>
      <c r="ET6" s="201">
        <v>0</v>
      </c>
      <c r="EU6" s="201">
        <v>428442</v>
      </c>
      <c r="EV6" s="201">
        <v>22789</v>
      </c>
      <c r="EW6" s="201">
        <v>0</v>
      </c>
      <c r="EX6" s="201">
        <v>0</v>
      </c>
      <c r="EY6" s="201">
        <v>0</v>
      </c>
      <c r="EZ6" s="201">
        <v>1637905</v>
      </c>
      <c r="FA6" s="201">
        <v>0</v>
      </c>
      <c r="FB6" s="201">
        <v>3932930</v>
      </c>
      <c r="FC6" s="201">
        <v>0</v>
      </c>
      <c r="FD6" s="201">
        <v>305793</v>
      </c>
      <c r="FE6" s="201">
        <v>153943</v>
      </c>
      <c r="FF6" s="201">
        <v>1385174</v>
      </c>
      <c r="FG6" s="201">
        <v>3462687</v>
      </c>
      <c r="FH6" s="201">
        <v>2202240</v>
      </c>
      <c r="FI6" s="201">
        <v>252628</v>
      </c>
      <c r="FJ6" s="201">
        <v>1301701</v>
      </c>
      <c r="FK6" s="201">
        <v>1800</v>
      </c>
      <c r="FL6" s="201">
        <v>1267468</v>
      </c>
      <c r="FM6" s="201">
        <v>0</v>
      </c>
      <c r="FN6" s="201">
        <v>0</v>
      </c>
      <c r="FO6" s="201">
        <v>510649</v>
      </c>
      <c r="FP6" s="201">
        <v>0</v>
      </c>
      <c r="FQ6" s="201">
        <v>0</v>
      </c>
      <c r="FR6" s="201">
        <v>0</v>
      </c>
      <c r="FS6" s="201">
        <v>0</v>
      </c>
      <c r="FT6" s="201">
        <v>2449869</v>
      </c>
      <c r="FU6" s="201">
        <v>0</v>
      </c>
      <c r="FV6" s="201">
        <v>1162594</v>
      </c>
      <c r="FW6" s="201">
        <v>0</v>
      </c>
      <c r="FX6" s="201">
        <v>0</v>
      </c>
      <c r="FY6" s="201">
        <v>35327</v>
      </c>
      <c r="FZ6" s="201">
        <v>681974</v>
      </c>
      <c r="GA6" s="201">
        <v>26397</v>
      </c>
      <c r="GB6" s="201">
        <v>175926</v>
      </c>
      <c r="GC6" s="201">
        <v>0</v>
      </c>
      <c r="GD6" s="201">
        <v>955794</v>
      </c>
      <c r="GE6" s="201">
        <v>0</v>
      </c>
      <c r="GF6" s="201">
        <v>0</v>
      </c>
      <c r="GG6" s="201">
        <v>0</v>
      </c>
      <c r="GH6" s="201">
        <v>0</v>
      </c>
      <c r="GI6" s="201">
        <v>0</v>
      </c>
      <c r="GJ6" s="201">
        <v>0</v>
      </c>
      <c r="GK6" s="201">
        <v>0</v>
      </c>
      <c r="GL6" s="201">
        <v>0</v>
      </c>
      <c r="GM6" s="201">
        <v>0</v>
      </c>
      <c r="GN6" s="201">
        <v>267663</v>
      </c>
      <c r="GO6" s="201">
        <v>0</v>
      </c>
      <c r="GP6" s="201">
        <v>783685</v>
      </c>
      <c r="GQ6" s="201">
        <v>0</v>
      </c>
      <c r="GR6" s="201">
        <v>0</v>
      </c>
      <c r="GS6" s="201">
        <v>0</v>
      </c>
      <c r="GT6" s="201">
        <v>0</v>
      </c>
      <c r="GU6" s="201">
        <v>0</v>
      </c>
      <c r="GV6" s="201">
        <v>0</v>
      </c>
      <c r="GW6" s="201">
        <v>0</v>
      </c>
      <c r="GX6" s="201">
        <v>0</v>
      </c>
      <c r="GY6" s="201">
        <v>0</v>
      </c>
      <c r="GZ6" s="201">
        <v>0</v>
      </c>
      <c r="HA6" s="201">
        <v>0</v>
      </c>
      <c r="HB6" s="201">
        <v>0</v>
      </c>
      <c r="HC6" s="201">
        <v>0</v>
      </c>
      <c r="HD6" s="201">
        <v>0</v>
      </c>
      <c r="HE6" s="201">
        <v>0</v>
      </c>
      <c r="HF6" s="201">
        <v>0</v>
      </c>
      <c r="HG6" s="201">
        <v>0</v>
      </c>
      <c r="HH6" s="201">
        <v>0</v>
      </c>
      <c r="HI6" s="201">
        <v>0</v>
      </c>
      <c r="HJ6" s="201">
        <v>0</v>
      </c>
      <c r="HK6" s="201">
        <v>0</v>
      </c>
      <c r="HL6" s="201">
        <v>0</v>
      </c>
      <c r="HM6" s="201">
        <v>0</v>
      </c>
      <c r="HN6" s="201">
        <v>0</v>
      </c>
      <c r="HP6" s="202" t="s">
        <v>141</v>
      </c>
      <c r="HQ6" s="200">
        <f>'Relative Weights'!$H$1</f>
        <v>2018</v>
      </c>
      <c r="HR6" s="201">
        <v>170000</v>
      </c>
      <c r="HS6" s="201">
        <v>234029.16</v>
      </c>
      <c r="HT6" s="201">
        <v>50000</v>
      </c>
      <c r="HU6" s="201">
        <v>0</v>
      </c>
      <c r="HV6" s="201">
        <v>0</v>
      </c>
      <c r="HW6" s="201">
        <v>0</v>
      </c>
      <c r="HX6" s="201">
        <v>0</v>
      </c>
      <c r="HY6" s="201">
        <v>0</v>
      </c>
      <c r="HZ6" s="201">
        <v>0</v>
      </c>
      <c r="IA6" s="201">
        <v>0</v>
      </c>
      <c r="IB6" s="201">
        <v>0</v>
      </c>
      <c r="IC6" s="201">
        <v>0</v>
      </c>
      <c r="ID6" s="201">
        <v>0</v>
      </c>
      <c r="IE6" s="201">
        <v>0</v>
      </c>
      <c r="IF6" s="201">
        <v>0</v>
      </c>
      <c r="IG6" s="201">
        <v>0</v>
      </c>
      <c r="IH6" s="201">
        <v>0</v>
      </c>
      <c r="II6" s="201">
        <v>0</v>
      </c>
      <c r="IJ6" s="201">
        <v>0</v>
      </c>
      <c r="IK6" s="201">
        <v>0</v>
      </c>
      <c r="IL6" s="201">
        <v>0</v>
      </c>
      <c r="IM6" s="201">
        <v>26304.17</v>
      </c>
      <c r="IN6" s="201">
        <v>0</v>
      </c>
      <c r="IO6" s="201">
        <v>0</v>
      </c>
      <c r="IP6" s="201">
        <v>0</v>
      </c>
      <c r="IQ6" s="201">
        <v>0</v>
      </c>
      <c r="IR6" s="201">
        <v>0</v>
      </c>
      <c r="IS6" s="201">
        <v>0</v>
      </c>
      <c r="IT6" s="201">
        <v>0</v>
      </c>
      <c r="IU6" s="201">
        <v>0</v>
      </c>
      <c r="IV6" s="201">
        <v>0</v>
      </c>
      <c r="IW6" s="201">
        <v>0</v>
      </c>
      <c r="IX6" s="201">
        <v>0</v>
      </c>
      <c r="IY6" s="201">
        <v>0</v>
      </c>
      <c r="IZ6" s="201">
        <v>0</v>
      </c>
      <c r="JA6" s="201">
        <v>0</v>
      </c>
      <c r="JB6" s="201">
        <v>0</v>
      </c>
      <c r="JC6" s="201">
        <v>0</v>
      </c>
      <c r="JD6" s="201">
        <v>0</v>
      </c>
      <c r="JE6" s="201">
        <v>0</v>
      </c>
      <c r="JF6" s="201">
        <v>0</v>
      </c>
      <c r="JG6" s="201">
        <v>0</v>
      </c>
      <c r="JH6" s="201">
        <v>0</v>
      </c>
      <c r="JI6" s="201">
        <v>0</v>
      </c>
      <c r="JJ6" s="201">
        <v>0</v>
      </c>
      <c r="JK6" s="201">
        <v>0</v>
      </c>
      <c r="JL6" s="201">
        <v>0</v>
      </c>
      <c r="JM6" s="201">
        <v>0</v>
      </c>
      <c r="JN6" s="201">
        <v>0</v>
      </c>
      <c r="JO6" s="201">
        <v>0</v>
      </c>
      <c r="JP6" s="201">
        <v>0</v>
      </c>
      <c r="JQ6" s="201">
        <v>0</v>
      </c>
      <c r="JR6" s="201">
        <v>0</v>
      </c>
      <c r="JS6" s="201">
        <v>0</v>
      </c>
      <c r="JT6" s="201">
        <v>0</v>
      </c>
      <c r="JU6" s="201">
        <v>0</v>
      </c>
      <c r="JV6" s="201">
        <v>0</v>
      </c>
      <c r="JW6" s="201">
        <v>0</v>
      </c>
      <c r="JX6" s="201">
        <v>0</v>
      </c>
      <c r="JY6" s="201">
        <v>0</v>
      </c>
      <c r="JZ6" s="201">
        <v>0</v>
      </c>
      <c r="KA6" s="201">
        <v>0</v>
      </c>
      <c r="KB6" s="201">
        <v>0</v>
      </c>
      <c r="KC6" s="201">
        <v>0</v>
      </c>
      <c r="KD6" s="201">
        <v>0</v>
      </c>
      <c r="KE6" s="201">
        <v>0</v>
      </c>
      <c r="KF6" s="201">
        <v>0</v>
      </c>
      <c r="KG6" s="201">
        <v>0</v>
      </c>
      <c r="KH6" s="201">
        <v>0</v>
      </c>
      <c r="KI6" s="201">
        <v>0</v>
      </c>
      <c r="KJ6" s="201">
        <v>0</v>
      </c>
      <c r="KK6" s="201">
        <v>0</v>
      </c>
      <c r="KL6" s="201">
        <v>0</v>
      </c>
      <c r="KM6" s="201">
        <v>0</v>
      </c>
      <c r="KN6" s="201">
        <v>0</v>
      </c>
      <c r="KO6" s="201">
        <v>0</v>
      </c>
      <c r="KP6" s="201">
        <v>0</v>
      </c>
      <c r="KQ6" s="201">
        <v>0</v>
      </c>
      <c r="KR6" s="201">
        <v>0</v>
      </c>
      <c r="KS6" s="201">
        <v>0</v>
      </c>
      <c r="KT6" s="201">
        <v>0</v>
      </c>
      <c r="KU6" s="201">
        <v>0</v>
      </c>
      <c r="KV6" s="201">
        <v>0</v>
      </c>
      <c r="KW6" s="201">
        <v>0</v>
      </c>
      <c r="KX6" s="201">
        <v>0</v>
      </c>
      <c r="KY6" s="201">
        <v>0</v>
      </c>
      <c r="KZ6" s="201">
        <v>0</v>
      </c>
      <c r="LA6" s="201">
        <v>0</v>
      </c>
      <c r="LB6" s="201">
        <v>0</v>
      </c>
      <c r="LC6" s="201">
        <v>0</v>
      </c>
      <c r="LD6" s="201">
        <v>0</v>
      </c>
      <c r="LE6" s="201">
        <v>0</v>
      </c>
      <c r="LF6" s="201">
        <v>0</v>
      </c>
      <c r="LG6" s="201">
        <v>0</v>
      </c>
      <c r="LH6" s="201">
        <v>0</v>
      </c>
      <c r="LI6" s="201">
        <v>0</v>
      </c>
      <c r="LJ6" s="201">
        <v>0</v>
      </c>
      <c r="LK6" s="201">
        <v>0</v>
      </c>
      <c r="LL6" s="201">
        <v>0</v>
      </c>
      <c r="LM6" s="201">
        <v>0</v>
      </c>
      <c r="LN6" s="201">
        <v>0</v>
      </c>
      <c r="LO6" s="201">
        <v>241141.179</v>
      </c>
      <c r="LP6" s="201">
        <v>6695</v>
      </c>
      <c r="LQ6" s="201">
        <v>0</v>
      </c>
      <c r="LR6" s="201">
        <v>0</v>
      </c>
      <c r="LS6" s="201">
        <v>7246.4350000000004</v>
      </c>
      <c r="LT6" s="201">
        <v>0</v>
      </c>
      <c r="LU6" s="201">
        <v>0</v>
      </c>
      <c r="LV6" s="201">
        <v>0</v>
      </c>
      <c r="LW6" s="201">
        <v>0</v>
      </c>
      <c r="LX6" s="201">
        <v>0</v>
      </c>
      <c r="LY6" s="201">
        <v>0</v>
      </c>
      <c r="LZ6" s="201">
        <v>0</v>
      </c>
      <c r="MA6" s="201">
        <v>0</v>
      </c>
      <c r="MB6" s="201">
        <v>0</v>
      </c>
      <c r="MC6" s="201">
        <v>0</v>
      </c>
      <c r="MD6" s="201">
        <v>0</v>
      </c>
      <c r="ME6" s="201">
        <v>0</v>
      </c>
      <c r="MF6" s="201">
        <v>0</v>
      </c>
      <c r="MG6" s="201">
        <v>0</v>
      </c>
      <c r="MH6" s="201">
        <v>0</v>
      </c>
      <c r="MI6" s="201">
        <v>373842.34600000002</v>
      </c>
      <c r="MJ6" s="201">
        <v>6695</v>
      </c>
      <c r="MK6" s="201">
        <v>0</v>
      </c>
      <c r="ML6" s="201">
        <v>0</v>
      </c>
      <c r="MM6" s="201">
        <v>279142.26799999998</v>
      </c>
      <c r="MN6" s="201">
        <v>0</v>
      </c>
      <c r="MO6" s="201">
        <v>0</v>
      </c>
      <c r="MP6" s="201">
        <v>0</v>
      </c>
      <c r="MQ6" s="201">
        <v>0</v>
      </c>
      <c r="MR6" s="201">
        <v>0</v>
      </c>
      <c r="MS6" s="201">
        <v>0</v>
      </c>
      <c r="MT6" s="201">
        <v>0</v>
      </c>
      <c r="MU6" s="201">
        <v>173167.16</v>
      </c>
      <c r="MV6" s="201">
        <v>0</v>
      </c>
      <c r="MW6" s="201">
        <v>0</v>
      </c>
      <c r="MX6" s="201">
        <v>0</v>
      </c>
      <c r="MY6" s="201">
        <v>0</v>
      </c>
      <c r="MZ6" s="201">
        <v>0</v>
      </c>
      <c r="NA6" s="201">
        <v>0</v>
      </c>
      <c r="NB6" s="201">
        <v>0</v>
      </c>
      <c r="NC6" s="201">
        <v>514453.77499999997</v>
      </c>
      <c r="ND6" s="201">
        <v>1008</v>
      </c>
      <c r="NE6" s="201">
        <v>0</v>
      </c>
      <c r="NF6" s="201">
        <v>0</v>
      </c>
      <c r="NG6" s="201">
        <v>380209.12700000004</v>
      </c>
      <c r="NH6" s="201">
        <v>0</v>
      </c>
      <c r="NI6" s="201">
        <v>0</v>
      </c>
      <c r="NJ6" s="201">
        <v>8548.99</v>
      </c>
      <c r="NK6" s="201">
        <v>0</v>
      </c>
      <c r="NL6" s="201">
        <v>0</v>
      </c>
      <c r="NM6" s="201">
        <v>0</v>
      </c>
      <c r="NN6" s="201">
        <v>0</v>
      </c>
      <c r="NO6" s="201">
        <v>32038.52</v>
      </c>
      <c r="NP6" s="201">
        <v>0</v>
      </c>
      <c r="NQ6" s="201">
        <v>89385.14</v>
      </c>
      <c r="NR6" s="201">
        <v>0</v>
      </c>
      <c r="NS6" s="201">
        <v>0</v>
      </c>
      <c r="NT6" s="201">
        <v>0</v>
      </c>
      <c r="NU6" s="201">
        <v>0</v>
      </c>
      <c r="NV6" s="201">
        <v>0</v>
      </c>
      <c r="NW6" s="201">
        <v>226801.25</v>
      </c>
      <c r="NX6" s="201">
        <v>0</v>
      </c>
      <c r="NY6" s="201">
        <v>78354.489999999991</v>
      </c>
      <c r="NZ6" s="201">
        <v>0</v>
      </c>
      <c r="OA6" s="201">
        <v>0</v>
      </c>
      <c r="OB6" s="201">
        <v>0</v>
      </c>
      <c r="OC6" s="201">
        <v>0</v>
      </c>
      <c r="OD6" s="201">
        <v>323478.90999999997</v>
      </c>
      <c r="OE6" s="201">
        <v>0</v>
      </c>
      <c r="OF6" s="201">
        <v>0</v>
      </c>
      <c r="OG6" s="201">
        <v>0</v>
      </c>
      <c r="OH6" s="201">
        <v>0</v>
      </c>
      <c r="OI6" s="201">
        <v>412728.91</v>
      </c>
      <c r="OJ6" s="201">
        <v>0</v>
      </c>
      <c r="OK6" s="201">
        <v>718025.85</v>
      </c>
      <c r="OL6" s="201">
        <v>0</v>
      </c>
      <c r="OM6" s="201">
        <v>0</v>
      </c>
      <c r="ON6" s="201">
        <v>0</v>
      </c>
      <c r="OO6" s="201">
        <v>0</v>
      </c>
      <c r="OP6" s="201">
        <v>0</v>
      </c>
      <c r="OQ6" s="201">
        <v>0</v>
      </c>
      <c r="OR6" s="201">
        <v>0</v>
      </c>
      <c r="OS6" s="201">
        <v>0</v>
      </c>
      <c r="OT6" s="201">
        <v>0</v>
      </c>
      <c r="OU6" s="201">
        <v>0</v>
      </c>
      <c r="OV6" s="201">
        <v>0</v>
      </c>
      <c r="OW6" s="201">
        <v>0</v>
      </c>
      <c r="OX6" s="201">
        <v>0</v>
      </c>
      <c r="OY6" s="201">
        <v>0</v>
      </c>
      <c r="OZ6" s="201">
        <v>0</v>
      </c>
      <c r="PA6" s="201">
        <v>0</v>
      </c>
      <c r="PB6" s="201">
        <v>0</v>
      </c>
      <c r="PC6" s="201">
        <v>0</v>
      </c>
      <c r="PD6" s="201">
        <v>0</v>
      </c>
      <c r="PE6" s="201">
        <v>0</v>
      </c>
      <c r="PF6" s="201">
        <v>0</v>
      </c>
      <c r="PG6" s="201">
        <v>0</v>
      </c>
      <c r="PH6" s="201">
        <v>0</v>
      </c>
      <c r="PI6" s="201">
        <v>0</v>
      </c>
      <c r="PJ6" s="201">
        <v>27707856.960000001</v>
      </c>
      <c r="PK6" s="201">
        <v>20303355.199999999</v>
      </c>
      <c r="PL6" s="201">
        <v>4937319.04</v>
      </c>
      <c r="PM6" s="201">
        <v>57076.41</v>
      </c>
      <c r="PN6" s="201">
        <v>4855173.0999999996</v>
      </c>
      <c r="PO6" s="201">
        <v>9490418.4199999999</v>
      </c>
      <c r="PP6" s="201">
        <v>45935.98</v>
      </c>
      <c r="PQ6" s="201">
        <v>0</v>
      </c>
      <c r="PR6" s="201">
        <v>1323806.01</v>
      </c>
      <c r="PS6" s="201">
        <v>4657.3900000000003</v>
      </c>
      <c r="PT6" s="201">
        <v>0</v>
      </c>
      <c r="PU6" s="201">
        <v>0</v>
      </c>
      <c r="PV6" s="201">
        <v>179959.65</v>
      </c>
      <c r="PW6" s="201">
        <v>6509236.2199999997</v>
      </c>
      <c r="PX6" s="201">
        <v>0</v>
      </c>
      <c r="PY6" s="201">
        <v>8078171.2300000004</v>
      </c>
      <c r="PZ6" s="201">
        <v>0</v>
      </c>
      <c r="QA6" s="201">
        <v>247124.91</v>
      </c>
      <c r="QB6" s="201">
        <v>707627.55</v>
      </c>
      <c r="QC6" s="201">
        <v>2937669.23</v>
      </c>
      <c r="QD6" s="298">
        <v>1</v>
      </c>
    </row>
    <row r="7" spans="1:446" x14ac:dyDescent="0.2">
      <c r="A7" s="200" t="s">
        <v>174</v>
      </c>
      <c r="B7" s="200" t="s">
        <v>133</v>
      </c>
      <c r="C7" s="201">
        <f>ROUND(UTPB!H18,0)-ROUND(UTPB!H288,0)</f>
        <v>0</v>
      </c>
      <c r="D7" s="311">
        <v>9930</v>
      </c>
      <c r="E7" s="200" t="s">
        <v>709</v>
      </c>
      <c r="F7" s="200">
        <v>2018</v>
      </c>
      <c r="G7" s="201">
        <v>26984013</v>
      </c>
      <c r="H7" s="201">
        <v>1612572</v>
      </c>
      <c r="I7" s="201">
        <v>7777602</v>
      </c>
      <c r="J7" s="201">
        <v>389981</v>
      </c>
      <c r="K7" s="201">
        <v>10310492</v>
      </c>
      <c r="L7" s="200" t="s">
        <v>872</v>
      </c>
      <c r="M7" s="200" t="s">
        <v>873</v>
      </c>
      <c r="N7" s="200" t="s">
        <v>874</v>
      </c>
      <c r="O7" s="201">
        <v>3549</v>
      </c>
      <c r="P7" s="201">
        <v>2845</v>
      </c>
      <c r="Q7" s="201">
        <v>628</v>
      </c>
      <c r="R7" s="201">
        <v>0</v>
      </c>
      <c r="S7" s="201">
        <v>0</v>
      </c>
      <c r="T7" s="203" t="s">
        <v>782</v>
      </c>
      <c r="U7" s="203" t="s">
        <v>783</v>
      </c>
      <c r="V7" s="203" t="s">
        <v>784</v>
      </c>
      <c r="W7" s="201">
        <v>41462</v>
      </c>
      <c r="X7" s="201">
        <v>11018</v>
      </c>
      <c r="Y7" s="201">
        <v>4814</v>
      </c>
      <c r="Z7" s="201">
        <v>306</v>
      </c>
      <c r="AA7" s="201">
        <v>0</v>
      </c>
      <c r="AB7" s="201">
        <v>1537</v>
      </c>
      <c r="AC7" s="201">
        <v>168</v>
      </c>
      <c r="AD7" s="201">
        <v>0</v>
      </c>
      <c r="AE7" s="201">
        <v>267</v>
      </c>
      <c r="AF7" s="201">
        <v>0</v>
      </c>
      <c r="AG7" s="201">
        <v>0</v>
      </c>
      <c r="AH7" s="201">
        <v>0</v>
      </c>
      <c r="AI7" s="201">
        <v>106</v>
      </c>
      <c r="AJ7" s="201">
        <v>651</v>
      </c>
      <c r="AK7" s="201">
        <v>0</v>
      </c>
      <c r="AL7" s="201">
        <v>2676</v>
      </c>
      <c r="AM7" s="201">
        <v>0</v>
      </c>
      <c r="AN7" s="201">
        <v>0</v>
      </c>
      <c r="AO7" s="201">
        <v>187</v>
      </c>
      <c r="AP7" s="201">
        <v>120</v>
      </c>
      <c r="AQ7" s="201">
        <v>15965</v>
      </c>
      <c r="AR7" s="201">
        <v>7762</v>
      </c>
      <c r="AS7" s="201">
        <v>1040</v>
      </c>
      <c r="AT7" s="201">
        <v>3009</v>
      </c>
      <c r="AU7" s="201">
        <v>0</v>
      </c>
      <c r="AV7" s="201">
        <v>5099</v>
      </c>
      <c r="AW7" s="201">
        <v>939</v>
      </c>
      <c r="AX7" s="201">
        <v>0</v>
      </c>
      <c r="AY7" s="201">
        <v>750</v>
      </c>
      <c r="AZ7" s="201">
        <v>0</v>
      </c>
      <c r="BA7" s="201">
        <v>0</v>
      </c>
      <c r="BB7" s="201">
        <v>0</v>
      </c>
      <c r="BC7" s="201">
        <v>0</v>
      </c>
      <c r="BD7" s="201">
        <v>92</v>
      </c>
      <c r="BE7" s="201">
        <v>0</v>
      </c>
      <c r="BF7" s="201">
        <v>12546</v>
      </c>
      <c r="BG7" s="201">
        <v>0</v>
      </c>
      <c r="BH7" s="201">
        <v>312</v>
      </c>
      <c r="BI7" s="201">
        <v>1125</v>
      </c>
      <c r="BJ7" s="201">
        <v>2883</v>
      </c>
      <c r="BK7" s="201">
        <v>1965</v>
      </c>
      <c r="BL7" s="201">
        <v>1197</v>
      </c>
      <c r="BM7" s="201">
        <v>0</v>
      </c>
      <c r="BN7" s="201">
        <v>8325</v>
      </c>
      <c r="BO7" s="201">
        <v>0</v>
      </c>
      <c r="BP7" s="201">
        <v>72</v>
      </c>
      <c r="BQ7" s="201">
        <v>0</v>
      </c>
      <c r="BR7" s="201">
        <v>0</v>
      </c>
      <c r="BS7" s="201">
        <v>0</v>
      </c>
      <c r="BT7" s="201">
        <v>0</v>
      </c>
      <c r="BU7" s="201">
        <v>0</v>
      </c>
      <c r="BV7" s="201">
        <v>0</v>
      </c>
      <c r="BW7" s="201">
        <v>0</v>
      </c>
      <c r="BX7" s="201">
        <v>42</v>
      </c>
      <c r="BY7" s="201">
        <v>0</v>
      </c>
      <c r="BZ7" s="201">
        <v>4206</v>
      </c>
      <c r="CA7" s="201">
        <v>0</v>
      </c>
      <c r="CB7" s="201">
        <v>0</v>
      </c>
      <c r="CC7" s="201">
        <v>0</v>
      </c>
      <c r="CD7" s="201">
        <v>0</v>
      </c>
      <c r="CE7" s="201">
        <v>0</v>
      </c>
      <c r="CF7" s="201">
        <v>0</v>
      </c>
      <c r="CG7" s="201">
        <v>0</v>
      </c>
      <c r="CH7" s="201">
        <v>0</v>
      </c>
      <c r="CI7" s="201">
        <v>0</v>
      </c>
      <c r="CJ7" s="201">
        <v>0</v>
      </c>
      <c r="CK7" s="201">
        <v>0</v>
      </c>
      <c r="CL7" s="201">
        <v>0</v>
      </c>
      <c r="CM7" s="201">
        <v>0</v>
      </c>
      <c r="CN7" s="201">
        <v>0</v>
      </c>
      <c r="CO7" s="201">
        <v>0</v>
      </c>
      <c r="CP7" s="201">
        <v>0</v>
      </c>
      <c r="CQ7" s="201">
        <v>0</v>
      </c>
      <c r="CR7" s="201">
        <v>0</v>
      </c>
      <c r="CS7" s="201">
        <v>0</v>
      </c>
      <c r="CT7" s="201">
        <v>0</v>
      </c>
      <c r="CU7" s="201">
        <v>0</v>
      </c>
      <c r="CV7" s="201">
        <v>0</v>
      </c>
      <c r="CW7" s="201">
        <v>0</v>
      </c>
      <c r="CX7" s="201">
        <v>0</v>
      </c>
      <c r="CY7" s="201">
        <v>0</v>
      </c>
      <c r="CZ7" s="201">
        <v>0</v>
      </c>
      <c r="DA7" s="201">
        <v>0</v>
      </c>
      <c r="DB7" s="201">
        <v>0</v>
      </c>
      <c r="DC7" s="201">
        <v>0</v>
      </c>
      <c r="DD7" s="201">
        <v>0</v>
      </c>
      <c r="DE7" s="201">
        <v>0</v>
      </c>
      <c r="DF7" s="201">
        <v>0</v>
      </c>
      <c r="DG7" s="201">
        <v>0</v>
      </c>
      <c r="DH7" s="201">
        <v>0</v>
      </c>
      <c r="DI7" s="201">
        <v>0</v>
      </c>
      <c r="DJ7" s="201">
        <v>0</v>
      </c>
      <c r="DK7" s="201">
        <v>0</v>
      </c>
      <c r="DL7" s="201">
        <v>0</v>
      </c>
      <c r="DM7" s="201">
        <v>0</v>
      </c>
      <c r="DN7" s="201">
        <v>0</v>
      </c>
      <c r="DO7" s="201">
        <v>0</v>
      </c>
      <c r="DP7" s="201">
        <v>0</v>
      </c>
      <c r="DQ7" s="201">
        <v>0</v>
      </c>
      <c r="DR7" s="201">
        <v>0</v>
      </c>
      <c r="DS7" s="201">
        <v>1830227</v>
      </c>
      <c r="DT7" s="201">
        <v>815361</v>
      </c>
      <c r="DU7" s="201">
        <v>386994</v>
      </c>
      <c r="DV7" s="201">
        <v>9057</v>
      </c>
      <c r="DW7" s="201">
        <v>0</v>
      </c>
      <c r="DX7" s="201">
        <v>287818</v>
      </c>
      <c r="DY7" s="201">
        <v>16102</v>
      </c>
      <c r="DZ7" s="201">
        <v>0</v>
      </c>
      <c r="EA7" s="201">
        <v>57846</v>
      </c>
      <c r="EB7" s="201">
        <v>0</v>
      </c>
      <c r="EC7" s="201">
        <v>0</v>
      </c>
      <c r="ED7" s="201">
        <v>0</v>
      </c>
      <c r="EE7" s="201">
        <v>6233</v>
      </c>
      <c r="EF7" s="201">
        <v>39340</v>
      </c>
      <c r="EG7" s="201">
        <v>0</v>
      </c>
      <c r="EH7" s="201">
        <v>145817</v>
      </c>
      <c r="EI7" s="201">
        <v>0</v>
      </c>
      <c r="EJ7" s="201">
        <v>0</v>
      </c>
      <c r="EK7" s="201">
        <v>11408</v>
      </c>
      <c r="EL7" s="201">
        <v>17705</v>
      </c>
      <c r="EM7" s="201">
        <v>1049624</v>
      </c>
      <c r="EN7" s="201">
        <v>892734</v>
      </c>
      <c r="EO7" s="201">
        <v>180039</v>
      </c>
      <c r="EP7" s="201">
        <v>232587</v>
      </c>
      <c r="EQ7" s="201">
        <v>0</v>
      </c>
      <c r="ER7" s="201">
        <v>682407</v>
      </c>
      <c r="ES7" s="201">
        <v>93766</v>
      </c>
      <c r="ET7" s="201">
        <v>0</v>
      </c>
      <c r="EU7" s="201">
        <v>58653</v>
      </c>
      <c r="EV7" s="201">
        <v>0</v>
      </c>
      <c r="EW7" s="201">
        <v>0</v>
      </c>
      <c r="EX7" s="201">
        <v>0</v>
      </c>
      <c r="EY7" s="201">
        <v>0</v>
      </c>
      <c r="EZ7" s="201">
        <v>6187</v>
      </c>
      <c r="FA7" s="201">
        <v>0</v>
      </c>
      <c r="FB7" s="201">
        <v>858995</v>
      </c>
      <c r="FC7" s="201">
        <v>0</v>
      </c>
      <c r="FD7" s="201">
        <v>76283</v>
      </c>
      <c r="FE7" s="201">
        <v>111462</v>
      </c>
      <c r="FF7" s="201">
        <v>610795</v>
      </c>
      <c r="FG7" s="201">
        <v>573649</v>
      </c>
      <c r="FH7" s="201">
        <v>352174</v>
      </c>
      <c r="FI7" s="201">
        <v>0</v>
      </c>
      <c r="FJ7" s="201">
        <v>548079</v>
      </c>
      <c r="FK7" s="201">
        <v>0</v>
      </c>
      <c r="FL7" s="201">
        <v>41745</v>
      </c>
      <c r="FM7" s="201">
        <v>0</v>
      </c>
      <c r="FN7" s="201">
        <v>0</v>
      </c>
      <c r="FO7" s="201">
        <v>0</v>
      </c>
      <c r="FP7" s="201">
        <v>0</v>
      </c>
      <c r="FQ7" s="201">
        <v>0</v>
      </c>
      <c r="FR7" s="201">
        <v>0</v>
      </c>
      <c r="FS7" s="201">
        <v>0</v>
      </c>
      <c r="FT7" s="201">
        <v>7687</v>
      </c>
      <c r="FU7" s="201">
        <v>0</v>
      </c>
      <c r="FV7" s="201">
        <v>455432</v>
      </c>
      <c r="FW7" s="201">
        <v>0</v>
      </c>
      <c r="FX7" s="201">
        <v>0</v>
      </c>
      <c r="FY7" s="201">
        <v>0</v>
      </c>
      <c r="FZ7" s="201">
        <v>0</v>
      </c>
      <c r="GA7" s="201">
        <v>0</v>
      </c>
      <c r="GB7" s="201">
        <v>0</v>
      </c>
      <c r="GC7" s="201">
        <v>0</v>
      </c>
      <c r="GD7" s="201">
        <v>0</v>
      </c>
      <c r="GE7" s="201">
        <v>0</v>
      </c>
      <c r="GF7" s="201">
        <v>0</v>
      </c>
      <c r="GG7" s="201">
        <v>0</v>
      </c>
      <c r="GH7" s="201">
        <v>0</v>
      </c>
      <c r="GI7" s="201">
        <v>0</v>
      </c>
      <c r="GJ7" s="201">
        <v>0</v>
      </c>
      <c r="GK7" s="201">
        <v>0</v>
      </c>
      <c r="GL7" s="201">
        <v>0</v>
      </c>
      <c r="GM7" s="201">
        <v>0</v>
      </c>
      <c r="GN7" s="201">
        <v>0</v>
      </c>
      <c r="GO7" s="201">
        <v>0</v>
      </c>
      <c r="GP7" s="201">
        <v>0</v>
      </c>
      <c r="GQ7" s="201">
        <v>0</v>
      </c>
      <c r="GR7" s="201">
        <v>0</v>
      </c>
      <c r="GS7" s="201">
        <v>0</v>
      </c>
      <c r="GT7" s="201">
        <v>0</v>
      </c>
      <c r="GU7" s="201">
        <v>0</v>
      </c>
      <c r="GV7" s="201">
        <v>0</v>
      </c>
      <c r="GW7" s="201">
        <v>0</v>
      </c>
      <c r="GX7" s="201">
        <v>0</v>
      </c>
      <c r="GY7" s="201">
        <v>0</v>
      </c>
      <c r="GZ7" s="201">
        <v>0</v>
      </c>
      <c r="HA7" s="201">
        <v>0</v>
      </c>
      <c r="HB7" s="201">
        <v>0</v>
      </c>
      <c r="HC7" s="201">
        <v>0</v>
      </c>
      <c r="HD7" s="201">
        <v>0</v>
      </c>
      <c r="HE7" s="201">
        <v>0</v>
      </c>
      <c r="HF7" s="201">
        <v>0</v>
      </c>
      <c r="HG7" s="201">
        <v>0</v>
      </c>
      <c r="HH7" s="201">
        <v>0</v>
      </c>
      <c r="HI7" s="201">
        <v>0</v>
      </c>
      <c r="HJ7" s="201">
        <v>0</v>
      </c>
      <c r="HK7" s="201">
        <v>0</v>
      </c>
      <c r="HL7" s="201">
        <v>0</v>
      </c>
      <c r="HM7" s="201">
        <v>0</v>
      </c>
      <c r="HN7" s="201">
        <v>0</v>
      </c>
      <c r="HP7" s="202" t="s">
        <v>142</v>
      </c>
      <c r="HQ7" s="200">
        <f>'Relative Weights'!$H$1</f>
        <v>2018</v>
      </c>
      <c r="HR7" s="201">
        <v>0</v>
      </c>
      <c r="HS7" s="201">
        <v>0</v>
      </c>
      <c r="HT7" s="201">
        <v>0</v>
      </c>
      <c r="HU7" s="201">
        <v>0</v>
      </c>
      <c r="HV7" s="201">
        <v>0</v>
      </c>
      <c r="HW7" s="201">
        <v>0</v>
      </c>
      <c r="HX7" s="201">
        <v>0</v>
      </c>
      <c r="HY7" s="201">
        <v>0</v>
      </c>
      <c r="HZ7" s="201">
        <v>0</v>
      </c>
      <c r="IA7" s="201">
        <v>0</v>
      </c>
      <c r="IB7" s="201">
        <v>0</v>
      </c>
      <c r="IC7" s="201">
        <v>0</v>
      </c>
      <c r="ID7" s="201">
        <v>0</v>
      </c>
      <c r="IE7" s="201">
        <v>0</v>
      </c>
      <c r="IF7" s="201">
        <v>0</v>
      </c>
      <c r="IG7" s="201">
        <v>0</v>
      </c>
      <c r="IH7" s="201">
        <v>0</v>
      </c>
      <c r="II7" s="201">
        <v>0</v>
      </c>
      <c r="IJ7" s="201">
        <v>0</v>
      </c>
      <c r="IK7" s="201">
        <v>0</v>
      </c>
      <c r="IL7" s="201">
        <v>0</v>
      </c>
      <c r="IM7" s="201">
        <v>0</v>
      </c>
      <c r="IN7" s="201">
        <v>0</v>
      </c>
      <c r="IO7" s="201">
        <v>0</v>
      </c>
      <c r="IP7" s="201">
        <v>0</v>
      </c>
      <c r="IQ7" s="201">
        <v>0</v>
      </c>
      <c r="IR7" s="201">
        <v>0</v>
      </c>
      <c r="IS7" s="201">
        <v>0</v>
      </c>
      <c r="IT7" s="201">
        <v>0</v>
      </c>
      <c r="IU7" s="201">
        <v>0</v>
      </c>
      <c r="IV7" s="201">
        <v>0</v>
      </c>
      <c r="IW7" s="201">
        <v>0</v>
      </c>
      <c r="IX7" s="201">
        <v>0</v>
      </c>
      <c r="IY7" s="201">
        <v>0</v>
      </c>
      <c r="IZ7" s="201">
        <v>0</v>
      </c>
      <c r="JA7" s="201">
        <v>0</v>
      </c>
      <c r="JB7" s="201">
        <v>0</v>
      </c>
      <c r="JC7" s="201">
        <v>0</v>
      </c>
      <c r="JD7" s="201">
        <v>0</v>
      </c>
      <c r="JE7" s="201">
        <v>0</v>
      </c>
      <c r="JF7" s="201">
        <v>0</v>
      </c>
      <c r="JG7" s="201">
        <v>0</v>
      </c>
      <c r="JH7" s="201">
        <v>0</v>
      </c>
      <c r="JI7" s="201">
        <v>0</v>
      </c>
      <c r="JJ7" s="201">
        <v>0</v>
      </c>
      <c r="JK7" s="201">
        <v>0</v>
      </c>
      <c r="JL7" s="201">
        <v>0</v>
      </c>
      <c r="JM7" s="201">
        <v>0</v>
      </c>
      <c r="JN7" s="201">
        <v>0</v>
      </c>
      <c r="JO7" s="201">
        <v>0</v>
      </c>
      <c r="JP7" s="201">
        <v>0</v>
      </c>
      <c r="JQ7" s="201">
        <v>0</v>
      </c>
      <c r="JR7" s="201">
        <v>0</v>
      </c>
      <c r="JS7" s="201">
        <v>0</v>
      </c>
      <c r="JT7" s="201">
        <v>0</v>
      </c>
      <c r="JU7" s="201">
        <v>0</v>
      </c>
      <c r="JV7" s="201">
        <v>0</v>
      </c>
      <c r="JW7" s="201">
        <v>0</v>
      </c>
      <c r="JX7" s="201">
        <v>0</v>
      </c>
      <c r="JY7" s="201">
        <v>0</v>
      </c>
      <c r="JZ7" s="201">
        <v>0</v>
      </c>
      <c r="KA7" s="201">
        <v>0</v>
      </c>
      <c r="KB7" s="201">
        <v>0</v>
      </c>
      <c r="KC7" s="201">
        <v>0</v>
      </c>
      <c r="KD7" s="201">
        <v>0</v>
      </c>
      <c r="KE7" s="201">
        <v>0</v>
      </c>
      <c r="KF7" s="201">
        <v>0</v>
      </c>
      <c r="KG7" s="201">
        <v>0</v>
      </c>
      <c r="KH7" s="201">
        <v>0</v>
      </c>
      <c r="KI7" s="201">
        <v>0</v>
      </c>
      <c r="KJ7" s="201">
        <v>0</v>
      </c>
      <c r="KK7" s="201">
        <v>0</v>
      </c>
      <c r="KL7" s="201">
        <v>0</v>
      </c>
      <c r="KM7" s="201">
        <v>0</v>
      </c>
      <c r="KN7" s="201">
        <v>0</v>
      </c>
      <c r="KO7" s="201">
        <v>0</v>
      </c>
      <c r="KP7" s="201">
        <v>0</v>
      </c>
      <c r="KQ7" s="201">
        <v>0</v>
      </c>
      <c r="KR7" s="201">
        <v>0</v>
      </c>
      <c r="KS7" s="201">
        <v>0</v>
      </c>
      <c r="KT7" s="201">
        <v>0</v>
      </c>
      <c r="KU7" s="201">
        <v>0</v>
      </c>
      <c r="KV7" s="201">
        <v>0</v>
      </c>
      <c r="KW7" s="201">
        <v>0</v>
      </c>
      <c r="KX7" s="201">
        <v>0</v>
      </c>
      <c r="KY7" s="201">
        <v>0</v>
      </c>
      <c r="KZ7" s="201">
        <v>0</v>
      </c>
      <c r="LA7" s="201">
        <v>0</v>
      </c>
      <c r="LB7" s="201">
        <v>0</v>
      </c>
      <c r="LC7" s="201">
        <v>0</v>
      </c>
      <c r="LD7" s="201">
        <v>0</v>
      </c>
      <c r="LE7" s="201">
        <v>0</v>
      </c>
      <c r="LF7" s="201">
        <v>0</v>
      </c>
      <c r="LG7" s="201">
        <v>0</v>
      </c>
      <c r="LH7" s="201">
        <v>0</v>
      </c>
      <c r="LI7" s="201">
        <v>0</v>
      </c>
      <c r="LJ7" s="201">
        <v>0</v>
      </c>
      <c r="LK7" s="201">
        <v>0</v>
      </c>
      <c r="LL7" s="201">
        <v>0</v>
      </c>
      <c r="LM7" s="201">
        <v>0</v>
      </c>
      <c r="LN7" s="201">
        <v>376910.92546035658</v>
      </c>
      <c r="LO7" s="201">
        <v>165239.0338267046</v>
      </c>
      <c r="LP7" s="201">
        <v>91765.437440231428</v>
      </c>
      <c r="LQ7" s="201">
        <v>1999.097614580626</v>
      </c>
      <c r="LR7" s="201">
        <v>0</v>
      </c>
      <c r="LS7" s="201">
        <v>60332.195504203031</v>
      </c>
      <c r="LT7" s="201">
        <v>3794.3905248818742</v>
      </c>
      <c r="LU7" s="201">
        <v>0</v>
      </c>
      <c r="LV7" s="201">
        <v>10239.718696163101</v>
      </c>
      <c r="LW7" s="201">
        <v>0</v>
      </c>
      <c r="LX7" s="201">
        <v>0</v>
      </c>
      <c r="LY7" s="201">
        <v>0</v>
      </c>
      <c r="LZ7" s="201">
        <v>818.58975065558195</v>
      </c>
      <c r="MA7" s="201">
        <v>11115.220460617069</v>
      </c>
      <c r="MB7" s="201">
        <v>0</v>
      </c>
      <c r="MC7" s="201">
        <v>34374.45338930298</v>
      </c>
      <c r="MD7" s="201">
        <v>0</v>
      </c>
      <c r="ME7" s="201">
        <v>0</v>
      </c>
      <c r="MF7" s="201">
        <v>3067.0599264741982</v>
      </c>
      <c r="MG7" s="201">
        <v>2528.2581518641528</v>
      </c>
      <c r="MH7" s="201">
        <v>216156.11245239049</v>
      </c>
      <c r="MI7" s="201">
        <v>180919.25371001224</v>
      </c>
      <c r="MJ7" s="201">
        <v>42691.508373002747</v>
      </c>
      <c r="MK7" s="201">
        <v>51337.541888314459</v>
      </c>
      <c r="ML7" s="201">
        <v>0</v>
      </c>
      <c r="MM7" s="201">
        <v>143045.64876914117</v>
      </c>
      <c r="MN7" s="201">
        <v>22095.691339962355</v>
      </c>
      <c r="MO7" s="201">
        <v>0</v>
      </c>
      <c r="MP7" s="201">
        <v>10382.571321890096</v>
      </c>
      <c r="MQ7" s="201">
        <v>0</v>
      </c>
      <c r="MR7" s="201">
        <v>0</v>
      </c>
      <c r="MS7" s="201">
        <v>0</v>
      </c>
      <c r="MT7" s="201">
        <v>0</v>
      </c>
      <c r="MU7" s="201">
        <v>1748.0902132648148</v>
      </c>
      <c r="MV7" s="201">
        <v>0</v>
      </c>
      <c r="MW7" s="201">
        <v>202496.85283022086</v>
      </c>
      <c r="MX7" s="201">
        <v>0</v>
      </c>
      <c r="MY7" s="201">
        <v>8408.9961329675589</v>
      </c>
      <c r="MZ7" s="201">
        <v>29966.745575444169</v>
      </c>
      <c r="NA7" s="201">
        <v>87220.979263929126</v>
      </c>
      <c r="NB7" s="201">
        <v>118135.3872931653</v>
      </c>
      <c r="NC7" s="201">
        <v>71370.707574786953</v>
      </c>
      <c r="ND7" s="201">
        <v>0</v>
      </c>
      <c r="NE7" s="201">
        <v>120974.21016912167</v>
      </c>
      <c r="NF7" s="201">
        <v>0</v>
      </c>
      <c r="NG7" s="201">
        <v>8750.5559114543066</v>
      </c>
      <c r="NH7" s="201">
        <v>0</v>
      </c>
      <c r="NI7" s="201">
        <v>0</v>
      </c>
      <c r="NJ7" s="201">
        <v>0</v>
      </c>
      <c r="NK7" s="201">
        <v>0</v>
      </c>
      <c r="NL7" s="201">
        <v>0</v>
      </c>
      <c r="NM7" s="201">
        <v>0</v>
      </c>
      <c r="NN7" s="201">
        <v>0</v>
      </c>
      <c r="NO7" s="201">
        <v>2171.9039064759381</v>
      </c>
      <c r="NP7" s="201">
        <v>0</v>
      </c>
      <c r="NQ7" s="201">
        <v>107362.14608719856</v>
      </c>
      <c r="NR7" s="201">
        <v>0</v>
      </c>
      <c r="NS7" s="201">
        <v>0</v>
      </c>
      <c r="NT7" s="201">
        <v>0</v>
      </c>
      <c r="NU7" s="201">
        <v>0</v>
      </c>
      <c r="NV7" s="201">
        <v>0</v>
      </c>
      <c r="NW7" s="201">
        <v>0</v>
      </c>
      <c r="NX7" s="201">
        <v>0</v>
      </c>
      <c r="NY7" s="201">
        <v>0</v>
      </c>
      <c r="NZ7" s="201">
        <v>0</v>
      </c>
      <c r="OA7" s="201">
        <v>0</v>
      </c>
      <c r="OB7" s="201">
        <v>0</v>
      </c>
      <c r="OC7" s="201">
        <v>0</v>
      </c>
      <c r="OD7" s="201">
        <v>0</v>
      </c>
      <c r="OE7" s="201">
        <v>0</v>
      </c>
      <c r="OF7" s="201">
        <v>0</v>
      </c>
      <c r="OG7" s="201">
        <v>0</v>
      </c>
      <c r="OH7" s="201">
        <v>0</v>
      </c>
      <c r="OI7" s="201">
        <v>0</v>
      </c>
      <c r="OJ7" s="201">
        <v>0</v>
      </c>
      <c r="OK7" s="201">
        <v>0</v>
      </c>
      <c r="OL7" s="201">
        <v>0</v>
      </c>
      <c r="OM7" s="201">
        <v>0</v>
      </c>
      <c r="ON7" s="201">
        <v>0</v>
      </c>
      <c r="OO7" s="201">
        <v>0</v>
      </c>
      <c r="OP7" s="201">
        <v>0</v>
      </c>
      <c r="OQ7" s="201">
        <v>0</v>
      </c>
      <c r="OR7" s="201">
        <v>0</v>
      </c>
      <c r="OS7" s="201">
        <v>0</v>
      </c>
      <c r="OT7" s="201">
        <v>0</v>
      </c>
      <c r="OU7" s="201">
        <v>0</v>
      </c>
      <c r="OV7" s="201">
        <v>0</v>
      </c>
      <c r="OW7" s="201">
        <v>0</v>
      </c>
      <c r="OX7" s="201">
        <v>0</v>
      </c>
      <c r="OY7" s="201">
        <v>0</v>
      </c>
      <c r="OZ7" s="201">
        <v>0</v>
      </c>
      <c r="PA7" s="201">
        <v>0</v>
      </c>
      <c r="PB7" s="201">
        <v>0</v>
      </c>
      <c r="PC7" s="201">
        <v>0</v>
      </c>
      <c r="PD7" s="201">
        <v>0</v>
      </c>
      <c r="PE7" s="201">
        <v>0</v>
      </c>
      <c r="PF7" s="201">
        <v>0</v>
      </c>
      <c r="PG7" s="201">
        <v>0</v>
      </c>
      <c r="PH7" s="201">
        <v>0</v>
      </c>
      <c r="PI7" s="201">
        <v>0</v>
      </c>
      <c r="PJ7" s="201">
        <v>5126880.1505247504</v>
      </c>
      <c r="PK7" s="201">
        <v>3062016.5101908036</v>
      </c>
      <c r="PL7" s="201">
        <v>986061.84519081097</v>
      </c>
      <c r="PM7" s="201">
        <v>0</v>
      </c>
      <c r="PN7" s="201">
        <v>1278337.1958439774</v>
      </c>
      <c r="PO7" s="201">
        <v>1555678.2053508798</v>
      </c>
      <c r="PP7" s="201">
        <v>189869.14765081936</v>
      </c>
      <c r="PQ7" s="201">
        <v>0</v>
      </c>
      <c r="PR7" s="201">
        <v>151240.79508202869</v>
      </c>
      <c r="PS7" s="201">
        <v>0</v>
      </c>
      <c r="PT7" s="201">
        <v>0</v>
      </c>
      <c r="PU7" s="201">
        <v>0</v>
      </c>
      <c r="PV7" s="201">
        <v>6003.2623237054077</v>
      </c>
      <c r="PW7" s="201">
        <v>110263.25370823628</v>
      </c>
      <c r="PX7" s="201">
        <v>0</v>
      </c>
      <c r="PY7" s="201">
        <v>2524491.1986200227</v>
      </c>
      <c r="PZ7" s="201">
        <v>0</v>
      </c>
      <c r="QA7" s="201">
        <v>61668.435433198261</v>
      </c>
      <c r="QB7" s="201">
        <v>242258.73316464131</v>
      </c>
      <c r="QC7" s="201">
        <v>658190.98335734429</v>
      </c>
      <c r="QD7" s="193">
        <v>0.57640504644362722</v>
      </c>
    </row>
    <row r="8" spans="1:446" x14ac:dyDescent="0.2">
      <c r="A8" s="200" t="s">
        <v>175</v>
      </c>
      <c r="B8" s="200" t="s">
        <v>73</v>
      </c>
      <c r="C8" s="201">
        <f>ROUND(UTSA!H18,0)-ROUND(UTSA!H288,0)</f>
        <v>0</v>
      </c>
      <c r="D8" s="311">
        <v>10115</v>
      </c>
      <c r="E8" s="200" t="s">
        <v>710</v>
      </c>
      <c r="F8" s="200">
        <v>2018</v>
      </c>
      <c r="G8" s="201">
        <v>139381160</v>
      </c>
      <c r="H8" s="201">
        <v>63157766</v>
      </c>
      <c r="I8" s="201">
        <v>59815287</v>
      </c>
      <c r="J8" s="201">
        <v>27898422</v>
      </c>
      <c r="K8" s="201">
        <v>42404092</v>
      </c>
      <c r="L8" s="200" t="s">
        <v>875</v>
      </c>
      <c r="M8" s="200" t="s">
        <v>742</v>
      </c>
      <c r="N8" s="333" t="s">
        <v>939</v>
      </c>
      <c r="O8" s="201">
        <v>11267</v>
      </c>
      <c r="P8" s="201">
        <v>15187</v>
      </c>
      <c r="Q8" s="201">
        <v>3419</v>
      </c>
      <c r="R8" s="201">
        <v>801</v>
      </c>
      <c r="S8" s="201">
        <v>0</v>
      </c>
      <c r="T8" s="203" t="s">
        <v>785</v>
      </c>
      <c r="U8" s="203" t="s">
        <v>786</v>
      </c>
      <c r="V8" s="203" t="s">
        <v>787</v>
      </c>
      <c r="W8" s="201">
        <v>226293</v>
      </c>
      <c r="X8" s="201">
        <v>93859</v>
      </c>
      <c r="Y8" s="201">
        <v>15043</v>
      </c>
      <c r="Z8" s="201">
        <v>4080</v>
      </c>
      <c r="AA8" s="201">
        <v>3</v>
      </c>
      <c r="AB8" s="201">
        <v>34973</v>
      </c>
      <c r="AC8" s="201">
        <v>90</v>
      </c>
      <c r="AD8" s="201">
        <v>0</v>
      </c>
      <c r="AE8" s="201">
        <v>0</v>
      </c>
      <c r="AF8" s="201">
        <v>12</v>
      </c>
      <c r="AG8" s="201">
        <v>0</v>
      </c>
      <c r="AH8" s="201">
        <v>0</v>
      </c>
      <c r="AI8" s="201">
        <v>36</v>
      </c>
      <c r="AJ8" s="201">
        <v>8360</v>
      </c>
      <c r="AK8" s="201">
        <v>0</v>
      </c>
      <c r="AL8" s="201">
        <v>25707</v>
      </c>
      <c r="AM8" s="201">
        <v>0</v>
      </c>
      <c r="AN8" s="201">
        <v>0</v>
      </c>
      <c r="AO8" s="201">
        <v>516</v>
      </c>
      <c r="AP8" s="201">
        <v>0</v>
      </c>
      <c r="AQ8" s="201">
        <v>73915</v>
      </c>
      <c r="AR8" s="201">
        <v>60384</v>
      </c>
      <c r="AS8" s="201">
        <v>5580</v>
      </c>
      <c r="AT8" s="201">
        <v>13500</v>
      </c>
      <c r="AU8" s="201">
        <v>178</v>
      </c>
      <c r="AV8" s="201">
        <v>45288</v>
      </c>
      <c r="AW8" s="201">
        <v>174</v>
      </c>
      <c r="AX8" s="201">
        <v>0</v>
      </c>
      <c r="AY8" s="201">
        <v>0</v>
      </c>
      <c r="AZ8" s="201">
        <v>90</v>
      </c>
      <c r="BA8" s="201">
        <v>0</v>
      </c>
      <c r="BB8" s="201">
        <v>60</v>
      </c>
      <c r="BC8" s="201">
        <v>0</v>
      </c>
      <c r="BD8" s="201">
        <v>14655</v>
      </c>
      <c r="BE8" s="201">
        <v>0</v>
      </c>
      <c r="BF8" s="201">
        <v>50922</v>
      </c>
      <c r="BG8" s="201">
        <v>0</v>
      </c>
      <c r="BH8" s="201">
        <v>1968</v>
      </c>
      <c r="BI8" s="201">
        <v>934</v>
      </c>
      <c r="BJ8" s="201">
        <v>0</v>
      </c>
      <c r="BK8" s="201">
        <v>18474</v>
      </c>
      <c r="BL8" s="201">
        <v>6823</v>
      </c>
      <c r="BM8" s="201">
        <v>1036</v>
      </c>
      <c r="BN8" s="201">
        <v>5114</v>
      </c>
      <c r="BO8" s="201">
        <v>0</v>
      </c>
      <c r="BP8" s="201">
        <v>8076</v>
      </c>
      <c r="BQ8" s="201">
        <v>0</v>
      </c>
      <c r="BR8" s="201">
        <v>0</v>
      </c>
      <c r="BS8" s="201">
        <v>4101</v>
      </c>
      <c r="BT8" s="201">
        <v>12</v>
      </c>
      <c r="BU8" s="201">
        <v>0</v>
      </c>
      <c r="BV8" s="201">
        <v>0</v>
      </c>
      <c r="BW8" s="201">
        <v>0</v>
      </c>
      <c r="BX8" s="201">
        <v>1020</v>
      </c>
      <c r="BY8" s="201">
        <v>0</v>
      </c>
      <c r="BZ8" s="201">
        <v>12298</v>
      </c>
      <c r="CA8" s="201">
        <v>0</v>
      </c>
      <c r="CB8" s="201">
        <v>0</v>
      </c>
      <c r="CC8" s="201">
        <v>0</v>
      </c>
      <c r="CD8" s="201">
        <v>0</v>
      </c>
      <c r="CE8" s="201">
        <v>3350</v>
      </c>
      <c r="CF8" s="201">
        <v>3024</v>
      </c>
      <c r="CG8" s="201">
        <v>0</v>
      </c>
      <c r="CH8" s="201">
        <v>883</v>
      </c>
      <c r="CI8" s="201">
        <v>0</v>
      </c>
      <c r="CJ8" s="201">
        <v>3710</v>
      </c>
      <c r="CK8" s="201">
        <v>0</v>
      </c>
      <c r="CL8" s="201">
        <v>0</v>
      </c>
      <c r="CM8" s="201">
        <v>0</v>
      </c>
      <c r="CN8" s="201">
        <v>0</v>
      </c>
      <c r="CO8" s="201">
        <v>0</v>
      </c>
      <c r="CP8" s="201">
        <v>0</v>
      </c>
      <c r="CQ8" s="201">
        <v>0</v>
      </c>
      <c r="CR8" s="201">
        <v>9</v>
      </c>
      <c r="CS8" s="201">
        <v>0</v>
      </c>
      <c r="CT8" s="201">
        <v>823</v>
      </c>
      <c r="CU8" s="201">
        <v>0</v>
      </c>
      <c r="CV8" s="201">
        <v>0</v>
      </c>
      <c r="CW8" s="201">
        <v>0</v>
      </c>
      <c r="CX8" s="201">
        <v>0</v>
      </c>
      <c r="CY8" s="201">
        <v>0</v>
      </c>
      <c r="CZ8" s="201">
        <v>0</v>
      </c>
      <c r="DA8" s="201">
        <v>0</v>
      </c>
      <c r="DB8" s="201">
        <v>0</v>
      </c>
      <c r="DC8" s="201">
        <v>0</v>
      </c>
      <c r="DD8" s="201">
        <v>0</v>
      </c>
      <c r="DE8" s="201">
        <v>0</v>
      </c>
      <c r="DF8" s="201">
        <v>0</v>
      </c>
      <c r="DG8" s="201">
        <v>0</v>
      </c>
      <c r="DH8" s="201">
        <v>0</v>
      </c>
      <c r="DI8" s="201">
        <v>0</v>
      </c>
      <c r="DJ8" s="201">
        <v>0</v>
      </c>
      <c r="DK8" s="201">
        <v>0</v>
      </c>
      <c r="DL8" s="201">
        <v>0</v>
      </c>
      <c r="DM8" s="201">
        <v>0</v>
      </c>
      <c r="DN8" s="201">
        <v>0</v>
      </c>
      <c r="DO8" s="201">
        <v>0</v>
      </c>
      <c r="DP8" s="201">
        <v>0</v>
      </c>
      <c r="DQ8" s="201">
        <v>0</v>
      </c>
      <c r="DR8" s="201">
        <v>0</v>
      </c>
      <c r="DS8" s="201">
        <v>9040952</v>
      </c>
      <c r="DT8" s="201">
        <v>5817375</v>
      </c>
      <c r="DU8" s="201">
        <v>1587220</v>
      </c>
      <c r="DV8" s="201">
        <v>189107</v>
      </c>
      <c r="DW8" s="201">
        <v>69</v>
      </c>
      <c r="DX8" s="201">
        <v>2339171</v>
      </c>
      <c r="DY8" s="201">
        <v>60629</v>
      </c>
      <c r="DZ8" s="201">
        <v>0</v>
      </c>
      <c r="EA8" s="201">
        <v>0</v>
      </c>
      <c r="EB8" s="201">
        <v>1125</v>
      </c>
      <c r="EC8" s="201">
        <v>0</v>
      </c>
      <c r="ED8" s="201">
        <v>0</v>
      </c>
      <c r="EE8" s="201">
        <v>0</v>
      </c>
      <c r="EF8" s="201">
        <v>256060</v>
      </c>
      <c r="EG8" s="201">
        <v>0</v>
      </c>
      <c r="EH8" s="201">
        <v>1164328</v>
      </c>
      <c r="EI8" s="201">
        <v>0</v>
      </c>
      <c r="EJ8" s="201">
        <v>0</v>
      </c>
      <c r="EK8" s="201">
        <v>49011</v>
      </c>
      <c r="EL8" s="201">
        <v>0</v>
      </c>
      <c r="EM8" s="201">
        <v>7039109</v>
      </c>
      <c r="EN8" s="201">
        <v>6977761</v>
      </c>
      <c r="EO8" s="201">
        <v>1351440</v>
      </c>
      <c r="EP8" s="201">
        <v>931075</v>
      </c>
      <c r="EQ8" s="201">
        <v>12902</v>
      </c>
      <c r="ER8" s="201">
        <v>6418547</v>
      </c>
      <c r="ES8" s="201">
        <v>34704</v>
      </c>
      <c r="ET8" s="201">
        <v>0</v>
      </c>
      <c r="EU8" s="201">
        <v>0</v>
      </c>
      <c r="EV8" s="201">
        <v>6167</v>
      </c>
      <c r="EW8" s="201">
        <v>0</v>
      </c>
      <c r="EX8" s="201">
        <v>76918</v>
      </c>
      <c r="EY8" s="201">
        <v>0</v>
      </c>
      <c r="EZ8" s="201">
        <v>660359</v>
      </c>
      <c r="FA8" s="201">
        <v>0</v>
      </c>
      <c r="FB8" s="201">
        <v>5070143</v>
      </c>
      <c r="FC8" s="201">
        <v>0</v>
      </c>
      <c r="FD8" s="201">
        <v>236648</v>
      </c>
      <c r="FE8" s="201">
        <v>100813</v>
      </c>
      <c r="FF8" s="201">
        <v>0</v>
      </c>
      <c r="FG8" s="201">
        <v>6623548</v>
      </c>
      <c r="FH8" s="201">
        <v>4198712</v>
      </c>
      <c r="FI8" s="201">
        <v>631990</v>
      </c>
      <c r="FJ8" s="201">
        <v>1356394</v>
      </c>
      <c r="FK8" s="201">
        <v>0</v>
      </c>
      <c r="FL8" s="201">
        <v>4036930</v>
      </c>
      <c r="FM8" s="201">
        <v>0</v>
      </c>
      <c r="FN8" s="201">
        <v>0</v>
      </c>
      <c r="FO8" s="201">
        <v>884406</v>
      </c>
      <c r="FP8" s="201">
        <v>6544</v>
      </c>
      <c r="FQ8" s="201">
        <v>0</v>
      </c>
      <c r="FR8" s="201">
        <v>0</v>
      </c>
      <c r="FS8" s="201">
        <v>0</v>
      </c>
      <c r="FT8" s="201">
        <v>201962</v>
      </c>
      <c r="FU8" s="201">
        <v>0</v>
      </c>
      <c r="FV8" s="201">
        <v>4087745</v>
      </c>
      <c r="FW8" s="201">
        <v>0</v>
      </c>
      <c r="FX8" s="201">
        <v>0</v>
      </c>
      <c r="FY8" s="201">
        <v>0</v>
      </c>
      <c r="FZ8" s="201">
        <v>0</v>
      </c>
      <c r="GA8" s="201">
        <v>3337183</v>
      </c>
      <c r="GB8" s="201">
        <v>3797945</v>
      </c>
      <c r="GC8" s="201">
        <v>0</v>
      </c>
      <c r="GD8" s="201">
        <v>619092</v>
      </c>
      <c r="GE8" s="201">
        <v>0</v>
      </c>
      <c r="GF8" s="201">
        <v>4879715</v>
      </c>
      <c r="GG8" s="201">
        <v>0</v>
      </c>
      <c r="GH8" s="201">
        <v>0</v>
      </c>
      <c r="GI8" s="201">
        <v>0</v>
      </c>
      <c r="GJ8" s="201">
        <v>0</v>
      </c>
      <c r="GK8" s="201">
        <v>0</v>
      </c>
      <c r="GL8" s="201">
        <v>0</v>
      </c>
      <c r="GM8" s="201">
        <v>0</v>
      </c>
      <c r="GN8" s="201">
        <v>6054</v>
      </c>
      <c r="GO8" s="201">
        <v>0</v>
      </c>
      <c r="GP8" s="201">
        <v>1940983</v>
      </c>
      <c r="GQ8" s="201">
        <v>0</v>
      </c>
      <c r="GR8" s="201">
        <v>0</v>
      </c>
      <c r="GS8" s="201">
        <v>0</v>
      </c>
      <c r="GT8" s="201">
        <v>0</v>
      </c>
      <c r="GU8" s="201">
        <v>0</v>
      </c>
      <c r="GV8" s="201">
        <v>0</v>
      </c>
      <c r="GW8" s="201">
        <v>0</v>
      </c>
      <c r="GX8" s="201">
        <v>0</v>
      </c>
      <c r="GY8" s="201">
        <v>0</v>
      </c>
      <c r="GZ8" s="201">
        <v>0</v>
      </c>
      <c r="HA8" s="201">
        <v>0</v>
      </c>
      <c r="HB8" s="201">
        <v>0</v>
      </c>
      <c r="HC8" s="201">
        <v>0</v>
      </c>
      <c r="HD8" s="201">
        <v>0</v>
      </c>
      <c r="HE8" s="201">
        <v>0</v>
      </c>
      <c r="HF8" s="201">
        <v>0</v>
      </c>
      <c r="HG8" s="201">
        <v>0</v>
      </c>
      <c r="HH8" s="201">
        <v>0</v>
      </c>
      <c r="HI8" s="201">
        <v>0</v>
      </c>
      <c r="HJ8" s="201">
        <v>0</v>
      </c>
      <c r="HK8" s="201">
        <v>0</v>
      </c>
      <c r="HL8" s="201">
        <v>0</v>
      </c>
      <c r="HM8" s="201">
        <v>0</v>
      </c>
      <c r="HN8" s="201">
        <v>0</v>
      </c>
      <c r="HP8" s="202" t="s">
        <v>143</v>
      </c>
      <c r="HQ8" s="200">
        <f>'Relative Weights'!$H$1</f>
        <v>2018</v>
      </c>
      <c r="HR8" s="201">
        <v>1125820.3</v>
      </c>
      <c r="HS8" s="201">
        <v>564264.19999999995</v>
      </c>
      <c r="HT8" s="201">
        <v>60451.199999999997</v>
      </c>
      <c r="HU8" s="201">
        <v>35899.050000000003</v>
      </c>
      <c r="HV8" s="201"/>
      <c r="HW8" s="201">
        <v>691282</v>
      </c>
      <c r="HX8" s="201"/>
      <c r="HY8" s="201"/>
      <c r="HZ8" s="201"/>
      <c r="IA8" s="201"/>
      <c r="IB8" s="201"/>
      <c r="IC8" s="201"/>
      <c r="ID8" s="201"/>
      <c r="IE8" s="201">
        <v>19536.68</v>
      </c>
      <c r="IF8" s="201"/>
      <c r="IG8" s="201">
        <v>382429.1</v>
      </c>
      <c r="IH8" s="201"/>
      <c r="II8" s="201"/>
      <c r="IJ8" s="201"/>
      <c r="IK8" s="201"/>
      <c r="IL8" s="201">
        <v>367732.8</v>
      </c>
      <c r="IM8" s="201">
        <v>363018.3</v>
      </c>
      <c r="IN8" s="201">
        <v>22423.57</v>
      </c>
      <c r="IO8" s="201">
        <v>118783.6</v>
      </c>
      <c r="IP8" s="201"/>
      <c r="IQ8" s="201">
        <v>895170</v>
      </c>
      <c r="IR8" s="201"/>
      <c r="IS8" s="201"/>
      <c r="IT8" s="201"/>
      <c r="IU8" s="201"/>
      <c r="IV8" s="201"/>
      <c r="IW8" s="201"/>
      <c r="IX8" s="201"/>
      <c r="IY8" s="201">
        <v>34247.620000000003</v>
      </c>
      <c r="IZ8" s="201"/>
      <c r="JA8" s="201">
        <v>757538.9</v>
      </c>
      <c r="JB8" s="201"/>
      <c r="JC8" s="201"/>
      <c r="JD8" s="201"/>
      <c r="JE8" s="201"/>
      <c r="JF8" s="201">
        <v>91909.57</v>
      </c>
      <c r="JG8" s="201">
        <v>41018.71</v>
      </c>
      <c r="JH8" s="201">
        <v>4163.2290000000003</v>
      </c>
      <c r="JI8" s="201">
        <v>44997</v>
      </c>
      <c r="JJ8" s="201"/>
      <c r="JK8" s="201">
        <v>159631.5</v>
      </c>
      <c r="JL8" s="201"/>
      <c r="JM8" s="201"/>
      <c r="JN8" s="201">
        <v>26018</v>
      </c>
      <c r="JO8" s="201"/>
      <c r="JP8" s="201"/>
      <c r="JQ8" s="201"/>
      <c r="JR8" s="201"/>
      <c r="JS8" s="201">
        <v>2383.6619999999998</v>
      </c>
      <c r="JT8" s="201"/>
      <c r="JU8" s="201">
        <v>182950.7</v>
      </c>
      <c r="JV8" s="201"/>
      <c r="JW8" s="201"/>
      <c r="JX8" s="201"/>
      <c r="JY8" s="201"/>
      <c r="JZ8" s="201">
        <v>16666.509999999998</v>
      </c>
      <c r="KA8" s="201">
        <v>18179.77</v>
      </c>
      <c r="KB8" s="201"/>
      <c r="KC8" s="201">
        <v>7769.3289999999997</v>
      </c>
      <c r="KD8" s="201"/>
      <c r="KE8" s="201">
        <v>73332.460000000006</v>
      </c>
      <c r="KF8" s="201"/>
      <c r="KG8" s="201"/>
      <c r="KH8" s="201"/>
      <c r="KI8" s="201"/>
      <c r="KJ8" s="201"/>
      <c r="KK8" s="201"/>
      <c r="KL8" s="201"/>
      <c r="KM8" s="201">
        <v>21.032319999999999</v>
      </c>
      <c r="KN8" s="201"/>
      <c r="KO8" s="201">
        <v>12243.32</v>
      </c>
      <c r="KP8" s="201"/>
      <c r="KQ8" s="201"/>
      <c r="KR8" s="201"/>
      <c r="KS8" s="201"/>
      <c r="KT8" s="201"/>
      <c r="KU8" s="201"/>
      <c r="KV8" s="201"/>
      <c r="KW8" s="201"/>
      <c r="KX8" s="201"/>
      <c r="KY8" s="201"/>
      <c r="KZ8" s="201"/>
      <c r="LA8" s="201"/>
      <c r="LB8" s="201"/>
      <c r="LC8" s="201"/>
      <c r="LD8" s="201"/>
      <c r="LE8" s="201"/>
      <c r="LF8" s="201"/>
      <c r="LG8" s="201"/>
      <c r="LH8" s="201"/>
      <c r="LI8" s="201"/>
      <c r="LJ8" s="201"/>
      <c r="LK8" s="201"/>
      <c r="LL8" s="201"/>
      <c r="LM8" s="201"/>
      <c r="LN8" s="201"/>
      <c r="LO8" s="201"/>
      <c r="LP8" s="201"/>
      <c r="LQ8" s="201"/>
      <c r="LR8" s="201"/>
      <c r="LS8" s="201"/>
      <c r="LT8" s="201"/>
      <c r="LU8" s="201"/>
      <c r="LV8" s="201"/>
      <c r="LW8" s="201"/>
      <c r="LX8" s="201"/>
      <c r="LY8" s="201"/>
      <c r="LZ8" s="201"/>
      <c r="MA8" s="201"/>
      <c r="MB8" s="201"/>
      <c r="MC8" s="201"/>
      <c r="MD8" s="201"/>
      <c r="ME8" s="201"/>
      <c r="MF8" s="201"/>
      <c r="MG8" s="201"/>
      <c r="MH8" s="201"/>
      <c r="MI8" s="201"/>
      <c r="MJ8" s="201"/>
      <c r="MK8" s="201"/>
      <c r="ML8" s="201"/>
      <c r="MM8" s="201"/>
      <c r="MN8" s="201"/>
      <c r="MO8" s="201"/>
      <c r="MP8" s="201"/>
      <c r="MQ8" s="201"/>
      <c r="MR8" s="201"/>
      <c r="MS8" s="201"/>
      <c r="MT8" s="201"/>
      <c r="MU8" s="201"/>
      <c r="MV8" s="201"/>
      <c r="MW8" s="201"/>
      <c r="MX8" s="201"/>
      <c r="MY8" s="201"/>
      <c r="MZ8" s="201"/>
      <c r="NA8" s="201"/>
      <c r="NB8" s="201"/>
      <c r="NC8" s="201"/>
      <c r="ND8" s="201"/>
      <c r="NE8" s="201"/>
      <c r="NF8" s="201"/>
      <c r="NG8" s="201"/>
      <c r="NH8" s="201"/>
      <c r="NI8" s="201"/>
      <c r="NJ8" s="201"/>
      <c r="NK8" s="201"/>
      <c r="NL8" s="201"/>
      <c r="NM8" s="201"/>
      <c r="NN8" s="201"/>
      <c r="NO8" s="201"/>
      <c r="NP8" s="201"/>
      <c r="NQ8" s="201"/>
      <c r="NR8" s="201"/>
      <c r="NS8" s="201"/>
      <c r="NT8" s="201"/>
      <c r="NU8" s="201"/>
      <c r="NV8" s="201"/>
      <c r="NW8" s="201"/>
      <c r="NX8" s="201"/>
      <c r="NY8" s="201"/>
      <c r="NZ8" s="201"/>
      <c r="OA8" s="201"/>
      <c r="OB8" s="201"/>
      <c r="OC8" s="201"/>
      <c r="OD8" s="201"/>
      <c r="OE8" s="201"/>
      <c r="OF8" s="201"/>
      <c r="OG8" s="201"/>
      <c r="OH8" s="201"/>
      <c r="OI8" s="201"/>
      <c r="OJ8" s="201"/>
      <c r="OK8" s="201"/>
      <c r="OL8" s="201"/>
      <c r="OM8" s="201"/>
      <c r="ON8" s="201"/>
      <c r="OO8" s="201"/>
      <c r="OP8" s="201"/>
      <c r="OQ8" s="201"/>
      <c r="OR8" s="201"/>
      <c r="OS8" s="201"/>
      <c r="OT8" s="201"/>
      <c r="OU8" s="201"/>
      <c r="OV8" s="201"/>
      <c r="OW8" s="201"/>
      <c r="OX8" s="201"/>
      <c r="OY8" s="201"/>
      <c r="OZ8" s="201"/>
      <c r="PA8" s="201"/>
      <c r="PB8" s="201"/>
      <c r="PC8" s="201"/>
      <c r="PD8" s="201"/>
      <c r="PE8" s="201"/>
      <c r="PF8" s="201"/>
      <c r="PG8" s="201"/>
      <c r="PH8" s="201"/>
      <c r="PI8" s="201"/>
      <c r="PJ8" s="201">
        <v>18205731</v>
      </c>
      <c r="PK8" s="201">
        <v>32012758</v>
      </c>
      <c r="PL8" s="201">
        <v>3966181</v>
      </c>
      <c r="PM8" s="201">
        <v>4539.8500000000004</v>
      </c>
      <c r="PN8" s="201">
        <v>10865409</v>
      </c>
      <c r="PO8" s="201">
        <v>34682100</v>
      </c>
      <c r="PP8" s="201">
        <v>33366.550000000003</v>
      </c>
      <c r="PQ8" s="201"/>
      <c r="PR8" s="201">
        <v>921236.8</v>
      </c>
      <c r="PS8" s="201">
        <v>4842.6000000000004</v>
      </c>
      <c r="PT8" s="201"/>
      <c r="PU8" s="201">
        <v>26921.3</v>
      </c>
      <c r="PV8" s="201"/>
      <c r="PW8" s="201">
        <v>3337414</v>
      </c>
      <c r="PX8" s="201"/>
      <c r="PY8" s="201">
        <v>5567832</v>
      </c>
      <c r="PZ8" s="201"/>
      <c r="QA8" s="201">
        <v>82826.8</v>
      </c>
      <c r="QB8" s="201">
        <v>677048.5</v>
      </c>
      <c r="QC8" s="201"/>
      <c r="QD8" s="298">
        <v>1</v>
      </c>
    </row>
    <row r="9" spans="1:446" ht="14.25" x14ac:dyDescent="0.2">
      <c r="A9" s="200" t="s">
        <v>176</v>
      </c>
      <c r="B9" s="200" t="s">
        <v>929</v>
      </c>
      <c r="C9" s="201">
        <f>ROUND(UTT!H18,0)-ROUND(UTT!H288,0)</f>
        <v>3754603</v>
      </c>
      <c r="D9" s="311">
        <v>11163</v>
      </c>
      <c r="E9" s="200" t="s">
        <v>711</v>
      </c>
      <c r="F9" s="200">
        <v>2018</v>
      </c>
      <c r="G9" s="201">
        <v>55611576</v>
      </c>
      <c r="H9" s="201">
        <v>1892779</v>
      </c>
      <c r="I9" s="201">
        <v>18618823</v>
      </c>
      <c r="J9" s="201">
        <v>10732950</v>
      </c>
      <c r="K9" s="201">
        <v>12852677</v>
      </c>
      <c r="L9" s="200" t="s">
        <v>937</v>
      </c>
      <c r="M9" s="200" t="s">
        <v>743</v>
      </c>
      <c r="N9" s="306" t="s">
        <v>938</v>
      </c>
      <c r="O9" s="201">
        <v>2820</v>
      </c>
      <c r="P9" s="201">
        <v>4755</v>
      </c>
      <c r="Q9" s="201">
        <v>2232</v>
      </c>
      <c r="R9" s="201">
        <v>127</v>
      </c>
      <c r="S9" s="201">
        <v>0</v>
      </c>
      <c r="T9" s="203" t="s">
        <v>788</v>
      </c>
      <c r="U9" s="203" t="s">
        <v>789</v>
      </c>
      <c r="V9" s="203" t="s">
        <v>790</v>
      </c>
      <c r="W9" s="201">
        <v>37326</v>
      </c>
      <c r="X9" s="201">
        <v>17257</v>
      </c>
      <c r="Y9" s="201">
        <v>4404</v>
      </c>
      <c r="Z9" s="201">
        <v>982</v>
      </c>
      <c r="AA9" s="201">
        <v>0</v>
      </c>
      <c r="AB9" s="201">
        <v>4945</v>
      </c>
      <c r="AC9" s="201">
        <v>78</v>
      </c>
      <c r="AD9" s="201">
        <v>0</v>
      </c>
      <c r="AE9" s="201">
        <v>0</v>
      </c>
      <c r="AF9" s="201">
        <v>15</v>
      </c>
      <c r="AG9" s="201">
        <v>0</v>
      </c>
      <c r="AH9" s="201">
        <v>0</v>
      </c>
      <c r="AI9" s="201">
        <v>290</v>
      </c>
      <c r="AJ9" s="201">
        <v>2005</v>
      </c>
      <c r="AK9" s="201">
        <v>0</v>
      </c>
      <c r="AL9" s="201">
        <v>4903</v>
      </c>
      <c r="AM9" s="201">
        <v>0</v>
      </c>
      <c r="AN9" s="201">
        <v>0</v>
      </c>
      <c r="AO9" s="201">
        <v>910</v>
      </c>
      <c r="AP9" s="201">
        <v>1576</v>
      </c>
      <c r="AQ9" s="201">
        <v>16989</v>
      </c>
      <c r="AR9" s="201">
        <v>9889</v>
      </c>
      <c r="AS9" s="201">
        <v>1665</v>
      </c>
      <c r="AT9" s="201">
        <v>4610</v>
      </c>
      <c r="AU9" s="201">
        <v>0</v>
      </c>
      <c r="AV9" s="201">
        <v>14044</v>
      </c>
      <c r="AW9" s="201">
        <v>279</v>
      </c>
      <c r="AX9" s="201">
        <v>0</v>
      </c>
      <c r="AY9" s="201">
        <v>0</v>
      </c>
      <c r="AZ9" s="201">
        <v>225</v>
      </c>
      <c r="BA9" s="201">
        <v>0</v>
      </c>
      <c r="BB9" s="201">
        <v>0</v>
      </c>
      <c r="BC9" s="201">
        <v>0</v>
      </c>
      <c r="BD9" s="201">
        <v>2633</v>
      </c>
      <c r="BE9" s="201">
        <v>0</v>
      </c>
      <c r="BF9" s="201">
        <v>18189</v>
      </c>
      <c r="BG9" s="201">
        <v>0</v>
      </c>
      <c r="BH9" s="201">
        <v>552</v>
      </c>
      <c r="BI9" s="201">
        <v>2170</v>
      </c>
      <c r="BJ9" s="201">
        <v>24736</v>
      </c>
      <c r="BK9" s="201">
        <v>5908</v>
      </c>
      <c r="BL9" s="201">
        <v>1083</v>
      </c>
      <c r="BM9" s="201">
        <v>447</v>
      </c>
      <c r="BN9" s="201">
        <v>8774</v>
      </c>
      <c r="BO9" s="201">
        <v>0</v>
      </c>
      <c r="BP9" s="201">
        <v>1746</v>
      </c>
      <c r="BQ9" s="201">
        <v>399</v>
      </c>
      <c r="BR9" s="201">
        <v>0</v>
      </c>
      <c r="BS9" s="201">
        <v>0</v>
      </c>
      <c r="BT9" s="201">
        <v>0</v>
      </c>
      <c r="BU9" s="201">
        <v>0</v>
      </c>
      <c r="BV9" s="201">
        <v>0</v>
      </c>
      <c r="BW9" s="201">
        <v>0</v>
      </c>
      <c r="BX9" s="201">
        <v>1407</v>
      </c>
      <c r="BY9" s="201">
        <v>0</v>
      </c>
      <c r="BZ9" s="201">
        <v>15532</v>
      </c>
      <c r="CA9" s="201">
        <v>0</v>
      </c>
      <c r="CB9" s="201">
        <v>0</v>
      </c>
      <c r="CC9" s="201">
        <v>1566</v>
      </c>
      <c r="CD9" s="201">
        <v>5102</v>
      </c>
      <c r="CE9" s="201">
        <v>0</v>
      </c>
      <c r="CF9" s="201">
        <v>0</v>
      </c>
      <c r="CG9" s="201">
        <v>0</v>
      </c>
      <c r="CH9" s="201">
        <v>0</v>
      </c>
      <c r="CI9" s="201">
        <v>0</v>
      </c>
      <c r="CJ9" s="201">
        <v>0</v>
      </c>
      <c r="CK9" s="201">
        <v>0</v>
      </c>
      <c r="CL9" s="201">
        <v>0</v>
      </c>
      <c r="CM9" s="201">
        <v>0</v>
      </c>
      <c r="CN9" s="201">
        <v>0</v>
      </c>
      <c r="CO9" s="201">
        <v>0</v>
      </c>
      <c r="CP9" s="201">
        <v>0</v>
      </c>
      <c r="CQ9" s="201">
        <v>0</v>
      </c>
      <c r="CR9" s="201">
        <v>0</v>
      </c>
      <c r="CS9" s="201">
        <v>0</v>
      </c>
      <c r="CT9" s="201">
        <v>697</v>
      </c>
      <c r="CU9" s="201">
        <v>0</v>
      </c>
      <c r="CV9" s="201">
        <v>0</v>
      </c>
      <c r="CW9" s="201">
        <v>0</v>
      </c>
      <c r="CX9" s="201">
        <v>1016</v>
      </c>
      <c r="CY9" s="201">
        <v>0</v>
      </c>
      <c r="CZ9" s="201">
        <v>0</v>
      </c>
      <c r="DA9" s="201">
        <v>0</v>
      </c>
      <c r="DB9" s="201">
        <v>0</v>
      </c>
      <c r="DC9" s="201">
        <v>0</v>
      </c>
      <c r="DD9" s="201">
        <v>0</v>
      </c>
      <c r="DE9" s="201">
        <v>0</v>
      </c>
      <c r="DF9" s="201">
        <v>0</v>
      </c>
      <c r="DG9" s="201">
        <v>0</v>
      </c>
      <c r="DH9" s="201">
        <v>0</v>
      </c>
      <c r="DI9" s="201">
        <v>0</v>
      </c>
      <c r="DJ9" s="201">
        <v>0</v>
      </c>
      <c r="DK9" s="201">
        <v>0</v>
      </c>
      <c r="DL9" s="201">
        <v>0</v>
      </c>
      <c r="DM9" s="201">
        <v>0</v>
      </c>
      <c r="DN9" s="201">
        <v>0</v>
      </c>
      <c r="DO9" s="201">
        <v>0</v>
      </c>
      <c r="DP9" s="201">
        <v>0</v>
      </c>
      <c r="DQ9" s="201">
        <v>0</v>
      </c>
      <c r="DR9" s="201">
        <v>0</v>
      </c>
      <c r="DS9" s="201">
        <v>2411822</v>
      </c>
      <c r="DT9" s="201">
        <v>1184841</v>
      </c>
      <c r="DU9" s="201">
        <v>366250</v>
      </c>
      <c r="DV9" s="201">
        <v>70736</v>
      </c>
      <c r="DW9" s="201">
        <v>0</v>
      </c>
      <c r="DX9" s="201">
        <v>616624</v>
      </c>
      <c r="DY9" s="201">
        <v>1094</v>
      </c>
      <c r="DZ9" s="201">
        <v>0</v>
      </c>
      <c r="EA9" s="201">
        <v>0</v>
      </c>
      <c r="EB9" s="201">
        <v>558</v>
      </c>
      <c r="EC9" s="201">
        <v>0</v>
      </c>
      <c r="ED9" s="201">
        <v>0</v>
      </c>
      <c r="EE9" s="201">
        <v>14088</v>
      </c>
      <c r="EF9" s="201">
        <v>114029</v>
      </c>
      <c r="EG9" s="201">
        <v>0</v>
      </c>
      <c r="EH9" s="201">
        <v>429508</v>
      </c>
      <c r="EI9" s="201">
        <v>0</v>
      </c>
      <c r="EJ9" s="201">
        <v>0</v>
      </c>
      <c r="EK9" s="201">
        <v>100477</v>
      </c>
      <c r="EL9" s="201">
        <v>76197</v>
      </c>
      <c r="EM9" s="201">
        <v>1585095</v>
      </c>
      <c r="EN9" s="201">
        <v>1319979</v>
      </c>
      <c r="EO9" s="201">
        <v>456486</v>
      </c>
      <c r="EP9" s="201">
        <v>479069</v>
      </c>
      <c r="EQ9" s="201">
        <v>0</v>
      </c>
      <c r="ER9" s="201">
        <v>2029012</v>
      </c>
      <c r="ES9" s="201">
        <v>3906</v>
      </c>
      <c r="ET9" s="201">
        <v>0</v>
      </c>
      <c r="EU9" s="201">
        <v>0</v>
      </c>
      <c r="EV9" s="201">
        <v>7442</v>
      </c>
      <c r="EW9" s="201">
        <v>0</v>
      </c>
      <c r="EX9" s="201">
        <v>0</v>
      </c>
      <c r="EY9" s="201">
        <v>0</v>
      </c>
      <c r="EZ9" s="201">
        <v>213108</v>
      </c>
      <c r="FA9" s="201">
        <v>0</v>
      </c>
      <c r="FB9" s="201">
        <v>2016965</v>
      </c>
      <c r="FC9" s="201">
        <v>0</v>
      </c>
      <c r="FD9" s="201">
        <v>46436</v>
      </c>
      <c r="FE9" s="201">
        <v>250618</v>
      </c>
      <c r="FF9" s="201">
        <v>3138108</v>
      </c>
      <c r="FG9" s="201">
        <v>1640137</v>
      </c>
      <c r="FH9" s="201">
        <v>503428</v>
      </c>
      <c r="FI9" s="201">
        <v>186524</v>
      </c>
      <c r="FJ9" s="201">
        <v>1341124</v>
      </c>
      <c r="FK9" s="201">
        <v>0</v>
      </c>
      <c r="FL9" s="201">
        <v>738137</v>
      </c>
      <c r="FM9" s="201">
        <v>95525</v>
      </c>
      <c r="FN9" s="201">
        <v>0</v>
      </c>
      <c r="FO9" s="201">
        <v>0</v>
      </c>
      <c r="FP9" s="201">
        <v>0</v>
      </c>
      <c r="FQ9" s="201">
        <v>0</v>
      </c>
      <c r="FR9" s="201">
        <v>0</v>
      </c>
      <c r="FS9" s="201">
        <v>0</v>
      </c>
      <c r="FT9" s="201">
        <v>161630</v>
      </c>
      <c r="FU9" s="201">
        <v>0</v>
      </c>
      <c r="FV9" s="201">
        <v>1709310</v>
      </c>
      <c r="FW9" s="201">
        <v>0</v>
      </c>
      <c r="FX9" s="201">
        <v>0</v>
      </c>
      <c r="FY9" s="201">
        <v>195048</v>
      </c>
      <c r="FZ9" s="201">
        <v>1413654</v>
      </c>
      <c r="GA9" s="201">
        <v>0</v>
      </c>
      <c r="GB9" s="201">
        <v>0</v>
      </c>
      <c r="GC9" s="201">
        <v>0</v>
      </c>
      <c r="GD9" s="201">
        <v>0</v>
      </c>
      <c r="GE9" s="201">
        <v>0</v>
      </c>
      <c r="GF9" s="201">
        <v>0</v>
      </c>
      <c r="GG9" s="201">
        <v>0</v>
      </c>
      <c r="GH9" s="201">
        <v>0</v>
      </c>
      <c r="GI9" s="201">
        <v>0</v>
      </c>
      <c r="GJ9" s="201">
        <v>0</v>
      </c>
      <c r="GK9" s="201">
        <v>0</v>
      </c>
      <c r="GL9" s="201">
        <v>0</v>
      </c>
      <c r="GM9" s="201">
        <v>0</v>
      </c>
      <c r="GN9" s="201">
        <v>0</v>
      </c>
      <c r="GO9" s="201">
        <v>0</v>
      </c>
      <c r="GP9" s="201">
        <v>368921</v>
      </c>
      <c r="GQ9" s="201">
        <v>0</v>
      </c>
      <c r="GR9" s="201">
        <v>0</v>
      </c>
      <c r="GS9" s="201">
        <v>0</v>
      </c>
      <c r="GT9" s="201">
        <v>737690</v>
      </c>
      <c r="GU9" s="201">
        <v>0</v>
      </c>
      <c r="GV9" s="201">
        <v>0</v>
      </c>
      <c r="GW9" s="201">
        <v>0</v>
      </c>
      <c r="GX9" s="201">
        <v>0</v>
      </c>
      <c r="GY9" s="201">
        <v>0</v>
      </c>
      <c r="GZ9" s="201">
        <v>0</v>
      </c>
      <c r="HA9" s="201">
        <v>0</v>
      </c>
      <c r="HB9" s="201">
        <v>0</v>
      </c>
      <c r="HC9" s="201">
        <v>0</v>
      </c>
      <c r="HD9" s="201">
        <v>0</v>
      </c>
      <c r="HE9" s="201">
        <v>0</v>
      </c>
      <c r="HF9" s="201">
        <v>0</v>
      </c>
      <c r="HG9" s="201">
        <v>0</v>
      </c>
      <c r="HH9" s="201">
        <v>0</v>
      </c>
      <c r="HI9" s="201">
        <v>0</v>
      </c>
      <c r="HJ9" s="201">
        <v>0</v>
      </c>
      <c r="HK9" s="201">
        <v>0</v>
      </c>
      <c r="HL9" s="201">
        <v>0</v>
      </c>
      <c r="HM9" s="201">
        <v>0</v>
      </c>
      <c r="HN9" s="201">
        <v>0</v>
      </c>
      <c r="HP9" s="202" t="s">
        <v>144</v>
      </c>
      <c r="HQ9" s="200">
        <f>'Relative Weights'!$H$1</f>
        <v>2018</v>
      </c>
      <c r="HR9" s="205">
        <v>97499.382008867047</v>
      </c>
      <c r="HS9" s="205">
        <v>141462.01547770025</v>
      </c>
      <c r="HT9" s="205">
        <v>90675.359116022097</v>
      </c>
      <c r="HU9" s="205">
        <v>387.91939301127661</v>
      </c>
      <c r="HV9" s="205">
        <v>0</v>
      </c>
      <c r="HW9" s="205">
        <v>23874.910737882808</v>
      </c>
      <c r="HX9" s="205">
        <v>0</v>
      </c>
      <c r="HY9" s="205">
        <v>0</v>
      </c>
      <c r="HZ9" s="205">
        <v>0</v>
      </c>
      <c r="IA9" s="205">
        <v>0</v>
      </c>
      <c r="IB9" s="205">
        <v>0</v>
      </c>
      <c r="IC9" s="205">
        <v>0</v>
      </c>
      <c r="ID9" s="205">
        <v>0</v>
      </c>
      <c r="IE9" s="205">
        <v>0</v>
      </c>
      <c r="IF9" s="205">
        <v>0</v>
      </c>
      <c r="IG9" s="205">
        <v>748.14984359502557</v>
      </c>
      <c r="IH9" s="205">
        <v>0</v>
      </c>
      <c r="II9" s="205">
        <v>0</v>
      </c>
      <c r="IJ9" s="205">
        <v>5518.0139690055967</v>
      </c>
      <c r="IK9" s="205">
        <v>0</v>
      </c>
      <c r="IL9" s="205">
        <v>44377.02944190758</v>
      </c>
      <c r="IM9" s="205">
        <v>81063.79272521165</v>
      </c>
      <c r="IN9" s="205">
        <v>34281.215469613257</v>
      </c>
      <c r="IO9" s="205">
        <v>1821.08798552137</v>
      </c>
      <c r="IP9" s="205">
        <v>0</v>
      </c>
      <c r="IQ9" s="205">
        <v>67805.712113817222</v>
      </c>
      <c r="IR9" s="205">
        <v>0</v>
      </c>
      <c r="IS9" s="205">
        <v>0</v>
      </c>
      <c r="IT9" s="205">
        <v>0</v>
      </c>
      <c r="IU9" s="205">
        <v>0</v>
      </c>
      <c r="IV9" s="205">
        <v>0</v>
      </c>
      <c r="IW9" s="205">
        <v>0</v>
      </c>
      <c r="IX9" s="205">
        <v>0</v>
      </c>
      <c r="IY9" s="205">
        <v>0</v>
      </c>
      <c r="IZ9" s="205">
        <v>0</v>
      </c>
      <c r="JA9" s="205">
        <v>2775.4634927901125</v>
      </c>
      <c r="JB9" s="205">
        <v>0</v>
      </c>
      <c r="JC9" s="205">
        <v>0</v>
      </c>
      <c r="JD9" s="205">
        <v>13158.341003013344</v>
      </c>
      <c r="JE9" s="205">
        <v>0</v>
      </c>
      <c r="JF9" s="205">
        <v>15432.308549225381</v>
      </c>
      <c r="JG9" s="205">
        <v>8877.7517970880999</v>
      </c>
      <c r="JH9" s="205">
        <v>9203.4254143646413</v>
      </c>
      <c r="JI9" s="205">
        <v>30140.992621467354</v>
      </c>
      <c r="JJ9" s="205">
        <v>0</v>
      </c>
      <c r="JK9" s="205">
        <v>8429.8471482999757</v>
      </c>
      <c r="JL9" s="205">
        <v>0</v>
      </c>
      <c r="JM9" s="205">
        <v>0</v>
      </c>
      <c r="JN9" s="205">
        <v>0</v>
      </c>
      <c r="JO9" s="205">
        <v>0</v>
      </c>
      <c r="JP9" s="205">
        <v>0</v>
      </c>
      <c r="JQ9" s="205">
        <v>0</v>
      </c>
      <c r="JR9" s="205">
        <v>0</v>
      </c>
      <c r="JS9" s="205">
        <v>0</v>
      </c>
      <c r="JT9" s="205">
        <v>0</v>
      </c>
      <c r="JU9" s="205">
        <v>2370.0312809948882</v>
      </c>
      <c r="JV9" s="205">
        <v>0</v>
      </c>
      <c r="JW9" s="205">
        <v>0</v>
      </c>
      <c r="JX9" s="205">
        <v>9495.8350279810602</v>
      </c>
      <c r="JY9" s="205">
        <v>29647.973847662637</v>
      </c>
      <c r="JZ9" s="205">
        <v>0</v>
      </c>
      <c r="KA9" s="205">
        <v>0</v>
      </c>
      <c r="KB9" s="205">
        <v>0</v>
      </c>
      <c r="KC9" s="205">
        <v>0</v>
      </c>
      <c r="KD9" s="205">
        <v>0</v>
      </c>
      <c r="KE9" s="205">
        <v>0</v>
      </c>
      <c r="KF9" s="205">
        <v>0</v>
      </c>
      <c r="KG9" s="205">
        <v>0</v>
      </c>
      <c r="KH9" s="205">
        <v>0</v>
      </c>
      <c r="KI9" s="205">
        <v>0</v>
      </c>
      <c r="KJ9" s="205">
        <v>0</v>
      </c>
      <c r="KK9" s="205">
        <v>0</v>
      </c>
      <c r="KL9" s="205">
        <v>0</v>
      </c>
      <c r="KM9" s="205">
        <v>0</v>
      </c>
      <c r="KN9" s="205">
        <v>0</v>
      </c>
      <c r="KO9" s="205">
        <v>106.35538261997405</v>
      </c>
      <c r="KP9" s="205">
        <v>0</v>
      </c>
      <c r="KQ9" s="205">
        <v>0</v>
      </c>
      <c r="KR9" s="205">
        <v>0</v>
      </c>
      <c r="KS9" s="205">
        <v>5904.0261523373656</v>
      </c>
      <c r="KT9" s="205">
        <v>0</v>
      </c>
      <c r="KU9" s="205">
        <v>0</v>
      </c>
      <c r="KV9" s="205">
        <v>0</v>
      </c>
      <c r="KW9" s="205">
        <v>0</v>
      </c>
      <c r="KX9" s="205">
        <v>0</v>
      </c>
      <c r="KY9" s="205">
        <v>0</v>
      </c>
      <c r="KZ9" s="205">
        <v>0</v>
      </c>
      <c r="LA9" s="205">
        <v>0</v>
      </c>
      <c r="LB9" s="205">
        <v>0</v>
      </c>
      <c r="LC9" s="205">
        <v>0</v>
      </c>
      <c r="LD9" s="205">
        <v>0</v>
      </c>
      <c r="LE9" s="205">
        <v>0</v>
      </c>
      <c r="LF9" s="205">
        <v>0</v>
      </c>
      <c r="LG9" s="205">
        <v>0</v>
      </c>
      <c r="LH9" s="205">
        <v>0</v>
      </c>
      <c r="LI9" s="205">
        <v>0</v>
      </c>
      <c r="LJ9" s="205">
        <v>0</v>
      </c>
      <c r="LK9" s="205">
        <v>0</v>
      </c>
      <c r="LL9" s="205">
        <v>0</v>
      </c>
      <c r="LM9" s="205">
        <v>0</v>
      </c>
      <c r="LN9" s="205">
        <v>0</v>
      </c>
      <c r="LO9" s="205">
        <v>0</v>
      </c>
      <c r="LP9" s="205">
        <v>0</v>
      </c>
      <c r="LQ9" s="205">
        <v>0</v>
      </c>
      <c r="LR9" s="205">
        <v>0</v>
      </c>
      <c r="LS9" s="205">
        <v>0</v>
      </c>
      <c r="LT9" s="205">
        <v>0</v>
      </c>
      <c r="LU9" s="205">
        <v>0</v>
      </c>
      <c r="LV9" s="205">
        <v>0</v>
      </c>
      <c r="LW9" s="205">
        <v>0</v>
      </c>
      <c r="LX9" s="205">
        <v>0</v>
      </c>
      <c r="LY9" s="205">
        <v>0</v>
      </c>
      <c r="LZ9" s="205">
        <v>0</v>
      </c>
      <c r="MA9" s="205">
        <v>0</v>
      </c>
      <c r="MB9" s="205">
        <v>0</v>
      </c>
      <c r="MC9" s="205">
        <v>0</v>
      </c>
      <c r="MD9" s="205">
        <v>0</v>
      </c>
      <c r="ME9" s="205">
        <v>0</v>
      </c>
      <c r="MF9" s="205">
        <v>0</v>
      </c>
      <c r="MG9" s="205">
        <v>0</v>
      </c>
      <c r="MH9" s="205">
        <v>0</v>
      </c>
      <c r="MI9" s="205">
        <v>0</v>
      </c>
      <c r="MJ9" s="205">
        <v>0</v>
      </c>
      <c r="MK9" s="205">
        <v>0</v>
      </c>
      <c r="ML9" s="205">
        <v>0</v>
      </c>
      <c r="MM9" s="205">
        <v>0</v>
      </c>
      <c r="MN9" s="205">
        <v>0</v>
      </c>
      <c r="MO9" s="205">
        <v>0</v>
      </c>
      <c r="MP9" s="205">
        <v>0</v>
      </c>
      <c r="MQ9" s="205">
        <v>0</v>
      </c>
      <c r="MR9" s="205">
        <v>0</v>
      </c>
      <c r="MS9" s="205">
        <v>0</v>
      </c>
      <c r="MT9" s="205">
        <v>0</v>
      </c>
      <c r="MU9" s="205">
        <v>0</v>
      </c>
      <c r="MV9" s="205">
        <v>0</v>
      </c>
      <c r="MW9" s="205">
        <v>0</v>
      </c>
      <c r="MX9" s="205">
        <v>0</v>
      </c>
      <c r="MY9" s="205">
        <v>0</v>
      </c>
      <c r="MZ9" s="205">
        <v>0</v>
      </c>
      <c r="NA9" s="205">
        <v>0</v>
      </c>
      <c r="NB9" s="205">
        <v>0</v>
      </c>
      <c r="NC9" s="205">
        <v>0</v>
      </c>
      <c r="ND9" s="205">
        <v>0</v>
      </c>
      <c r="NE9" s="205">
        <v>0</v>
      </c>
      <c r="NF9" s="205">
        <v>0</v>
      </c>
      <c r="NG9" s="205">
        <v>0</v>
      </c>
      <c r="NH9" s="205">
        <v>0</v>
      </c>
      <c r="NI9" s="205">
        <v>0</v>
      </c>
      <c r="NJ9" s="205">
        <v>0</v>
      </c>
      <c r="NK9" s="205">
        <v>0</v>
      </c>
      <c r="NL9" s="205">
        <v>0</v>
      </c>
      <c r="NM9" s="205">
        <v>0</v>
      </c>
      <c r="NN9" s="205">
        <v>0</v>
      </c>
      <c r="NO9" s="205">
        <v>0</v>
      </c>
      <c r="NP9" s="205">
        <v>0</v>
      </c>
      <c r="NQ9" s="205">
        <v>0</v>
      </c>
      <c r="NR9" s="205">
        <v>0</v>
      </c>
      <c r="NS9" s="205">
        <v>0</v>
      </c>
      <c r="NT9" s="205">
        <v>0</v>
      </c>
      <c r="NU9" s="205">
        <v>0</v>
      </c>
      <c r="NV9" s="205">
        <v>0</v>
      </c>
      <c r="NW9" s="205">
        <v>0</v>
      </c>
      <c r="NX9" s="205">
        <v>0</v>
      </c>
      <c r="NY9" s="205">
        <v>0</v>
      </c>
      <c r="NZ9" s="205">
        <v>0</v>
      </c>
      <c r="OA9" s="205">
        <v>0</v>
      </c>
      <c r="OB9" s="205">
        <v>0</v>
      </c>
      <c r="OC9" s="205">
        <v>0</v>
      </c>
      <c r="OD9" s="205">
        <v>0</v>
      </c>
      <c r="OE9" s="205">
        <v>0</v>
      </c>
      <c r="OF9" s="205">
        <v>0</v>
      </c>
      <c r="OG9" s="205">
        <v>0</v>
      </c>
      <c r="OH9" s="205">
        <v>0</v>
      </c>
      <c r="OI9" s="205">
        <v>0</v>
      </c>
      <c r="OJ9" s="205">
        <v>0</v>
      </c>
      <c r="OK9" s="205">
        <v>0</v>
      </c>
      <c r="OL9" s="205">
        <v>0</v>
      </c>
      <c r="OM9" s="205">
        <v>0</v>
      </c>
      <c r="ON9" s="205">
        <v>0</v>
      </c>
      <c r="OO9" s="205">
        <v>0</v>
      </c>
      <c r="OP9" s="205">
        <v>0</v>
      </c>
      <c r="OQ9" s="205">
        <v>0</v>
      </c>
      <c r="OR9" s="205">
        <v>0</v>
      </c>
      <c r="OS9" s="205">
        <v>0</v>
      </c>
      <c r="OT9" s="205">
        <v>0</v>
      </c>
      <c r="OU9" s="205">
        <v>0</v>
      </c>
      <c r="OV9" s="205">
        <v>0</v>
      </c>
      <c r="OW9" s="205">
        <v>0</v>
      </c>
      <c r="OX9" s="205">
        <v>0</v>
      </c>
      <c r="OY9" s="205">
        <v>0</v>
      </c>
      <c r="OZ9" s="205">
        <v>0</v>
      </c>
      <c r="PA9" s="205">
        <v>0</v>
      </c>
      <c r="PB9" s="205">
        <v>0</v>
      </c>
      <c r="PC9" s="205">
        <v>0</v>
      </c>
      <c r="PD9" s="205">
        <v>0</v>
      </c>
      <c r="PE9" s="205">
        <v>0</v>
      </c>
      <c r="PF9" s="205">
        <v>0</v>
      </c>
      <c r="PG9" s="205">
        <v>0</v>
      </c>
      <c r="PH9" s="205">
        <v>0</v>
      </c>
      <c r="PI9" s="205">
        <v>0</v>
      </c>
      <c r="PJ9" s="205">
        <v>5972827</v>
      </c>
      <c r="PK9" s="205">
        <v>3270231</v>
      </c>
      <c r="PL9" s="205">
        <v>1154213</v>
      </c>
      <c r="PM9" s="205">
        <v>0</v>
      </c>
      <c r="PN9" s="205">
        <v>1988308</v>
      </c>
      <c r="PO9" s="205">
        <v>3516769</v>
      </c>
      <c r="PP9" s="205">
        <v>0</v>
      </c>
      <c r="PQ9" s="205">
        <v>0</v>
      </c>
      <c r="PR9" s="205">
        <v>0</v>
      </c>
      <c r="PS9" s="205">
        <v>0</v>
      </c>
      <c r="PT9" s="205">
        <v>0</v>
      </c>
      <c r="PU9" s="205">
        <v>0</v>
      </c>
      <c r="PV9" s="205">
        <v>0</v>
      </c>
      <c r="PW9" s="205">
        <v>493381</v>
      </c>
      <c r="PX9" s="205">
        <v>3754605</v>
      </c>
      <c r="PY9" s="205">
        <v>4573470</v>
      </c>
      <c r="PZ9" s="205">
        <v>0</v>
      </c>
      <c r="QA9" s="205">
        <v>0</v>
      </c>
      <c r="QB9" s="205">
        <v>579736</v>
      </c>
      <c r="QC9" s="205">
        <v>5452184</v>
      </c>
      <c r="QD9" s="298">
        <v>1</v>
      </c>
    </row>
    <row r="10" spans="1:446" x14ac:dyDescent="0.2">
      <c r="A10" s="200" t="s">
        <v>109</v>
      </c>
      <c r="B10" s="200" t="s">
        <v>109</v>
      </c>
      <c r="C10" s="201">
        <f>ROUND(TAMU!H18,0)-ROUND(TAMU!H288,0)</f>
        <v>0</v>
      </c>
      <c r="D10" s="311">
        <v>3632</v>
      </c>
      <c r="E10" s="200" t="s">
        <v>109</v>
      </c>
      <c r="F10" s="200">
        <v>2018</v>
      </c>
      <c r="G10" s="201">
        <v>596108263</v>
      </c>
      <c r="H10" s="201">
        <v>213545617</v>
      </c>
      <c r="I10" s="201">
        <v>229450002</v>
      </c>
      <c r="J10" s="201">
        <v>74922297</v>
      </c>
      <c r="K10" s="201">
        <v>84525264</v>
      </c>
      <c r="L10" s="200" t="s">
        <v>744</v>
      </c>
      <c r="M10" s="200" t="s">
        <v>745</v>
      </c>
      <c r="N10" s="200" t="s">
        <v>746</v>
      </c>
      <c r="O10" s="201">
        <v>22350</v>
      </c>
      <c r="P10" s="201">
        <v>28579</v>
      </c>
      <c r="Q10" s="201">
        <v>6865</v>
      </c>
      <c r="R10" s="201">
        <v>4019</v>
      </c>
      <c r="S10" s="201">
        <v>989</v>
      </c>
      <c r="T10" s="203" t="s">
        <v>791</v>
      </c>
      <c r="U10" s="203" t="s">
        <v>792</v>
      </c>
      <c r="V10" s="203" t="s">
        <v>793</v>
      </c>
      <c r="W10" s="201">
        <v>274467</v>
      </c>
      <c r="X10" s="201">
        <v>187449</v>
      </c>
      <c r="Y10" s="201">
        <v>35735</v>
      </c>
      <c r="Z10" s="201">
        <v>9785</v>
      </c>
      <c r="AA10" s="201">
        <v>26961</v>
      </c>
      <c r="AB10" s="201">
        <v>107085</v>
      </c>
      <c r="AC10" s="201">
        <v>689</v>
      </c>
      <c r="AD10" s="201">
        <v>0</v>
      </c>
      <c r="AE10" s="201">
        <v>0</v>
      </c>
      <c r="AF10" s="201">
        <v>0</v>
      </c>
      <c r="AG10" s="201">
        <v>0</v>
      </c>
      <c r="AH10" s="201">
        <v>0</v>
      </c>
      <c r="AI10" s="201">
        <v>10986</v>
      </c>
      <c r="AJ10" s="201">
        <v>15065</v>
      </c>
      <c r="AK10" s="201">
        <v>0</v>
      </c>
      <c r="AL10" s="201">
        <v>44395</v>
      </c>
      <c r="AM10" s="201">
        <v>0</v>
      </c>
      <c r="AN10" s="201">
        <v>1074</v>
      </c>
      <c r="AO10" s="201">
        <v>9073</v>
      </c>
      <c r="AP10" s="201">
        <v>0</v>
      </c>
      <c r="AQ10" s="201">
        <v>114844</v>
      </c>
      <c r="AR10" s="201">
        <v>121212</v>
      </c>
      <c r="AS10" s="201">
        <v>8033</v>
      </c>
      <c r="AT10" s="201">
        <v>18528</v>
      </c>
      <c r="AU10" s="201">
        <v>43696</v>
      </c>
      <c r="AV10" s="201">
        <v>138921</v>
      </c>
      <c r="AW10" s="201">
        <v>834</v>
      </c>
      <c r="AX10" s="201">
        <v>0</v>
      </c>
      <c r="AY10" s="201">
        <v>0</v>
      </c>
      <c r="AZ10" s="201">
        <v>57</v>
      </c>
      <c r="BA10" s="201">
        <v>0</v>
      </c>
      <c r="BB10" s="201">
        <v>0</v>
      </c>
      <c r="BC10" s="201">
        <v>0</v>
      </c>
      <c r="BD10" s="201">
        <v>13005</v>
      </c>
      <c r="BE10" s="201">
        <v>0</v>
      </c>
      <c r="BF10" s="201">
        <v>126778</v>
      </c>
      <c r="BG10" s="201">
        <v>0</v>
      </c>
      <c r="BH10" s="201">
        <v>5256</v>
      </c>
      <c r="BI10" s="201">
        <v>25018</v>
      </c>
      <c r="BJ10" s="201">
        <v>0</v>
      </c>
      <c r="BK10" s="201">
        <v>23226</v>
      </c>
      <c r="BL10" s="201">
        <v>15284</v>
      </c>
      <c r="BM10" s="201">
        <v>313</v>
      </c>
      <c r="BN10" s="201">
        <v>13224</v>
      </c>
      <c r="BO10" s="201">
        <v>5600</v>
      </c>
      <c r="BP10" s="201">
        <v>41862</v>
      </c>
      <c r="BQ10" s="201">
        <v>27</v>
      </c>
      <c r="BR10" s="201">
        <v>0</v>
      </c>
      <c r="BS10" s="201">
        <v>0</v>
      </c>
      <c r="BT10" s="201">
        <v>0</v>
      </c>
      <c r="BU10" s="201">
        <v>0</v>
      </c>
      <c r="BV10" s="201">
        <v>0</v>
      </c>
      <c r="BW10" s="201">
        <v>0</v>
      </c>
      <c r="BX10" s="201">
        <v>758</v>
      </c>
      <c r="BY10" s="201">
        <v>0</v>
      </c>
      <c r="BZ10" s="201">
        <v>32903</v>
      </c>
      <c r="CA10" s="201">
        <v>0</v>
      </c>
      <c r="CB10" s="201">
        <v>0</v>
      </c>
      <c r="CC10" s="201">
        <v>438</v>
      </c>
      <c r="CD10" s="201">
        <v>0</v>
      </c>
      <c r="CE10" s="201">
        <v>14998</v>
      </c>
      <c r="CF10" s="201">
        <v>21957</v>
      </c>
      <c r="CG10" s="201">
        <v>0</v>
      </c>
      <c r="CH10" s="201">
        <v>6159</v>
      </c>
      <c r="CI10" s="201">
        <v>5170</v>
      </c>
      <c r="CJ10" s="201">
        <v>26959</v>
      </c>
      <c r="CK10" s="201">
        <v>0</v>
      </c>
      <c r="CL10" s="201">
        <v>0</v>
      </c>
      <c r="CM10" s="201">
        <v>0</v>
      </c>
      <c r="CN10" s="201">
        <v>0</v>
      </c>
      <c r="CO10" s="201">
        <v>0</v>
      </c>
      <c r="CP10" s="201">
        <v>0</v>
      </c>
      <c r="CQ10" s="201">
        <v>0</v>
      </c>
      <c r="CR10" s="201">
        <v>362</v>
      </c>
      <c r="CS10" s="201">
        <v>0</v>
      </c>
      <c r="CT10" s="201">
        <v>2149</v>
      </c>
      <c r="CU10" s="201">
        <v>0</v>
      </c>
      <c r="CV10" s="201">
        <v>0</v>
      </c>
      <c r="CW10" s="201">
        <v>0</v>
      </c>
      <c r="CX10" s="201">
        <v>0</v>
      </c>
      <c r="CY10" s="201">
        <v>0</v>
      </c>
      <c r="CZ10" s="201">
        <v>0</v>
      </c>
      <c r="DA10" s="201">
        <v>0</v>
      </c>
      <c r="DB10" s="201">
        <v>0</v>
      </c>
      <c r="DC10" s="201">
        <v>0</v>
      </c>
      <c r="DD10" s="201">
        <v>0</v>
      </c>
      <c r="DE10" s="201">
        <v>0</v>
      </c>
      <c r="DF10" s="201">
        <v>12606</v>
      </c>
      <c r="DG10" s="201">
        <v>0</v>
      </c>
      <c r="DH10" s="201">
        <v>0</v>
      </c>
      <c r="DI10" s="201">
        <v>12864</v>
      </c>
      <c r="DJ10" s="201">
        <v>0</v>
      </c>
      <c r="DK10" s="201">
        <v>0</v>
      </c>
      <c r="DL10" s="201">
        <v>0</v>
      </c>
      <c r="DM10" s="201">
        <v>0</v>
      </c>
      <c r="DN10" s="201">
        <v>0</v>
      </c>
      <c r="DO10" s="201">
        <v>0</v>
      </c>
      <c r="DP10" s="201">
        <v>0</v>
      </c>
      <c r="DQ10" s="201">
        <v>0</v>
      </c>
      <c r="DR10" s="201">
        <v>0</v>
      </c>
      <c r="DS10" s="201">
        <v>13270048</v>
      </c>
      <c r="DT10" s="201">
        <v>10093223</v>
      </c>
      <c r="DU10" s="201">
        <v>1307319</v>
      </c>
      <c r="DV10" s="201">
        <v>608864</v>
      </c>
      <c r="DW10" s="201">
        <v>1235848</v>
      </c>
      <c r="DX10" s="201">
        <v>8006407</v>
      </c>
      <c r="DY10" s="201">
        <v>45835</v>
      </c>
      <c r="DZ10" s="201">
        <v>0</v>
      </c>
      <c r="EA10" s="201">
        <v>0</v>
      </c>
      <c r="EB10" s="201">
        <v>0</v>
      </c>
      <c r="EC10" s="201">
        <v>0</v>
      </c>
      <c r="ED10" s="201">
        <v>0</v>
      </c>
      <c r="EE10" s="201">
        <v>1114997</v>
      </c>
      <c r="EF10" s="201">
        <v>450248</v>
      </c>
      <c r="EG10" s="201">
        <v>0</v>
      </c>
      <c r="EH10" s="201">
        <v>1845931</v>
      </c>
      <c r="EI10" s="201">
        <v>0</v>
      </c>
      <c r="EJ10" s="201">
        <v>51378</v>
      </c>
      <c r="EK10" s="201">
        <v>1201508</v>
      </c>
      <c r="EL10" s="201">
        <v>0</v>
      </c>
      <c r="EM10" s="201">
        <v>15542691</v>
      </c>
      <c r="EN10" s="201">
        <v>17316070</v>
      </c>
      <c r="EO10" s="201">
        <v>1111478</v>
      </c>
      <c r="EP10" s="201">
        <v>1598566</v>
      </c>
      <c r="EQ10" s="201">
        <v>4903361</v>
      </c>
      <c r="ER10" s="201">
        <v>17205107</v>
      </c>
      <c r="ES10" s="201">
        <v>96313</v>
      </c>
      <c r="ET10" s="201">
        <v>0</v>
      </c>
      <c r="EU10" s="201">
        <v>0</v>
      </c>
      <c r="EV10" s="201">
        <v>9818</v>
      </c>
      <c r="EW10" s="201">
        <v>0</v>
      </c>
      <c r="EX10" s="201">
        <v>0</v>
      </c>
      <c r="EY10" s="201">
        <v>0</v>
      </c>
      <c r="EZ10" s="201">
        <v>673202</v>
      </c>
      <c r="FA10" s="201">
        <v>0</v>
      </c>
      <c r="FB10" s="201">
        <v>10062532</v>
      </c>
      <c r="FC10" s="201">
        <v>0</v>
      </c>
      <c r="FD10" s="201">
        <v>321476</v>
      </c>
      <c r="FE10" s="201">
        <v>3121013</v>
      </c>
      <c r="FF10" s="201">
        <v>0</v>
      </c>
      <c r="FG10" s="201">
        <v>11759773</v>
      </c>
      <c r="FH10" s="201">
        <v>12110808</v>
      </c>
      <c r="FI10" s="201">
        <v>351985</v>
      </c>
      <c r="FJ10" s="201">
        <v>2246876</v>
      </c>
      <c r="FK10" s="201">
        <v>3849836</v>
      </c>
      <c r="FL10" s="201">
        <v>21046819</v>
      </c>
      <c r="FM10" s="201">
        <v>0</v>
      </c>
      <c r="FN10" s="201">
        <v>0</v>
      </c>
      <c r="FO10" s="201">
        <v>0</v>
      </c>
      <c r="FP10" s="201">
        <v>0</v>
      </c>
      <c r="FQ10" s="201">
        <v>0</v>
      </c>
      <c r="FR10" s="201">
        <v>0</v>
      </c>
      <c r="FS10" s="201">
        <v>0</v>
      </c>
      <c r="FT10" s="201">
        <v>249804</v>
      </c>
      <c r="FU10" s="201">
        <v>0</v>
      </c>
      <c r="FV10" s="201">
        <v>10208124</v>
      </c>
      <c r="FW10" s="201">
        <v>0</v>
      </c>
      <c r="FX10" s="201">
        <v>0</v>
      </c>
      <c r="FY10" s="201">
        <v>365715</v>
      </c>
      <c r="FZ10" s="201">
        <v>0</v>
      </c>
      <c r="GA10" s="201">
        <v>21749243</v>
      </c>
      <c r="GB10" s="201">
        <v>27779545</v>
      </c>
      <c r="GC10" s="201">
        <v>0</v>
      </c>
      <c r="GD10" s="201">
        <v>5079855</v>
      </c>
      <c r="GE10" s="201">
        <v>5234332</v>
      </c>
      <c r="GF10" s="201">
        <v>29430627</v>
      </c>
      <c r="GG10" s="201">
        <v>0</v>
      </c>
      <c r="GH10" s="201">
        <v>0</v>
      </c>
      <c r="GI10" s="201">
        <v>0</v>
      </c>
      <c r="GJ10" s="201">
        <v>0</v>
      </c>
      <c r="GK10" s="201">
        <v>0</v>
      </c>
      <c r="GL10" s="201">
        <v>0</v>
      </c>
      <c r="GM10" s="201">
        <v>0</v>
      </c>
      <c r="GN10" s="201">
        <v>170095</v>
      </c>
      <c r="GO10" s="201">
        <v>0</v>
      </c>
      <c r="GP10" s="201">
        <v>5170268</v>
      </c>
      <c r="GQ10" s="201">
        <v>0</v>
      </c>
      <c r="GR10" s="201">
        <v>0</v>
      </c>
      <c r="GS10" s="201">
        <v>0</v>
      </c>
      <c r="GT10" s="201">
        <v>0</v>
      </c>
      <c r="GU10" s="201">
        <v>0</v>
      </c>
      <c r="GV10" s="201">
        <v>0</v>
      </c>
      <c r="GW10" s="201">
        <v>0</v>
      </c>
      <c r="GX10" s="201">
        <v>0</v>
      </c>
      <c r="GY10" s="201">
        <v>0</v>
      </c>
      <c r="GZ10" s="201">
        <v>0</v>
      </c>
      <c r="HA10" s="201">
        <v>0</v>
      </c>
      <c r="HB10" s="201">
        <v>7679287</v>
      </c>
      <c r="HC10" s="201">
        <v>0</v>
      </c>
      <c r="HD10" s="201">
        <v>0</v>
      </c>
      <c r="HE10" s="201">
        <v>0</v>
      </c>
      <c r="HF10" s="201">
        <v>0</v>
      </c>
      <c r="HG10" s="201">
        <v>0</v>
      </c>
      <c r="HH10" s="201">
        <v>0</v>
      </c>
      <c r="HI10" s="201">
        <v>0</v>
      </c>
      <c r="HJ10" s="201">
        <v>0</v>
      </c>
      <c r="HK10" s="201">
        <v>0</v>
      </c>
      <c r="HL10" s="201">
        <v>0</v>
      </c>
      <c r="HM10" s="201">
        <v>0</v>
      </c>
      <c r="HN10" s="201">
        <v>0</v>
      </c>
      <c r="HP10" s="202" t="s">
        <v>145</v>
      </c>
      <c r="HQ10" s="200">
        <f>'Relative Weights'!$H$1</f>
        <v>2018</v>
      </c>
      <c r="HR10" s="201">
        <v>33.251107857532489</v>
      </c>
      <c r="HS10" s="201">
        <v>328501.56333202106</v>
      </c>
      <c r="HT10" s="201">
        <v>12230.036554695269</v>
      </c>
      <c r="HU10" s="201">
        <v>4296.2343144269098</v>
      </c>
      <c r="HV10" s="201">
        <v>21524.277415101005</v>
      </c>
      <c r="HW10" s="201">
        <v>70311.894883522487</v>
      </c>
      <c r="HX10" s="201">
        <v>14199.496688897721</v>
      </c>
      <c r="HY10" s="201">
        <v>0</v>
      </c>
      <c r="HZ10" s="201">
        <v>0</v>
      </c>
      <c r="IA10" s="201">
        <v>0</v>
      </c>
      <c r="IB10" s="201">
        <v>0</v>
      </c>
      <c r="IC10" s="201">
        <v>0</v>
      </c>
      <c r="ID10" s="201">
        <v>74265.697856750805</v>
      </c>
      <c r="IE10" s="201">
        <v>26144.043647796752</v>
      </c>
      <c r="IF10" s="201">
        <v>0</v>
      </c>
      <c r="IG10" s="201">
        <v>230869.48559251093</v>
      </c>
      <c r="IH10" s="201">
        <v>0</v>
      </c>
      <c r="II10" s="201">
        <v>3640.8965868968517</v>
      </c>
      <c r="IJ10" s="201">
        <v>13893.43849150238</v>
      </c>
      <c r="IK10" s="201">
        <v>0</v>
      </c>
      <c r="IL10" s="201">
        <v>72163.585871174699</v>
      </c>
      <c r="IM10" s="201">
        <v>249655.99657501926</v>
      </c>
      <c r="IN10" s="201">
        <v>3720.789722323696</v>
      </c>
      <c r="IO10" s="201">
        <v>11279.717807385832</v>
      </c>
      <c r="IP10" s="201">
        <v>85399.905514583574</v>
      </c>
      <c r="IQ10" s="201">
        <v>151094.45158655525</v>
      </c>
      <c r="IR10" s="201">
        <v>16748.124299725518</v>
      </c>
      <c r="IS10" s="201">
        <v>0</v>
      </c>
      <c r="IT10" s="201">
        <v>0</v>
      </c>
      <c r="IU10" s="201">
        <v>0</v>
      </c>
      <c r="IV10" s="201">
        <v>0</v>
      </c>
      <c r="IW10" s="201">
        <v>0</v>
      </c>
      <c r="IX10" s="201">
        <v>0</v>
      </c>
      <c r="IY10" s="201">
        <v>25790.898288009204</v>
      </c>
      <c r="IZ10" s="201">
        <v>0</v>
      </c>
      <c r="JA10" s="201">
        <v>173152.11419438318</v>
      </c>
      <c r="JB10" s="201">
        <v>0</v>
      </c>
      <c r="JC10" s="201">
        <v>32768.069282071665</v>
      </c>
      <c r="JD10" s="201">
        <v>36089.316214856095</v>
      </c>
      <c r="JE10" s="201">
        <v>0</v>
      </c>
      <c r="JF10" s="201">
        <v>29466.772117410455</v>
      </c>
      <c r="JG10" s="201">
        <v>65738.893122004811</v>
      </c>
      <c r="JH10" s="201">
        <v>511.77891236208688</v>
      </c>
      <c r="JI10" s="201">
        <v>15854.2889240656</v>
      </c>
      <c r="JJ10" s="201">
        <v>67051.075914386558</v>
      </c>
      <c r="JK10" s="201">
        <v>184832.18816636776</v>
      </c>
      <c r="JL10" s="201">
        <v>5461.3448803452775</v>
      </c>
      <c r="JM10" s="201">
        <v>0</v>
      </c>
      <c r="JN10" s="201">
        <v>0</v>
      </c>
      <c r="JO10" s="201">
        <v>0</v>
      </c>
      <c r="JP10" s="201">
        <v>0</v>
      </c>
      <c r="JQ10" s="201">
        <v>0</v>
      </c>
      <c r="JR10" s="201">
        <v>0</v>
      </c>
      <c r="JS10" s="201">
        <v>3887.6024624582446</v>
      </c>
      <c r="JT10" s="201">
        <v>0</v>
      </c>
      <c r="JU10" s="201">
        <v>144293.42849531933</v>
      </c>
      <c r="JV10" s="201">
        <v>0</v>
      </c>
      <c r="JW10" s="201">
        <v>0</v>
      </c>
      <c r="JX10" s="201">
        <v>4228.8847497642901</v>
      </c>
      <c r="JY10" s="201">
        <v>0</v>
      </c>
      <c r="JZ10" s="201">
        <v>54497.649504559704</v>
      </c>
      <c r="KA10" s="201">
        <v>130265.49497660687</v>
      </c>
      <c r="KB10" s="201">
        <v>0</v>
      </c>
      <c r="KC10" s="201">
        <v>35844.207184713028</v>
      </c>
      <c r="KD10" s="201">
        <v>91164.296944883579</v>
      </c>
      <c r="KE10" s="201">
        <v>258458.40112551846</v>
      </c>
      <c r="KF10" s="201">
        <v>0</v>
      </c>
      <c r="KG10" s="201">
        <v>0</v>
      </c>
      <c r="KH10" s="201">
        <v>0</v>
      </c>
      <c r="KI10" s="201">
        <v>0</v>
      </c>
      <c r="KJ10" s="201">
        <v>0</v>
      </c>
      <c r="KK10" s="201">
        <v>0</v>
      </c>
      <c r="KL10" s="201">
        <v>0</v>
      </c>
      <c r="KM10" s="201">
        <v>2431.8009920854224</v>
      </c>
      <c r="KN10" s="201">
        <v>0</v>
      </c>
      <c r="KO10" s="201">
        <v>28858.685699063866</v>
      </c>
      <c r="KP10" s="201">
        <v>0</v>
      </c>
      <c r="KQ10" s="201">
        <v>0</v>
      </c>
      <c r="KR10" s="201">
        <v>0</v>
      </c>
      <c r="KS10" s="201">
        <v>0</v>
      </c>
      <c r="KT10" s="201">
        <v>0</v>
      </c>
      <c r="KU10" s="201">
        <v>0</v>
      </c>
      <c r="KV10" s="201">
        <v>0</v>
      </c>
      <c r="KW10" s="201">
        <v>0</v>
      </c>
      <c r="KX10" s="201">
        <v>0</v>
      </c>
      <c r="KY10" s="201">
        <v>0</v>
      </c>
      <c r="KZ10" s="201">
        <v>0</v>
      </c>
      <c r="LA10" s="201">
        <v>2135307</v>
      </c>
      <c r="LB10" s="201">
        <v>0</v>
      </c>
      <c r="LC10" s="201">
        <v>0</v>
      </c>
      <c r="LD10" s="201">
        <v>19362076.920000002</v>
      </c>
      <c r="LE10" s="201">
        <v>0</v>
      </c>
      <c r="LF10" s="201">
        <v>0</v>
      </c>
      <c r="LG10" s="201">
        <v>0</v>
      </c>
      <c r="LH10" s="201">
        <v>0</v>
      </c>
      <c r="LI10" s="201">
        <v>0</v>
      </c>
      <c r="LJ10" s="201">
        <v>0</v>
      </c>
      <c r="LK10" s="201">
        <v>0</v>
      </c>
      <c r="LL10" s="201">
        <v>0</v>
      </c>
      <c r="LM10" s="201">
        <v>0</v>
      </c>
      <c r="LN10" s="201">
        <v>0</v>
      </c>
      <c r="LO10" s="201">
        <v>10164941.775092402</v>
      </c>
      <c r="LP10" s="201">
        <v>572051.31715264998</v>
      </c>
      <c r="LQ10" s="201">
        <v>844341.35222950007</v>
      </c>
      <c r="LR10" s="201">
        <v>1680132.7583063</v>
      </c>
      <c r="LS10" s="201">
        <v>2640215.7973522507</v>
      </c>
      <c r="LT10" s="201">
        <v>0</v>
      </c>
      <c r="LU10" s="201">
        <v>0</v>
      </c>
      <c r="LV10" s="201">
        <v>0</v>
      </c>
      <c r="LW10" s="201">
        <v>0</v>
      </c>
      <c r="LX10" s="201">
        <v>0</v>
      </c>
      <c r="LY10" s="201">
        <v>0</v>
      </c>
      <c r="LZ10" s="201">
        <v>138718.40409</v>
      </c>
      <c r="MA10" s="201">
        <v>412371.15960475005</v>
      </c>
      <c r="MB10" s="201">
        <v>0</v>
      </c>
      <c r="MC10" s="201">
        <v>1642126.6859227498</v>
      </c>
      <c r="MD10" s="201">
        <v>0</v>
      </c>
      <c r="ME10" s="201">
        <v>0</v>
      </c>
      <c r="MF10" s="201">
        <v>0</v>
      </c>
      <c r="MG10" s="201">
        <v>0</v>
      </c>
      <c r="MH10" s="201">
        <v>3056798.2875427492</v>
      </c>
      <c r="MI10" s="201">
        <v>15247412.662638603</v>
      </c>
      <c r="MJ10" s="201">
        <v>492230.20313134999</v>
      </c>
      <c r="MK10" s="201">
        <v>3377365.4089180003</v>
      </c>
      <c r="ML10" s="201">
        <v>1482470.0808585</v>
      </c>
      <c r="MM10" s="201">
        <v>7920647.392056752</v>
      </c>
      <c r="MN10" s="201">
        <v>92478.936060000007</v>
      </c>
      <c r="MO10" s="201">
        <v>0</v>
      </c>
      <c r="MP10" s="201">
        <v>0</v>
      </c>
      <c r="MQ10" s="201">
        <v>1651.4095725000004</v>
      </c>
      <c r="MR10" s="201">
        <v>0</v>
      </c>
      <c r="MS10" s="201">
        <v>0</v>
      </c>
      <c r="MT10" s="201">
        <v>0</v>
      </c>
      <c r="MU10" s="201">
        <v>1237113.4788142501</v>
      </c>
      <c r="MV10" s="201">
        <v>0</v>
      </c>
      <c r="MW10" s="201">
        <v>2189502.2478970001</v>
      </c>
      <c r="MX10" s="201">
        <v>0</v>
      </c>
      <c r="MY10" s="201">
        <v>462560.14317500003</v>
      </c>
      <c r="MZ10" s="201">
        <v>366547.23991124996</v>
      </c>
      <c r="NA10" s="201">
        <v>0</v>
      </c>
      <c r="NB10" s="201">
        <v>6113596.5750854984</v>
      </c>
      <c r="NC10" s="201">
        <v>16941569.625154004</v>
      </c>
      <c r="ND10" s="201">
        <v>266070.38007100002</v>
      </c>
      <c r="NE10" s="201">
        <v>7599072.1700654998</v>
      </c>
      <c r="NF10" s="201">
        <v>2964940.161717</v>
      </c>
      <c r="NG10" s="201">
        <v>13201078.986761253</v>
      </c>
      <c r="NH10" s="201">
        <v>39633.829740000008</v>
      </c>
      <c r="NI10" s="201">
        <v>0</v>
      </c>
      <c r="NJ10" s="201">
        <v>0</v>
      </c>
      <c r="NK10" s="201">
        <v>0</v>
      </c>
      <c r="NL10" s="201">
        <v>0</v>
      </c>
      <c r="NM10" s="201">
        <v>0</v>
      </c>
      <c r="NN10" s="201">
        <v>0</v>
      </c>
      <c r="NO10" s="201">
        <v>824742.3192095001</v>
      </c>
      <c r="NP10" s="201">
        <v>0</v>
      </c>
      <c r="NQ10" s="201">
        <v>6568506.7436909992</v>
      </c>
      <c r="NR10" s="201">
        <v>0</v>
      </c>
      <c r="NS10" s="201">
        <v>0</v>
      </c>
      <c r="NT10" s="201">
        <v>1099641.71973375</v>
      </c>
      <c r="NU10" s="201">
        <v>0</v>
      </c>
      <c r="NV10" s="201">
        <v>11208260.387656748</v>
      </c>
      <c r="NW10" s="201">
        <v>42353924.062885009</v>
      </c>
      <c r="NX10" s="201">
        <v>0</v>
      </c>
      <c r="NY10" s="201">
        <v>5066048.1133770002</v>
      </c>
      <c r="NZ10" s="201">
        <v>3755590.8715082002</v>
      </c>
      <c r="OA10" s="201">
        <v>29042373.770874761</v>
      </c>
      <c r="OB10" s="201">
        <v>0</v>
      </c>
      <c r="OC10" s="201">
        <v>0</v>
      </c>
      <c r="OD10" s="201">
        <v>0</v>
      </c>
      <c r="OE10" s="201">
        <v>0</v>
      </c>
      <c r="OF10" s="201">
        <v>0</v>
      </c>
      <c r="OG10" s="201">
        <v>0</v>
      </c>
      <c r="OH10" s="201">
        <v>0</v>
      </c>
      <c r="OI10" s="201">
        <v>1649484.6384190002</v>
      </c>
      <c r="OJ10" s="201">
        <v>0</v>
      </c>
      <c r="OK10" s="201">
        <v>547375.56197425001</v>
      </c>
      <c r="OL10" s="201">
        <v>0</v>
      </c>
      <c r="OM10" s="201">
        <v>0</v>
      </c>
      <c r="ON10" s="201">
        <v>0</v>
      </c>
      <c r="OO10" s="201">
        <v>0</v>
      </c>
      <c r="OP10" s="201">
        <v>0</v>
      </c>
      <c r="OQ10" s="201">
        <v>0</v>
      </c>
      <c r="OR10" s="201">
        <v>0</v>
      </c>
      <c r="OS10" s="201">
        <v>0</v>
      </c>
      <c r="OT10" s="201">
        <v>0</v>
      </c>
      <c r="OU10" s="201">
        <v>0</v>
      </c>
      <c r="OV10" s="201">
        <v>0</v>
      </c>
      <c r="OW10" s="201">
        <v>1219736.7117500002</v>
      </c>
      <c r="OX10" s="201">
        <v>0</v>
      </c>
      <c r="OY10" s="201">
        <v>0</v>
      </c>
      <c r="OZ10" s="201">
        <v>0</v>
      </c>
      <c r="PA10" s="201">
        <v>0</v>
      </c>
      <c r="PB10" s="201">
        <v>0</v>
      </c>
      <c r="PC10" s="201">
        <v>0</v>
      </c>
      <c r="PD10" s="201">
        <v>0</v>
      </c>
      <c r="PE10" s="201">
        <v>0</v>
      </c>
      <c r="PF10" s="201">
        <v>0</v>
      </c>
      <c r="PG10" s="201">
        <v>0</v>
      </c>
      <c r="PH10" s="201">
        <v>0</v>
      </c>
      <c r="PI10" s="201">
        <v>0</v>
      </c>
      <c r="PJ10" s="201">
        <v>32908641.926900007</v>
      </c>
      <c r="PK10" s="201">
        <v>56526023.223740011</v>
      </c>
      <c r="PL10" s="201">
        <v>4115219.1772599998</v>
      </c>
      <c r="PM10" s="201">
        <v>14246915.35548</v>
      </c>
      <c r="PN10" s="201">
        <v>10426940.342580002</v>
      </c>
      <c r="PO10" s="201">
        <v>98270057.37274</v>
      </c>
      <c r="PP10" s="201">
        <v>431141.43810000003</v>
      </c>
      <c r="PQ10" s="201">
        <v>7360951.7710000006</v>
      </c>
      <c r="PR10" s="201">
        <v>0</v>
      </c>
      <c r="PS10" s="201">
        <v>4444.9963700000017</v>
      </c>
      <c r="PT10" s="201">
        <v>42140094.6171</v>
      </c>
      <c r="PU10" s="201">
        <v>0</v>
      </c>
      <c r="PV10" s="201">
        <v>1480469.3544699997</v>
      </c>
      <c r="PW10" s="201">
        <v>4748654.7452799994</v>
      </c>
      <c r="PX10" s="201">
        <v>0</v>
      </c>
      <c r="PY10" s="201">
        <v>27187100.943820003</v>
      </c>
      <c r="PZ10" s="201">
        <v>0</v>
      </c>
      <c r="QA10" s="201">
        <v>824464.70109999995</v>
      </c>
      <c r="QB10" s="201">
        <v>4545207.3240599995</v>
      </c>
      <c r="QC10" s="201">
        <v>0</v>
      </c>
      <c r="QD10" s="298">
        <v>1</v>
      </c>
    </row>
    <row r="11" spans="1:446" x14ac:dyDescent="0.2">
      <c r="A11" s="200" t="s">
        <v>75</v>
      </c>
      <c r="B11" s="200" t="s">
        <v>75</v>
      </c>
      <c r="C11" s="201">
        <f>ROUND(TAMUG!H18,0)-ROUND(TAMUG!H288,0)</f>
        <v>0</v>
      </c>
      <c r="D11" s="311">
        <v>10298</v>
      </c>
      <c r="E11" s="200" t="s">
        <v>697</v>
      </c>
      <c r="F11" s="200">
        <v>2018</v>
      </c>
      <c r="G11" s="201">
        <v>20327067</v>
      </c>
      <c r="H11" s="201">
        <v>8907063</v>
      </c>
      <c r="I11" s="201">
        <v>5162291</v>
      </c>
      <c r="J11" s="201">
        <v>3534069</v>
      </c>
      <c r="K11" s="201">
        <v>7625130</v>
      </c>
      <c r="L11" s="200" t="s">
        <v>744</v>
      </c>
      <c r="M11" s="200" t="s">
        <v>745</v>
      </c>
      <c r="N11" s="200" t="s">
        <v>746</v>
      </c>
      <c r="O11" s="201">
        <v>818</v>
      </c>
      <c r="P11" s="201">
        <v>1030</v>
      </c>
      <c r="Q11" s="201">
        <v>123</v>
      </c>
      <c r="R11" s="201">
        <v>27</v>
      </c>
      <c r="S11" s="201">
        <v>0</v>
      </c>
      <c r="T11" s="203" t="s">
        <v>794</v>
      </c>
      <c r="U11" s="203" t="s">
        <v>795</v>
      </c>
      <c r="V11" s="203" t="s">
        <v>796</v>
      </c>
      <c r="W11" s="201">
        <v>19305</v>
      </c>
      <c r="X11" s="201">
        <v>10729</v>
      </c>
      <c r="Y11" s="201">
        <v>462</v>
      </c>
      <c r="Z11" s="201">
        <v>0</v>
      </c>
      <c r="AA11" s="201">
        <v>78</v>
      </c>
      <c r="AB11" s="201">
        <v>675</v>
      </c>
      <c r="AC11" s="201">
        <v>0</v>
      </c>
      <c r="AD11" s="201">
        <v>0</v>
      </c>
      <c r="AE11" s="201">
        <v>0</v>
      </c>
      <c r="AF11" s="201">
        <v>57</v>
      </c>
      <c r="AG11" s="201">
        <v>0</v>
      </c>
      <c r="AH11" s="201">
        <v>4333</v>
      </c>
      <c r="AI11" s="201">
        <v>339</v>
      </c>
      <c r="AJ11" s="201">
        <v>367</v>
      </c>
      <c r="AK11" s="201">
        <v>0</v>
      </c>
      <c r="AL11" s="201">
        <v>2805</v>
      </c>
      <c r="AM11" s="201">
        <v>0</v>
      </c>
      <c r="AN11" s="201">
        <v>0</v>
      </c>
      <c r="AO11" s="201">
        <v>567</v>
      </c>
      <c r="AP11" s="201">
        <v>0</v>
      </c>
      <c r="AQ11" s="201">
        <v>1609</v>
      </c>
      <c r="AR11" s="201">
        <v>6632</v>
      </c>
      <c r="AS11" s="201">
        <v>0</v>
      </c>
      <c r="AT11" s="201">
        <v>0</v>
      </c>
      <c r="AU11" s="201">
        <v>571</v>
      </c>
      <c r="AV11" s="201">
        <v>1796</v>
      </c>
      <c r="AW11" s="201">
        <v>0</v>
      </c>
      <c r="AX11" s="201">
        <v>0</v>
      </c>
      <c r="AY11" s="201">
        <v>0</v>
      </c>
      <c r="AZ11" s="201">
        <v>84</v>
      </c>
      <c r="BA11" s="201">
        <v>0</v>
      </c>
      <c r="BB11" s="201">
        <v>2693</v>
      </c>
      <c r="BC11" s="201">
        <v>0</v>
      </c>
      <c r="BD11" s="201">
        <v>0</v>
      </c>
      <c r="BE11" s="201">
        <v>0</v>
      </c>
      <c r="BF11" s="201">
        <v>6389</v>
      </c>
      <c r="BG11" s="201">
        <v>0</v>
      </c>
      <c r="BH11" s="201">
        <v>0</v>
      </c>
      <c r="BI11" s="201">
        <v>1082</v>
      </c>
      <c r="BJ11" s="201">
        <v>0</v>
      </c>
      <c r="BK11" s="201">
        <v>69</v>
      </c>
      <c r="BL11" s="201">
        <v>458</v>
      </c>
      <c r="BM11" s="201">
        <v>0</v>
      </c>
      <c r="BN11" s="201">
        <v>0</v>
      </c>
      <c r="BO11" s="201">
        <v>294</v>
      </c>
      <c r="BP11" s="201">
        <v>129</v>
      </c>
      <c r="BQ11" s="201">
        <v>0</v>
      </c>
      <c r="BR11" s="201">
        <v>0</v>
      </c>
      <c r="BS11" s="201">
        <v>0</v>
      </c>
      <c r="BT11" s="201">
        <v>0</v>
      </c>
      <c r="BU11" s="201">
        <v>0</v>
      </c>
      <c r="BV11" s="201">
        <v>0</v>
      </c>
      <c r="BW11" s="201">
        <v>0</v>
      </c>
      <c r="BX11" s="201">
        <v>0</v>
      </c>
      <c r="BY11" s="201">
        <v>0</v>
      </c>
      <c r="BZ11" s="201">
        <v>933</v>
      </c>
      <c r="CA11" s="201">
        <v>0</v>
      </c>
      <c r="CB11" s="201">
        <v>0</v>
      </c>
      <c r="CC11" s="201">
        <v>0</v>
      </c>
      <c r="CD11" s="201">
        <v>0</v>
      </c>
      <c r="CE11" s="201">
        <v>0</v>
      </c>
      <c r="CF11" s="201">
        <v>519</v>
      </c>
      <c r="CG11" s="201">
        <v>0</v>
      </c>
      <c r="CH11" s="201">
        <v>0</v>
      </c>
      <c r="CI11" s="201">
        <v>6</v>
      </c>
      <c r="CJ11" s="201">
        <v>18</v>
      </c>
      <c r="CK11" s="201">
        <v>0</v>
      </c>
      <c r="CL11" s="201">
        <v>0</v>
      </c>
      <c r="CM11" s="201">
        <v>0</v>
      </c>
      <c r="CN11" s="201">
        <v>0</v>
      </c>
      <c r="CO11" s="201">
        <v>0</v>
      </c>
      <c r="CP11" s="201">
        <v>0</v>
      </c>
      <c r="CQ11" s="201">
        <v>0</v>
      </c>
      <c r="CR11" s="201">
        <v>0</v>
      </c>
      <c r="CS11" s="201">
        <v>0</v>
      </c>
      <c r="CT11" s="201">
        <v>0</v>
      </c>
      <c r="CU11" s="201">
        <v>0</v>
      </c>
      <c r="CV11" s="201">
        <v>0</v>
      </c>
      <c r="CW11" s="201">
        <v>0</v>
      </c>
      <c r="CX11" s="201">
        <v>0</v>
      </c>
      <c r="CY11" s="201">
        <v>0</v>
      </c>
      <c r="CZ11" s="201">
        <v>0</v>
      </c>
      <c r="DA11" s="201">
        <v>0</v>
      </c>
      <c r="DB11" s="201">
        <v>0</v>
      </c>
      <c r="DC11" s="201">
        <v>0</v>
      </c>
      <c r="DD11" s="201">
        <v>0</v>
      </c>
      <c r="DE11" s="201">
        <v>0</v>
      </c>
      <c r="DF11" s="201">
        <v>0</v>
      </c>
      <c r="DG11" s="201">
        <v>0</v>
      </c>
      <c r="DH11" s="201">
        <v>0</v>
      </c>
      <c r="DI11" s="201">
        <v>0</v>
      </c>
      <c r="DJ11" s="201">
        <v>0</v>
      </c>
      <c r="DK11" s="201">
        <v>0</v>
      </c>
      <c r="DL11" s="201">
        <v>0</v>
      </c>
      <c r="DM11" s="201">
        <v>0</v>
      </c>
      <c r="DN11" s="201">
        <v>0</v>
      </c>
      <c r="DO11" s="201">
        <v>0</v>
      </c>
      <c r="DP11" s="201">
        <v>0</v>
      </c>
      <c r="DQ11" s="201">
        <v>0</v>
      </c>
      <c r="DR11" s="201">
        <v>0</v>
      </c>
      <c r="DS11" s="201">
        <v>1783650</v>
      </c>
      <c r="DT11" s="201">
        <v>1297404</v>
      </c>
      <c r="DU11" s="201">
        <v>77548</v>
      </c>
      <c r="DV11" s="201">
        <v>0</v>
      </c>
      <c r="DW11" s="201">
        <v>74172</v>
      </c>
      <c r="DX11" s="201">
        <v>125314</v>
      </c>
      <c r="DY11" s="201">
        <v>0</v>
      </c>
      <c r="DZ11" s="201">
        <v>0</v>
      </c>
      <c r="EA11" s="201">
        <v>0</v>
      </c>
      <c r="EB11" s="201">
        <v>11683</v>
      </c>
      <c r="EC11" s="201">
        <v>0</v>
      </c>
      <c r="ED11" s="201">
        <v>523213</v>
      </c>
      <c r="EE11" s="201">
        <v>82255</v>
      </c>
      <c r="EF11" s="201">
        <v>65912</v>
      </c>
      <c r="EG11" s="201">
        <v>0</v>
      </c>
      <c r="EH11" s="201">
        <v>142029</v>
      </c>
      <c r="EI11" s="201">
        <v>0</v>
      </c>
      <c r="EJ11" s="201">
        <v>0</v>
      </c>
      <c r="EK11" s="201">
        <v>209904</v>
      </c>
      <c r="EL11" s="201">
        <v>0</v>
      </c>
      <c r="EM11" s="201">
        <v>342616</v>
      </c>
      <c r="EN11" s="201">
        <v>1382112</v>
      </c>
      <c r="EO11" s="201">
        <v>0</v>
      </c>
      <c r="EP11" s="201">
        <v>0</v>
      </c>
      <c r="EQ11" s="201">
        <v>144319</v>
      </c>
      <c r="ER11" s="201">
        <v>241117</v>
      </c>
      <c r="ES11" s="201">
        <v>0</v>
      </c>
      <c r="ET11" s="201">
        <v>0</v>
      </c>
      <c r="EU11" s="201">
        <v>0</v>
      </c>
      <c r="EV11" s="201">
        <v>25576</v>
      </c>
      <c r="EW11" s="201">
        <v>0</v>
      </c>
      <c r="EX11" s="201">
        <v>407633</v>
      </c>
      <c r="EY11" s="201">
        <v>0</v>
      </c>
      <c r="EZ11" s="201">
        <v>0</v>
      </c>
      <c r="FA11" s="201">
        <v>0</v>
      </c>
      <c r="FB11" s="201">
        <v>620128</v>
      </c>
      <c r="FC11" s="201">
        <v>0</v>
      </c>
      <c r="FD11" s="201">
        <v>0</v>
      </c>
      <c r="FE11" s="201">
        <v>276032</v>
      </c>
      <c r="FF11" s="201">
        <v>0</v>
      </c>
      <c r="FG11" s="201">
        <v>24224</v>
      </c>
      <c r="FH11" s="201">
        <v>364386</v>
      </c>
      <c r="FI11" s="201">
        <v>0</v>
      </c>
      <c r="FJ11" s="201">
        <v>0</v>
      </c>
      <c r="FK11" s="201">
        <v>391971</v>
      </c>
      <c r="FL11" s="201">
        <v>115798</v>
      </c>
      <c r="FM11" s="201">
        <v>0</v>
      </c>
      <c r="FN11" s="201">
        <v>0</v>
      </c>
      <c r="FO11" s="201">
        <v>0</v>
      </c>
      <c r="FP11" s="201">
        <v>0</v>
      </c>
      <c r="FQ11" s="201">
        <v>0</v>
      </c>
      <c r="FR11" s="201">
        <v>0</v>
      </c>
      <c r="FS11" s="201">
        <v>0</v>
      </c>
      <c r="FT11" s="201">
        <v>0</v>
      </c>
      <c r="FU11" s="201">
        <v>0</v>
      </c>
      <c r="FV11" s="201">
        <v>448525</v>
      </c>
      <c r="FW11" s="201">
        <v>0</v>
      </c>
      <c r="FX11" s="201">
        <v>0</v>
      </c>
      <c r="FY11" s="201">
        <v>0</v>
      </c>
      <c r="FZ11" s="201">
        <v>0</v>
      </c>
      <c r="GA11" s="201">
        <v>0</v>
      </c>
      <c r="GB11" s="201">
        <v>652448</v>
      </c>
      <c r="GC11" s="201">
        <v>0</v>
      </c>
      <c r="GD11" s="201">
        <v>0</v>
      </c>
      <c r="GE11" s="201">
        <v>7988</v>
      </c>
      <c r="GF11" s="201">
        <v>16963</v>
      </c>
      <c r="GG11" s="201">
        <v>0</v>
      </c>
      <c r="GH11" s="201">
        <v>0</v>
      </c>
      <c r="GI11" s="201">
        <v>0</v>
      </c>
      <c r="GJ11" s="201">
        <v>0</v>
      </c>
      <c r="GK11" s="201">
        <v>0</v>
      </c>
      <c r="GL11" s="201">
        <v>0</v>
      </c>
      <c r="GM11" s="201">
        <v>0</v>
      </c>
      <c r="GN11" s="201">
        <v>0</v>
      </c>
      <c r="GO11" s="201">
        <v>0</v>
      </c>
      <c r="GP11" s="201">
        <v>0</v>
      </c>
      <c r="GQ11" s="201">
        <v>0</v>
      </c>
      <c r="GR11" s="201">
        <v>0</v>
      </c>
      <c r="GS11" s="201">
        <v>0</v>
      </c>
      <c r="GT11" s="201">
        <v>0</v>
      </c>
      <c r="GU11" s="201">
        <v>0</v>
      </c>
      <c r="GV11" s="201">
        <v>0</v>
      </c>
      <c r="GW11" s="201">
        <v>0</v>
      </c>
      <c r="GX11" s="201">
        <v>0</v>
      </c>
      <c r="GY11" s="201">
        <v>0</v>
      </c>
      <c r="GZ11" s="201">
        <v>0</v>
      </c>
      <c r="HA11" s="201">
        <v>0</v>
      </c>
      <c r="HB11" s="201">
        <v>0</v>
      </c>
      <c r="HC11" s="201">
        <v>0</v>
      </c>
      <c r="HD11" s="201">
        <v>0</v>
      </c>
      <c r="HE11" s="201">
        <v>0</v>
      </c>
      <c r="HF11" s="201">
        <v>0</v>
      </c>
      <c r="HG11" s="201">
        <v>0</v>
      </c>
      <c r="HH11" s="201">
        <v>0</v>
      </c>
      <c r="HI11" s="201">
        <v>0</v>
      </c>
      <c r="HJ11" s="201">
        <v>0</v>
      </c>
      <c r="HK11" s="201">
        <v>0</v>
      </c>
      <c r="HL11" s="201">
        <v>0</v>
      </c>
      <c r="HM11" s="201">
        <v>0</v>
      </c>
      <c r="HN11" s="201">
        <v>0</v>
      </c>
      <c r="HP11" s="202" t="s">
        <v>146</v>
      </c>
      <c r="HQ11" s="200">
        <f>'Relative Weights'!$H$1</f>
        <v>2018</v>
      </c>
      <c r="HR11" s="201">
        <v>0</v>
      </c>
      <c r="HS11" s="201">
        <v>50883.933304832193</v>
      </c>
      <c r="HT11" s="201">
        <v>0</v>
      </c>
      <c r="HU11" s="201">
        <v>0</v>
      </c>
      <c r="HV11" s="201">
        <v>0</v>
      </c>
      <c r="HW11" s="201">
        <v>10802.613895861154</v>
      </c>
      <c r="HX11" s="201">
        <v>0</v>
      </c>
      <c r="HY11" s="201">
        <v>0</v>
      </c>
      <c r="HZ11" s="201">
        <v>0</v>
      </c>
      <c r="IA11" s="201">
        <v>0</v>
      </c>
      <c r="IB11" s="201">
        <v>0</v>
      </c>
      <c r="IC11" s="201">
        <v>15564.707491597215</v>
      </c>
      <c r="ID11" s="201">
        <v>332.29325058184645</v>
      </c>
      <c r="IE11" s="201">
        <v>0</v>
      </c>
      <c r="IF11" s="201">
        <v>0</v>
      </c>
      <c r="IG11" s="201">
        <v>16057.756097096482</v>
      </c>
      <c r="IH11" s="201">
        <v>0</v>
      </c>
      <c r="II11" s="201">
        <v>0</v>
      </c>
      <c r="IJ11" s="201">
        <v>11961.397260498621</v>
      </c>
      <c r="IK11" s="201">
        <v>0</v>
      </c>
      <c r="IL11" s="201">
        <v>22369.427807085594</v>
      </c>
      <c r="IM11" s="201">
        <v>54206.164639393923</v>
      </c>
      <c r="IN11" s="201">
        <v>0</v>
      </c>
      <c r="IO11" s="201">
        <v>0</v>
      </c>
      <c r="IP11" s="201">
        <v>0</v>
      </c>
      <c r="IQ11" s="201">
        <v>20785.33806859851</v>
      </c>
      <c r="IR11" s="201">
        <v>0</v>
      </c>
      <c r="IS11" s="201">
        <v>0</v>
      </c>
      <c r="IT11" s="201">
        <v>0</v>
      </c>
      <c r="IU11" s="201">
        <v>0</v>
      </c>
      <c r="IV11" s="201">
        <v>0</v>
      </c>
      <c r="IW11" s="201">
        <v>12126.396723556652</v>
      </c>
      <c r="IX11" s="201">
        <v>2990.6392552366178</v>
      </c>
      <c r="IY11" s="201">
        <v>0</v>
      </c>
      <c r="IZ11" s="201">
        <v>0</v>
      </c>
      <c r="JA11" s="201">
        <v>70111.48549226037</v>
      </c>
      <c r="JB11" s="201">
        <v>0</v>
      </c>
      <c r="JC11" s="201">
        <v>0</v>
      </c>
      <c r="JD11" s="201">
        <v>15729.706954655247</v>
      </c>
      <c r="JE11" s="201">
        <v>0</v>
      </c>
      <c r="JF11" s="201">
        <v>22369.427807085594</v>
      </c>
      <c r="JG11" s="201">
        <v>14291.148263158264</v>
      </c>
      <c r="JH11" s="201">
        <v>0</v>
      </c>
      <c r="JI11" s="201">
        <v>0</v>
      </c>
      <c r="JJ11" s="201">
        <v>0</v>
      </c>
      <c r="JK11" s="201">
        <v>9982.2931509083573</v>
      </c>
      <c r="JL11" s="201">
        <v>0</v>
      </c>
      <c r="JM11" s="201">
        <v>0</v>
      </c>
      <c r="JN11" s="201">
        <v>0</v>
      </c>
      <c r="JO11" s="201">
        <v>0</v>
      </c>
      <c r="JP11" s="201">
        <v>0</v>
      </c>
      <c r="JQ11" s="201">
        <v>0</v>
      </c>
      <c r="JR11" s="201">
        <v>0</v>
      </c>
      <c r="JS11" s="201">
        <v>0</v>
      </c>
      <c r="JT11" s="201">
        <v>0</v>
      </c>
      <c r="JU11" s="201">
        <v>50710.101834485919</v>
      </c>
      <c r="JV11" s="201">
        <v>0</v>
      </c>
      <c r="JW11" s="201">
        <v>0</v>
      </c>
      <c r="JX11" s="201">
        <v>0</v>
      </c>
      <c r="JY11" s="201">
        <v>0</v>
      </c>
      <c r="JZ11" s="201">
        <v>0</v>
      </c>
      <c r="KA11" s="201">
        <v>25588.884046042062</v>
      </c>
      <c r="KB11" s="201">
        <v>0</v>
      </c>
      <c r="KC11" s="201">
        <v>0</v>
      </c>
      <c r="KD11" s="201">
        <v>0</v>
      </c>
      <c r="KE11" s="201">
        <v>1462.284657065394</v>
      </c>
      <c r="KF11" s="201">
        <v>0</v>
      </c>
      <c r="KG11" s="201">
        <v>0</v>
      </c>
      <c r="KH11" s="201">
        <v>0</v>
      </c>
      <c r="KI11" s="201">
        <v>0</v>
      </c>
      <c r="KJ11" s="201">
        <v>0</v>
      </c>
      <c r="KK11" s="201">
        <v>0</v>
      </c>
      <c r="KL11" s="201">
        <v>0</v>
      </c>
      <c r="KM11" s="201">
        <v>0</v>
      </c>
      <c r="KN11" s="201">
        <v>0</v>
      </c>
      <c r="KO11" s="201">
        <v>0</v>
      </c>
      <c r="KP11" s="201">
        <v>0</v>
      </c>
      <c r="KQ11" s="201">
        <v>0</v>
      </c>
      <c r="KR11" s="201">
        <v>0</v>
      </c>
      <c r="KS11" s="201">
        <v>0</v>
      </c>
      <c r="KT11" s="201">
        <v>0</v>
      </c>
      <c r="KU11" s="201">
        <v>0</v>
      </c>
      <c r="KV11" s="201">
        <v>0</v>
      </c>
      <c r="KW11" s="201">
        <v>0</v>
      </c>
      <c r="KX11" s="201">
        <v>0</v>
      </c>
      <c r="KY11" s="201">
        <v>0</v>
      </c>
      <c r="KZ11" s="201">
        <v>0</v>
      </c>
      <c r="LA11" s="201">
        <v>0</v>
      </c>
      <c r="LB11" s="201">
        <v>0</v>
      </c>
      <c r="LC11" s="201">
        <v>0</v>
      </c>
      <c r="LD11" s="201">
        <v>0</v>
      </c>
      <c r="LE11" s="201">
        <v>0</v>
      </c>
      <c r="LF11" s="201">
        <v>0</v>
      </c>
      <c r="LG11" s="201">
        <v>0</v>
      </c>
      <c r="LH11" s="201">
        <v>0</v>
      </c>
      <c r="LI11" s="201">
        <v>0</v>
      </c>
      <c r="LJ11" s="201">
        <v>0</v>
      </c>
      <c r="LK11" s="201">
        <v>0</v>
      </c>
      <c r="LL11" s="201">
        <v>0</v>
      </c>
      <c r="LM11" s="201">
        <v>0</v>
      </c>
      <c r="LN11" s="201">
        <v>0</v>
      </c>
      <c r="LO11" s="201">
        <v>1358548.8482020001</v>
      </c>
      <c r="LP11" s="201">
        <v>0</v>
      </c>
      <c r="LQ11" s="201">
        <v>0</v>
      </c>
      <c r="LR11" s="201">
        <v>0</v>
      </c>
      <c r="LS11" s="201">
        <v>0</v>
      </c>
      <c r="LT11" s="201">
        <v>0</v>
      </c>
      <c r="LU11" s="201">
        <v>0</v>
      </c>
      <c r="LV11" s="201">
        <v>0</v>
      </c>
      <c r="LW11" s="201">
        <v>0</v>
      </c>
      <c r="LX11" s="201">
        <v>0</v>
      </c>
      <c r="LY11" s="201">
        <v>0</v>
      </c>
      <c r="LZ11" s="201">
        <v>0</v>
      </c>
      <c r="MA11" s="201">
        <v>1466.68075</v>
      </c>
      <c r="MB11" s="201">
        <v>0</v>
      </c>
      <c r="MC11" s="201">
        <v>17168.308260000002</v>
      </c>
      <c r="MD11" s="201">
        <v>0</v>
      </c>
      <c r="ME11" s="201">
        <v>0</v>
      </c>
      <c r="MF11" s="201">
        <v>0</v>
      </c>
      <c r="MG11" s="201">
        <v>0</v>
      </c>
      <c r="MH11" s="201">
        <v>10315.284020000003</v>
      </c>
      <c r="MI11" s="201">
        <v>2502589.9835300003</v>
      </c>
      <c r="MJ11" s="201">
        <v>0</v>
      </c>
      <c r="MK11" s="201">
        <v>0</v>
      </c>
      <c r="ML11" s="201">
        <v>189426.36199500001</v>
      </c>
      <c r="MM11" s="201">
        <v>174880.970928</v>
      </c>
      <c r="MN11" s="201">
        <v>0</v>
      </c>
      <c r="MO11" s="201">
        <v>0</v>
      </c>
      <c r="MP11" s="201">
        <v>0</v>
      </c>
      <c r="MQ11" s="201">
        <v>0</v>
      </c>
      <c r="MR11" s="201">
        <v>0</v>
      </c>
      <c r="MS11" s="201">
        <v>0</v>
      </c>
      <c r="MT11" s="201">
        <v>0</v>
      </c>
      <c r="MU11" s="201">
        <v>0</v>
      </c>
      <c r="MV11" s="201">
        <v>0</v>
      </c>
      <c r="MW11" s="201">
        <v>54366.309490000007</v>
      </c>
      <c r="MX11" s="201">
        <v>0</v>
      </c>
      <c r="MY11" s="201">
        <v>0</v>
      </c>
      <c r="MZ11" s="201">
        <v>27501.601999999999</v>
      </c>
      <c r="NA11" s="201">
        <v>0</v>
      </c>
      <c r="NB11" s="201">
        <v>15472.926030000002</v>
      </c>
      <c r="NC11" s="201">
        <v>1144041.1353280002</v>
      </c>
      <c r="ND11" s="201">
        <v>0</v>
      </c>
      <c r="NE11" s="201">
        <v>0</v>
      </c>
      <c r="NF11" s="201">
        <v>210473.73555000001</v>
      </c>
      <c r="NG11" s="201">
        <v>247748.04214800001</v>
      </c>
      <c r="NH11" s="201">
        <v>0</v>
      </c>
      <c r="NI11" s="201">
        <v>0</v>
      </c>
      <c r="NJ11" s="201">
        <v>0</v>
      </c>
      <c r="NK11" s="201">
        <v>0</v>
      </c>
      <c r="NL11" s="201">
        <v>0</v>
      </c>
      <c r="NM11" s="201">
        <v>0</v>
      </c>
      <c r="NN11" s="201">
        <v>0</v>
      </c>
      <c r="NO11" s="201">
        <v>0</v>
      </c>
      <c r="NP11" s="201">
        <v>0</v>
      </c>
      <c r="NQ11" s="201">
        <v>71534.617750000005</v>
      </c>
      <c r="NR11" s="201">
        <v>0</v>
      </c>
      <c r="NS11" s="201">
        <v>0</v>
      </c>
      <c r="NT11" s="201">
        <v>0</v>
      </c>
      <c r="NU11" s="201">
        <v>0</v>
      </c>
      <c r="NV11" s="201">
        <v>0</v>
      </c>
      <c r="NW11" s="201">
        <v>2145077.1287400001</v>
      </c>
      <c r="NX11" s="201">
        <v>0</v>
      </c>
      <c r="NY11" s="201">
        <v>0</v>
      </c>
      <c r="NZ11" s="201">
        <v>21047.373555000002</v>
      </c>
      <c r="OA11" s="201">
        <v>63151.461724000008</v>
      </c>
      <c r="OB11" s="201">
        <v>0</v>
      </c>
      <c r="OC11" s="201">
        <v>0</v>
      </c>
      <c r="OD11" s="201">
        <v>0</v>
      </c>
      <c r="OE11" s="201">
        <v>0</v>
      </c>
      <c r="OF11" s="201">
        <v>0</v>
      </c>
      <c r="OG11" s="201">
        <v>0</v>
      </c>
      <c r="OH11" s="201">
        <v>0</v>
      </c>
      <c r="OI11" s="201">
        <v>0</v>
      </c>
      <c r="OJ11" s="201">
        <v>0</v>
      </c>
      <c r="OK11" s="201">
        <v>0</v>
      </c>
      <c r="OL11" s="201">
        <v>0</v>
      </c>
      <c r="OM11" s="201">
        <v>0</v>
      </c>
      <c r="ON11" s="201">
        <v>0</v>
      </c>
      <c r="OO11" s="201">
        <v>0</v>
      </c>
      <c r="OP11" s="201">
        <v>0</v>
      </c>
      <c r="OQ11" s="201">
        <v>0</v>
      </c>
      <c r="OR11" s="201">
        <v>0</v>
      </c>
      <c r="OS11" s="201">
        <v>0</v>
      </c>
      <c r="OT11" s="201">
        <v>0</v>
      </c>
      <c r="OU11" s="201">
        <v>0</v>
      </c>
      <c r="OV11" s="201">
        <v>0</v>
      </c>
      <c r="OW11" s="201">
        <v>0</v>
      </c>
      <c r="OX11" s="201">
        <v>0</v>
      </c>
      <c r="OY11" s="201">
        <v>0</v>
      </c>
      <c r="OZ11" s="201">
        <v>0</v>
      </c>
      <c r="PA11" s="201">
        <v>0</v>
      </c>
      <c r="PB11" s="201">
        <v>0</v>
      </c>
      <c r="PC11" s="201">
        <v>0</v>
      </c>
      <c r="PD11" s="201">
        <v>0</v>
      </c>
      <c r="PE11" s="201">
        <v>0</v>
      </c>
      <c r="PF11" s="201">
        <v>0</v>
      </c>
      <c r="PG11" s="201">
        <v>0</v>
      </c>
      <c r="PH11" s="201">
        <v>0</v>
      </c>
      <c r="PI11" s="201">
        <v>0</v>
      </c>
      <c r="PJ11" s="201">
        <v>1373944.29748</v>
      </c>
      <c r="PK11" s="201">
        <v>4357280.3536</v>
      </c>
      <c r="PL11" s="201">
        <v>98392.566099999982</v>
      </c>
      <c r="PM11" s="201">
        <v>489173.21649999998</v>
      </c>
      <c r="PN11" s="201">
        <v>0</v>
      </c>
      <c r="PO11" s="201">
        <v>947524.17999999993</v>
      </c>
      <c r="PP11" s="201">
        <v>0</v>
      </c>
      <c r="PQ11" s="201">
        <v>0</v>
      </c>
      <c r="PR11" s="201">
        <v>0</v>
      </c>
      <c r="PS11" s="201">
        <v>3777.0494050000002</v>
      </c>
      <c r="PT11" s="201">
        <v>0</v>
      </c>
      <c r="PU11" s="201">
        <v>1491741.0679449998</v>
      </c>
      <c r="PV11" s="201">
        <v>187644.50099999996</v>
      </c>
      <c r="PW11" s="201">
        <v>84870.900869999983</v>
      </c>
      <c r="PX11" s="201">
        <v>0</v>
      </c>
      <c r="PY11" s="201">
        <v>1183306.0111999998</v>
      </c>
      <c r="PZ11" s="201">
        <v>0</v>
      </c>
      <c r="QA11" s="201">
        <v>0</v>
      </c>
      <c r="QB11" s="201">
        <v>478418.90589999995</v>
      </c>
      <c r="QC11" s="201">
        <v>0</v>
      </c>
      <c r="QD11" s="193">
        <v>1</v>
      </c>
    </row>
    <row r="12" spans="1:446" x14ac:dyDescent="0.2">
      <c r="A12" s="200" t="s">
        <v>105</v>
      </c>
      <c r="B12" s="200" t="s">
        <v>105</v>
      </c>
      <c r="C12" s="201">
        <f>ROUND(PVAMU!H18,0)-ROUND(PVAMU!H288,0)</f>
        <v>0</v>
      </c>
      <c r="D12" s="311">
        <v>3630</v>
      </c>
      <c r="E12" s="200" t="s">
        <v>693</v>
      </c>
      <c r="F12" s="200">
        <v>2018</v>
      </c>
      <c r="G12" s="201">
        <v>46255206</v>
      </c>
      <c r="H12" s="201">
        <v>17111737</v>
      </c>
      <c r="I12" s="201">
        <v>24485117</v>
      </c>
      <c r="J12" s="201">
        <v>19116883</v>
      </c>
      <c r="K12" s="201">
        <v>19522170</v>
      </c>
      <c r="L12" s="200" t="s">
        <v>744</v>
      </c>
      <c r="M12" s="200" t="s">
        <v>745</v>
      </c>
      <c r="N12" s="200" t="s">
        <v>746</v>
      </c>
      <c r="O12" s="201">
        <v>4618</v>
      </c>
      <c r="P12" s="201">
        <v>3368</v>
      </c>
      <c r="Q12" s="201">
        <v>1015</v>
      </c>
      <c r="R12" s="201">
        <v>124</v>
      </c>
      <c r="S12" s="201">
        <v>0</v>
      </c>
      <c r="T12" s="203" t="s">
        <v>797</v>
      </c>
      <c r="U12" s="203" t="s">
        <v>798</v>
      </c>
      <c r="V12" s="203" t="s">
        <v>799</v>
      </c>
      <c r="W12" s="201">
        <v>84937</v>
      </c>
      <c r="X12" s="201">
        <v>28328</v>
      </c>
      <c r="Y12" s="201">
        <v>10345</v>
      </c>
      <c r="Z12" s="201">
        <v>3119</v>
      </c>
      <c r="AA12" s="201">
        <v>2802</v>
      </c>
      <c r="AB12" s="201">
        <v>11846</v>
      </c>
      <c r="AC12" s="201">
        <v>5154</v>
      </c>
      <c r="AD12" s="201">
        <v>0</v>
      </c>
      <c r="AE12" s="201">
        <v>1068</v>
      </c>
      <c r="AF12" s="201">
        <v>0</v>
      </c>
      <c r="AG12" s="201">
        <v>0</v>
      </c>
      <c r="AH12" s="201">
        <v>1689</v>
      </c>
      <c r="AI12" s="201">
        <v>1621</v>
      </c>
      <c r="AJ12" s="201">
        <v>2652</v>
      </c>
      <c r="AK12" s="201">
        <v>0</v>
      </c>
      <c r="AL12" s="201">
        <v>13197</v>
      </c>
      <c r="AM12" s="201">
        <v>0</v>
      </c>
      <c r="AN12" s="201">
        <v>0</v>
      </c>
      <c r="AO12" s="201">
        <v>1713</v>
      </c>
      <c r="AP12" s="201">
        <v>255</v>
      </c>
      <c r="AQ12" s="201">
        <v>8024</v>
      </c>
      <c r="AR12" s="201">
        <v>6443</v>
      </c>
      <c r="AS12" s="201">
        <v>887</v>
      </c>
      <c r="AT12" s="201">
        <v>6153</v>
      </c>
      <c r="AU12" s="201">
        <v>1014</v>
      </c>
      <c r="AV12" s="201">
        <v>10568</v>
      </c>
      <c r="AW12" s="201">
        <v>609</v>
      </c>
      <c r="AX12" s="201">
        <v>0</v>
      </c>
      <c r="AY12" s="201">
        <v>1821</v>
      </c>
      <c r="AZ12" s="201">
        <v>0</v>
      </c>
      <c r="BA12" s="201">
        <v>0</v>
      </c>
      <c r="BB12" s="201">
        <v>0</v>
      </c>
      <c r="BC12" s="201">
        <v>0</v>
      </c>
      <c r="BD12" s="201">
        <v>1788</v>
      </c>
      <c r="BE12" s="201">
        <v>0</v>
      </c>
      <c r="BF12" s="201">
        <v>7077</v>
      </c>
      <c r="BG12" s="201">
        <v>0</v>
      </c>
      <c r="BH12" s="201">
        <v>315</v>
      </c>
      <c r="BI12" s="201">
        <v>1472</v>
      </c>
      <c r="BJ12" s="201">
        <v>8414</v>
      </c>
      <c r="BK12" s="201">
        <v>3156</v>
      </c>
      <c r="BL12" s="201">
        <v>429</v>
      </c>
      <c r="BM12" s="201">
        <v>0</v>
      </c>
      <c r="BN12" s="201">
        <v>3507</v>
      </c>
      <c r="BO12" s="201">
        <v>0</v>
      </c>
      <c r="BP12" s="201">
        <v>4453</v>
      </c>
      <c r="BQ12" s="201">
        <v>1194</v>
      </c>
      <c r="BR12" s="201">
        <v>0</v>
      </c>
      <c r="BS12" s="201">
        <v>0</v>
      </c>
      <c r="BT12" s="201">
        <v>0</v>
      </c>
      <c r="BU12" s="201">
        <v>0</v>
      </c>
      <c r="BV12" s="201">
        <v>0</v>
      </c>
      <c r="BW12" s="201">
        <v>0</v>
      </c>
      <c r="BX12" s="201">
        <v>411</v>
      </c>
      <c r="BY12" s="201">
        <v>0</v>
      </c>
      <c r="BZ12" s="201">
        <v>2841</v>
      </c>
      <c r="CA12" s="201">
        <v>0</v>
      </c>
      <c r="CB12" s="201">
        <v>0</v>
      </c>
      <c r="CC12" s="201">
        <v>18</v>
      </c>
      <c r="CD12" s="201">
        <v>1726</v>
      </c>
      <c r="CE12" s="201">
        <v>512</v>
      </c>
      <c r="CF12" s="201">
        <v>0</v>
      </c>
      <c r="CG12" s="201">
        <v>0</v>
      </c>
      <c r="CH12" s="201">
        <v>723</v>
      </c>
      <c r="CI12" s="201">
        <v>0</v>
      </c>
      <c r="CJ12" s="201">
        <v>299</v>
      </c>
      <c r="CK12" s="201">
        <v>0</v>
      </c>
      <c r="CL12" s="201">
        <v>0</v>
      </c>
      <c r="CM12" s="201">
        <v>0</v>
      </c>
      <c r="CN12" s="201">
        <v>0</v>
      </c>
      <c r="CO12" s="201">
        <v>0</v>
      </c>
      <c r="CP12" s="201">
        <v>0</v>
      </c>
      <c r="CQ12" s="201">
        <v>0</v>
      </c>
      <c r="CR12" s="201">
        <v>0</v>
      </c>
      <c r="CS12" s="201">
        <v>0</v>
      </c>
      <c r="CT12" s="201">
        <v>0</v>
      </c>
      <c r="CU12" s="201">
        <v>0</v>
      </c>
      <c r="CV12" s="201">
        <v>0</v>
      </c>
      <c r="CW12" s="201">
        <v>0</v>
      </c>
      <c r="CX12" s="201">
        <v>204</v>
      </c>
      <c r="CY12" s="201">
        <v>0</v>
      </c>
      <c r="CZ12" s="201">
        <v>0</v>
      </c>
      <c r="DA12" s="201">
        <v>0</v>
      </c>
      <c r="DB12" s="201">
        <v>0</v>
      </c>
      <c r="DC12" s="201">
        <v>0</v>
      </c>
      <c r="DD12" s="201">
        <v>0</v>
      </c>
      <c r="DE12" s="201">
        <v>0</v>
      </c>
      <c r="DF12" s="201">
        <v>0</v>
      </c>
      <c r="DG12" s="201">
        <v>0</v>
      </c>
      <c r="DH12" s="201">
        <v>0</v>
      </c>
      <c r="DI12" s="201">
        <v>0</v>
      </c>
      <c r="DJ12" s="201">
        <v>0</v>
      </c>
      <c r="DK12" s="201">
        <v>0</v>
      </c>
      <c r="DL12" s="201">
        <v>0</v>
      </c>
      <c r="DM12" s="201">
        <v>0</v>
      </c>
      <c r="DN12" s="201">
        <v>0</v>
      </c>
      <c r="DO12" s="201">
        <v>0</v>
      </c>
      <c r="DP12" s="201">
        <v>0</v>
      </c>
      <c r="DQ12" s="201">
        <v>0</v>
      </c>
      <c r="DR12" s="201">
        <v>0</v>
      </c>
      <c r="DS12" s="201">
        <v>5077442</v>
      </c>
      <c r="DT12" s="201">
        <v>1757221</v>
      </c>
      <c r="DU12" s="201">
        <v>920045</v>
      </c>
      <c r="DV12" s="201">
        <v>158866</v>
      </c>
      <c r="DW12" s="201">
        <v>282496</v>
      </c>
      <c r="DX12" s="201">
        <v>1780392</v>
      </c>
      <c r="DY12" s="201">
        <v>328442</v>
      </c>
      <c r="DZ12" s="201">
        <v>0</v>
      </c>
      <c r="EA12" s="201">
        <v>85266</v>
      </c>
      <c r="EB12" s="201">
        <v>0</v>
      </c>
      <c r="EC12" s="201">
        <v>0</v>
      </c>
      <c r="ED12" s="201">
        <v>160070</v>
      </c>
      <c r="EE12" s="201">
        <v>142177</v>
      </c>
      <c r="EF12" s="201">
        <v>91217</v>
      </c>
      <c r="EG12" s="201">
        <v>0</v>
      </c>
      <c r="EH12" s="201">
        <v>887641</v>
      </c>
      <c r="EI12" s="201">
        <v>0</v>
      </c>
      <c r="EJ12" s="201">
        <v>0</v>
      </c>
      <c r="EK12" s="201">
        <v>177646</v>
      </c>
      <c r="EL12" s="201">
        <v>53377</v>
      </c>
      <c r="EM12" s="201">
        <v>734825</v>
      </c>
      <c r="EN12" s="201">
        <v>647531</v>
      </c>
      <c r="EO12" s="201">
        <v>341177</v>
      </c>
      <c r="EP12" s="201">
        <v>451068</v>
      </c>
      <c r="EQ12" s="201">
        <v>206170</v>
      </c>
      <c r="ER12" s="201">
        <v>2266966</v>
      </c>
      <c r="ES12" s="201">
        <v>108716</v>
      </c>
      <c r="ET12" s="201">
        <v>0</v>
      </c>
      <c r="EU12" s="201">
        <v>181767</v>
      </c>
      <c r="EV12" s="201">
        <v>0</v>
      </c>
      <c r="EW12" s="201">
        <v>0</v>
      </c>
      <c r="EX12" s="201">
        <v>0</v>
      </c>
      <c r="EY12" s="201">
        <v>0</v>
      </c>
      <c r="EZ12" s="201">
        <v>104388</v>
      </c>
      <c r="FA12" s="201">
        <v>0</v>
      </c>
      <c r="FB12" s="201">
        <v>1125354</v>
      </c>
      <c r="FC12" s="201">
        <v>0</v>
      </c>
      <c r="FD12" s="201">
        <v>39573</v>
      </c>
      <c r="FE12" s="201">
        <v>378134</v>
      </c>
      <c r="FF12" s="201">
        <v>1959695</v>
      </c>
      <c r="FG12" s="201">
        <v>543290</v>
      </c>
      <c r="FH12" s="201">
        <v>185593</v>
      </c>
      <c r="FI12" s="201">
        <v>0</v>
      </c>
      <c r="FJ12" s="201">
        <v>641751</v>
      </c>
      <c r="FK12" s="201">
        <v>0</v>
      </c>
      <c r="FL12" s="201">
        <v>1617795</v>
      </c>
      <c r="FM12" s="201">
        <v>198002</v>
      </c>
      <c r="FN12" s="201">
        <v>0</v>
      </c>
      <c r="FO12" s="201">
        <v>0</v>
      </c>
      <c r="FP12" s="201">
        <v>0</v>
      </c>
      <c r="FQ12" s="201">
        <v>0</v>
      </c>
      <c r="FR12" s="201">
        <v>0</v>
      </c>
      <c r="FS12" s="201">
        <v>0</v>
      </c>
      <c r="FT12" s="201">
        <v>125832</v>
      </c>
      <c r="FU12" s="201">
        <v>0</v>
      </c>
      <c r="FV12" s="201">
        <v>576216</v>
      </c>
      <c r="FW12" s="201">
        <v>0</v>
      </c>
      <c r="FX12" s="201">
        <v>0</v>
      </c>
      <c r="FY12" s="201">
        <v>18563</v>
      </c>
      <c r="FZ12" s="201">
        <v>625446</v>
      </c>
      <c r="GA12" s="201">
        <v>253489</v>
      </c>
      <c r="GB12" s="201">
        <v>0</v>
      </c>
      <c r="GC12" s="201">
        <v>0</v>
      </c>
      <c r="GD12" s="201">
        <v>680081</v>
      </c>
      <c r="GE12" s="201">
        <v>0</v>
      </c>
      <c r="GF12" s="201">
        <v>314797</v>
      </c>
      <c r="GG12" s="201">
        <v>0</v>
      </c>
      <c r="GH12" s="201">
        <v>0</v>
      </c>
      <c r="GI12" s="201">
        <v>0</v>
      </c>
      <c r="GJ12" s="201">
        <v>0</v>
      </c>
      <c r="GK12" s="201">
        <v>0</v>
      </c>
      <c r="GL12" s="201">
        <v>0</v>
      </c>
      <c r="GM12" s="201">
        <v>0</v>
      </c>
      <c r="GN12" s="201">
        <v>0</v>
      </c>
      <c r="GO12" s="201">
        <v>0</v>
      </c>
      <c r="GP12" s="201">
        <v>0</v>
      </c>
      <c r="GQ12" s="201">
        <v>0</v>
      </c>
      <c r="GR12" s="201">
        <v>0</v>
      </c>
      <c r="GS12" s="201">
        <v>0</v>
      </c>
      <c r="GT12" s="201">
        <v>342530</v>
      </c>
      <c r="GU12" s="201">
        <v>0</v>
      </c>
      <c r="GV12" s="201">
        <v>0</v>
      </c>
      <c r="GW12" s="201">
        <v>0</v>
      </c>
      <c r="GX12" s="201">
        <v>0</v>
      </c>
      <c r="GY12" s="201">
        <v>0</v>
      </c>
      <c r="GZ12" s="201">
        <v>0</v>
      </c>
      <c r="HA12" s="201">
        <v>0</v>
      </c>
      <c r="HB12" s="201">
        <v>0</v>
      </c>
      <c r="HC12" s="201">
        <v>0</v>
      </c>
      <c r="HD12" s="201">
        <v>0</v>
      </c>
      <c r="HE12" s="201">
        <v>0</v>
      </c>
      <c r="HF12" s="201">
        <v>0</v>
      </c>
      <c r="HG12" s="201">
        <v>0</v>
      </c>
      <c r="HH12" s="201">
        <v>0</v>
      </c>
      <c r="HI12" s="201">
        <v>0</v>
      </c>
      <c r="HJ12" s="201">
        <v>0</v>
      </c>
      <c r="HK12" s="201">
        <v>0</v>
      </c>
      <c r="HL12" s="201">
        <v>0</v>
      </c>
      <c r="HM12" s="201">
        <v>0</v>
      </c>
      <c r="HN12" s="201">
        <v>0</v>
      </c>
      <c r="HP12" s="202" t="s">
        <v>147</v>
      </c>
      <c r="HQ12" s="200">
        <f>'Relative Weights'!$H$1</f>
        <v>2018</v>
      </c>
      <c r="HR12" s="201">
        <v>89885.5</v>
      </c>
      <c r="HS12" s="201">
        <v>0</v>
      </c>
      <c r="HT12" s="201">
        <v>0</v>
      </c>
      <c r="HU12" s="201">
        <v>0</v>
      </c>
      <c r="HV12" s="201">
        <v>13295.6</v>
      </c>
      <c r="HW12" s="201">
        <v>22158</v>
      </c>
      <c r="HX12" s="201">
        <v>0</v>
      </c>
      <c r="HY12" s="201">
        <v>0</v>
      </c>
      <c r="HZ12" s="201">
        <v>0</v>
      </c>
      <c r="IA12" s="201">
        <v>0</v>
      </c>
      <c r="IB12" s="201">
        <v>0</v>
      </c>
      <c r="IC12" s="201">
        <v>0</v>
      </c>
      <c r="ID12" s="201">
        <v>0</v>
      </c>
      <c r="IE12" s="201">
        <v>0</v>
      </c>
      <c r="IF12" s="201">
        <v>0</v>
      </c>
      <c r="IG12" s="201">
        <v>0</v>
      </c>
      <c r="IH12" s="201">
        <v>0</v>
      </c>
      <c r="II12" s="201">
        <v>0</v>
      </c>
      <c r="IJ12" s="201">
        <v>0</v>
      </c>
      <c r="IK12" s="201">
        <v>0</v>
      </c>
      <c r="IL12" s="201">
        <v>13009</v>
      </c>
      <c r="IM12" s="201">
        <v>0</v>
      </c>
      <c r="IN12" s="201">
        <v>0</v>
      </c>
      <c r="IO12" s="201">
        <v>0</v>
      </c>
      <c r="IP12" s="201">
        <v>9704</v>
      </c>
      <c r="IQ12" s="201">
        <v>28214</v>
      </c>
      <c r="IR12" s="201">
        <v>0</v>
      </c>
      <c r="IS12" s="201">
        <v>0</v>
      </c>
      <c r="IT12" s="201">
        <v>0</v>
      </c>
      <c r="IU12" s="201">
        <v>0</v>
      </c>
      <c r="IV12" s="201">
        <v>0</v>
      </c>
      <c r="IW12" s="201">
        <v>0</v>
      </c>
      <c r="IX12" s="201">
        <v>0</v>
      </c>
      <c r="IY12" s="201">
        <v>0</v>
      </c>
      <c r="IZ12" s="201">
        <v>0</v>
      </c>
      <c r="JA12" s="201">
        <v>0</v>
      </c>
      <c r="JB12" s="201">
        <v>0</v>
      </c>
      <c r="JC12" s="201">
        <v>0</v>
      </c>
      <c r="JD12" s="201">
        <v>0</v>
      </c>
      <c r="JE12" s="201">
        <v>0</v>
      </c>
      <c r="JF12" s="201">
        <v>9618</v>
      </c>
      <c r="JG12" s="201">
        <v>0</v>
      </c>
      <c r="JH12" s="201">
        <v>0</v>
      </c>
      <c r="JI12" s="201">
        <v>0</v>
      </c>
      <c r="JJ12" s="201">
        <v>0</v>
      </c>
      <c r="JK12" s="201">
        <v>20135</v>
      </c>
      <c r="JL12" s="201">
        <v>0</v>
      </c>
      <c r="JM12" s="201">
        <v>0</v>
      </c>
      <c r="JN12" s="201">
        <v>0</v>
      </c>
      <c r="JO12" s="201">
        <v>0</v>
      </c>
      <c r="JP12" s="201">
        <v>0</v>
      </c>
      <c r="JQ12" s="201">
        <v>0</v>
      </c>
      <c r="JR12" s="201">
        <v>0</v>
      </c>
      <c r="JS12" s="201">
        <v>0</v>
      </c>
      <c r="JT12" s="201">
        <v>0</v>
      </c>
      <c r="JU12" s="201">
        <v>0</v>
      </c>
      <c r="JV12" s="201">
        <v>0</v>
      </c>
      <c r="JW12" s="201">
        <v>0</v>
      </c>
      <c r="JX12" s="201">
        <v>0</v>
      </c>
      <c r="JY12" s="201">
        <v>0</v>
      </c>
      <c r="JZ12" s="201">
        <v>4487</v>
      </c>
      <c r="KA12" s="201">
        <v>0</v>
      </c>
      <c r="KB12" s="201">
        <v>0</v>
      </c>
      <c r="KC12" s="201">
        <v>0</v>
      </c>
      <c r="KD12" s="201">
        <v>0</v>
      </c>
      <c r="KE12" s="201">
        <v>3918</v>
      </c>
      <c r="KF12" s="201">
        <v>0</v>
      </c>
      <c r="KG12" s="201">
        <v>0</v>
      </c>
      <c r="KH12" s="201">
        <v>0</v>
      </c>
      <c r="KI12" s="201">
        <v>0</v>
      </c>
      <c r="KJ12" s="201">
        <v>0</v>
      </c>
      <c r="KK12" s="201">
        <v>0</v>
      </c>
      <c r="KL12" s="201">
        <v>0</v>
      </c>
      <c r="KM12" s="201">
        <v>0</v>
      </c>
      <c r="KN12" s="201">
        <v>0</v>
      </c>
      <c r="KO12" s="201">
        <v>0</v>
      </c>
      <c r="KP12" s="201">
        <v>0</v>
      </c>
      <c r="KQ12" s="201">
        <v>0</v>
      </c>
      <c r="KR12" s="201">
        <v>0</v>
      </c>
      <c r="KS12" s="201">
        <v>0</v>
      </c>
      <c r="KT12" s="201">
        <v>0</v>
      </c>
      <c r="KU12" s="201">
        <v>0</v>
      </c>
      <c r="KV12" s="201">
        <v>0</v>
      </c>
      <c r="KW12" s="201">
        <v>0</v>
      </c>
      <c r="KX12" s="201">
        <v>0</v>
      </c>
      <c r="KY12" s="201">
        <v>0</v>
      </c>
      <c r="KZ12" s="201">
        <v>0</v>
      </c>
      <c r="LA12" s="201">
        <v>0</v>
      </c>
      <c r="LB12" s="201">
        <v>0</v>
      </c>
      <c r="LC12" s="201">
        <v>0</v>
      </c>
      <c r="LD12" s="201">
        <v>0</v>
      </c>
      <c r="LE12" s="201">
        <v>0</v>
      </c>
      <c r="LF12" s="201">
        <v>0</v>
      </c>
      <c r="LG12" s="201">
        <v>0</v>
      </c>
      <c r="LH12" s="201">
        <v>0</v>
      </c>
      <c r="LI12" s="201">
        <v>0</v>
      </c>
      <c r="LJ12" s="201">
        <v>0</v>
      </c>
      <c r="LK12" s="201">
        <v>0</v>
      </c>
      <c r="LL12" s="201">
        <v>0</v>
      </c>
      <c r="LM12" s="201">
        <v>0</v>
      </c>
      <c r="LN12" s="201">
        <v>1273597</v>
      </c>
      <c r="LO12" s="201">
        <v>0</v>
      </c>
      <c r="LP12" s="201">
        <v>0</v>
      </c>
      <c r="LQ12" s="201">
        <v>0</v>
      </c>
      <c r="LR12" s="201">
        <v>44587</v>
      </c>
      <c r="LS12" s="201">
        <v>48197</v>
      </c>
      <c r="LT12" s="201">
        <v>0</v>
      </c>
      <c r="LU12" s="201">
        <v>0</v>
      </c>
      <c r="LV12" s="201">
        <v>0</v>
      </c>
      <c r="LW12" s="201">
        <v>0</v>
      </c>
      <c r="LX12" s="201">
        <v>0</v>
      </c>
      <c r="LY12" s="201">
        <v>0</v>
      </c>
      <c r="LZ12" s="201">
        <v>0</v>
      </c>
      <c r="MA12" s="201">
        <v>0</v>
      </c>
      <c r="MB12" s="201">
        <v>0</v>
      </c>
      <c r="MC12" s="201">
        <v>0</v>
      </c>
      <c r="MD12" s="201">
        <v>0</v>
      </c>
      <c r="ME12" s="201">
        <v>0</v>
      </c>
      <c r="MF12" s="201">
        <v>0</v>
      </c>
      <c r="MG12" s="201">
        <v>0</v>
      </c>
      <c r="MH12" s="201">
        <v>190308</v>
      </c>
      <c r="MI12" s="201">
        <v>0</v>
      </c>
      <c r="MJ12" s="201">
        <v>0</v>
      </c>
      <c r="MK12" s="201">
        <v>0</v>
      </c>
      <c r="ML12" s="201">
        <v>32540</v>
      </c>
      <c r="MM12" s="201">
        <v>61342</v>
      </c>
      <c r="MN12" s="201">
        <v>0</v>
      </c>
      <c r="MO12" s="201">
        <v>0</v>
      </c>
      <c r="MP12" s="201">
        <v>0</v>
      </c>
      <c r="MQ12" s="201">
        <v>0</v>
      </c>
      <c r="MR12" s="201">
        <v>0</v>
      </c>
      <c r="MS12" s="201">
        <v>0</v>
      </c>
      <c r="MT12" s="201">
        <v>0</v>
      </c>
      <c r="MU12" s="201">
        <v>0</v>
      </c>
      <c r="MV12" s="201">
        <v>0</v>
      </c>
      <c r="MW12" s="201">
        <v>0</v>
      </c>
      <c r="MX12" s="201">
        <v>0</v>
      </c>
      <c r="MY12" s="201">
        <v>0</v>
      </c>
      <c r="MZ12" s="201">
        <v>0</v>
      </c>
      <c r="NA12" s="201">
        <v>0</v>
      </c>
      <c r="NB12" s="201">
        <v>0</v>
      </c>
      <c r="NC12" s="201">
        <v>8607</v>
      </c>
      <c r="ND12" s="201">
        <v>0</v>
      </c>
      <c r="NE12" s="201">
        <v>1275</v>
      </c>
      <c r="NF12" s="201">
        <v>0</v>
      </c>
      <c r="NG12" s="201">
        <v>138430</v>
      </c>
      <c r="NH12" s="201">
        <v>0</v>
      </c>
      <c r="NI12" s="201">
        <v>0</v>
      </c>
      <c r="NJ12" s="201">
        <v>0</v>
      </c>
      <c r="NK12" s="201">
        <v>0</v>
      </c>
      <c r="NL12" s="201">
        <v>0</v>
      </c>
      <c r="NM12" s="201">
        <v>0</v>
      </c>
      <c r="NN12" s="201">
        <v>0</v>
      </c>
      <c r="NO12" s="201">
        <v>0</v>
      </c>
      <c r="NP12" s="201">
        <v>0</v>
      </c>
      <c r="NQ12" s="201">
        <v>147871</v>
      </c>
      <c r="NR12" s="201">
        <v>0</v>
      </c>
      <c r="NS12" s="201">
        <v>0</v>
      </c>
      <c r="NT12" s="201">
        <v>0</v>
      </c>
      <c r="NU12" s="201">
        <v>9621</v>
      </c>
      <c r="NV12" s="201">
        <v>0</v>
      </c>
      <c r="NW12" s="201">
        <v>0</v>
      </c>
      <c r="NX12" s="201">
        <v>0</v>
      </c>
      <c r="NY12" s="201">
        <v>1327</v>
      </c>
      <c r="NZ12" s="201">
        <v>0</v>
      </c>
      <c r="OA12" s="201">
        <v>26368</v>
      </c>
      <c r="OB12" s="201">
        <v>0</v>
      </c>
      <c r="OC12" s="201">
        <v>0</v>
      </c>
      <c r="OD12" s="201">
        <v>0</v>
      </c>
      <c r="OE12" s="201">
        <v>0</v>
      </c>
      <c r="OF12" s="201">
        <v>0</v>
      </c>
      <c r="OG12" s="201">
        <v>0</v>
      </c>
      <c r="OH12" s="201">
        <v>0</v>
      </c>
      <c r="OI12" s="201">
        <v>0</v>
      </c>
      <c r="OJ12" s="201">
        <v>0</v>
      </c>
      <c r="OK12" s="201">
        <v>0</v>
      </c>
      <c r="OL12" s="201">
        <v>0</v>
      </c>
      <c r="OM12" s="201">
        <v>0</v>
      </c>
      <c r="ON12" s="201">
        <v>0</v>
      </c>
      <c r="OO12" s="201">
        <v>5181</v>
      </c>
      <c r="OP12" s="201">
        <v>0</v>
      </c>
      <c r="OQ12" s="201">
        <v>0</v>
      </c>
      <c r="OR12" s="201">
        <v>0</v>
      </c>
      <c r="OS12" s="201">
        <v>0</v>
      </c>
      <c r="OT12" s="201">
        <v>0</v>
      </c>
      <c r="OU12" s="201">
        <v>0</v>
      </c>
      <c r="OV12" s="201">
        <v>0</v>
      </c>
      <c r="OW12" s="201">
        <v>0</v>
      </c>
      <c r="OX12" s="201">
        <v>0</v>
      </c>
      <c r="OY12" s="201">
        <v>0</v>
      </c>
      <c r="OZ12" s="201">
        <v>0</v>
      </c>
      <c r="PA12" s="201">
        <v>0</v>
      </c>
      <c r="PB12" s="201">
        <v>0</v>
      </c>
      <c r="PC12" s="201">
        <v>0</v>
      </c>
      <c r="PD12" s="201">
        <v>0</v>
      </c>
      <c r="PE12" s="201">
        <v>0</v>
      </c>
      <c r="PF12" s="201">
        <v>0</v>
      </c>
      <c r="PG12" s="201">
        <v>0</v>
      </c>
      <c r="PH12" s="201">
        <v>0</v>
      </c>
      <c r="PI12" s="201">
        <v>0</v>
      </c>
      <c r="PJ12" s="201">
        <v>4880556</v>
      </c>
      <c r="PK12" s="201">
        <v>2181963</v>
      </c>
      <c r="PL12" s="201">
        <v>997326</v>
      </c>
      <c r="PM12" s="201">
        <v>13512830</v>
      </c>
      <c r="PN12" s="201">
        <v>1227995</v>
      </c>
      <c r="PO12" s="201">
        <v>6077156</v>
      </c>
      <c r="PP12" s="201">
        <v>0</v>
      </c>
      <c r="PQ12" s="201">
        <v>0</v>
      </c>
      <c r="PR12" s="201">
        <v>259570</v>
      </c>
      <c r="PS12" s="201">
        <v>0</v>
      </c>
      <c r="PT12" s="201">
        <v>0</v>
      </c>
      <c r="PU12" s="201">
        <v>0</v>
      </c>
      <c r="PV12" s="201">
        <v>466280</v>
      </c>
      <c r="PW12" s="201">
        <v>0</v>
      </c>
      <c r="PX12" s="201">
        <v>0</v>
      </c>
      <c r="PY12" s="201">
        <v>2376582</v>
      </c>
      <c r="PZ12" s="201">
        <v>0</v>
      </c>
      <c r="QA12" s="201">
        <v>182841</v>
      </c>
      <c r="QB12" s="201">
        <v>189676</v>
      </c>
      <c r="QC12" s="201">
        <v>2239446</v>
      </c>
      <c r="QD12" s="193">
        <v>1</v>
      </c>
    </row>
    <row r="13" spans="1:446" x14ac:dyDescent="0.2">
      <c r="A13" s="200" t="s">
        <v>177</v>
      </c>
      <c r="B13" s="200" t="s">
        <v>107</v>
      </c>
      <c r="C13" s="201">
        <f>ROUND(TAR!H18,0)-ROUND(TAR!H288,0)</f>
        <v>0</v>
      </c>
      <c r="D13" s="311">
        <v>3631</v>
      </c>
      <c r="E13" s="200" t="s">
        <v>696</v>
      </c>
      <c r="F13" s="200">
        <v>2018</v>
      </c>
      <c r="G13" s="201">
        <v>62531077</v>
      </c>
      <c r="H13" s="201">
        <v>10917805</v>
      </c>
      <c r="I13" s="201">
        <v>14218953</v>
      </c>
      <c r="J13" s="201">
        <v>12312163</v>
      </c>
      <c r="K13" s="201">
        <v>13633720</v>
      </c>
      <c r="L13" s="200" t="s">
        <v>744</v>
      </c>
      <c r="M13" s="200" t="s">
        <v>745</v>
      </c>
      <c r="N13" s="200" t="s">
        <v>746</v>
      </c>
      <c r="O13" s="201">
        <v>4550</v>
      </c>
      <c r="P13" s="201">
        <v>6738</v>
      </c>
      <c r="Q13" s="201">
        <v>1608</v>
      </c>
      <c r="R13" s="201">
        <v>123</v>
      </c>
      <c r="S13" s="201">
        <v>0</v>
      </c>
      <c r="T13" s="203" t="s">
        <v>800</v>
      </c>
      <c r="U13" s="203" t="s">
        <v>801</v>
      </c>
      <c r="V13" s="203" t="s">
        <v>802</v>
      </c>
      <c r="W13" s="201">
        <v>68480</v>
      </c>
      <c r="X13" s="201">
        <v>33486</v>
      </c>
      <c r="Y13" s="201">
        <v>8361</v>
      </c>
      <c r="Z13" s="201">
        <v>4857</v>
      </c>
      <c r="AA13" s="201">
        <v>11289</v>
      </c>
      <c r="AB13" s="201">
        <v>3847</v>
      </c>
      <c r="AC13" s="201">
        <v>552</v>
      </c>
      <c r="AD13" s="201">
        <v>0</v>
      </c>
      <c r="AE13" s="201">
        <v>650</v>
      </c>
      <c r="AF13" s="201">
        <v>0</v>
      </c>
      <c r="AG13" s="201">
        <v>0</v>
      </c>
      <c r="AH13" s="201">
        <v>0</v>
      </c>
      <c r="AI13" s="201">
        <v>2914</v>
      </c>
      <c r="AJ13" s="201">
        <v>1700</v>
      </c>
      <c r="AK13" s="201">
        <v>0</v>
      </c>
      <c r="AL13" s="201">
        <v>14441</v>
      </c>
      <c r="AM13" s="201">
        <v>0</v>
      </c>
      <c r="AN13" s="201">
        <v>0</v>
      </c>
      <c r="AO13" s="201">
        <v>2552</v>
      </c>
      <c r="AP13" s="201">
        <v>1931</v>
      </c>
      <c r="AQ13" s="201">
        <v>31093</v>
      </c>
      <c r="AR13" s="201">
        <v>13462</v>
      </c>
      <c r="AS13" s="201">
        <v>2060</v>
      </c>
      <c r="AT13" s="201">
        <v>14064</v>
      </c>
      <c r="AU13" s="201">
        <v>11040</v>
      </c>
      <c r="AV13" s="201">
        <v>5708</v>
      </c>
      <c r="AW13" s="201">
        <v>1869</v>
      </c>
      <c r="AX13" s="201">
        <v>0</v>
      </c>
      <c r="AY13" s="201">
        <v>3450</v>
      </c>
      <c r="AZ13" s="201">
        <v>0</v>
      </c>
      <c r="BA13" s="201">
        <v>0</v>
      </c>
      <c r="BB13" s="201">
        <v>0</v>
      </c>
      <c r="BC13" s="201">
        <v>0</v>
      </c>
      <c r="BD13" s="201">
        <v>1481</v>
      </c>
      <c r="BE13" s="201">
        <v>0</v>
      </c>
      <c r="BF13" s="201">
        <v>28284</v>
      </c>
      <c r="BG13" s="201">
        <v>0</v>
      </c>
      <c r="BH13" s="201">
        <v>978</v>
      </c>
      <c r="BI13" s="201">
        <v>5255</v>
      </c>
      <c r="BJ13" s="201">
        <v>9916</v>
      </c>
      <c r="BK13" s="201">
        <v>5755</v>
      </c>
      <c r="BL13" s="201">
        <v>1706</v>
      </c>
      <c r="BM13" s="201">
        <v>540</v>
      </c>
      <c r="BN13" s="201">
        <v>5439</v>
      </c>
      <c r="BO13" s="201">
        <v>1743</v>
      </c>
      <c r="BP13" s="201">
        <v>963</v>
      </c>
      <c r="BQ13" s="201">
        <v>60</v>
      </c>
      <c r="BR13" s="201">
        <v>0</v>
      </c>
      <c r="BS13" s="201">
        <v>1444</v>
      </c>
      <c r="BT13" s="201">
        <v>0</v>
      </c>
      <c r="BU13" s="201">
        <v>0</v>
      </c>
      <c r="BV13" s="201">
        <v>0</v>
      </c>
      <c r="BW13" s="201">
        <v>0</v>
      </c>
      <c r="BX13" s="201">
        <v>203</v>
      </c>
      <c r="BY13" s="201">
        <v>0</v>
      </c>
      <c r="BZ13" s="201">
        <v>7026</v>
      </c>
      <c r="CA13" s="201">
        <v>0</v>
      </c>
      <c r="CB13" s="201">
        <v>0</v>
      </c>
      <c r="CC13" s="201">
        <v>498</v>
      </c>
      <c r="CD13" s="201">
        <v>210</v>
      </c>
      <c r="CE13" s="201">
        <v>0</v>
      </c>
      <c r="CF13" s="201">
        <v>0</v>
      </c>
      <c r="CG13" s="201">
        <v>0</v>
      </c>
      <c r="CH13" s="201">
        <v>1768</v>
      </c>
      <c r="CI13" s="201">
        <v>0</v>
      </c>
      <c r="CJ13" s="201">
        <v>0</v>
      </c>
      <c r="CK13" s="201">
        <v>0</v>
      </c>
      <c r="CL13" s="201">
        <v>0</v>
      </c>
      <c r="CM13" s="201">
        <v>0</v>
      </c>
      <c r="CN13" s="201">
        <v>0</v>
      </c>
      <c r="CO13" s="201">
        <v>0</v>
      </c>
      <c r="CP13" s="201">
        <v>0</v>
      </c>
      <c r="CQ13" s="201">
        <v>0</v>
      </c>
      <c r="CR13" s="201">
        <v>0</v>
      </c>
      <c r="CS13" s="201">
        <v>0</v>
      </c>
      <c r="CT13" s="201">
        <v>0</v>
      </c>
      <c r="CU13" s="201">
        <v>0</v>
      </c>
      <c r="CV13" s="201">
        <v>0</v>
      </c>
      <c r="CW13" s="201">
        <v>0</v>
      </c>
      <c r="CX13" s="201">
        <v>0</v>
      </c>
      <c r="CY13" s="201">
        <v>0</v>
      </c>
      <c r="CZ13" s="201">
        <v>0</v>
      </c>
      <c r="DA13" s="201">
        <v>0</v>
      </c>
      <c r="DB13" s="201">
        <v>0</v>
      </c>
      <c r="DC13" s="201">
        <v>0</v>
      </c>
      <c r="DD13" s="201">
        <v>0</v>
      </c>
      <c r="DE13" s="201">
        <v>0</v>
      </c>
      <c r="DF13" s="201">
        <v>0</v>
      </c>
      <c r="DG13" s="201">
        <v>0</v>
      </c>
      <c r="DH13" s="201">
        <v>0</v>
      </c>
      <c r="DI13" s="201">
        <v>0</v>
      </c>
      <c r="DJ13" s="201">
        <v>0</v>
      </c>
      <c r="DK13" s="201">
        <v>0</v>
      </c>
      <c r="DL13" s="201">
        <v>0</v>
      </c>
      <c r="DM13" s="201">
        <v>0</v>
      </c>
      <c r="DN13" s="201">
        <v>0</v>
      </c>
      <c r="DO13" s="201">
        <v>0</v>
      </c>
      <c r="DP13" s="201">
        <v>0</v>
      </c>
      <c r="DQ13" s="201">
        <v>0</v>
      </c>
      <c r="DR13" s="201">
        <v>0</v>
      </c>
      <c r="DS13" s="201">
        <v>4330142</v>
      </c>
      <c r="DT13" s="201">
        <v>1717829</v>
      </c>
      <c r="DU13" s="201">
        <v>858226</v>
      </c>
      <c r="DV13" s="201">
        <v>373757</v>
      </c>
      <c r="DW13" s="201">
        <v>592993</v>
      </c>
      <c r="DX13" s="201">
        <v>593207</v>
      </c>
      <c r="DY13" s="201">
        <v>57049</v>
      </c>
      <c r="DZ13" s="201">
        <v>0</v>
      </c>
      <c r="EA13" s="201">
        <v>50273</v>
      </c>
      <c r="EB13" s="201">
        <v>0</v>
      </c>
      <c r="EC13" s="201">
        <v>0</v>
      </c>
      <c r="ED13" s="201">
        <v>0</v>
      </c>
      <c r="EE13" s="201">
        <v>215557</v>
      </c>
      <c r="EF13" s="201">
        <v>201828</v>
      </c>
      <c r="EG13" s="201">
        <v>0</v>
      </c>
      <c r="EH13" s="201">
        <v>1071997</v>
      </c>
      <c r="EI13" s="201">
        <v>0</v>
      </c>
      <c r="EJ13" s="201">
        <v>0</v>
      </c>
      <c r="EK13" s="201">
        <v>293081</v>
      </c>
      <c r="EL13" s="201">
        <v>109077</v>
      </c>
      <c r="EM13" s="201">
        <v>3212980</v>
      </c>
      <c r="EN13" s="201">
        <v>2245673</v>
      </c>
      <c r="EO13" s="201">
        <v>521991</v>
      </c>
      <c r="EP13" s="201">
        <v>1633303</v>
      </c>
      <c r="EQ13" s="201">
        <v>1440013</v>
      </c>
      <c r="ER13" s="201">
        <v>931474</v>
      </c>
      <c r="ES13" s="201">
        <v>184834</v>
      </c>
      <c r="ET13" s="201">
        <v>0</v>
      </c>
      <c r="EU13" s="201">
        <v>505044</v>
      </c>
      <c r="EV13" s="201">
        <v>0</v>
      </c>
      <c r="EW13" s="201">
        <v>0</v>
      </c>
      <c r="EX13" s="201">
        <v>0</v>
      </c>
      <c r="EY13" s="201">
        <v>0</v>
      </c>
      <c r="EZ13" s="201">
        <v>179726</v>
      </c>
      <c r="FA13" s="201">
        <v>0</v>
      </c>
      <c r="FB13" s="201">
        <v>3088751</v>
      </c>
      <c r="FC13" s="201">
        <v>0</v>
      </c>
      <c r="FD13" s="201">
        <v>212431</v>
      </c>
      <c r="FE13" s="201">
        <v>669860</v>
      </c>
      <c r="FF13" s="201">
        <v>962899</v>
      </c>
      <c r="FG13" s="201">
        <v>1607197</v>
      </c>
      <c r="FH13" s="201">
        <v>787682</v>
      </c>
      <c r="FI13" s="201">
        <v>47059</v>
      </c>
      <c r="FJ13" s="201">
        <v>1526967</v>
      </c>
      <c r="FK13" s="201">
        <v>763512</v>
      </c>
      <c r="FL13" s="201">
        <v>268299</v>
      </c>
      <c r="FM13" s="201">
        <v>17403</v>
      </c>
      <c r="FN13" s="201">
        <v>0</v>
      </c>
      <c r="FO13" s="201">
        <v>407844</v>
      </c>
      <c r="FP13" s="201">
        <v>0</v>
      </c>
      <c r="FQ13" s="201">
        <v>0</v>
      </c>
      <c r="FR13" s="201">
        <v>0</v>
      </c>
      <c r="FS13" s="201">
        <v>0</v>
      </c>
      <c r="FT13" s="201">
        <v>37386</v>
      </c>
      <c r="FU13" s="201">
        <v>0</v>
      </c>
      <c r="FV13" s="201">
        <v>2111033</v>
      </c>
      <c r="FW13" s="201">
        <v>0</v>
      </c>
      <c r="FX13" s="201">
        <v>0</v>
      </c>
      <c r="FY13" s="201">
        <v>112984</v>
      </c>
      <c r="FZ13" s="201">
        <v>268771</v>
      </c>
      <c r="GA13" s="201">
        <v>0</v>
      </c>
      <c r="GB13" s="201">
        <v>0</v>
      </c>
      <c r="GC13" s="201">
        <v>0</v>
      </c>
      <c r="GD13" s="201">
        <v>492834</v>
      </c>
      <c r="GE13" s="201">
        <v>0</v>
      </c>
      <c r="GF13" s="201">
        <v>0</v>
      </c>
      <c r="GG13" s="201">
        <v>0</v>
      </c>
      <c r="GH13" s="201">
        <v>0</v>
      </c>
      <c r="GI13" s="201">
        <v>0</v>
      </c>
      <c r="GJ13" s="201">
        <v>0</v>
      </c>
      <c r="GK13" s="201">
        <v>0</v>
      </c>
      <c r="GL13" s="201">
        <v>0</v>
      </c>
      <c r="GM13" s="201">
        <v>0</v>
      </c>
      <c r="GN13" s="201">
        <v>0</v>
      </c>
      <c r="GO13" s="201">
        <v>0</v>
      </c>
      <c r="GP13" s="201">
        <v>0</v>
      </c>
      <c r="GQ13" s="201">
        <v>0</v>
      </c>
      <c r="GR13" s="201">
        <v>0</v>
      </c>
      <c r="GS13" s="201">
        <v>0</v>
      </c>
      <c r="GT13" s="201">
        <v>0</v>
      </c>
      <c r="GU13" s="201">
        <v>0</v>
      </c>
      <c r="GV13" s="201">
        <v>0</v>
      </c>
      <c r="GW13" s="201">
        <v>0</v>
      </c>
      <c r="GX13" s="201">
        <v>0</v>
      </c>
      <c r="GY13" s="201">
        <v>0</v>
      </c>
      <c r="GZ13" s="201">
        <v>0</v>
      </c>
      <c r="HA13" s="201">
        <v>0</v>
      </c>
      <c r="HB13" s="201">
        <v>0</v>
      </c>
      <c r="HC13" s="201">
        <v>0</v>
      </c>
      <c r="HD13" s="201">
        <v>0</v>
      </c>
      <c r="HE13" s="201">
        <v>0</v>
      </c>
      <c r="HF13" s="201">
        <v>0</v>
      </c>
      <c r="HG13" s="201">
        <v>0</v>
      </c>
      <c r="HH13" s="201">
        <v>0</v>
      </c>
      <c r="HI13" s="201">
        <v>0</v>
      </c>
      <c r="HJ13" s="201">
        <v>0</v>
      </c>
      <c r="HK13" s="201">
        <v>0</v>
      </c>
      <c r="HL13" s="201">
        <v>0</v>
      </c>
      <c r="HM13" s="201">
        <v>0</v>
      </c>
      <c r="HN13" s="201">
        <v>0</v>
      </c>
      <c r="HP13" s="202" t="s">
        <v>148</v>
      </c>
      <c r="HQ13" s="200">
        <f>'Relative Weights'!$H$1</f>
        <v>2018</v>
      </c>
      <c r="HR13" s="201">
        <v>0</v>
      </c>
      <c r="HS13" s="201">
        <v>0</v>
      </c>
      <c r="HT13" s="201">
        <v>0</v>
      </c>
      <c r="HU13" s="201">
        <v>0</v>
      </c>
      <c r="HV13" s="201">
        <v>0</v>
      </c>
      <c r="HW13" s="201">
        <v>0</v>
      </c>
      <c r="HX13" s="201">
        <v>0</v>
      </c>
      <c r="HY13" s="201">
        <v>0</v>
      </c>
      <c r="HZ13" s="201">
        <v>0</v>
      </c>
      <c r="IA13" s="201">
        <v>0</v>
      </c>
      <c r="IB13" s="201">
        <v>0</v>
      </c>
      <c r="IC13" s="201">
        <v>0</v>
      </c>
      <c r="ID13" s="201">
        <v>0</v>
      </c>
      <c r="IE13" s="201">
        <v>0</v>
      </c>
      <c r="IF13" s="201">
        <v>0</v>
      </c>
      <c r="IG13" s="201">
        <v>0</v>
      </c>
      <c r="IH13" s="201">
        <v>0</v>
      </c>
      <c r="II13" s="201">
        <v>0</v>
      </c>
      <c r="IJ13" s="201">
        <v>0</v>
      </c>
      <c r="IK13" s="201">
        <v>0</v>
      </c>
      <c r="IL13" s="201">
        <v>0</v>
      </c>
      <c r="IM13" s="201">
        <v>0</v>
      </c>
      <c r="IN13" s="201">
        <v>0</v>
      </c>
      <c r="IO13" s="201">
        <v>0</v>
      </c>
      <c r="IP13" s="201">
        <v>0</v>
      </c>
      <c r="IQ13" s="201">
        <v>0</v>
      </c>
      <c r="IR13" s="201">
        <v>0</v>
      </c>
      <c r="IS13" s="201">
        <v>0</v>
      </c>
      <c r="IT13" s="201">
        <v>0</v>
      </c>
      <c r="IU13" s="201">
        <v>0</v>
      </c>
      <c r="IV13" s="201">
        <v>0</v>
      </c>
      <c r="IW13" s="201">
        <v>0</v>
      </c>
      <c r="IX13" s="201">
        <v>0</v>
      </c>
      <c r="IY13" s="201">
        <v>0</v>
      </c>
      <c r="IZ13" s="201">
        <v>0</v>
      </c>
      <c r="JA13" s="201">
        <v>0</v>
      </c>
      <c r="JB13" s="201">
        <v>0</v>
      </c>
      <c r="JC13" s="201">
        <v>0</v>
      </c>
      <c r="JD13" s="201">
        <v>0</v>
      </c>
      <c r="JE13" s="201">
        <v>0</v>
      </c>
      <c r="JF13" s="201">
        <v>0</v>
      </c>
      <c r="JG13" s="201">
        <v>0</v>
      </c>
      <c r="JH13" s="201">
        <v>0</v>
      </c>
      <c r="JI13" s="201">
        <v>0</v>
      </c>
      <c r="JJ13" s="201">
        <v>0</v>
      </c>
      <c r="JK13" s="201">
        <v>0</v>
      </c>
      <c r="JL13" s="201">
        <v>0</v>
      </c>
      <c r="JM13" s="201">
        <v>0</v>
      </c>
      <c r="JN13" s="201">
        <v>0</v>
      </c>
      <c r="JO13" s="201">
        <v>0</v>
      </c>
      <c r="JP13" s="201">
        <v>0</v>
      </c>
      <c r="JQ13" s="201">
        <v>0</v>
      </c>
      <c r="JR13" s="201">
        <v>0</v>
      </c>
      <c r="JS13" s="201">
        <v>0</v>
      </c>
      <c r="JT13" s="201">
        <v>0</v>
      </c>
      <c r="JU13" s="201">
        <v>0</v>
      </c>
      <c r="JV13" s="201">
        <v>0</v>
      </c>
      <c r="JW13" s="201">
        <v>0</v>
      </c>
      <c r="JX13" s="201">
        <v>0</v>
      </c>
      <c r="JY13" s="201">
        <v>0</v>
      </c>
      <c r="JZ13" s="201">
        <v>0</v>
      </c>
      <c r="KA13" s="201">
        <v>0</v>
      </c>
      <c r="KB13" s="201">
        <v>0</v>
      </c>
      <c r="KC13" s="201">
        <v>0</v>
      </c>
      <c r="KD13" s="201">
        <v>0</v>
      </c>
      <c r="KE13" s="201">
        <v>0</v>
      </c>
      <c r="KF13" s="201">
        <v>0</v>
      </c>
      <c r="KG13" s="201">
        <v>0</v>
      </c>
      <c r="KH13" s="201">
        <v>0</v>
      </c>
      <c r="KI13" s="201">
        <v>0</v>
      </c>
      <c r="KJ13" s="201">
        <v>0</v>
      </c>
      <c r="KK13" s="201">
        <v>0</v>
      </c>
      <c r="KL13" s="201">
        <v>0</v>
      </c>
      <c r="KM13" s="201">
        <v>0</v>
      </c>
      <c r="KN13" s="201">
        <v>0</v>
      </c>
      <c r="KO13" s="201">
        <v>0</v>
      </c>
      <c r="KP13" s="201">
        <v>0</v>
      </c>
      <c r="KQ13" s="201">
        <v>0</v>
      </c>
      <c r="KR13" s="201">
        <v>0</v>
      </c>
      <c r="KS13" s="201">
        <v>0</v>
      </c>
      <c r="KT13" s="201">
        <v>0</v>
      </c>
      <c r="KU13" s="201">
        <v>0</v>
      </c>
      <c r="KV13" s="201">
        <v>0</v>
      </c>
      <c r="KW13" s="201">
        <v>0</v>
      </c>
      <c r="KX13" s="201">
        <v>0</v>
      </c>
      <c r="KY13" s="201">
        <v>0</v>
      </c>
      <c r="KZ13" s="201">
        <v>0</v>
      </c>
      <c r="LA13" s="201">
        <v>0</v>
      </c>
      <c r="LB13" s="201">
        <v>0</v>
      </c>
      <c r="LC13" s="201">
        <v>0</v>
      </c>
      <c r="LD13" s="201">
        <v>0</v>
      </c>
      <c r="LE13" s="201">
        <v>0</v>
      </c>
      <c r="LF13" s="201">
        <v>0</v>
      </c>
      <c r="LG13" s="201">
        <v>0</v>
      </c>
      <c r="LH13" s="201">
        <v>0</v>
      </c>
      <c r="LI13" s="201">
        <v>0</v>
      </c>
      <c r="LJ13" s="201">
        <v>0</v>
      </c>
      <c r="LK13" s="201">
        <v>0</v>
      </c>
      <c r="LL13" s="201">
        <v>0</v>
      </c>
      <c r="LM13" s="201">
        <v>0</v>
      </c>
      <c r="LN13" s="201">
        <v>4330142</v>
      </c>
      <c r="LO13" s="201">
        <v>1717829</v>
      </c>
      <c r="LP13" s="201">
        <v>858226</v>
      </c>
      <c r="LQ13" s="201">
        <v>373757</v>
      </c>
      <c r="LR13" s="201">
        <v>592993</v>
      </c>
      <c r="LS13" s="201">
        <v>593207</v>
      </c>
      <c r="LT13" s="201">
        <v>57049</v>
      </c>
      <c r="LU13" s="201">
        <v>0</v>
      </c>
      <c r="LV13" s="201">
        <v>50273</v>
      </c>
      <c r="LW13" s="201">
        <v>0</v>
      </c>
      <c r="LX13" s="201">
        <v>0</v>
      </c>
      <c r="LY13" s="201">
        <v>0</v>
      </c>
      <c r="LZ13" s="201">
        <v>215557</v>
      </c>
      <c r="MA13" s="201">
        <v>201828</v>
      </c>
      <c r="MB13" s="201">
        <v>0</v>
      </c>
      <c r="MC13" s="201">
        <v>1071997</v>
      </c>
      <c r="MD13" s="201">
        <v>0</v>
      </c>
      <c r="ME13" s="201">
        <v>0</v>
      </c>
      <c r="MF13" s="201">
        <v>293081</v>
      </c>
      <c r="MG13" s="201">
        <v>109077</v>
      </c>
      <c r="MH13" s="201">
        <v>3212980</v>
      </c>
      <c r="MI13" s="201">
        <v>2245673</v>
      </c>
      <c r="MJ13" s="201">
        <v>521991</v>
      </c>
      <c r="MK13" s="201">
        <v>1633303</v>
      </c>
      <c r="ML13" s="201">
        <v>1440013</v>
      </c>
      <c r="MM13" s="201">
        <v>931474</v>
      </c>
      <c r="MN13" s="201">
        <v>184834</v>
      </c>
      <c r="MO13" s="201">
        <v>0</v>
      </c>
      <c r="MP13" s="201">
        <v>505044</v>
      </c>
      <c r="MQ13" s="201">
        <v>0</v>
      </c>
      <c r="MR13" s="201">
        <v>0</v>
      </c>
      <c r="MS13" s="201">
        <v>0</v>
      </c>
      <c r="MT13" s="201">
        <v>0</v>
      </c>
      <c r="MU13" s="201">
        <v>179726</v>
      </c>
      <c r="MV13" s="201">
        <v>0</v>
      </c>
      <c r="MW13" s="201">
        <v>3088751</v>
      </c>
      <c r="MX13" s="201">
        <v>0</v>
      </c>
      <c r="MY13" s="201">
        <v>212431</v>
      </c>
      <c r="MZ13" s="201">
        <v>669860</v>
      </c>
      <c r="NA13" s="201">
        <v>962899</v>
      </c>
      <c r="NB13" s="201">
        <v>1607197</v>
      </c>
      <c r="NC13" s="201">
        <v>787682</v>
      </c>
      <c r="ND13" s="201">
        <v>47059</v>
      </c>
      <c r="NE13" s="201">
        <v>1526967</v>
      </c>
      <c r="NF13" s="201">
        <v>763512</v>
      </c>
      <c r="NG13" s="201">
        <v>268299</v>
      </c>
      <c r="NH13" s="201">
        <v>17403</v>
      </c>
      <c r="NI13" s="201">
        <v>0</v>
      </c>
      <c r="NJ13" s="201">
        <v>407844</v>
      </c>
      <c r="NK13" s="201">
        <v>0</v>
      </c>
      <c r="NL13" s="201">
        <v>0</v>
      </c>
      <c r="NM13" s="201">
        <v>0</v>
      </c>
      <c r="NN13" s="201">
        <v>0</v>
      </c>
      <c r="NO13" s="201">
        <v>37386</v>
      </c>
      <c r="NP13" s="201">
        <v>0</v>
      </c>
      <c r="NQ13" s="201">
        <v>2111033</v>
      </c>
      <c r="NR13" s="201">
        <v>0</v>
      </c>
      <c r="NS13" s="201">
        <v>0</v>
      </c>
      <c r="NT13" s="201">
        <v>112984</v>
      </c>
      <c r="NU13" s="201">
        <v>268771</v>
      </c>
      <c r="NV13" s="201">
        <v>0</v>
      </c>
      <c r="NW13" s="201">
        <v>0</v>
      </c>
      <c r="NX13" s="201">
        <v>0</v>
      </c>
      <c r="NY13" s="201">
        <v>492834</v>
      </c>
      <c r="NZ13" s="201">
        <v>0</v>
      </c>
      <c r="OA13" s="201">
        <v>0</v>
      </c>
      <c r="OB13" s="201">
        <v>0</v>
      </c>
      <c r="OC13" s="201">
        <v>0</v>
      </c>
      <c r="OD13" s="201">
        <v>0</v>
      </c>
      <c r="OE13" s="201">
        <v>0</v>
      </c>
      <c r="OF13" s="201">
        <v>0</v>
      </c>
      <c r="OG13" s="201">
        <v>0</v>
      </c>
      <c r="OH13" s="201">
        <v>0</v>
      </c>
      <c r="OI13" s="201">
        <v>0</v>
      </c>
      <c r="OJ13" s="201">
        <v>0</v>
      </c>
      <c r="OK13" s="201">
        <v>0</v>
      </c>
      <c r="OL13" s="201">
        <v>0</v>
      </c>
      <c r="OM13" s="201">
        <v>0</v>
      </c>
      <c r="ON13" s="201">
        <v>0</v>
      </c>
      <c r="OO13" s="201">
        <v>0</v>
      </c>
      <c r="OP13" s="201">
        <v>0</v>
      </c>
      <c r="OQ13" s="201">
        <v>0</v>
      </c>
      <c r="OR13" s="201">
        <v>0</v>
      </c>
      <c r="OS13" s="201">
        <v>0</v>
      </c>
      <c r="OT13" s="201">
        <v>0</v>
      </c>
      <c r="OU13" s="201">
        <v>0</v>
      </c>
      <c r="OV13" s="201">
        <v>0</v>
      </c>
      <c r="OW13" s="201">
        <v>0</v>
      </c>
      <c r="OX13" s="201">
        <v>0</v>
      </c>
      <c r="OY13" s="201">
        <v>0</v>
      </c>
      <c r="OZ13" s="201">
        <v>0</v>
      </c>
      <c r="PA13" s="201">
        <v>0</v>
      </c>
      <c r="PB13" s="201">
        <v>0</v>
      </c>
      <c r="PC13" s="201">
        <v>0</v>
      </c>
      <c r="PD13" s="201">
        <v>0</v>
      </c>
      <c r="PE13" s="201">
        <v>0</v>
      </c>
      <c r="PF13" s="201">
        <v>0</v>
      </c>
      <c r="PG13" s="201">
        <v>0</v>
      </c>
      <c r="PH13" s="201">
        <v>0</v>
      </c>
      <c r="PI13" s="201">
        <v>0</v>
      </c>
      <c r="PJ13" s="201">
        <v>1066026.5235268362</v>
      </c>
      <c r="PK13" s="201">
        <v>553520.39225696155</v>
      </c>
      <c r="PL13" s="201">
        <v>166279.89389149041</v>
      </c>
      <c r="PM13" s="201">
        <v>325798.73570748966</v>
      </c>
      <c r="PN13" s="201">
        <v>469135.62604274228</v>
      </c>
      <c r="PO13" s="201">
        <v>208884.98380801224</v>
      </c>
      <c r="PP13" s="201">
        <v>30207.225909739245</v>
      </c>
      <c r="PQ13" s="201">
        <v>0</v>
      </c>
      <c r="PR13" s="201">
        <v>112209.76803394847</v>
      </c>
      <c r="PS13" s="201">
        <v>0</v>
      </c>
      <c r="PT13" s="201">
        <v>0</v>
      </c>
      <c r="PU13" s="201">
        <v>0</v>
      </c>
      <c r="PV13" s="201">
        <v>25112.728783758714</v>
      </c>
      <c r="PW13" s="201">
        <v>48807.167462285499</v>
      </c>
      <c r="PX13" s="201">
        <v>0</v>
      </c>
      <c r="PY13" s="201">
        <v>730672.32910149521</v>
      </c>
      <c r="PZ13" s="201">
        <v>0</v>
      </c>
      <c r="QA13" s="201">
        <v>24748.544877979595</v>
      </c>
      <c r="QB13" s="201">
        <v>125346.95099980792</v>
      </c>
      <c r="QC13" s="201">
        <v>156199.12959745285</v>
      </c>
      <c r="QD13" s="193">
        <v>0.89565480914169127</v>
      </c>
    </row>
    <row r="14" spans="1:446" x14ac:dyDescent="0.2">
      <c r="A14" s="200" t="s">
        <v>684</v>
      </c>
      <c r="B14" s="200" t="s">
        <v>684</v>
      </c>
      <c r="C14" s="201">
        <f>ROUND(TAMUCT!H18,0)-ROUND(TAMUCT!H288,0)</f>
        <v>0</v>
      </c>
      <c r="D14" s="312">
        <v>42295</v>
      </c>
      <c r="E14" s="200" t="s">
        <v>703</v>
      </c>
      <c r="F14" s="200">
        <v>2018</v>
      </c>
      <c r="G14" s="201">
        <v>10300106</v>
      </c>
      <c r="H14" s="201">
        <v>1034239</v>
      </c>
      <c r="I14" s="201">
        <v>5790616</v>
      </c>
      <c r="J14" s="201">
        <v>5193899</v>
      </c>
      <c r="K14" s="201">
        <v>4046297</v>
      </c>
      <c r="L14" s="200" t="s">
        <v>744</v>
      </c>
      <c r="M14" s="200" t="s">
        <v>745</v>
      </c>
      <c r="N14" s="200" t="s">
        <v>746</v>
      </c>
      <c r="O14" s="201">
        <v>243</v>
      </c>
      <c r="P14" s="201">
        <v>1753</v>
      </c>
      <c r="Q14" s="201">
        <v>579</v>
      </c>
      <c r="R14" s="201">
        <v>0</v>
      </c>
      <c r="S14" s="201">
        <v>0</v>
      </c>
      <c r="T14" s="203" t="s">
        <v>900</v>
      </c>
      <c r="U14" s="203" t="s">
        <v>901</v>
      </c>
      <c r="V14" s="297" t="s">
        <v>902</v>
      </c>
      <c r="W14" s="201">
        <v>1107</v>
      </c>
      <c r="X14" s="201">
        <v>175</v>
      </c>
      <c r="Y14" s="201">
        <v>83</v>
      </c>
      <c r="Z14" s="201">
        <v>54</v>
      </c>
      <c r="AA14" s="201">
        <v>0</v>
      </c>
      <c r="AB14" s="201">
        <v>183</v>
      </c>
      <c r="AC14" s="201">
        <v>0</v>
      </c>
      <c r="AD14" s="201">
        <v>0</v>
      </c>
      <c r="AE14" s="201">
        <v>312</v>
      </c>
      <c r="AF14" s="201">
        <v>0</v>
      </c>
      <c r="AG14" s="201">
        <v>0</v>
      </c>
      <c r="AH14" s="201">
        <v>0</v>
      </c>
      <c r="AI14" s="201">
        <v>0</v>
      </c>
      <c r="AJ14" s="201">
        <v>0</v>
      </c>
      <c r="AK14" s="201">
        <v>0</v>
      </c>
      <c r="AL14" s="201">
        <v>1410</v>
      </c>
      <c r="AM14" s="201">
        <v>0</v>
      </c>
      <c r="AN14" s="201">
        <v>0</v>
      </c>
      <c r="AO14" s="201">
        <v>150</v>
      </c>
      <c r="AP14" s="201">
        <v>24</v>
      </c>
      <c r="AQ14" s="201">
        <v>12061</v>
      </c>
      <c r="AR14" s="201">
        <v>2366</v>
      </c>
      <c r="AS14" s="201">
        <v>482</v>
      </c>
      <c r="AT14" s="201">
        <v>1278</v>
      </c>
      <c r="AU14" s="201">
        <v>0</v>
      </c>
      <c r="AV14" s="201">
        <v>1989</v>
      </c>
      <c r="AW14" s="201">
        <v>0</v>
      </c>
      <c r="AX14" s="201">
        <v>0</v>
      </c>
      <c r="AY14" s="201">
        <v>1968</v>
      </c>
      <c r="AZ14" s="201">
        <v>0</v>
      </c>
      <c r="BA14" s="201">
        <v>0</v>
      </c>
      <c r="BB14" s="201">
        <v>0</v>
      </c>
      <c r="BC14" s="201">
        <v>0</v>
      </c>
      <c r="BD14" s="201">
        <v>0</v>
      </c>
      <c r="BE14" s="201">
        <v>0</v>
      </c>
      <c r="BF14" s="201">
        <v>13530</v>
      </c>
      <c r="BG14" s="201">
        <v>0</v>
      </c>
      <c r="BH14" s="201">
        <v>180</v>
      </c>
      <c r="BI14" s="201">
        <v>624</v>
      </c>
      <c r="BJ14" s="201">
        <v>1130</v>
      </c>
      <c r="BK14" s="201">
        <v>2791</v>
      </c>
      <c r="BL14" s="201">
        <v>136</v>
      </c>
      <c r="BM14" s="201">
        <v>0</v>
      </c>
      <c r="BN14" s="201">
        <v>1537</v>
      </c>
      <c r="BO14" s="201">
        <v>0</v>
      </c>
      <c r="BP14" s="201">
        <v>909</v>
      </c>
      <c r="BQ14" s="201">
        <v>735</v>
      </c>
      <c r="BR14" s="201">
        <v>0</v>
      </c>
      <c r="BS14" s="201">
        <v>0</v>
      </c>
      <c r="BT14" s="201">
        <v>0</v>
      </c>
      <c r="BU14" s="201">
        <v>0</v>
      </c>
      <c r="BV14" s="201">
        <v>0</v>
      </c>
      <c r="BW14" s="201">
        <v>0</v>
      </c>
      <c r="BX14" s="201">
        <v>150</v>
      </c>
      <c r="BY14" s="201">
        <v>0</v>
      </c>
      <c r="BZ14" s="201">
        <v>2740</v>
      </c>
      <c r="CA14" s="201">
        <v>0</v>
      </c>
      <c r="CB14" s="201">
        <v>0</v>
      </c>
      <c r="CC14" s="201">
        <v>117</v>
      </c>
      <c r="CD14" s="201">
        <v>0</v>
      </c>
      <c r="CE14" s="201">
        <v>0</v>
      </c>
      <c r="CF14" s="201">
        <v>0</v>
      </c>
      <c r="CG14" s="201">
        <v>0</v>
      </c>
      <c r="CH14" s="201">
        <v>0</v>
      </c>
      <c r="CI14" s="201">
        <v>0</v>
      </c>
      <c r="CJ14" s="201">
        <v>0</v>
      </c>
      <c r="CK14" s="201">
        <v>0</v>
      </c>
      <c r="CL14" s="201">
        <v>0</v>
      </c>
      <c r="CM14" s="201">
        <v>0</v>
      </c>
      <c r="CN14" s="201">
        <v>0</v>
      </c>
      <c r="CO14" s="201">
        <v>0</v>
      </c>
      <c r="CP14" s="201">
        <v>0</v>
      </c>
      <c r="CQ14" s="201">
        <v>0</v>
      </c>
      <c r="CR14" s="201">
        <v>0</v>
      </c>
      <c r="CS14" s="201">
        <v>0</v>
      </c>
      <c r="CT14" s="201">
        <v>0</v>
      </c>
      <c r="CU14" s="201">
        <v>0</v>
      </c>
      <c r="CV14" s="201">
        <v>0</v>
      </c>
      <c r="CW14" s="201">
        <v>0</v>
      </c>
      <c r="CX14" s="201">
        <v>0</v>
      </c>
      <c r="CY14" s="201">
        <v>0</v>
      </c>
      <c r="CZ14" s="201">
        <v>0</v>
      </c>
      <c r="DA14" s="201">
        <v>0</v>
      </c>
      <c r="DB14" s="201">
        <v>0</v>
      </c>
      <c r="DC14" s="201">
        <v>0</v>
      </c>
      <c r="DD14" s="201">
        <v>0</v>
      </c>
      <c r="DE14" s="201">
        <v>0</v>
      </c>
      <c r="DF14" s="201">
        <v>0</v>
      </c>
      <c r="DG14" s="201">
        <v>0</v>
      </c>
      <c r="DH14" s="201">
        <v>0</v>
      </c>
      <c r="DI14" s="201">
        <v>0</v>
      </c>
      <c r="DJ14" s="201">
        <v>0</v>
      </c>
      <c r="DK14" s="201">
        <v>0</v>
      </c>
      <c r="DL14" s="201">
        <v>0</v>
      </c>
      <c r="DM14" s="201">
        <v>0</v>
      </c>
      <c r="DN14" s="201">
        <v>0</v>
      </c>
      <c r="DO14" s="201">
        <v>0</v>
      </c>
      <c r="DP14" s="201">
        <v>0</v>
      </c>
      <c r="DQ14" s="201">
        <v>0</v>
      </c>
      <c r="DR14" s="201">
        <v>0</v>
      </c>
      <c r="DS14" s="201">
        <v>94685</v>
      </c>
      <c r="DT14" s="201">
        <v>17954</v>
      </c>
      <c r="DU14" s="201">
        <v>9911</v>
      </c>
      <c r="DV14" s="201">
        <v>5150</v>
      </c>
      <c r="DW14" s="201">
        <v>0</v>
      </c>
      <c r="DX14" s="201">
        <v>22232</v>
      </c>
      <c r="DY14" s="201">
        <v>0</v>
      </c>
      <c r="DZ14" s="201">
        <v>0</v>
      </c>
      <c r="EA14" s="201">
        <v>36515</v>
      </c>
      <c r="EB14" s="201">
        <v>0</v>
      </c>
      <c r="EC14" s="201">
        <v>0</v>
      </c>
      <c r="ED14" s="201">
        <v>0</v>
      </c>
      <c r="EE14" s="201">
        <v>0</v>
      </c>
      <c r="EF14" s="201">
        <v>0</v>
      </c>
      <c r="EG14" s="201">
        <v>0</v>
      </c>
      <c r="EH14" s="201">
        <v>123237</v>
      </c>
      <c r="EI14" s="201">
        <v>0</v>
      </c>
      <c r="EJ14" s="201">
        <v>0</v>
      </c>
      <c r="EK14" s="201">
        <v>18408</v>
      </c>
      <c r="EL14" s="201">
        <v>3579</v>
      </c>
      <c r="EM14" s="201">
        <v>1135977</v>
      </c>
      <c r="EN14" s="201">
        <v>342702</v>
      </c>
      <c r="EO14" s="201">
        <v>111330</v>
      </c>
      <c r="EP14" s="201">
        <v>168361</v>
      </c>
      <c r="EQ14" s="201">
        <v>0</v>
      </c>
      <c r="ER14" s="201">
        <v>278358</v>
      </c>
      <c r="ES14" s="201">
        <v>0</v>
      </c>
      <c r="ET14" s="201">
        <v>0</v>
      </c>
      <c r="EU14" s="201">
        <v>291241</v>
      </c>
      <c r="EV14" s="201">
        <v>0</v>
      </c>
      <c r="EW14" s="201">
        <v>0</v>
      </c>
      <c r="EX14" s="201">
        <v>0</v>
      </c>
      <c r="EY14" s="201">
        <v>0</v>
      </c>
      <c r="EZ14" s="201">
        <v>0</v>
      </c>
      <c r="FA14" s="201">
        <v>0</v>
      </c>
      <c r="FB14" s="201">
        <v>1779095</v>
      </c>
      <c r="FC14" s="201">
        <v>0</v>
      </c>
      <c r="FD14" s="201">
        <v>38850</v>
      </c>
      <c r="FE14" s="201">
        <v>108712</v>
      </c>
      <c r="FF14" s="201">
        <v>188114</v>
      </c>
      <c r="FG14" s="201">
        <v>1000299</v>
      </c>
      <c r="FH14" s="201">
        <v>104448</v>
      </c>
      <c r="FI14" s="201">
        <v>0</v>
      </c>
      <c r="FJ14" s="201">
        <v>495126</v>
      </c>
      <c r="FK14" s="201">
        <v>0</v>
      </c>
      <c r="FL14" s="201">
        <v>201916</v>
      </c>
      <c r="FM14" s="201">
        <v>127220</v>
      </c>
      <c r="FN14" s="201">
        <v>0</v>
      </c>
      <c r="FO14" s="201">
        <v>0</v>
      </c>
      <c r="FP14" s="201">
        <v>0</v>
      </c>
      <c r="FQ14" s="201">
        <v>0</v>
      </c>
      <c r="FR14" s="201">
        <v>0</v>
      </c>
      <c r="FS14" s="201">
        <v>0</v>
      </c>
      <c r="FT14" s="201">
        <v>64977</v>
      </c>
      <c r="FU14" s="201">
        <v>0</v>
      </c>
      <c r="FV14" s="201">
        <v>653229</v>
      </c>
      <c r="FW14" s="201">
        <v>0</v>
      </c>
      <c r="FX14" s="201">
        <v>0</v>
      </c>
      <c r="FY14" s="201">
        <v>31003</v>
      </c>
      <c r="FZ14" s="201">
        <v>0</v>
      </c>
      <c r="GA14" s="201">
        <v>0</v>
      </c>
      <c r="GB14" s="201">
        <v>0</v>
      </c>
      <c r="GC14" s="201">
        <v>0</v>
      </c>
      <c r="GD14" s="201">
        <v>0</v>
      </c>
      <c r="GE14" s="201">
        <v>0</v>
      </c>
      <c r="GF14" s="201">
        <v>0</v>
      </c>
      <c r="GG14" s="201">
        <v>0</v>
      </c>
      <c r="GH14" s="201">
        <v>0</v>
      </c>
      <c r="GI14" s="201">
        <v>0</v>
      </c>
      <c r="GJ14" s="201">
        <v>0</v>
      </c>
      <c r="GK14" s="201">
        <v>0</v>
      </c>
      <c r="GL14" s="201">
        <v>0</v>
      </c>
      <c r="GM14" s="201">
        <v>0</v>
      </c>
      <c r="GN14" s="201">
        <v>0</v>
      </c>
      <c r="GO14" s="201">
        <v>0</v>
      </c>
      <c r="GP14" s="201">
        <v>0</v>
      </c>
      <c r="GQ14" s="201">
        <v>0</v>
      </c>
      <c r="GR14" s="201">
        <v>0</v>
      </c>
      <c r="GS14" s="201">
        <v>0</v>
      </c>
      <c r="GT14" s="201">
        <v>0</v>
      </c>
      <c r="GU14" s="201">
        <v>0</v>
      </c>
      <c r="GV14" s="201">
        <v>0</v>
      </c>
      <c r="GW14" s="201">
        <v>0</v>
      </c>
      <c r="GX14" s="201">
        <v>0</v>
      </c>
      <c r="GY14" s="201">
        <v>0</v>
      </c>
      <c r="GZ14" s="201">
        <v>0</v>
      </c>
      <c r="HA14" s="201">
        <v>0</v>
      </c>
      <c r="HB14" s="201">
        <v>0</v>
      </c>
      <c r="HC14" s="201">
        <v>0</v>
      </c>
      <c r="HD14" s="201">
        <v>0</v>
      </c>
      <c r="HE14" s="201">
        <v>0</v>
      </c>
      <c r="HF14" s="201">
        <v>0</v>
      </c>
      <c r="HG14" s="201">
        <v>0</v>
      </c>
      <c r="HH14" s="201">
        <v>0</v>
      </c>
      <c r="HI14" s="201">
        <v>0</v>
      </c>
      <c r="HJ14" s="201">
        <v>0</v>
      </c>
      <c r="HK14" s="201">
        <v>0</v>
      </c>
      <c r="HL14" s="201">
        <v>0</v>
      </c>
      <c r="HM14" s="201">
        <v>0</v>
      </c>
      <c r="HN14" s="201">
        <v>0</v>
      </c>
      <c r="HP14" s="204" t="s">
        <v>732</v>
      </c>
      <c r="HQ14" s="200">
        <f>'Relative Weights'!$H$1</f>
        <v>2018</v>
      </c>
      <c r="HR14" s="201">
        <v>0</v>
      </c>
      <c r="HS14" s="201">
        <v>0</v>
      </c>
      <c r="HT14" s="201">
        <v>0</v>
      </c>
      <c r="HU14" s="201">
        <v>0</v>
      </c>
      <c r="HV14" s="201">
        <v>0</v>
      </c>
      <c r="HW14" s="201">
        <v>0</v>
      </c>
      <c r="HX14" s="201">
        <v>0</v>
      </c>
      <c r="HY14" s="201">
        <v>0</v>
      </c>
      <c r="HZ14" s="201">
        <v>0</v>
      </c>
      <c r="IA14" s="201">
        <v>0</v>
      </c>
      <c r="IB14" s="201">
        <v>0</v>
      </c>
      <c r="IC14" s="201">
        <v>0</v>
      </c>
      <c r="ID14" s="201">
        <v>0</v>
      </c>
      <c r="IE14" s="201">
        <v>0</v>
      </c>
      <c r="IF14" s="201">
        <v>0</v>
      </c>
      <c r="IG14" s="201">
        <v>0</v>
      </c>
      <c r="IH14" s="201">
        <v>0</v>
      </c>
      <c r="II14" s="201">
        <v>0</v>
      </c>
      <c r="IJ14" s="201">
        <v>0</v>
      </c>
      <c r="IK14" s="201">
        <v>0</v>
      </c>
      <c r="IL14" s="201">
        <v>0</v>
      </c>
      <c r="IM14" s="201">
        <v>0</v>
      </c>
      <c r="IN14" s="201">
        <v>0</v>
      </c>
      <c r="IO14" s="201">
        <v>0</v>
      </c>
      <c r="IP14" s="201">
        <v>0</v>
      </c>
      <c r="IQ14" s="201">
        <v>0</v>
      </c>
      <c r="IR14" s="201">
        <v>0</v>
      </c>
      <c r="IS14" s="201">
        <v>0</v>
      </c>
      <c r="IT14" s="201">
        <v>0</v>
      </c>
      <c r="IU14" s="201">
        <v>0</v>
      </c>
      <c r="IV14" s="201">
        <v>0</v>
      </c>
      <c r="IW14" s="201">
        <v>0</v>
      </c>
      <c r="IX14" s="201">
        <v>0</v>
      </c>
      <c r="IY14" s="201">
        <v>0</v>
      </c>
      <c r="IZ14" s="201">
        <v>0</v>
      </c>
      <c r="JA14" s="201">
        <v>0</v>
      </c>
      <c r="JB14" s="201">
        <v>0</v>
      </c>
      <c r="JC14" s="201">
        <v>0</v>
      </c>
      <c r="JD14" s="201">
        <v>0</v>
      </c>
      <c r="JE14" s="201">
        <v>0</v>
      </c>
      <c r="JF14" s="201">
        <v>0</v>
      </c>
      <c r="JG14" s="201">
        <v>0</v>
      </c>
      <c r="JH14" s="201">
        <v>0</v>
      </c>
      <c r="JI14" s="201">
        <v>0</v>
      </c>
      <c r="JJ14" s="201">
        <v>0</v>
      </c>
      <c r="JK14" s="201">
        <v>0</v>
      </c>
      <c r="JL14" s="201">
        <v>0</v>
      </c>
      <c r="JM14" s="201">
        <v>0</v>
      </c>
      <c r="JN14" s="201">
        <v>0</v>
      </c>
      <c r="JO14" s="201">
        <v>0</v>
      </c>
      <c r="JP14" s="201">
        <v>0</v>
      </c>
      <c r="JQ14" s="201">
        <v>0</v>
      </c>
      <c r="JR14" s="201">
        <v>0</v>
      </c>
      <c r="JS14" s="201">
        <v>0</v>
      </c>
      <c r="JT14" s="201">
        <v>0</v>
      </c>
      <c r="JU14" s="201">
        <v>0</v>
      </c>
      <c r="JV14" s="201">
        <v>0</v>
      </c>
      <c r="JW14" s="201">
        <v>0</v>
      </c>
      <c r="JX14" s="201">
        <v>0</v>
      </c>
      <c r="JY14" s="201">
        <v>0</v>
      </c>
      <c r="JZ14" s="201">
        <v>0</v>
      </c>
      <c r="KA14" s="201">
        <v>0</v>
      </c>
      <c r="KB14" s="201">
        <v>0</v>
      </c>
      <c r="KC14" s="201">
        <v>0</v>
      </c>
      <c r="KD14" s="201">
        <v>0</v>
      </c>
      <c r="KE14" s="201">
        <v>0</v>
      </c>
      <c r="KF14" s="201">
        <v>0</v>
      </c>
      <c r="KG14" s="201">
        <v>0</v>
      </c>
      <c r="KH14" s="201">
        <v>0</v>
      </c>
      <c r="KI14" s="201">
        <v>0</v>
      </c>
      <c r="KJ14" s="201">
        <v>0</v>
      </c>
      <c r="KK14" s="201">
        <v>0</v>
      </c>
      <c r="KL14" s="201">
        <v>0</v>
      </c>
      <c r="KM14" s="201">
        <v>0</v>
      </c>
      <c r="KN14" s="201">
        <v>0</v>
      </c>
      <c r="KO14" s="201">
        <v>0</v>
      </c>
      <c r="KP14" s="201">
        <v>0</v>
      </c>
      <c r="KQ14" s="201">
        <v>0</v>
      </c>
      <c r="KR14" s="201">
        <v>0</v>
      </c>
      <c r="KS14" s="201">
        <v>0</v>
      </c>
      <c r="KT14" s="201">
        <v>0</v>
      </c>
      <c r="KU14" s="201">
        <v>0</v>
      </c>
      <c r="KV14" s="201">
        <v>0</v>
      </c>
      <c r="KW14" s="201">
        <v>0</v>
      </c>
      <c r="KX14" s="201">
        <v>0</v>
      </c>
      <c r="KY14" s="201">
        <v>0</v>
      </c>
      <c r="KZ14" s="201">
        <v>0</v>
      </c>
      <c r="LA14" s="201">
        <v>0</v>
      </c>
      <c r="LB14" s="201">
        <v>0</v>
      </c>
      <c r="LC14" s="201">
        <v>0</v>
      </c>
      <c r="LD14" s="201">
        <v>0</v>
      </c>
      <c r="LE14" s="201">
        <v>0</v>
      </c>
      <c r="LF14" s="201">
        <v>0</v>
      </c>
      <c r="LG14" s="201">
        <v>0</v>
      </c>
      <c r="LH14" s="201">
        <v>0</v>
      </c>
      <c r="LI14" s="201">
        <v>0</v>
      </c>
      <c r="LJ14" s="201">
        <v>0</v>
      </c>
      <c r="LK14" s="201">
        <v>0</v>
      </c>
      <c r="LL14" s="201">
        <v>0</v>
      </c>
      <c r="LM14" s="201">
        <v>0</v>
      </c>
      <c r="LN14" s="201">
        <v>0</v>
      </c>
      <c r="LO14" s="201">
        <v>0</v>
      </c>
      <c r="LP14" s="201">
        <v>0</v>
      </c>
      <c r="LQ14" s="201">
        <v>0</v>
      </c>
      <c r="LR14" s="201">
        <v>0</v>
      </c>
      <c r="LS14" s="201">
        <v>0</v>
      </c>
      <c r="LT14" s="201">
        <v>0</v>
      </c>
      <c r="LU14" s="201">
        <v>0</v>
      </c>
      <c r="LV14" s="201">
        <v>0</v>
      </c>
      <c r="LW14" s="201">
        <v>0</v>
      </c>
      <c r="LX14" s="201">
        <v>0</v>
      </c>
      <c r="LY14" s="201">
        <v>0</v>
      </c>
      <c r="LZ14" s="201">
        <v>0</v>
      </c>
      <c r="MA14" s="201">
        <v>0</v>
      </c>
      <c r="MB14" s="201">
        <v>0</v>
      </c>
      <c r="MC14" s="201">
        <v>0</v>
      </c>
      <c r="MD14" s="201">
        <v>0</v>
      </c>
      <c r="ME14" s="201">
        <v>0</v>
      </c>
      <c r="MF14" s="201">
        <v>0</v>
      </c>
      <c r="MG14" s="201">
        <v>0</v>
      </c>
      <c r="MH14" s="201">
        <v>0</v>
      </c>
      <c r="MI14" s="201">
        <v>0</v>
      </c>
      <c r="MJ14" s="201">
        <v>0</v>
      </c>
      <c r="MK14" s="201">
        <v>0</v>
      </c>
      <c r="ML14" s="201">
        <v>0</v>
      </c>
      <c r="MM14" s="201">
        <v>0</v>
      </c>
      <c r="MN14" s="201">
        <v>0</v>
      </c>
      <c r="MO14" s="201">
        <v>0</v>
      </c>
      <c r="MP14" s="201">
        <v>0</v>
      </c>
      <c r="MQ14" s="201">
        <v>0</v>
      </c>
      <c r="MR14" s="201">
        <v>0</v>
      </c>
      <c r="MS14" s="201">
        <v>0</v>
      </c>
      <c r="MT14" s="201">
        <v>0</v>
      </c>
      <c r="MU14" s="201">
        <v>0</v>
      </c>
      <c r="MV14" s="201">
        <v>0</v>
      </c>
      <c r="MW14" s="201">
        <v>0</v>
      </c>
      <c r="MX14" s="201">
        <v>0</v>
      </c>
      <c r="MY14" s="201">
        <v>0</v>
      </c>
      <c r="MZ14" s="201">
        <v>0</v>
      </c>
      <c r="NA14" s="201">
        <v>0</v>
      </c>
      <c r="NB14" s="201">
        <v>0</v>
      </c>
      <c r="NC14" s="201">
        <v>0</v>
      </c>
      <c r="ND14" s="201">
        <v>0</v>
      </c>
      <c r="NE14" s="201">
        <v>0</v>
      </c>
      <c r="NF14" s="201">
        <v>0</v>
      </c>
      <c r="NG14" s="201">
        <v>0</v>
      </c>
      <c r="NH14" s="201">
        <v>0</v>
      </c>
      <c r="NI14" s="201">
        <v>0</v>
      </c>
      <c r="NJ14" s="201">
        <v>0</v>
      </c>
      <c r="NK14" s="201">
        <v>0</v>
      </c>
      <c r="NL14" s="201">
        <v>0</v>
      </c>
      <c r="NM14" s="201">
        <v>0</v>
      </c>
      <c r="NN14" s="201">
        <v>0</v>
      </c>
      <c r="NO14" s="201">
        <v>0</v>
      </c>
      <c r="NP14" s="201">
        <v>0</v>
      </c>
      <c r="NQ14" s="201">
        <v>0</v>
      </c>
      <c r="NR14" s="201">
        <v>0</v>
      </c>
      <c r="NS14" s="201">
        <v>0</v>
      </c>
      <c r="NT14" s="201">
        <v>0</v>
      </c>
      <c r="NU14" s="201">
        <v>0</v>
      </c>
      <c r="NV14" s="201">
        <v>0</v>
      </c>
      <c r="NW14" s="201">
        <v>0</v>
      </c>
      <c r="NX14" s="201">
        <v>0</v>
      </c>
      <c r="NY14" s="201">
        <v>0</v>
      </c>
      <c r="NZ14" s="201">
        <v>0</v>
      </c>
      <c r="OA14" s="201">
        <v>0</v>
      </c>
      <c r="OB14" s="201">
        <v>0</v>
      </c>
      <c r="OC14" s="201">
        <v>0</v>
      </c>
      <c r="OD14" s="201">
        <v>0</v>
      </c>
      <c r="OE14" s="201">
        <v>0</v>
      </c>
      <c r="OF14" s="201">
        <v>0</v>
      </c>
      <c r="OG14" s="201">
        <v>0</v>
      </c>
      <c r="OH14" s="201">
        <v>0</v>
      </c>
      <c r="OI14" s="201">
        <v>0</v>
      </c>
      <c r="OJ14" s="201">
        <v>0</v>
      </c>
      <c r="OK14" s="201">
        <v>0</v>
      </c>
      <c r="OL14" s="201">
        <v>0</v>
      </c>
      <c r="OM14" s="201">
        <v>0</v>
      </c>
      <c r="ON14" s="201">
        <v>0</v>
      </c>
      <c r="OO14" s="201">
        <v>0</v>
      </c>
      <c r="OP14" s="201">
        <v>0</v>
      </c>
      <c r="OQ14" s="201">
        <v>0</v>
      </c>
      <c r="OR14" s="201">
        <v>0</v>
      </c>
      <c r="OS14" s="201">
        <v>0</v>
      </c>
      <c r="OT14" s="201">
        <v>0</v>
      </c>
      <c r="OU14" s="201">
        <v>0</v>
      </c>
      <c r="OV14" s="201">
        <v>0</v>
      </c>
      <c r="OW14" s="201">
        <v>0</v>
      </c>
      <c r="OX14" s="201">
        <v>0</v>
      </c>
      <c r="OY14" s="201">
        <v>0</v>
      </c>
      <c r="OZ14" s="201">
        <v>0</v>
      </c>
      <c r="PA14" s="201">
        <v>0</v>
      </c>
      <c r="PB14" s="201">
        <v>0</v>
      </c>
      <c r="PC14" s="201">
        <v>0</v>
      </c>
      <c r="PD14" s="201">
        <v>0</v>
      </c>
      <c r="PE14" s="201">
        <v>0</v>
      </c>
      <c r="PF14" s="201">
        <v>0</v>
      </c>
      <c r="PG14" s="201">
        <v>0</v>
      </c>
      <c r="PH14" s="201">
        <v>0</v>
      </c>
      <c r="PI14" s="201">
        <v>0</v>
      </c>
      <c r="PJ14" s="201">
        <v>1162000</v>
      </c>
      <c r="PK14" s="201">
        <v>242250</v>
      </c>
      <c r="PL14" s="201">
        <v>63149</v>
      </c>
      <c r="PM14" s="201">
        <v>0</v>
      </c>
      <c r="PN14" s="201">
        <v>348261</v>
      </c>
      <c r="PO14" s="201">
        <v>261731</v>
      </c>
      <c r="PP14" s="201">
        <v>66263</v>
      </c>
      <c r="PQ14" s="201">
        <v>0</v>
      </c>
      <c r="PR14" s="201">
        <v>170712</v>
      </c>
      <c r="PS14" s="201">
        <v>0</v>
      </c>
      <c r="PT14" s="201">
        <v>0</v>
      </c>
      <c r="PU14" s="201">
        <v>0</v>
      </c>
      <c r="PV14" s="201">
        <v>0</v>
      </c>
      <c r="PW14" s="201">
        <v>33843</v>
      </c>
      <c r="PX14" s="201">
        <v>0</v>
      </c>
      <c r="PY14" s="201">
        <v>1331069</v>
      </c>
      <c r="PZ14" s="201">
        <v>0</v>
      </c>
      <c r="QA14" s="201">
        <v>20235</v>
      </c>
      <c r="QB14" s="201">
        <v>82359</v>
      </c>
      <c r="QC14" s="201">
        <v>99844</v>
      </c>
      <c r="QD14" s="193">
        <v>1</v>
      </c>
    </row>
    <row r="15" spans="1:446" x14ac:dyDescent="0.2">
      <c r="A15" s="200" t="s">
        <v>77</v>
      </c>
      <c r="B15" s="200" t="s">
        <v>77</v>
      </c>
      <c r="C15" s="201">
        <f>ROUND(TAMUCC!H18,0)-ROUND(TAMUCC!H288,0)</f>
        <v>0</v>
      </c>
      <c r="D15" s="311">
        <v>11161</v>
      </c>
      <c r="E15" s="200" t="s">
        <v>699</v>
      </c>
      <c r="F15" s="200">
        <v>2018</v>
      </c>
      <c r="G15" s="201">
        <v>58057232</v>
      </c>
      <c r="H15" s="201">
        <v>25714554</v>
      </c>
      <c r="I15" s="201">
        <v>25718881</v>
      </c>
      <c r="J15" s="201">
        <v>9528674</v>
      </c>
      <c r="K15" s="201">
        <v>15715609</v>
      </c>
      <c r="L15" s="200" t="s">
        <v>744</v>
      </c>
      <c r="M15" s="200" t="s">
        <v>745</v>
      </c>
      <c r="N15" s="200" t="s">
        <v>746</v>
      </c>
      <c r="O15" s="201">
        <v>5192</v>
      </c>
      <c r="P15" s="201">
        <v>4982</v>
      </c>
      <c r="Q15" s="201">
        <v>1830</v>
      </c>
      <c r="R15" s="201">
        <v>232</v>
      </c>
      <c r="S15" s="201">
        <v>0</v>
      </c>
      <c r="T15" s="203" t="s">
        <v>949</v>
      </c>
      <c r="U15" s="203" t="s">
        <v>950</v>
      </c>
      <c r="V15" s="203" t="s">
        <v>951</v>
      </c>
      <c r="W15" s="201">
        <v>89944</v>
      </c>
      <c r="X15" s="201">
        <v>38974</v>
      </c>
      <c r="Y15" s="201">
        <v>12719</v>
      </c>
      <c r="Z15" s="201">
        <v>1056</v>
      </c>
      <c r="AA15" s="201">
        <v>33</v>
      </c>
      <c r="AB15" s="201">
        <v>6566</v>
      </c>
      <c r="AC15" s="201">
        <v>0</v>
      </c>
      <c r="AD15" s="201">
        <v>0</v>
      </c>
      <c r="AE15" s="201">
        <v>78</v>
      </c>
      <c r="AF15" s="201">
        <v>0</v>
      </c>
      <c r="AG15" s="201">
        <v>0</v>
      </c>
      <c r="AH15" s="201">
        <v>0</v>
      </c>
      <c r="AI15" s="201">
        <v>356</v>
      </c>
      <c r="AJ15" s="201">
        <v>1068</v>
      </c>
      <c r="AK15" s="201">
        <v>0</v>
      </c>
      <c r="AL15" s="201">
        <v>6879</v>
      </c>
      <c r="AM15" s="201">
        <v>0</v>
      </c>
      <c r="AN15" s="201">
        <v>0</v>
      </c>
      <c r="AO15" s="201">
        <v>268</v>
      </c>
      <c r="AP15" s="201">
        <v>183</v>
      </c>
      <c r="AQ15" s="201">
        <v>21733</v>
      </c>
      <c r="AR15" s="201">
        <v>22760</v>
      </c>
      <c r="AS15" s="201">
        <v>3610</v>
      </c>
      <c r="AT15" s="201">
        <v>6227</v>
      </c>
      <c r="AU15" s="201">
        <v>306</v>
      </c>
      <c r="AV15" s="201">
        <v>7364</v>
      </c>
      <c r="AW15" s="201">
        <v>0</v>
      </c>
      <c r="AX15" s="201">
        <v>0</v>
      </c>
      <c r="AY15" s="201">
        <v>414</v>
      </c>
      <c r="AZ15" s="201">
        <v>0</v>
      </c>
      <c r="BA15" s="201">
        <v>0</v>
      </c>
      <c r="BB15" s="201">
        <v>0</v>
      </c>
      <c r="BC15" s="201">
        <v>0</v>
      </c>
      <c r="BD15" s="201">
        <v>3468</v>
      </c>
      <c r="BE15" s="201">
        <v>0</v>
      </c>
      <c r="BF15" s="201">
        <v>15018</v>
      </c>
      <c r="BG15" s="201">
        <v>0</v>
      </c>
      <c r="BH15" s="201">
        <v>408</v>
      </c>
      <c r="BI15" s="201">
        <v>676</v>
      </c>
      <c r="BJ15" s="201">
        <v>14359</v>
      </c>
      <c r="BK15" s="201">
        <v>6635</v>
      </c>
      <c r="BL15" s="201">
        <v>2871</v>
      </c>
      <c r="BM15" s="201">
        <v>162</v>
      </c>
      <c r="BN15" s="201">
        <v>3915</v>
      </c>
      <c r="BO15" s="201">
        <v>197</v>
      </c>
      <c r="BP15" s="201">
        <v>2643</v>
      </c>
      <c r="BQ15" s="201">
        <v>0</v>
      </c>
      <c r="BR15" s="201">
        <v>0</v>
      </c>
      <c r="BS15" s="201">
        <v>0</v>
      </c>
      <c r="BT15" s="201">
        <v>0</v>
      </c>
      <c r="BU15" s="201">
        <v>0</v>
      </c>
      <c r="BV15" s="201">
        <v>0</v>
      </c>
      <c r="BW15" s="201">
        <v>0</v>
      </c>
      <c r="BX15" s="201">
        <v>942</v>
      </c>
      <c r="BY15" s="201">
        <v>0</v>
      </c>
      <c r="BZ15" s="201">
        <v>11782</v>
      </c>
      <c r="CA15" s="201">
        <v>0</v>
      </c>
      <c r="CB15" s="201">
        <v>0</v>
      </c>
      <c r="CC15" s="201">
        <v>24</v>
      </c>
      <c r="CD15" s="201">
        <v>4035</v>
      </c>
      <c r="CE15" s="201">
        <v>318</v>
      </c>
      <c r="CF15" s="201">
        <v>1380</v>
      </c>
      <c r="CG15" s="201">
        <v>0</v>
      </c>
      <c r="CH15" s="201">
        <v>1440</v>
      </c>
      <c r="CI15" s="201">
        <v>0</v>
      </c>
      <c r="CJ15" s="201">
        <v>234</v>
      </c>
      <c r="CK15" s="201">
        <v>0</v>
      </c>
      <c r="CL15" s="201">
        <v>0</v>
      </c>
      <c r="CM15" s="201">
        <v>0</v>
      </c>
      <c r="CN15" s="201">
        <v>0</v>
      </c>
      <c r="CO15" s="201">
        <v>0</v>
      </c>
      <c r="CP15" s="201">
        <v>0</v>
      </c>
      <c r="CQ15" s="201">
        <v>0</v>
      </c>
      <c r="CR15" s="201">
        <v>0</v>
      </c>
      <c r="CS15" s="201">
        <v>0</v>
      </c>
      <c r="CT15" s="201">
        <v>0</v>
      </c>
      <c r="CU15" s="201">
        <v>0</v>
      </c>
      <c r="CV15" s="201">
        <v>0</v>
      </c>
      <c r="CW15" s="201">
        <v>0</v>
      </c>
      <c r="CX15" s="201">
        <v>219</v>
      </c>
      <c r="CY15" s="201">
        <v>0</v>
      </c>
      <c r="CZ15" s="201">
        <v>0</v>
      </c>
      <c r="DA15" s="201">
        <v>0</v>
      </c>
      <c r="DB15" s="201">
        <v>0</v>
      </c>
      <c r="DC15" s="201">
        <v>0</v>
      </c>
      <c r="DD15" s="201">
        <v>0</v>
      </c>
      <c r="DE15" s="201">
        <v>0</v>
      </c>
      <c r="DF15" s="201">
        <v>0</v>
      </c>
      <c r="DG15" s="201">
        <v>0</v>
      </c>
      <c r="DH15" s="201">
        <v>0</v>
      </c>
      <c r="DI15" s="201">
        <v>0</v>
      </c>
      <c r="DJ15" s="201">
        <v>0</v>
      </c>
      <c r="DK15" s="201">
        <v>0</v>
      </c>
      <c r="DL15" s="201">
        <v>0</v>
      </c>
      <c r="DM15" s="201">
        <v>0</v>
      </c>
      <c r="DN15" s="201">
        <v>0</v>
      </c>
      <c r="DO15" s="201">
        <v>0</v>
      </c>
      <c r="DP15" s="201">
        <v>0</v>
      </c>
      <c r="DQ15" s="201">
        <v>0</v>
      </c>
      <c r="DR15" s="201">
        <v>0</v>
      </c>
      <c r="DS15" s="201">
        <v>5010518</v>
      </c>
      <c r="DT15" s="201">
        <v>1575515</v>
      </c>
      <c r="DU15" s="201">
        <v>1554911</v>
      </c>
      <c r="DV15" s="201">
        <v>178718</v>
      </c>
      <c r="DW15" s="201">
        <v>0</v>
      </c>
      <c r="DX15" s="201">
        <v>630115</v>
      </c>
      <c r="DY15" s="201">
        <v>0</v>
      </c>
      <c r="DZ15" s="201">
        <v>0</v>
      </c>
      <c r="EA15" s="201">
        <v>3895</v>
      </c>
      <c r="EB15" s="201">
        <v>0</v>
      </c>
      <c r="EC15" s="201">
        <v>0</v>
      </c>
      <c r="ED15" s="201">
        <v>0</v>
      </c>
      <c r="EE15" s="201">
        <v>24433</v>
      </c>
      <c r="EF15" s="201">
        <v>72532</v>
      </c>
      <c r="EG15" s="201">
        <v>0</v>
      </c>
      <c r="EH15" s="201">
        <v>423781</v>
      </c>
      <c r="EI15" s="201">
        <v>0</v>
      </c>
      <c r="EJ15" s="201">
        <v>0</v>
      </c>
      <c r="EK15" s="201">
        <v>48302</v>
      </c>
      <c r="EL15" s="201">
        <v>18135</v>
      </c>
      <c r="EM15" s="201">
        <v>2180313</v>
      </c>
      <c r="EN15" s="201">
        <v>2194996</v>
      </c>
      <c r="EO15" s="201">
        <v>834808</v>
      </c>
      <c r="EP15" s="201">
        <v>890109</v>
      </c>
      <c r="EQ15" s="201">
        <v>0</v>
      </c>
      <c r="ER15" s="201">
        <v>891004</v>
      </c>
      <c r="ES15" s="201">
        <v>0</v>
      </c>
      <c r="ET15" s="201">
        <v>0</v>
      </c>
      <c r="EU15" s="201">
        <v>37694</v>
      </c>
      <c r="EV15" s="201">
        <v>0</v>
      </c>
      <c r="EW15" s="201">
        <v>0</v>
      </c>
      <c r="EX15" s="201">
        <v>0</v>
      </c>
      <c r="EY15" s="201">
        <v>0</v>
      </c>
      <c r="EZ15" s="201">
        <v>412119</v>
      </c>
      <c r="FA15" s="201">
        <v>0</v>
      </c>
      <c r="FB15" s="201">
        <v>2046141</v>
      </c>
      <c r="FC15" s="201">
        <v>0</v>
      </c>
      <c r="FD15" s="201">
        <v>63754</v>
      </c>
      <c r="FE15" s="201">
        <v>171232</v>
      </c>
      <c r="FF15" s="201">
        <v>2022561</v>
      </c>
      <c r="FG15" s="201">
        <v>1412073</v>
      </c>
      <c r="FH15" s="201">
        <v>1119847</v>
      </c>
      <c r="FI15" s="201">
        <v>166087</v>
      </c>
      <c r="FJ15" s="201">
        <v>1330658</v>
      </c>
      <c r="FK15" s="201">
        <v>238639</v>
      </c>
      <c r="FL15" s="201">
        <v>566206</v>
      </c>
      <c r="FM15" s="201">
        <v>0</v>
      </c>
      <c r="FN15" s="201">
        <v>0</v>
      </c>
      <c r="FO15" s="201">
        <v>0</v>
      </c>
      <c r="FP15" s="201">
        <v>0</v>
      </c>
      <c r="FQ15" s="201">
        <v>0</v>
      </c>
      <c r="FR15" s="201">
        <v>0</v>
      </c>
      <c r="FS15" s="201">
        <v>0</v>
      </c>
      <c r="FT15" s="201">
        <v>50818</v>
      </c>
      <c r="FU15" s="201">
        <v>0</v>
      </c>
      <c r="FV15" s="201">
        <v>1340330</v>
      </c>
      <c r="FW15" s="201">
        <v>0</v>
      </c>
      <c r="FX15" s="201">
        <v>0</v>
      </c>
      <c r="FY15" s="201">
        <v>17127</v>
      </c>
      <c r="FZ15" s="201">
        <v>659331</v>
      </c>
      <c r="GA15" s="201">
        <v>144029</v>
      </c>
      <c r="GB15" s="201">
        <v>601985</v>
      </c>
      <c r="GC15" s="201">
        <v>0</v>
      </c>
      <c r="GD15" s="201">
        <v>803035</v>
      </c>
      <c r="GE15" s="201">
        <v>0</v>
      </c>
      <c r="GF15" s="201">
        <v>105884</v>
      </c>
      <c r="GG15" s="201">
        <v>0</v>
      </c>
      <c r="GH15" s="201">
        <v>0</v>
      </c>
      <c r="GI15" s="201">
        <v>0</v>
      </c>
      <c r="GJ15" s="201">
        <v>0</v>
      </c>
      <c r="GK15" s="201">
        <v>0</v>
      </c>
      <c r="GL15" s="201">
        <v>0</v>
      </c>
      <c r="GM15" s="201">
        <v>0</v>
      </c>
      <c r="GN15" s="201">
        <v>0</v>
      </c>
      <c r="GO15" s="201">
        <v>0</v>
      </c>
      <c r="GP15" s="201">
        <v>0</v>
      </c>
      <c r="GQ15" s="201">
        <v>0</v>
      </c>
      <c r="GR15" s="201">
        <v>0</v>
      </c>
      <c r="GS15" s="201">
        <v>0</v>
      </c>
      <c r="GT15" s="201">
        <v>101432</v>
      </c>
      <c r="GU15" s="201">
        <v>0</v>
      </c>
      <c r="GV15" s="201">
        <v>0</v>
      </c>
      <c r="GW15" s="201">
        <v>0</v>
      </c>
      <c r="GX15" s="201">
        <v>0</v>
      </c>
      <c r="GY15" s="201">
        <v>0</v>
      </c>
      <c r="GZ15" s="201">
        <v>0</v>
      </c>
      <c r="HA15" s="201">
        <v>0</v>
      </c>
      <c r="HB15" s="201">
        <v>0</v>
      </c>
      <c r="HC15" s="201">
        <v>0</v>
      </c>
      <c r="HD15" s="201">
        <v>0</v>
      </c>
      <c r="HE15" s="201">
        <v>0</v>
      </c>
      <c r="HF15" s="201">
        <v>0</v>
      </c>
      <c r="HG15" s="201">
        <v>0</v>
      </c>
      <c r="HH15" s="201">
        <v>0</v>
      </c>
      <c r="HI15" s="201">
        <v>0</v>
      </c>
      <c r="HJ15" s="201">
        <v>0</v>
      </c>
      <c r="HK15" s="201">
        <v>0</v>
      </c>
      <c r="HL15" s="201">
        <v>0</v>
      </c>
      <c r="HM15" s="201">
        <v>0</v>
      </c>
      <c r="HN15" s="201">
        <v>0</v>
      </c>
      <c r="HP15" s="202" t="s">
        <v>149</v>
      </c>
      <c r="HQ15" s="200">
        <f>'Relative Weights'!$H$1</f>
        <v>2018</v>
      </c>
      <c r="HR15" s="201">
        <v>481526.6</v>
      </c>
      <c r="HS15" s="201">
        <v>1082633.6000000001</v>
      </c>
      <c r="HT15" s="201">
        <v>114750.5</v>
      </c>
      <c r="HU15" s="201">
        <v>96910.48</v>
      </c>
      <c r="HV15" s="201">
        <v>66.812860000000001</v>
      </c>
      <c r="HW15" s="201">
        <v>278399</v>
      </c>
      <c r="HX15" s="201"/>
      <c r="HY15" s="201"/>
      <c r="HZ15" s="201">
        <v>157.9213</v>
      </c>
      <c r="IA15" s="201"/>
      <c r="IB15" s="201"/>
      <c r="IC15" s="201"/>
      <c r="ID15" s="201">
        <v>720.76900000000001</v>
      </c>
      <c r="IE15" s="201">
        <v>2162.3069999999998</v>
      </c>
      <c r="IF15" s="201"/>
      <c r="IG15" s="201">
        <v>422656.7</v>
      </c>
      <c r="IH15" s="201"/>
      <c r="II15" s="201"/>
      <c r="IJ15" s="201">
        <v>542.60140000000001</v>
      </c>
      <c r="IK15" s="201">
        <v>26707.61</v>
      </c>
      <c r="IL15" s="201">
        <v>116350.39999999999</v>
      </c>
      <c r="IM15" s="201">
        <v>632235.30000000005</v>
      </c>
      <c r="IN15" s="201">
        <v>32569.33</v>
      </c>
      <c r="IO15" s="201">
        <v>571459.80000000005</v>
      </c>
      <c r="IP15" s="201">
        <v>619.53740000000005</v>
      </c>
      <c r="IQ15" s="201">
        <v>312234.2</v>
      </c>
      <c r="IR15" s="201"/>
      <c r="IS15" s="201"/>
      <c r="IT15" s="201">
        <v>838.19770000000005</v>
      </c>
      <c r="IU15" s="201"/>
      <c r="IV15" s="201"/>
      <c r="IW15" s="201"/>
      <c r="IX15" s="201"/>
      <c r="IY15" s="201">
        <v>7021.424</v>
      </c>
      <c r="IZ15" s="201"/>
      <c r="JA15" s="201">
        <v>922729.9</v>
      </c>
      <c r="JB15" s="201"/>
      <c r="JC15" s="201">
        <v>826.04989999999998</v>
      </c>
      <c r="JD15" s="201">
        <v>1368.6510000000001</v>
      </c>
      <c r="JE15" s="201">
        <v>2095599</v>
      </c>
      <c r="JF15" s="201">
        <v>35521.339999999997</v>
      </c>
      <c r="JG15" s="201">
        <v>79751.66</v>
      </c>
      <c r="JH15" s="201">
        <v>1461.56</v>
      </c>
      <c r="JI15" s="201">
        <v>359284.6</v>
      </c>
      <c r="JJ15" s="201">
        <v>398.85250000000002</v>
      </c>
      <c r="JK15" s="201">
        <v>112063.4</v>
      </c>
      <c r="JL15" s="201"/>
      <c r="JM15" s="201"/>
      <c r="JN15" s="201"/>
      <c r="JO15" s="201"/>
      <c r="JP15" s="201"/>
      <c r="JQ15" s="201"/>
      <c r="JR15" s="201"/>
      <c r="JS15" s="201">
        <v>1907.203</v>
      </c>
      <c r="JT15" s="201"/>
      <c r="JU15" s="201">
        <v>723904.9</v>
      </c>
      <c r="JV15" s="201"/>
      <c r="JW15" s="201"/>
      <c r="JX15" s="201">
        <v>48.591169999999998</v>
      </c>
      <c r="JY15" s="201">
        <v>588880.9</v>
      </c>
      <c r="JZ15" s="201">
        <v>1702.454</v>
      </c>
      <c r="KA15" s="201">
        <v>38334.129999999997</v>
      </c>
      <c r="KB15" s="201"/>
      <c r="KC15" s="201">
        <v>132150.70000000001</v>
      </c>
      <c r="KD15" s="201"/>
      <c r="KE15" s="201">
        <v>9921.6200000000008</v>
      </c>
      <c r="KF15" s="201"/>
      <c r="KG15" s="201"/>
      <c r="KH15" s="201"/>
      <c r="KI15" s="201"/>
      <c r="KJ15" s="201"/>
      <c r="KK15" s="201"/>
      <c r="KL15" s="201"/>
      <c r="KM15" s="201"/>
      <c r="KN15" s="201"/>
      <c r="KO15" s="201"/>
      <c r="KP15" s="201"/>
      <c r="KQ15" s="201"/>
      <c r="KR15" s="201"/>
      <c r="KS15" s="201">
        <v>31961.56</v>
      </c>
      <c r="KT15" s="201"/>
      <c r="KU15" s="201"/>
      <c r="KV15" s="201"/>
      <c r="KW15" s="201"/>
      <c r="KX15" s="201"/>
      <c r="KY15" s="201"/>
      <c r="KZ15" s="201"/>
      <c r="LA15" s="201"/>
      <c r="LB15" s="201"/>
      <c r="LC15" s="201"/>
      <c r="LD15" s="201"/>
      <c r="LE15" s="201"/>
      <c r="LF15" s="201"/>
      <c r="LG15" s="201"/>
      <c r="LH15" s="201"/>
      <c r="LI15" s="201"/>
      <c r="LJ15" s="201"/>
      <c r="LK15" s="201"/>
      <c r="LL15" s="201"/>
      <c r="LM15" s="201"/>
      <c r="LN15" s="201"/>
      <c r="LO15" s="201"/>
      <c r="LP15" s="201"/>
      <c r="LQ15" s="201"/>
      <c r="LR15" s="201"/>
      <c r="LS15" s="201"/>
      <c r="LT15" s="201"/>
      <c r="LU15" s="201"/>
      <c r="LV15" s="201"/>
      <c r="LW15" s="201"/>
      <c r="LX15" s="201"/>
      <c r="LY15" s="201"/>
      <c r="LZ15" s="201"/>
      <c r="MA15" s="201"/>
      <c r="MB15" s="201"/>
      <c r="MC15" s="201"/>
      <c r="MD15" s="201"/>
      <c r="ME15" s="201"/>
      <c r="MF15" s="201"/>
      <c r="MG15" s="201"/>
      <c r="MH15" s="201"/>
      <c r="MI15" s="201"/>
      <c r="MJ15" s="201"/>
      <c r="MK15" s="201"/>
      <c r="ML15" s="201"/>
      <c r="MM15" s="201"/>
      <c r="MN15" s="201"/>
      <c r="MO15" s="201"/>
      <c r="MP15" s="201"/>
      <c r="MQ15" s="201"/>
      <c r="MR15" s="201"/>
      <c r="MS15" s="201"/>
      <c r="MT15" s="201"/>
      <c r="MU15" s="201"/>
      <c r="MV15" s="201"/>
      <c r="MW15" s="201"/>
      <c r="MX15" s="201"/>
      <c r="MY15" s="201"/>
      <c r="MZ15" s="201"/>
      <c r="NA15" s="201"/>
      <c r="NB15" s="201"/>
      <c r="NC15" s="201"/>
      <c r="ND15" s="201"/>
      <c r="NE15" s="201"/>
      <c r="NF15" s="201"/>
      <c r="NG15" s="201"/>
      <c r="NH15" s="201"/>
      <c r="NI15" s="201"/>
      <c r="NJ15" s="201"/>
      <c r="NK15" s="201"/>
      <c r="NL15" s="201"/>
      <c r="NM15" s="201"/>
      <c r="NN15" s="201"/>
      <c r="NO15" s="201"/>
      <c r="NP15" s="201"/>
      <c r="NQ15" s="201"/>
      <c r="NR15" s="201"/>
      <c r="NS15" s="201"/>
      <c r="NT15" s="201"/>
      <c r="NU15" s="201"/>
      <c r="NV15" s="201"/>
      <c r="NW15" s="201"/>
      <c r="NX15" s="201"/>
      <c r="NY15" s="201"/>
      <c r="NZ15" s="201"/>
      <c r="OA15" s="201"/>
      <c r="OB15" s="201"/>
      <c r="OC15" s="201"/>
      <c r="OD15" s="201"/>
      <c r="OE15" s="201"/>
      <c r="OF15" s="201"/>
      <c r="OG15" s="201"/>
      <c r="OH15" s="201"/>
      <c r="OI15" s="201"/>
      <c r="OJ15" s="201"/>
      <c r="OK15" s="201"/>
      <c r="OL15" s="201"/>
      <c r="OM15" s="201"/>
      <c r="ON15" s="201"/>
      <c r="OO15" s="201"/>
      <c r="OP15" s="201"/>
      <c r="OQ15" s="201"/>
      <c r="OR15" s="201"/>
      <c r="OS15" s="201"/>
      <c r="OT15" s="201"/>
      <c r="OU15" s="201"/>
      <c r="OV15" s="201"/>
      <c r="OW15" s="201"/>
      <c r="OX15" s="201"/>
      <c r="OY15" s="201"/>
      <c r="OZ15" s="201"/>
      <c r="PA15" s="201"/>
      <c r="PB15" s="201"/>
      <c r="PC15" s="201"/>
      <c r="PD15" s="201"/>
      <c r="PE15" s="201"/>
      <c r="PF15" s="201"/>
      <c r="PG15" s="201"/>
      <c r="PH15" s="201"/>
      <c r="PI15" s="201"/>
      <c r="PJ15" s="201">
        <v>9499742</v>
      </c>
      <c r="PK15" s="201">
        <v>22440655</v>
      </c>
      <c r="PL15" s="201">
        <v>1226395</v>
      </c>
      <c r="PM15" s="201">
        <v>41297</v>
      </c>
      <c r="PN15" s="201">
        <v>2001639</v>
      </c>
      <c r="PO15" s="201">
        <v>2427287</v>
      </c>
      <c r="PP15" s="201"/>
      <c r="PQ15" s="201"/>
      <c r="PR15" s="201">
        <v>36269</v>
      </c>
      <c r="PS15" s="201"/>
      <c r="PT15" s="201"/>
      <c r="PU15" s="201"/>
      <c r="PV15" s="201">
        <v>26192</v>
      </c>
      <c r="PW15" s="201">
        <v>404491</v>
      </c>
      <c r="PX15" s="201"/>
      <c r="PY15" s="201">
        <v>3392579</v>
      </c>
      <c r="PZ15" s="201"/>
      <c r="QA15" s="201">
        <v>30347</v>
      </c>
      <c r="QB15" s="201">
        <v>72788</v>
      </c>
      <c r="QC15" s="201">
        <v>2910658</v>
      </c>
      <c r="QD15" s="193">
        <v>1</v>
      </c>
    </row>
    <row r="16" spans="1:446" x14ac:dyDescent="0.2">
      <c r="A16" s="200" t="s">
        <v>111</v>
      </c>
      <c r="B16" s="200" t="s">
        <v>111</v>
      </c>
      <c r="C16" s="201">
        <f>ROUND(TAMUK!H18,0)-ROUND(TAMUK!H288,0)</f>
        <v>0</v>
      </c>
      <c r="D16" s="311">
        <v>3639</v>
      </c>
      <c r="E16" s="200" t="s">
        <v>700</v>
      </c>
      <c r="F16" s="200">
        <v>2018</v>
      </c>
      <c r="G16" s="201">
        <v>45066600</v>
      </c>
      <c r="H16" s="201">
        <v>18076416</v>
      </c>
      <c r="I16" s="201">
        <v>15023871</v>
      </c>
      <c r="J16" s="201">
        <v>14543675</v>
      </c>
      <c r="K16" s="201">
        <v>11351142</v>
      </c>
      <c r="L16" s="200" t="s">
        <v>744</v>
      </c>
      <c r="M16" s="200" t="s">
        <v>745</v>
      </c>
      <c r="N16" s="200" t="s">
        <v>746</v>
      </c>
      <c r="O16" s="201">
        <v>3683</v>
      </c>
      <c r="P16" s="201">
        <v>3092</v>
      </c>
      <c r="Q16" s="201">
        <v>1720</v>
      </c>
      <c r="R16" s="201">
        <v>179</v>
      </c>
      <c r="S16" s="201">
        <v>0</v>
      </c>
      <c r="T16" s="203" t="s">
        <v>803</v>
      </c>
      <c r="U16" s="203" t="s">
        <v>804</v>
      </c>
      <c r="V16" s="203" t="s">
        <v>805</v>
      </c>
      <c r="W16" s="201">
        <v>57658</v>
      </c>
      <c r="X16" s="201">
        <v>19929</v>
      </c>
      <c r="Y16" s="201">
        <v>8055</v>
      </c>
      <c r="Z16" s="201">
        <v>663</v>
      </c>
      <c r="AA16" s="201">
        <v>3040</v>
      </c>
      <c r="AB16" s="201">
        <v>5444</v>
      </c>
      <c r="AC16" s="201">
        <v>475</v>
      </c>
      <c r="AD16" s="201">
        <v>0</v>
      </c>
      <c r="AE16" s="201">
        <v>189</v>
      </c>
      <c r="AF16" s="201">
        <v>47</v>
      </c>
      <c r="AG16" s="201">
        <v>0</v>
      </c>
      <c r="AH16" s="201">
        <v>108</v>
      </c>
      <c r="AI16" s="201">
        <v>582</v>
      </c>
      <c r="AJ16" s="201">
        <v>1861</v>
      </c>
      <c r="AK16" s="201">
        <v>0</v>
      </c>
      <c r="AL16" s="201">
        <v>3463</v>
      </c>
      <c r="AM16" s="201">
        <v>0</v>
      </c>
      <c r="AN16" s="201">
        <v>3</v>
      </c>
      <c r="AO16" s="201">
        <v>963</v>
      </c>
      <c r="AP16" s="201">
        <v>0</v>
      </c>
      <c r="AQ16" s="201">
        <v>12493</v>
      </c>
      <c r="AR16" s="201">
        <v>10557</v>
      </c>
      <c r="AS16" s="201">
        <v>1770</v>
      </c>
      <c r="AT16" s="201">
        <v>5755</v>
      </c>
      <c r="AU16" s="201">
        <v>3647</v>
      </c>
      <c r="AV16" s="201">
        <v>13531</v>
      </c>
      <c r="AW16" s="201">
        <v>1131</v>
      </c>
      <c r="AX16" s="201">
        <v>0</v>
      </c>
      <c r="AY16" s="201">
        <v>525</v>
      </c>
      <c r="AZ16" s="201">
        <v>0</v>
      </c>
      <c r="BA16" s="201">
        <v>0</v>
      </c>
      <c r="BB16" s="201">
        <v>123</v>
      </c>
      <c r="BC16" s="201">
        <v>0</v>
      </c>
      <c r="BD16" s="201">
        <v>1695</v>
      </c>
      <c r="BE16" s="201">
        <v>0</v>
      </c>
      <c r="BF16" s="201">
        <v>6498</v>
      </c>
      <c r="BG16" s="201">
        <v>0</v>
      </c>
      <c r="BH16" s="201">
        <v>975</v>
      </c>
      <c r="BI16" s="201">
        <v>1866</v>
      </c>
      <c r="BJ16" s="201">
        <v>0</v>
      </c>
      <c r="BK16" s="201">
        <v>2433</v>
      </c>
      <c r="BL16" s="201">
        <v>1036</v>
      </c>
      <c r="BM16" s="201">
        <v>233</v>
      </c>
      <c r="BN16" s="201">
        <v>5013</v>
      </c>
      <c r="BO16" s="201">
        <v>1942</v>
      </c>
      <c r="BP16" s="201">
        <v>14390</v>
      </c>
      <c r="BQ16" s="201">
        <v>243</v>
      </c>
      <c r="BR16" s="201">
        <v>0</v>
      </c>
      <c r="BS16" s="201">
        <v>627</v>
      </c>
      <c r="BT16" s="201">
        <v>0</v>
      </c>
      <c r="BU16" s="201">
        <v>0</v>
      </c>
      <c r="BV16" s="201">
        <v>0</v>
      </c>
      <c r="BW16" s="201">
        <v>0</v>
      </c>
      <c r="BX16" s="201">
        <v>1830</v>
      </c>
      <c r="BY16" s="201">
        <v>0</v>
      </c>
      <c r="BZ16" s="201">
        <v>1677</v>
      </c>
      <c r="CA16" s="201">
        <v>0</v>
      </c>
      <c r="CB16" s="201">
        <v>0</v>
      </c>
      <c r="CC16" s="201">
        <v>186</v>
      </c>
      <c r="CD16" s="201">
        <v>0</v>
      </c>
      <c r="CE16" s="201">
        <v>126</v>
      </c>
      <c r="CF16" s="201">
        <v>0</v>
      </c>
      <c r="CG16" s="201">
        <v>0</v>
      </c>
      <c r="CH16" s="201">
        <v>1596</v>
      </c>
      <c r="CI16" s="201">
        <v>292</v>
      </c>
      <c r="CJ16" s="201">
        <v>643</v>
      </c>
      <c r="CK16" s="201">
        <v>0</v>
      </c>
      <c r="CL16" s="201">
        <v>0</v>
      </c>
      <c r="CM16" s="201">
        <v>0</v>
      </c>
      <c r="CN16" s="201">
        <v>0</v>
      </c>
      <c r="CO16" s="201">
        <v>0</v>
      </c>
      <c r="CP16" s="201">
        <v>0</v>
      </c>
      <c r="CQ16" s="201">
        <v>0</v>
      </c>
      <c r="CR16" s="201">
        <v>0</v>
      </c>
      <c r="CS16" s="201">
        <v>0</v>
      </c>
      <c r="CT16" s="201">
        <v>0</v>
      </c>
      <c r="CU16" s="201">
        <v>0</v>
      </c>
      <c r="CV16" s="201">
        <v>0</v>
      </c>
      <c r="CW16" s="201">
        <v>0</v>
      </c>
      <c r="CX16" s="201">
        <v>0</v>
      </c>
      <c r="CY16" s="201">
        <v>0</v>
      </c>
      <c r="CZ16" s="201">
        <v>0</v>
      </c>
      <c r="DA16" s="201">
        <v>0</v>
      </c>
      <c r="DB16" s="201">
        <v>0</v>
      </c>
      <c r="DC16" s="201">
        <v>0</v>
      </c>
      <c r="DD16" s="201">
        <v>0</v>
      </c>
      <c r="DE16" s="201">
        <v>0</v>
      </c>
      <c r="DF16" s="201">
        <v>0</v>
      </c>
      <c r="DG16" s="201">
        <v>0</v>
      </c>
      <c r="DH16" s="201">
        <v>0</v>
      </c>
      <c r="DI16" s="201">
        <v>0</v>
      </c>
      <c r="DJ16" s="201">
        <v>0</v>
      </c>
      <c r="DK16" s="201">
        <v>0</v>
      </c>
      <c r="DL16" s="201">
        <v>0</v>
      </c>
      <c r="DM16" s="201">
        <v>0</v>
      </c>
      <c r="DN16" s="201">
        <v>0</v>
      </c>
      <c r="DO16" s="201">
        <v>0</v>
      </c>
      <c r="DP16" s="201">
        <v>0</v>
      </c>
      <c r="DQ16" s="201">
        <v>0</v>
      </c>
      <c r="DR16" s="201">
        <v>0</v>
      </c>
      <c r="DS16" s="201">
        <v>4730826</v>
      </c>
      <c r="DT16" s="201">
        <v>1615820</v>
      </c>
      <c r="DU16" s="201">
        <v>1432518</v>
      </c>
      <c r="DV16" s="201">
        <v>63510</v>
      </c>
      <c r="DW16" s="201">
        <v>245496</v>
      </c>
      <c r="DX16" s="201">
        <v>920527</v>
      </c>
      <c r="DY16" s="201">
        <v>81573</v>
      </c>
      <c r="DZ16" s="201">
        <v>0</v>
      </c>
      <c r="EA16" s="201">
        <v>9868</v>
      </c>
      <c r="EB16" s="201">
        <v>11686</v>
      </c>
      <c r="EC16" s="201">
        <v>0</v>
      </c>
      <c r="ED16" s="201">
        <v>38264</v>
      </c>
      <c r="EE16" s="201">
        <v>79921</v>
      </c>
      <c r="EF16" s="201">
        <v>192481</v>
      </c>
      <c r="EG16" s="201">
        <v>0</v>
      </c>
      <c r="EH16" s="201">
        <v>417297</v>
      </c>
      <c r="EI16" s="201">
        <v>0</v>
      </c>
      <c r="EJ16" s="201">
        <v>91</v>
      </c>
      <c r="EK16" s="201">
        <v>140131</v>
      </c>
      <c r="EL16" s="201">
        <v>0</v>
      </c>
      <c r="EM16" s="201">
        <v>1394343</v>
      </c>
      <c r="EN16" s="201">
        <v>1616905</v>
      </c>
      <c r="EO16" s="201">
        <v>597538</v>
      </c>
      <c r="EP16" s="201">
        <v>849610</v>
      </c>
      <c r="EQ16" s="201">
        <v>429676</v>
      </c>
      <c r="ER16" s="201">
        <v>2734345</v>
      </c>
      <c r="ES16" s="201">
        <v>163633</v>
      </c>
      <c r="ET16" s="201">
        <v>0</v>
      </c>
      <c r="EU16" s="201">
        <v>165312</v>
      </c>
      <c r="EV16" s="201">
        <v>0</v>
      </c>
      <c r="EW16" s="201">
        <v>0</v>
      </c>
      <c r="EX16" s="201">
        <v>22077</v>
      </c>
      <c r="EY16" s="201">
        <v>0</v>
      </c>
      <c r="EZ16" s="201">
        <v>274237</v>
      </c>
      <c r="FA16" s="201">
        <v>0</v>
      </c>
      <c r="FB16" s="201">
        <v>1231082</v>
      </c>
      <c r="FC16" s="201">
        <v>0</v>
      </c>
      <c r="FD16" s="201">
        <v>125907</v>
      </c>
      <c r="FE16" s="201">
        <v>255932</v>
      </c>
      <c r="FF16" s="201">
        <v>0</v>
      </c>
      <c r="FG16" s="201">
        <v>704137</v>
      </c>
      <c r="FH16" s="201">
        <v>364173</v>
      </c>
      <c r="FI16" s="201">
        <v>79665</v>
      </c>
      <c r="FJ16" s="201">
        <v>915508</v>
      </c>
      <c r="FK16" s="201">
        <v>662079</v>
      </c>
      <c r="FL16" s="201">
        <v>3151706</v>
      </c>
      <c r="FM16" s="201">
        <v>99167</v>
      </c>
      <c r="FN16" s="201">
        <v>0</v>
      </c>
      <c r="FO16" s="201">
        <v>0</v>
      </c>
      <c r="FP16" s="201">
        <v>0</v>
      </c>
      <c r="FQ16" s="201">
        <v>0</v>
      </c>
      <c r="FR16" s="201">
        <v>0</v>
      </c>
      <c r="FS16" s="201">
        <v>0</v>
      </c>
      <c r="FT16" s="201">
        <v>422099</v>
      </c>
      <c r="FU16" s="201">
        <v>0</v>
      </c>
      <c r="FV16" s="201">
        <v>190921</v>
      </c>
      <c r="FW16" s="201">
        <v>0</v>
      </c>
      <c r="FX16" s="201">
        <v>0</v>
      </c>
      <c r="FY16" s="201">
        <v>0</v>
      </c>
      <c r="FZ16" s="201">
        <v>0</v>
      </c>
      <c r="GA16" s="201">
        <v>59782</v>
      </c>
      <c r="GB16" s="201">
        <v>0</v>
      </c>
      <c r="GC16" s="201">
        <v>0</v>
      </c>
      <c r="GD16" s="201">
        <v>525890</v>
      </c>
      <c r="GE16" s="201">
        <v>39722</v>
      </c>
      <c r="GF16" s="201">
        <v>245155</v>
      </c>
      <c r="GG16" s="201">
        <v>0</v>
      </c>
      <c r="GH16" s="201">
        <v>0</v>
      </c>
      <c r="GI16" s="201">
        <v>0</v>
      </c>
      <c r="GJ16" s="201">
        <v>0</v>
      </c>
      <c r="GK16" s="201">
        <v>0</v>
      </c>
      <c r="GL16" s="201">
        <v>0</v>
      </c>
      <c r="GM16" s="201">
        <v>0</v>
      </c>
      <c r="GN16" s="201">
        <v>0</v>
      </c>
      <c r="GO16" s="201">
        <v>0</v>
      </c>
      <c r="GP16" s="201">
        <v>0</v>
      </c>
      <c r="GQ16" s="201">
        <v>0</v>
      </c>
      <c r="GR16" s="201">
        <v>0</v>
      </c>
      <c r="GS16" s="201">
        <v>0</v>
      </c>
      <c r="GT16" s="201">
        <v>0</v>
      </c>
      <c r="GU16" s="201">
        <v>0</v>
      </c>
      <c r="GV16" s="201">
        <v>0</v>
      </c>
      <c r="GW16" s="201">
        <v>0</v>
      </c>
      <c r="GX16" s="201">
        <v>0</v>
      </c>
      <c r="GY16" s="201">
        <v>0</v>
      </c>
      <c r="GZ16" s="201">
        <v>0</v>
      </c>
      <c r="HA16" s="201">
        <v>0</v>
      </c>
      <c r="HB16" s="201">
        <v>0</v>
      </c>
      <c r="HC16" s="201">
        <v>0</v>
      </c>
      <c r="HD16" s="201">
        <v>0</v>
      </c>
      <c r="HE16" s="201">
        <v>0</v>
      </c>
      <c r="HF16" s="201">
        <v>0</v>
      </c>
      <c r="HG16" s="201">
        <v>0</v>
      </c>
      <c r="HH16" s="201">
        <v>0</v>
      </c>
      <c r="HI16" s="201">
        <v>0</v>
      </c>
      <c r="HJ16" s="201">
        <v>0</v>
      </c>
      <c r="HK16" s="201">
        <v>0</v>
      </c>
      <c r="HL16" s="201">
        <v>0</v>
      </c>
      <c r="HM16" s="201">
        <v>0</v>
      </c>
      <c r="HN16" s="201">
        <v>0</v>
      </c>
      <c r="HP16" s="202" t="s">
        <v>150</v>
      </c>
      <c r="HQ16" s="200">
        <f>'Relative Weights'!$H$1</f>
        <v>2018</v>
      </c>
      <c r="HR16" s="201">
        <v>267938.8</v>
      </c>
      <c r="HS16" s="201">
        <v>92610.880000000005</v>
      </c>
      <c r="HT16" s="201">
        <v>37431.910000000003</v>
      </c>
      <c r="HU16" s="201">
        <v>3080.9879999999998</v>
      </c>
      <c r="HV16" s="201">
        <v>14127</v>
      </c>
      <c r="HW16" s="201">
        <v>25298.49</v>
      </c>
      <c r="HX16" s="201">
        <v>2207.3440000000001</v>
      </c>
      <c r="HY16" s="201"/>
      <c r="HZ16" s="201">
        <v>878.29070000000002</v>
      </c>
      <c r="IA16" s="201">
        <v>218.4109</v>
      </c>
      <c r="IB16" s="201"/>
      <c r="IC16" s="201">
        <v>501.88040000000001</v>
      </c>
      <c r="ID16" s="201">
        <v>2704.578</v>
      </c>
      <c r="IE16" s="201">
        <v>8648.143</v>
      </c>
      <c r="IF16" s="201"/>
      <c r="IG16" s="201">
        <v>16092.7</v>
      </c>
      <c r="IH16" s="201"/>
      <c r="II16" s="201">
        <v>13.94112</v>
      </c>
      <c r="IJ16" s="201">
        <v>4475.1000000000004</v>
      </c>
      <c r="IK16" s="201"/>
      <c r="IL16" s="201">
        <v>58055.48</v>
      </c>
      <c r="IM16" s="201">
        <v>49058.81</v>
      </c>
      <c r="IN16" s="201">
        <v>8225.2620000000006</v>
      </c>
      <c r="IO16" s="201">
        <v>26743.72</v>
      </c>
      <c r="IP16" s="201">
        <v>16947.759999999998</v>
      </c>
      <c r="IQ16" s="201">
        <v>62879.11</v>
      </c>
      <c r="IR16" s="201">
        <v>5255.8029999999999</v>
      </c>
      <c r="IS16" s="201"/>
      <c r="IT16" s="201">
        <v>2439.6959999999999</v>
      </c>
      <c r="IU16" s="201"/>
      <c r="IV16" s="201"/>
      <c r="IW16" s="201">
        <v>571.58600000000001</v>
      </c>
      <c r="IX16" s="201"/>
      <c r="IY16" s="201">
        <v>7876.7340000000004</v>
      </c>
      <c r="IZ16" s="201"/>
      <c r="JA16" s="201">
        <v>30196.47</v>
      </c>
      <c r="JB16" s="201"/>
      <c r="JC16" s="201">
        <v>4530.8649999999998</v>
      </c>
      <c r="JD16" s="201">
        <v>8671.3780000000006</v>
      </c>
      <c r="JE16" s="201"/>
      <c r="JF16" s="201">
        <v>11306.25</v>
      </c>
      <c r="JG16" s="201">
        <v>4814.3339999999998</v>
      </c>
      <c r="JH16" s="201">
        <v>1082.761</v>
      </c>
      <c r="JI16" s="201">
        <v>23295.62</v>
      </c>
      <c r="JJ16" s="201">
        <v>9024.5529999999999</v>
      </c>
      <c r="JK16" s="201">
        <v>66870.92</v>
      </c>
      <c r="JL16" s="201">
        <v>1129.231</v>
      </c>
      <c r="JM16" s="201"/>
      <c r="JN16" s="201">
        <v>2913.6950000000002</v>
      </c>
      <c r="JO16" s="201"/>
      <c r="JP16" s="201"/>
      <c r="JQ16" s="201"/>
      <c r="JR16" s="201"/>
      <c r="JS16" s="201">
        <v>8504.0849999999991</v>
      </c>
      <c r="JT16" s="201"/>
      <c r="JU16" s="201">
        <v>7793.0879999999997</v>
      </c>
      <c r="JV16" s="201"/>
      <c r="JW16" s="201"/>
      <c r="JX16" s="201">
        <v>864.34960000000001</v>
      </c>
      <c r="JY16" s="201"/>
      <c r="JZ16" s="201">
        <v>585.52719999999999</v>
      </c>
      <c r="KA16" s="201"/>
      <c r="KB16" s="201"/>
      <c r="KC16" s="201">
        <v>7416.6769999999997</v>
      </c>
      <c r="KD16" s="201">
        <v>1356.9359999999999</v>
      </c>
      <c r="KE16" s="201">
        <v>2988.047</v>
      </c>
      <c r="KF16" s="201"/>
      <c r="KG16" s="201"/>
      <c r="KH16" s="201"/>
      <c r="KI16" s="201"/>
      <c r="KJ16" s="201"/>
      <c r="KK16" s="201"/>
      <c r="KL16" s="201"/>
      <c r="KM16" s="201"/>
      <c r="KN16" s="201"/>
      <c r="KO16" s="201"/>
      <c r="KP16" s="201"/>
      <c r="KQ16" s="201"/>
      <c r="KR16" s="201"/>
      <c r="KS16" s="201"/>
      <c r="KT16" s="201"/>
      <c r="KU16" s="201"/>
      <c r="KV16" s="201"/>
      <c r="KW16" s="201"/>
      <c r="KX16" s="201"/>
      <c r="KY16" s="201"/>
      <c r="KZ16" s="201"/>
      <c r="LA16" s="201"/>
      <c r="LB16" s="201"/>
      <c r="LC16" s="201"/>
      <c r="LD16" s="201"/>
      <c r="LE16" s="201"/>
      <c r="LF16" s="201"/>
      <c r="LG16" s="201"/>
      <c r="LH16" s="201"/>
      <c r="LI16" s="201"/>
      <c r="LJ16" s="201"/>
      <c r="LK16" s="201"/>
      <c r="LL16" s="201"/>
      <c r="LM16" s="201"/>
      <c r="LN16" s="201">
        <v>5113364</v>
      </c>
      <c r="LO16" s="201">
        <v>2271785</v>
      </c>
      <c r="LP16" s="201">
        <v>407594.8</v>
      </c>
      <c r="LQ16" s="201">
        <v>101601</v>
      </c>
      <c r="LR16" s="201">
        <v>3130641</v>
      </c>
      <c r="LS16" s="201">
        <v>1006215</v>
      </c>
      <c r="LT16" s="201">
        <v>451634.6</v>
      </c>
      <c r="LU16" s="201"/>
      <c r="LV16" s="201">
        <v>20384.3</v>
      </c>
      <c r="LW16" s="201">
        <v>1596.4190000000001</v>
      </c>
      <c r="LX16" s="201"/>
      <c r="LY16" s="201">
        <v>100107.6</v>
      </c>
      <c r="LZ16" s="201">
        <v>80096.479999999996</v>
      </c>
      <c r="MA16" s="201">
        <v>253041</v>
      </c>
      <c r="MB16" s="201"/>
      <c r="MC16" s="201">
        <v>469510.40000000002</v>
      </c>
      <c r="MD16" s="201"/>
      <c r="ME16" s="201">
        <v>3146.348</v>
      </c>
      <c r="MF16" s="201">
        <v>373687.7</v>
      </c>
      <c r="MG16" s="201"/>
      <c r="MH16" s="201">
        <v>1677038</v>
      </c>
      <c r="MI16" s="201">
        <v>2134884</v>
      </c>
      <c r="MJ16" s="201">
        <v>172989.8</v>
      </c>
      <c r="MK16" s="201">
        <v>786768.8</v>
      </c>
      <c r="ML16" s="201">
        <v>3704897</v>
      </c>
      <c r="MM16" s="201">
        <v>3122597</v>
      </c>
      <c r="MN16" s="201">
        <v>1011206</v>
      </c>
      <c r="MO16" s="201"/>
      <c r="MP16" s="201">
        <v>4750.7979999999998</v>
      </c>
      <c r="MQ16" s="201"/>
      <c r="MR16" s="201"/>
      <c r="MS16" s="201">
        <v>122099.3</v>
      </c>
      <c r="MT16" s="201"/>
      <c r="MU16" s="201">
        <v>162454.6</v>
      </c>
      <c r="MV16" s="201"/>
      <c r="MW16" s="201">
        <v>835184.6</v>
      </c>
      <c r="MX16" s="201"/>
      <c r="MY16" s="201">
        <v>241694.3</v>
      </c>
      <c r="MZ16" s="201">
        <v>538254.4</v>
      </c>
      <c r="NA16" s="201"/>
      <c r="NB16" s="201">
        <v>350084.9</v>
      </c>
      <c r="NC16" s="201">
        <v>35161.519999999997</v>
      </c>
      <c r="ND16" s="201">
        <v>18068.400000000001</v>
      </c>
      <c r="NE16" s="201">
        <v>604472</v>
      </c>
      <c r="NF16" s="201">
        <v>1809849</v>
      </c>
      <c r="NG16" s="201">
        <v>2196975</v>
      </c>
      <c r="NH16" s="201">
        <v>220324.5</v>
      </c>
      <c r="NI16" s="201"/>
      <c r="NJ16" s="201">
        <v>79938.2</v>
      </c>
      <c r="NK16" s="201"/>
      <c r="NL16" s="201"/>
      <c r="NM16" s="201"/>
      <c r="NN16" s="201"/>
      <c r="NO16" s="201">
        <v>111662</v>
      </c>
      <c r="NP16" s="201"/>
      <c r="NQ16" s="201">
        <v>331347</v>
      </c>
      <c r="NR16" s="201"/>
      <c r="NS16" s="201"/>
      <c r="NT16" s="201">
        <v>35346.559999999998</v>
      </c>
      <c r="NU16" s="201"/>
      <c r="NV16" s="201">
        <v>52836.99</v>
      </c>
      <c r="NW16" s="201"/>
      <c r="NX16" s="201"/>
      <c r="NY16" s="201">
        <v>104269.5</v>
      </c>
      <c r="NZ16" s="201">
        <v>294634.59999999998</v>
      </c>
      <c r="OA16" s="201">
        <v>390584.8</v>
      </c>
      <c r="OB16" s="201"/>
      <c r="OC16" s="201"/>
      <c r="OD16" s="201"/>
      <c r="OE16" s="201"/>
      <c r="OF16" s="201"/>
      <c r="OG16" s="201"/>
      <c r="OH16" s="201"/>
      <c r="OI16" s="201"/>
      <c r="OJ16" s="201"/>
      <c r="OK16" s="201"/>
      <c r="OL16" s="201"/>
      <c r="OM16" s="201"/>
      <c r="ON16" s="201"/>
      <c r="OO16" s="201"/>
      <c r="OP16" s="201"/>
      <c r="OQ16" s="201"/>
      <c r="OR16" s="201"/>
      <c r="OS16" s="201"/>
      <c r="OT16" s="201"/>
      <c r="OU16" s="201"/>
      <c r="OV16" s="201"/>
      <c r="OW16" s="201"/>
      <c r="OX16" s="201"/>
      <c r="OY16" s="201"/>
      <c r="OZ16" s="201"/>
      <c r="PA16" s="201"/>
      <c r="PB16" s="201"/>
      <c r="PC16" s="201"/>
      <c r="PD16" s="201"/>
      <c r="PE16" s="201"/>
      <c r="PF16" s="201"/>
      <c r="PG16" s="201"/>
      <c r="PH16" s="201"/>
      <c r="PI16" s="201"/>
      <c r="PJ16" s="201"/>
      <c r="PK16" s="201"/>
      <c r="PL16" s="201"/>
      <c r="PM16" s="201"/>
      <c r="PN16" s="201"/>
      <c r="PO16" s="201"/>
      <c r="PP16" s="201"/>
      <c r="PQ16" s="201"/>
      <c r="PR16" s="201"/>
      <c r="PS16" s="201"/>
      <c r="PT16" s="201"/>
      <c r="PU16" s="201"/>
      <c r="PV16" s="201"/>
      <c r="PW16" s="201"/>
      <c r="PX16" s="201"/>
      <c r="PY16" s="201"/>
      <c r="PZ16" s="201"/>
      <c r="QA16" s="201"/>
      <c r="QB16" s="201"/>
      <c r="QC16" s="201"/>
      <c r="QD16" s="298"/>
    </row>
    <row r="17" spans="1:446" x14ac:dyDescent="0.2">
      <c r="A17" s="200" t="s">
        <v>683</v>
      </c>
      <c r="B17" s="200" t="s">
        <v>683</v>
      </c>
      <c r="C17" s="201">
        <f>ROUND(TAMUSA!H18,0)-ROUND(TAMUSA!H288,0)</f>
        <v>0</v>
      </c>
      <c r="D17" s="312">
        <v>42485</v>
      </c>
      <c r="E17" s="200" t="s">
        <v>701</v>
      </c>
      <c r="F17" s="200">
        <v>2018</v>
      </c>
      <c r="G17" s="201">
        <v>23802426</v>
      </c>
      <c r="H17" s="201">
        <v>345043</v>
      </c>
      <c r="I17" s="201">
        <v>8372685</v>
      </c>
      <c r="J17" s="201">
        <v>11474042</v>
      </c>
      <c r="K17" s="201">
        <v>8249936</v>
      </c>
      <c r="L17" s="200" t="s">
        <v>744</v>
      </c>
      <c r="M17" s="200" t="s">
        <v>745</v>
      </c>
      <c r="N17" s="200" t="s">
        <v>746</v>
      </c>
      <c r="O17" s="201">
        <v>1554</v>
      </c>
      <c r="P17" s="201">
        <v>3945</v>
      </c>
      <c r="Q17" s="201">
        <v>961</v>
      </c>
      <c r="R17" s="201">
        <v>0</v>
      </c>
      <c r="S17" s="201">
        <v>0</v>
      </c>
      <c r="T17" s="203" t="s">
        <v>932</v>
      </c>
      <c r="U17" s="203" t="s">
        <v>933</v>
      </c>
      <c r="V17" s="297" t="s">
        <v>934</v>
      </c>
      <c r="W17" s="201">
        <v>30086</v>
      </c>
      <c r="X17" s="201">
        <v>7152</v>
      </c>
      <c r="Y17" s="201">
        <v>2190</v>
      </c>
      <c r="Z17" s="201">
        <v>1827</v>
      </c>
      <c r="AA17" s="201">
        <v>0</v>
      </c>
      <c r="AB17" s="201">
        <v>1827</v>
      </c>
      <c r="AC17" s="201">
        <v>0</v>
      </c>
      <c r="AD17" s="201">
        <v>0</v>
      </c>
      <c r="AE17" s="201">
        <v>0</v>
      </c>
      <c r="AF17" s="201">
        <v>0</v>
      </c>
      <c r="AG17" s="201">
        <v>0</v>
      </c>
      <c r="AH17" s="201">
        <v>0</v>
      </c>
      <c r="AI17" s="201">
        <v>75</v>
      </c>
      <c r="AJ17" s="201">
        <v>330</v>
      </c>
      <c r="AK17" s="201">
        <v>0</v>
      </c>
      <c r="AL17" s="201">
        <v>3649</v>
      </c>
      <c r="AM17" s="201">
        <v>0</v>
      </c>
      <c r="AN17" s="201">
        <v>0</v>
      </c>
      <c r="AO17" s="201">
        <v>867</v>
      </c>
      <c r="AP17" s="201">
        <v>0</v>
      </c>
      <c r="AQ17" s="201">
        <v>22752</v>
      </c>
      <c r="AR17" s="201">
        <v>3494</v>
      </c>
      <c r="AS17" s="201">
        <v>111</v>
      </c>
      <c r="AT17" s="201">
        <v>18165</v>
      </c>
      <c r="AU17" s="201">
        <v>0</v>
      </c>
      <c r="AV17" s="201">
        <v>3093</v>
      </c>
      <c r="AW17" s="201">
        <v>60</v>
      </c>
      <c r="AX17" s="201">
        <v>0</v>
      </c>
      <c r="AY17" s="201">
        <v>0</v>
      </c>
      <c r="AZ17" s="201">
        <v>0</v>
      </c>
      <c r="BA17" s="201">
        <v>0</v>
      </c>
      <c r="BB17" s="201">
        <v>0</v>
      </c>
      <c r="BC17" s="201">
        <v>0</v>
      </c>
      <c r="BD17" s="201">
        <v>216</v>
      </c>
      <c r="BE17" s="201">
        <v>0</v>
      </c>
      <c r="BF17" s="201">
        <v>26677</v>
      </c>
      <c r="BG17" s="201">
        <v>0</v>
      </c>
      <c r="BH17" s="201">
        <v>1541</v>
      </c>
      <c r="BI17" s="201">
        <v>1281</v>
      </c>
      <c r="BJ17" s="201">
        <v>0</v>
      </c>
      <c r="BK17" s="201">
        <v>1578</v>
      </c>
      <c r="BL17" s="201">
        <v>813</v>
      </c>
      <c r="BM17" s="201">
        <v>0</v>
      </c>
      <c r="BN17" s="201">
        <v>5241</v>
      </c>
      <c r="BO17" s="201">
        <v>0</v>
      </c>
      <c r="BP17" s="201">
        <v>192</v>
      </c>
      <c r="BQ17" s="201">
        <v>216</v>
      </c>
      <c r="BR17" s="201">
        <v>0</v>
      </c>
      <c r="BS17" s="201">
        <v>0</v>
      </c>
      <c r="BT17" s="201">
        <v>0</v>
      </c>
      <c r="BU17" s="201">
        <v>0</v>
      </c>
      <c r="BV17" s="201">
        <v>0</v>
      </c>
      <c r="BW17" s="201">
        <v>0</v>
      </c>
      <c r="BX17" s="201">
        <v>54</v>
      </c>
      <c r="BY17" s="201">
        <v>0</v>
      </c>
      <c r="BZ17" s="201">
        <v>7017</v>
      </c>
      <c r="CA17" s="201">
        <v>0</v>
      </c>
      <c r="CB17" s="201">
        <v>0</v>
      </c>
      <c r="CC17" s="201">
        <v>0</v>
      </c>
      <c r="CD17" s="201">
        <v>0</v>
      </c>
      <c r="CE17" s="201">
        <v>0</v>
      </c>
      <c r="CF17" s="201">
        <v>0</v>
      </c>
      <c r="CG17" s="201">
        <v>0</v>
      </c>
      <c r="CH17" s="201">
        <v>0</v>
      </c>
      <c r="CI17" s="201">
        <v>0</v>
      </c>
      <c r="CJ17" s="201">
        <v>0</v>
      </c>
      <c r="CK17" s="201">
        <v>0</v>
      </c>
      <c r="CL17" s="201">
        <v>0</v>
      </c>
      <c r="CM17" s="201">
        <v>0</v>
      </c>
      <c r="CN17" s="201">
        <v>0</v>
      </c>
      <c r="CO17" s="201">
        <v>0</v>
      </c>
      <c r="CP17" s="201">
        <v>0</v>
      </c>
      <c r="CQ17" s="201">
        <v>0</v>
      </c>
      <c r="CR17" s="201">
        <v>0</v>
      </c>
      <c r="CS17" s="201">
        <v>0</v>
      </c>
      <c r="CT17" s="201">
        <v>0</v>
      </c>
      <c r="CU17" s="201">
        <v>0</v>
      </c>
      <c r="CV17" s="201">
        <v>0</v>
      </c>
      <c r="CW17" s="201">
        <v>0</v>
      </c>
      <c r="CX17" s="201">
        <v>0</v>
      </c>
      <c r="CY17" s="201">
        <v>0</v>
      </c>
      <c r="CZ17" s="201">
        <v>0</v>
      </c>
      <c r="DA17" s="201">
        <v>0</v>
      </c>
      <c r="DB17" s="201">
        <v>0</v>
      </c>
      <c r="DC17" s="201">
        <v>0</v>
      </c>
      <c r="DD17" s="201">
        <v>0</v>
      </c>
      <c r="DE17" s="201">
        <v>0</v>
      </c>
      <c r="DF17" s="201">
        <v>0</v>
      </c>
      <c r="DG17" s="201">
        <v>0</v>
      </c>
      <c r="DH17" s="201">
        <v>0</v>
      </c>
      <c r="DI17" s="201">
        <v>0</v>
      </c>
      <c r="DJ17" s="201">
        <v>0</v>
      </c>
      <c r="DK17" s="201">
        <v>0</v>
      </c>
      <c r="DL17" s="201">
        <v>0</v>
      </c>
      <c r="DM17" s="201">
        <v>0</v>
      </c>
      <c r="DN17" s="201">
        <v>0</v>
      </c>
      <c r="DO17" s="201">
        <v>0</v>
      </c>
      <c r="DP17" s="201">
        <v>0</v>
      </c>
      <c r="DQ17" s="201">
        <v>0</v>
      </c>
      <c r="DR17" s="201">
        <v>0</v>
      </c>
      <c r="DS17" s="201">
        <v>1956027</v>
      </c>
      <c r="DT17" s="201">
        <v>615515</v>
      </c>
      <c r="DU17" s="201">
        <v>108057</v>
      </c>
      <c r="DV17" s="201">
        <v>104593</v>
      </c>
      <c r="DW17" s="201">
        <v>0</v>
      </c>
      <c r="DX17" s="201">
        <v>178248</v>
      </c>
      <c r="DY17" s="201">
        <v>0</v>
      </c>
      <c r="DZ17" s="201">
        <v>0</v>
      </c>
      <c r="EA17" s="201">
        <v>0</v>
      </c>
      <c r="EB17" s="201">
        <v>0</v>
      </c>
      <c r="EC17" s="201">
        <v>0</v>
      </c>
      <c r="ED17" s="201">
        <v>0</v>
      </c>
      <c r="EE17" s="201">
        <v>3542</v>
      </c>
      <c r="EF17" s="201">
        <v>19381</v>
      </c>
      <c r="EG17" s="201">
        <v>0</v>
      </c>
      <c r="EH17" s="201">
        <v>175110</v>
      </c>
      <c r="EI17" s="201">
        <v>0</v>
      </c>
      <c r="EJ17" s="201">
        <v>0</v>
      </c>
      <c r="EK17" s="201">
        <v>21689</v>
      </c>
      <c r="EL17" s="201">
        <v>0</v>
      </c>
      <c r="EM17" s="201">
        <v>2073848</v>
      </c>
      <c r="EN17" s="201">
        <v>421957</v>
      </c>
      <c r="EO17" s="201">
        <v>11501</v>
      </c>
      <c r="EP17" s="201">
        <v>1304919</v>
      </c>
      <c r="EQ17" s="201">
        <v>0</v>
      </c>
      <c r="ER17" s="201">
        <v>427243</v>
      </c>
      <c r="ES17" s="201">
        <v>1131</v>
      </c>
      <c r="ET17" s="201">
        <v>0</v>
      </c>
      <c r="EU17" s="201">
        <v>0</v>
      </c>
      <c r="EV17" s="201">
        <v>0</v>
      </c>
      <c r="EW17" s="201">
        <v>0</v>
      </c>
      <c r="EX17" s="201">
        <v>0</v>
      </c>
      <c r="EY17" s="201">
        <v>0</v>
      </c>
      <c r="EZ17" s="201">
        <v>13272</v>
      </c>
      <c r="FA17" s="201">
        <v>0</v>
      </c>
      <c r="FB17" s="201">
        <v>1922465</v>
      </c>
      <c r="FC17" s="201">
        <v>0</v>
      </c>
      <c r="FD17" s="201">
        <v>266275</v>
      </c>
      <c r="FE17" s="201">
        <v>53204</v>
      </c>
      <c r="FF17" s="201">
        <v>0</v>
      </c>
      <c r="FG17" s="201">
        <v>464194</v>
      </c>
      <c r="FH17" s="201">
        <v>60311</v>
      </c>
      <c r="FI17" s="201">
        <v>0</v>
      </c>
      <c r="FJ17" s="201">
        <v>1210412</v>
      </c>
      <c r="FK17" s="201">
        <v>0</v>
      </c>
      <c r="FL17" s="201">
        <v>21565</v>
      </c>
      <c r="FM17" s="201">
        <v>39976</v>
      </c>
      <c r="FN17" s="201">
        <v>0</v>
      </c>
      <c r="FO17" s="201">
        <v>0</v>
      </c>
      <c r="FP17" s="201">
        <v>0</v>
      </c>
      <c r="FQ17" s="201">
        <v>0</v>
      </c>
      <c r="FR17" s="201">
        <v>0</v>
      </c>
      <c r="FS17" s="201">
        <v>0</v>
      </c>
      <c r="FT17" s="201">
        <v>6535</v>
      </c>
      <c r="FU17" s="201">
        <v>0</v>
      </c>
      <c r="FV17" s="201">
        <v>881282</v>
      </c>
      <c r="FW17" s="201">
        <v>0</v>
      </c>
      <c r="FX17" s="201">
        <v>0</v>
      </c>
      <c r="FY17" s="201">
        <v>0</v>
      </c>
      <c r="FZ17" s="201">
        <v>0</v>
      </c>
      <c r="GA17" s="201">
        <v>0</v>
      </c>
      <c r="GB17" s="201">
        <v>0</v>
      </c>
      <c r="GC17" s="201">
        <v>0</v>
      </c>
      <c r="GD17" s="201">
        <v>0</v>
      </c>
      <c r="GE17" s="201">
        <v>0</v>
      </c>
      <c r="GF17" s="201">
        <v>0</v>
      </c>
      <c r="GG17" s="201">
        <v>0</v>
      </c>
      <c r="GH17" s="201">
        <v>0</v>
      </c>
      <c r="GI17" s="201">
        <v>0</v>
      </c>
      <c r="GJ17" s="201">
        <v>0</v>
      </c>
      <c r="GK17" s="201">
        <v>0</v>
      </c>
      <c r="GL17" s="201">
        <v>0</v>
      </c>
      <c r="GM17" s="201">
        <v>0</v>
      </c>
      <c r="GN17" s="201">
        <v>0</v>
      </c>
      <c r="GO17" s="201">
        <v>0</v>
      </c>
      <c r="GP17" s="201">
        <v>0</v>
      </c>
      <c r="GQ17" s="201">
        <v>0</v>
      </c>
      <c r="GR17" s="201">
        <v>0</v>
      </c>
      <c r="GS17" s="201">
        <v>0</v>
      </c>
      <c r="GT17" s="201">
        <v>0</v>
      </c>
      <c r="GU17" s="201">
        <v>0</v>
      </c>
      <c r="GV17" s="201">
        <v>0</v>
      </c>
      <c r="GW17" s="201">
        <v>0</v>
      </c>
      <c r="GX17" s="201">
        <v>0</v>
      </c>
      <c r="GY17" s="201">
        <v>0</v>
      </c>
      <c r="GZ17" s="201">
        <v>0</v>
      </c>
      <c r="HA17" s="201">
        <v>0</v>
      </c>
      <c r="HB17" s="201">
        <v>0</v>
      </c>
      <c r="HC17" s="201">
        <v>0</v>
      </c>
      <c r="HD17" s="201">
        <v>0</v>
      </c>
      <c r="HE17" s="201">
        <v>0</v>
      </c>
      <c r="HF17" s="201">
        <v>0</v>
      </c>
      <c r="HG17" s="201">
        <v>0</v>
      </c>
      <c r="HH17" s="201">
        <v>0</v>
      </c>
      <c r="HI17" s="201">
        <v>0</v>
      </c>
      <c r="HJ17" s="201">
        <v>0</v>
      </c>
      <c r="HK17" s="201">
        <v>0</v>
      </c>
      <c r="HL17" s="201">
        <v>0</v>
      </c>
      <c r="HM17" s="201">
        <v>0</v>
      </c>
      <c r="HN17" s="201">
        <v>0</v>
      </c>
      <c r="HP17" s="202" t="s">
        <v>868</v>
      </c>
      <c r="HQ17" s="200">
        <f>'Relative Weights'!$H$1</f>
        <v>2018</v>
      </c>
      <c r="HR17" s="315">
        <v>0</v>
      </c>
      <c r="HS17" s="315">
        <v>0</v>
      </c>
      <c r="HT17" s="315">
        <v>0</v>
      </c>
      <c r="HU17" s="315">
        <v>0</v>
      </c>
      <c r="HV17" s="315">
        <v>0</v>
      </c>
      <c r="HW17" s="315">
        <v>0</v>
      </c>
      <c r="HX17" s="315">
        <v>0</v>
      </c>
      <c r="HY17" s="315">
        <v>0</v>
      </c>
      <c r="HZ17" s="315">
        <v>0</v>
      </c>
      <c r="IA17" s="315">
        <v>0</v>
      </c>
      <c r="IB17" s="315">
        <v>0</v>
      </c>
      <c r="IC17" s="315">
        <v>0</v>
      </c>
      <c r="ID17" s="315">
        <v>0</v>
      </c>
      <c r="IE17" s="315">
        <v>0</v>
      </c>
      <c r="IF17" s="315">
        <v>0</v>
      </c>
      <c r="IG17" s="315">
        <v>0</v>
      </c>
      <c r="IH17" s="315">
        <v>0</v>
      </c>
      <c r="II17" s="315">
        <v>0</v>
      </c>
      <c r="IJ17" s="315">
        <v>0</v>
      </c>
      <c r="IK17" s="315">
        <v>0</v>
      </c>
      <c r="IL17" s="315">
        <v>0</v>
      </c>
      <c r="IM17" s="315">
        <v>0</v>
      </c>
      <c r="IN17" s="315">
        <v>0</v>
      </c>
      <c r="IO17" s="315">
        <v>0</v>
      </c>
      <c r="IP17" s="315">
        <v>0</v>
      </c>
      <c r="IQ17" s="315">
        <v>0</v>
      </c>
      <c r="IR17" s="315">
        <v>0</v>
      </c>
      <c r="IS17" s="315">
        <v>0</v>
      </c>
      <c r="IT17" s="315">
        <v>0</v>
      </c>
      <c r="IU17" s="315">
        <v>0</v>
      </c>
      <c r="IV17" s="315">
        <v>0</v>
      </c>
      <c r="IW17" s="315">
        <v>0</v>
      </c>
      <c r="IX17" s="315">
        <v>0</v>
      </c>
      <c r="IY17" s="315">
        <v>0</v>
      </c>
      <c r="IZ17" s="315">
        <v>0</v>
      </c>
      <c r="JA17" s="315">
        <v>0</v>
      </c>
      <c r="JB17" s="315">
        <v>0</v>
      </c>
      <c r="JC17" s="315">
        <v>0</v>
      </c>
      <c r="JD17" s="315">
        <v>0</v>
      </c>
      <c r="JE17" s="315">
        <v>0</v>
      </c>
      <c r="JF17" s="315">
        <v>0</v>
      </c>
      <c r="JG17" s="315">
        <v>0</v>
      </c>
      <c r="JH17" s="315">
        <v>0</v>
      </c>
      <c r="JI17" s="315">
        <v>0</v>
      </c>
      <c r="JJ17" s="315">
        <v>0</v>
      </c>
      <c r="JK17" s="315">
        <v>0</v>
      </c>
      <c r="JL17" s="315">
        <v>0</v>
      </c>
      <c r="JM17" s="315">
        <v>0</v>
      </c>
      <c r="JN17" s="315">
        <v>0</v>
      </c>
      <c r="JO17" s="315">
        <v>0</v>
      </c>
      <c r="JP17" s="315">
        <v>0</v>
      </c>
      <c r="JQ17" s="315">
        <v>0</v>
      </c>
      <c r="JR17" s="315">
        <v>0</v>
      </c>
      <c r="JS17" s="315">
        <v>0</v>
      </c>
      <c r="JT17" s="315">
        <v>0</v>
      </c>
      <c r="JU17" s="315">
        <v>0</v>
      </c>
      <c r="JV17" s="315">
        <v>0</v>
      </c>
      <c r="JW17" s="315">
        <v>0</v>
      </c>
      <c r="JX17" s="315">
        <v>0</v>
      </c>
      <c r="JY17" s="315">
        <v>0</v>
      </c>
      <c r="JZ17" s="315">
        <v>0</v>
      </c>
      <c r="KA17" s="315">
        <v>0</v>
      </c>
      <c r="KB17" s="315">
        <v>0</v>
      </c>
      <c r="KC17" s="315">
        <v>0</v>
      </c>
      <c r="KD17" s="315">
        <v>0</v>
      </c>
      <c r="KE17" s="315">
        <v>0</v>
      </c>
      <c r="KF17" s="315">
        <v>0</v>
      </c>
      <c r="KG17" s="315">
        <v>0</v>
      </c>
      <c r="KH17" s="315">
        <v>0</v>
      </c>
      <c r="KI17" s="315">
        <v>0</v>
      </c>
      <c r="KJ17" s="315">
        <v>0</v>
      </c>
      <c r="KK17" s="315">
        <v>0</v>
      </c>
      <c r="KL17" s="315">
        <v>0</v>
      </c>
      <c r="KM17" s="315">
        <v>0</v>
      </c>
      <c r="KN17" s="315">
        <v>0</v>
      </c>
      <c r="KO17" s="315">
        <v>0</v>
      </c>
      <c r="KP17" s="315">
        <v>0</v>
      </c>
      <c r="KQ17" s="315">
        <v>0</v>
      </c>
      <c r="KR17" s="315">
        <v>0</v>
      </c>
      <c r="KS17" s="315">
        <v>0</v>
      </c>
      <c r="KT17" s="315">
        <v>0</v>
      </c>
      <c r="KU17" s="315">
        <v>0</v>
      </c>
      <c r="KV17" s="315">
        <v>0</v>
      </c>
      <c r="KW17" s="315">
        <v>0</v>
      </c>
      <c r="KX17" s="315">
        <v>0</v>
      </c>
      <c r="KY17" s="315">
        <v>0</v>
      </c>
      <c r="KZ17" s="315">
        <v>0</v>
      </c>
      <c r="LA17" s="315">
        <v>0</v>
      </c>
      <c r="LB17" s="315">
        <v>0</v>
      </c>
      <c r="LC17" s="315">
        <v>0</v>
      </c>
      <c r="LD17" s="315">
        <v>0</v>
      </c>
      <c r="LE17" s="315">
        <v>0</v>
      </c>
      <c r="LF17" s="315">
        <v>0</v>
      </c>
      <c r="LG17" s="315">
        <v>0</v>
      </c>
      <c r="LH17" s="315">
        <v>0</v>
      </c>
      <c r="LI17" s="315">
        <v>0</v>
      </c>
      <c r="LJ17" s="315">
        <v>0</v>
      </c>
      <c r="LK17" s="315">
        <v>0</v>
      </c>
      <c r="LL17" s="315">
        <v>0</v>
      </c>
      <c r="LM17" s="315">
        <v>0</v>
      </c>
      <c r="LN17" s="315">
        <v>0</v>
      </c>
      <c r="LO17" s="315">
        <v>0</v>
      </c>
      <c r="LP17" s="315">
        <v>0</v>
      </c>
      <c r="LQ17" s="315">
        <v>0</v>
      </c>
      <c r="LR17" s="315">
        <v>0</v>
      </c>
      <c r="LS17" s="315">
        <v>0</v>
      </c>
      <c r="LT17" s="315">
        <v>0</v>
      </c>
      <c r="LU17" s="315">
        <v>0</v>
      </c>
      <c r="LV17" s="315">
        <v>0</v>
      </c>
      <c r="LW17" s="315">
        <v>0</v>
      </c>
      <c r="LX17" s="315">
        <v>0</v>
      </c>
      <c r="LY17" s="315">
        <v>0</v>
      </c>
      <c r="LZ17" s="315">
        <v>0</v>
      </c>
      <c r="MA17" s="315">
        <v>0</v>
      </c>
      <c r="MB17" s="315">
        <v>0</v>
      </c>
      <c r="MC17" s="315">
        <v>0</v>
      </c>
      <c r="MD17" s="315">
        <v>0</v>
      </c>
      <c r="ME17" s="315">
        <v>0</v>
      </c>
      <c r="MF17" s="315">
        <v>0</v>
      </c>
      <c r="MG17" s="315">
        <v>0</v>
      </c>
      <c r="MH17" s="315">
        <v>0</v>
      </c>
      <c r="MI17" s="315">
        <v>0</v>
      </c>
      <c r="MJ17" s="315">
        <v>0</v>
      </c>
      <c r="MK17" s="315">
        <v>0</v>
      </c>
      <c r="ML17" s="315">
        <v>0</v>
      </c>
      <c r="MM17" s="315">
        <v>0</v>
      </c>
      <c r="MN17" s="315">
        <v>0</v>
      </c>
      <c r="MO17" s="315">
        <v>0</v>
      </c>
      <c r="MP17" s="315">
        <v>0</v>
      </c>
      <c r="MQ17" s="315">
        <v>0</v>
      </c>
      <c r="MR17" s="315">
        <v>0</v>
      </c>
      <c r="MS17" s="315">
        <v>0</v>
      </c>
      <c r="MT17" s="315">
        <v>0</v>
      </c>
      <c r="MU17" s="315">
        <v>0</v>
      </c>
      <c r="MV17" s="315">
        <v>0</v>
      </c>
      <c r="MW17" s="315">
        <v>0</v>
      </c>
      <c r="MX17" s="315">
        <v>0</v>
      </c>
      <c r="MY17" s="315">
        <v>0</v>
      </c>
      <c r="MZ17" s="315">
        <v>0</v>
      </c>
      <c r="NA17" s="315">
        <v>0</v>
      </c>
      <c r="NB17" s="315">
        <v>0</v>
      </c>
      <c r="NC17" s="315">
        <v>0</v>
      </c>
      <c r="ND17" s="315">
        <v>0</v>
      </c>
      <c r="NE17" s="315">
        <v>0</v>
      </c>
      <c r="NF17" s="315">
        <v>0</v>
      </c>
      <c r="NG17" s="315">
        <v>0</v>
      </c>
      <c r="NH17" s="315">
        <v>0</v>
      </c>
      <c r="NI17" s="315">
        <v>0</v>
      </c>
      <c r="NJ17" s="315">
        <v>0</v>
      </c>
      <c r="NK17" s="315">
        <v>0</v>
      </c>
      <c r="NL17" s="315">
        <v>0</v>
      </c>
      <c r="NM17" s="315">
        <v>0</v>
      </c>
      <c r="NN17" s="315">
        <v>0</v>
      </c>
      <c r="NO17" s="315">
        <v>0</v>
      </c>
      <c r="NP17" s="315">
        <v>0</v>
      </c>
      <c r="NQ17" s="315">
        <v>0</v>
      </c>
      <c r="NR17" s="315">
        <v>0</v>
      </c>
      <c r="NS17" s="315">
        <v>0</v>
      </c>
      <c r="NT17" s="315">
        <v>0</v>
      </c>
      <c r="NU17" s="315">
        <v>0</v>
      </c>
      <c r="NV17" s="315">
        <v>0</v>
      </c>
      <c r="NW17" s="315">
        <v>0</v>
      </c>
      <c r="NX17" s="315">
        <v>0</v>
      </c>
      <c r="NY17" s="315">
        <v>0</v>
      </c>
      <c r="NZ17" s="315">
        <v>0</v>
      </c>
      <c r="OA17" s="315">
        <v>0</v>
      </c>
      <c r="OB17" s="315">
        <v>0</v>
      </c>
      <c r="OC17" s="315">
        <v>0</v>
      </c>
      <c r="OD17" s="315">
        <v>0</v>
      </c>
      <c r="OE17" s="315">
        <v>0</v>
      </c>
      <c r="OF17" s="315">
        <v>0</v>
      </c>
      <c r="OG17" s="315">
        <v>0</v>
      </c>
      <c r="OH17" s="315">
        <v>0</v>
      </c>
      <c r="OI17" s="315">
        <v>0</v>
      </c>
      <c r="OJ17" s="315">
        <v>0</v>
      </c>
      <c r="OK17" s="315">
        <v>0</v>
      </c>
      <c r="OL17" s="315">
        <v>0</v>
      </c>
      <c r="OM17" s="315">
        <v>0</v>
      </c>
      <c r="ON17" s="315">
        <v>0</v>
      </c>
      <c r="OO17" s="315">
        <v>0</v>
      </c>
      <c r="OP17" s="315">
        <v>0</v>
      </c>
      <c r="OQ17" s="315">
        <v>0</v>
      </c>
      <c r="OR17" s="315">
        <v>0</v>
      </c>
      <c r="OS17" s="315">
        <v>0</v>
      </c>
      <c r="OT17" s="315">
        <v>0</v>
      </c>
      <c r="OU17" s="315">
        <v>0</v>
      </c>
      <c r="OV17" s="315">
        <v>0</v>
      </c>
      <c r="OW17" s="315">
        <v>0</v>
      </c>
      <c r="OX17" s="315">
        <v>0</v>
      </c>
      <c r="OY17" s="315">
        <v>0</v>
      </c>
      <c r="OZ17" s="315">
        <v>0</v>
      </c>
      <c r="PA17" s="315">
        <v>0</v>
      </c>
      <c r="PB17" s="315">
        <v>0</v>
      </c>
      <c r="PC17" s="315">
        <v>0</v>
      </c>
      <c r="PD17" s="315">
        <v>0</v>
      </c>
      <c r="PE17" s="315">
        <v>0</v>
      </c>
      <c r="PF17" s="315">
        <v>0</v>
      </c>
      <c r="PG17" s="315">
        <v>0</v>
      </c>
      <c r="PH17" s="315">
        <v>0</v>
      </c>
      <c r="PI17" s="315">
        <v>0</v>
      </c>
      <c r="PJ17" s="315">
        <v>4284298.554824234</v>
      </c>
      <c r="PK17" s="315">
        <v>1046541.5907968063</v>
      </c>
      <c r="PL17" s="315">
        <v>113977.37031133162</v>
      </c>
      <c r="PM17" s="315">
        <v>0</v>
      </c>
      <c r="PN17" s="315">
        <v>2497633.3489648975</v>
      </c>
      <c r="PO17" s="315">
        <v>597786.79735310364</v>
      </c>
      <c r="PP17" s="315">
        <v>39188.241367268682</v>
      </c>
      <c r="PQ17" s="315">
        <v>0</v>
      </c>
      <c r="PR17" s="315">
        <v>0</v>
      </c>
      <c r="PS17" s="315">
        <v>0</v>
      </c>
      <c r="PT17" s="315">
        <v>0</v>
      </c>
      <c r="PU17" s="315">
        <v>0</v>
      </c>
      <c r="PV17" s="315">
        <v>3376.6694461494558</v>
      </c>
      <c r="PW17" s="315">
        <v>37358.814866093977</v>
      </c>
      <c r="PX17" s="315">
        <v>0</v>
      </c>
      <c r="PY17" s="315">
        <v>2839812.3705105674</v>
      </c>
      <c r="PZ17" s="315">
        <v>0</v>
      </c>
      <c r="QA17" s="315">
        <v>253846.03522683406</v>
      </c>
      <c r="QB17" s="315">
        <v>71397.206332713482</v>
      </c>
      <c r="QC17" s="315">
        <v>0</v>
      </c>
      <c r="QD17" s="298">
        <v>0</v>
      </c>
    </row>
    <row r="18" spans="1:446" x14ac:dyDescent="0.2">
      <c r="A18" s="200" t="s">
        <v>129</v>
      </c>
      <c r="B18" s="200" t="s">
        <v>129</v>
      </c>
      <c r="C18" s="201">
        <f>ROUND(TAMIU!H18,0)-ROUND(TAMIU!H288,0)</f>
        <v>0</v>
      </c>
      <c r="D18" s="311">
        <v>9651</v>
      </c>
      <c r="E18" s="200" t="s">
        <v>716</v>
      </c>
      <c r="F18" s="200">
        <v>2018</v>
      </c>
      <c r="G18" s="201">
        <v>30557064</v>
      </c>
      <c r="H18" s="201">
        <v>4758064</v>
      </c>
      <c r="I18" s="201">
        <v>19317063</v>
      </c>
      <c r="J18" s="201">
        <v>6565958</v>
      </c>
      <c r="K18" s="201">
        <v>7134199</v>
      </c>
      <c r="L18" s="200" t="s">
        <v>744</v>
      </c>
      <c r="M18" s="200" t="s">
        <v>745</v>
      </c>
      <c r="N18" s="200" t="s">
        <v>746</v>
      </c>
      <c r="O18" s="201">
        <v>3204</v>
      </c>
      <c r="P18" s="201">
        <v>3595</v>
      </c>
      <c r="Q18" s="201">
        <v>822</v>
      </c>
      <c r="R18" s="201">
        <v>19</v>
      </c>
      <c r="S18" s="201">
        <v>0</v>
      </c>
      <c r="T18" s="203" t="s">
        <v>806</v>
      </c>
      <c r="U18" s="203" t="s">
        <v>807</v>
      </c>
      <c r="V18" s="203" t="s">
        <v>808</v>
      </c>
      <c r="W18" s="201">
        <v>67031</v>
      </c>
      <c r="X18" s="201">
        <v>20959</v>
      </c>
      <c r="Y18" s="201">
        <v>5994</v>
      </c>
      <c r="Z18" s="201">
        <v>1329</v>
      </c>
      <c r="AA18" s="201">
        <v>0</v>
      </c>
      <c r="AB18" s="201">
        <v>1229</v>
      </c>
      <c r="AC18" s="201">
        <v>21</v>
      </c>
      <c r="AD18" s="201">
        <v>0</v>
      </c>
      <c r="AE18" s="201">
        <v>0</v>
      </c>
      <c r="AF18" s="201">
        <v>0</v>
      </c>
      <c r="AG18" s="201">
        <v>0</v>
      </c>
      <c r="AH18" s="201">
        <v>0</v>
      </c>
      <c r="AI18" s="201">
        <v>471</v>
      </c>
      <c r="AJ18" s="201">
        <v>665</v>
      </c>
      <c r="AK18" s="201">
        <v>0</v>
      </c>
      <c r="AL18" s="201">
        <v>3333</v>
      </c>
      <c r="AM18" s="201">
        <v>0</v>
      </c>
      <c r="AN18" s="201">
        <v>0</v>
      </c>
      <c r="AO18" s="201">
        <v>122</v>
      </c>
      <c r="AP18" s="201">
        <v>1389</v>
      </c>
      <c r="AQ18" s="201">
        <v>29247</v>
      </c>
      <c r="AR18" s="201">
        <v>7864</v>
      </c>
      <c r="AS18" s="201">
        <v>2424</v>
      </c>
      <c r="AT18" s="201">
        <v>3575</v>
      </c>
      <c r="AU18" s="201">
        <v>0</v>
      </c>
      <c r="AV18" s="201">
        <v>1335</v>
      </c>
      <c r="AW18" s="201">
        <v>582</v>
      </c>
      <c r="AX18" s="201">
        <v>0</v>
      </c>
      <c r="AY18" s="201">
        <v>102</v>
      </c>
      <c r="AZ18" s="201">
        <v>0</v>
      </c>
      <c r="BA18" s="201">
        <v>0</v>
      </c>
      <c r="BB18" s="201">
        <v>0</v>
      </c>
      <c r="BC18" s="201">
        <v>129</v>
      </c>
      <c r="BD18" s="201">
        <v>3355</v>
      </c>
      <c r="BE18" s="201">
        <v>0</v>
      </c>
      <c r="BF18" s="201">
        <v>13872</v>
      </c>
      <c r="BG18" s="201">
        <v>0</v>
      </c>
      <c r="BH18" s="201">
        <v>1161</v>
      </c>
      <c r="BI18" s="201">
        <v>0</v>
      </c>
      <c r="BJ18" s="201">
        <v>4648</v>
      </c>
      <c r="BK18" s="201">
        <v>3772</v>
      </c>
      <c r="BL18" s="201">
        <v>556</v>
      </c>
      <c r="BM18" s="201">
        <v>21</v>
      </c>
      <c r="BN18" s="201">
        <v>4118</v>
      </c>
      <c r="BO18" s="201">
        <v>0</v>
      </c>
      <c r="BP18" s="201">
        <v>60</v>
      </c>
      <c r="BQ18" s="201">
        <v>39</v>
      </c>
      <c r="BR18" s="201">
        <v>0</v>
      </c>
      <c r="BS18" s="201">
        <v>0</v>
      </c>
      <c r="BT18" s="201">
        <v>0</v>
      </c>
      <c r="BU18" s="201">
        <v>0</v>
      </c>
      <c r="BV18" s="201">
        <v>0</v>
      </c>
      <c r="BW18" s="201">
        <v>0</v>
      </c>
      <c r="BX18" s="201">
        <v>0</v>
      </c>
      <c r="BY18" s="201">
        <v>0</v>
      </c>
      <c r="BZ18" s="201">
        <v>2978</v>
      </c>
      <c r="CA18" s="201">
        <v>0</v>
      </c>
      <c r="CB18" s="201">
        <v>0</v>
      </c>
      <c r="CC18" s="201">
        <v>0</v>
      </c>
      <c r="CD18" s="201">
        <v>368</v>
      </c>
      <c r="CE18" s="201">
        <v>3</v>
      </c>
      <c r="CF18" s="201">
        <v>0</v>
      </c>
      <c r="CG18" s="201">
        <v>0</v>
      </c>
      <c r="CH18" s="201">
        <v>0</v>
      </c>
      <c r="CI18" s="201">
        <v>0</v>
      </c>
      <c r="CJ18" s="201">
        <v>0</v>
      </c>
      <c r="CK18" s="201">
        <v>0</v>
      </c>
      <c r="CL18" s="201">
        <v>0</v>
      </c>
      <c r="CM18" s="201">
        <v>0</v>
      </c>
      <c r="CN18" s="201">
        <v>0</v>
      </c>
      <c r="CO18" s="201">
        <v>0</v>
      </c>
      <c r="CP18" s="201">
        <v>0</v>
      </c>
      <c r="CQ18" s="201">
        <v>0</v>
      </c>
      <c r="CR18" s="201">
        <v>0</v>
      </c>
      <c r="CS18" s="201">
        <v>0</v>
      </c>
      <c r="CT18" s="201">
        <v>218</v>
      </c>
      <c r="CU18" s="201">
        <v>0</v>
      </c>
      <c r="CV18" s="201">
        <v>0</v>
      </c>
      <c r="CW18" s="201">
        <v>0</v>
      </c>
      <c r="CX18" s="201">
        <v>0</v>
      </c>
      <c r="CY18" s="201">
        <v>0</v>
      </c>
      <c r="CZ18" s="201">
        <v>0</v>
      </c>
      <c r="DA18" s="201">
        <v>0</v>
      </c>
      <c r="DB18" s="201">
        <v>0</v>
      </c>
      <c r="DC18" s="201">
        <v>0</v>
      </c>
      <c r="DD18" s="201">
        <v>0</v>
      </c>
      <c r="DE18" s="201">
        <v>0</v>
      </c>
      <c r="DF18" s="201">
        <v>0</v>
      </c>
      <c r="DG18" s="201">
        <v>0</v>
      </c>
      <c r="DH18" s="201">
        <v>0</v>
      </c>
      <c r="DI18" s="201">
        <v>0</v>
      </c>
      <c r="DJ18" s="201">
        <v>0</v>
      </c>
      <c r="DK18" s="201">
        <v>0</v>
      </c>
      <c r="DL18" s="201">
        <v>0</v>
      </c>
      <c r="DM18" s="201">
        <v>0</v>
      </c>
      <c r="DN18" s="201">
        <v>0</v>
      </c>
      <c r="DO18" s="201">
        <v>0</v>
      </c>
      <c r="DP18" s="201">
        <v>0</v>
      </c>
      <c r="DQ18" s="201">
        <v>0</v>
      </c>
      <c r="DR18" s="201">
        <v>0</v>
      </c>
      <c r="DS18" s="201">
        <v>2890722</v>
      </c>
      <c r="DT18" s="201">
        <v>1142104</v>
      </c>
      <c r="DU18" s="201">
        <v>668446</v>
      </c>
      <c r="DV18" s="201">
        <v>177704</v>
      </c>
      <c r="DW18" s="201">
        <v>0</v>
      </c>
      <c r="DX18" s="201">
        <v>174334</v>
      </c>
      <c r="DY18" s="201">
        <v>1935</v>
      </c>
      <c r="DZ18" s="201">
        <v>0</v>
      </c>
      <c r="EA18" s="201">
        <v>0</v>
      </c>
      <c r="EB18" s="201">
        <v>0</v>
      </c>
      <c r="EC18" s="201">
        <v>0</v>
      </c>
      <c r="ED18" s="201">
        <v>0</v>
      </c>
      <c r="EE18" s="201">
        <v>33166</v>
      </c>
      <c r="EF18" s="201">
        <v>53555</v>
      </c>
      <c r="EG18" s="201">
        <v>0</v>
      </c>
      <c r="EH18" s="201">
        <v>402939</v>
      </c>
      <c r="EI18" s="201">
        <v>0</v>
      </c>
      <c r="EJ18" s="201">
        <v>0</v>
      </c>
      <c r="EK18" s="201">
        <v>31705</v>
      </c>
      <c r="EL18" s="201">
        <v>155519</v>
      </c>
      <c r="EM18" s="201">
        <v>2079493</v>
      </c>
      <c r="EN18" s="201">
        <v>738473</v>
      </c>
      <c r="EO18" s="201">
        <v>598779</v>
      </c>
      <c r="EP18" s="201">
        <v>392168</v>
      </c>
      <c r="EQ18" s="201">
        <v>0</v>
      </c>
      <c r="ER18" s="201">
        <v>324594</v>
      </c>
      <c r="ES18" s="201">
        <v>34911</v>
      </c>
      <c r="ET18" s="201">
        <v>0</v>
      </c>
      <c r="EU18" s="201">
        <v>15913</v>
      </c>
      <c r="EV18" s="201">
        <v>0</v>
      </c>
      <c r="EW18" s="201">
        <v>0</v>
      </c>
      <c r="EX18" s="201">
        <v>0</v>
      </c>
      <c r="EY18" s="201">
        <v>15720</v>
      </c>
      <c r="EZ18" s="201">
        <v>502047</v>
      </c>
      <c r="FA18" s="201">
        <v>0</v>
      </c>
      <c r="FB18" s="201">
        <v>1630991</v>
      </c>
      <c r="FC18" s="201">
        <v>0</v>
      </c>
      <c r="FD18" s="201">
        <v>124153</v>
      </c>
      <c r="FE18" s="201">
        <v>0</v>
      </c>
      <c r="FF18" s="201">
        <v>848044</v>
      </c>
      <c r="FG18" s="201">
        <v>849559</v>
      </c>
      <c r="FH18" s="201">
        <v>164262</v>
      </c>
      <c r="FI18" s="201">
        <v>7731</v>
      </c>
      <c r="FJ18" s="201">
        <v>576272</v>
      </c>
      <c r="FK18" s="201">
        <v>0</v>
      </c>
      <c r="FL18" s="201">
        <v>30410</v>
      </c>
      <c r="FM18" s="201">
        <v>11640</v>
      </c>
      <c r="FN18" s="201">
        <v>0</v>
      </c>
      <c r="FO18" s="201">
        <v>0</v>
      </c>
      <c r="FP18" s="201">
        <v>0</v>
      </c>
      <c r="FQ18" s="201">
        <v>0</v>
      </c>
      <c r="FR18" s="201">
        <v>0</v>
      </c>
      <c r="FS18" s="201">
        <v>0</v>
      </c>
      <c r="FT18" s="201">
        <v>0</v>
      </c>
      <c r="FU18" s="201">
        <v>0</v>
      </c>
      <c r="FV18" s="201">
        <v>458065</v>
      </c>
      <c r="FW18" s="201">
        <v>0</v>
      </c>
      <c r="FX18" s="201">
        <v>0</v>
      </c>
      <c r="FY18" s="201">
        <v>0</v>
      </c>
      <c r="FZ18" s="201">
        <v>270902</v>
      </c>
      <c r="GA18" s="201">
        <v>2500</v>
      </c>
      <c r="GB18" s="201">
        <v>0</v>
      </c>
      <c r="GC18" s="201">
        <v>0</v>
      </c>
      <c r="GD18" s="201">
        <v>0</v>
      </c>
      <c r="GE18" s="201">
        <v>0</v>
      </c>
      <c r="GF18" s="201">
        <v>0</v>
      </c>
      <c r="GG18" s="201">
        <v>0</v>
      </c>
      <c r="GH18" s="201">
        <v>0</v>
      </c>
      <c r="GI18" s="201">
        <v>0</v>
      </c>
      <c r="GJ18" s="201">
        <v>0</v>
      </c>
      <c r="GK18" s="201">
        <v>0</v>
      </c>
      <c r="GL18" s="201">
        <v>0</v>
      </c>
      <c r="GM18" s="201">
        <v>0</v>
      </c>
      <c r="GN18" s="201">
        <v>0</v>
      </c>
      <c r="GO18" s="201">
        <v>0</v>
      </c>
      <c r="GP18" s="201">
        <v>430137</v>
      </c>
      <c r="GQ18" s="201">
        <v>0</v>
      </c>
      <c r="GR18" s="201">
        <v>0</v>
      </c>
      <c r="GS18" s="201">
        <v>0</v>
      </c>
      <c r="GT18" s="201">
        <v>0</v>
      </c>
      <c r="GU18" s="201">
        <v>0</v>
      </c>
      <c r="GV18" s="201">
        <v>0</v>
      </c>
      <c r="GW18" s="201">
        <v>0</v>
      </c>
      <c r="GX18" s="201">
        <v>0</v>
      </c>
      <c r="GY18" s="201">
        <v>0</v>
      </c>
      <c r="GZ18" s="201">
        <v>0</v>
      </c>
      <c r="HA18" s="201">
        <v>0</v>
      </c>
      <c r="HB18" s="201">
        <v>0</v>
      </c>
      <c r="HC18" s="201">
        <v>0</v>
      </c>
      <c r="HD18" s="201">
        <v>0</v>
      </c>
      <c r="HE18" s="201">
        <v>0</v>
      </c>
      <c r="HF18" s="201">
        <v>0</v>
      </c>
      <c r="HG18" s="201">
        <v>0</v>
      </c>
      <c r="HH18" s="201">
        <v>0</v>
      </c>
      <c r="HI18" s="201">
        <v>0</v>
      </c>
      <c r="HJ18" s="201">
        <v>0</v>
      </c>
      <c r="HK18" s="201">
        <v>0</v>
      </c>
      <c r="HL18" s="201">
        <v>0</v>
      </c>
      <c r="HM18" s="201">
        <v>0</v>
      </c>
      <c r="HN18" s="201">
        <v>0</v>
      </c>
      <c r="HP18" s="202" t="s">
        <v>151</v>
      </c>
      <c r="HQ18" s="200">
        <f>'Relative Weights'!$H$1</f>
        <v>2018</v>
      </c>
      <c r="HR18" s="201">
        <v>241246</v>
      </c>
      <c r="HS18" s="201">
        <v>48493</v>
      </c>
      <c r="HT18" s="201">
        <v>0</v>
      </c>
      <c r="HU18" s="201">
        <v>0</v>
      </c>
      <c r="HV18" s="201">
        <v>0</v>
      </c>
      <c r="HW18" s="201">
        <v>0</v>
      </c>
      <c r="HX18" s="201">
        <v>0</v>
      </c>
      <c r="HY18" s="201">
        <v>0</v>
      </c>
      <c r="HZ18" s="201">
        <v>0</v>
      </c>
      <c r="IA18" s="201">
        <v>0</v>
      </c>
      <c r="IB18" s="201">
        <v>0</v>
      </c>
      <c r="IC18" s="201">
        <v>0</v>
      </c>
      <c r="ID18" s="201">
        <v>0</v>
      </c>
      <c r="IE18" s="201">
        <v>0</v>
      </c>
      <c r="IF18" s="201">
        <v>0</v>
      </c>
      <c r="IG18" s="201">
        <v>0</v>
      </c>
      <c r="IH18" s="201">
        <v>0</v>
      </c>
      <c r="II18" s="201">
        <v>0</v>
      </c>
      <c r="IJ18" s="201">
        <v>0</v>
      </c>
      <c r="IK18" s="201">
        <v>0</v>
      </c>
      <c r="IL18" s="201">
        <v>0</v>
      </c>
      <c r="IM18" s="201">
        <v>0</v>
      </c>
      <c r="IN18" s="201">
        <v>0</v>
      </c>
      <c r="IO18" s="201">
        <v>0</v>
      </c>
      <c r="IP18" s="201">
        <v>0</v>
      </c>
      <c r="IQ18" s="201">
        <v>0</v>
      </c>
      <c r="IR18" s="201">
        <v>0</v>
      </c>
      <c r="IS18" s="201">
        <v>0</v>
      </c>
      <c r="IT18" s="201">
        <v>0</v>
      </c>
      <c r="IU18" s="201">
        <v>0</v>
      </c>
      <c r="IV18" s="201">
        <v>0</v>
      </c>
      <c r="IW18" s="201">
        <v>0</v>
      </c>
      <c r="IX18" s="201">
        <v>0</v>
      </c>
      <c r="IY18" s="201">
        <v>0</v>
      </c>
      <c r="IZ18" s="201">
        <v>0</v>
      </c>
      <c r="JA18" s="201">
        <v>38101</v>
      </c>
      <c r="JB18" s="201">
        <v>0</v>
      </c>
      <c r="JC18" s="201">
        <v>0</v>
      </c>
      <c r="JD18" s="201">
        <v>0</v>
      </c>
      <c r="JE18" s="201">
        <v>0</v>
      </c>
      <c r="JF18" s="201">
        <v>0</v>
      </c>
      <c r="JG18" s="201">
        <v>0</v>
      </c>
      <c r="JH18" s="201">
        <v>0</v>
      </c>
      <c r="JI18" s="201">
        <v>0</v>
      </c>
      <c r="JJ18" s="201">
        <v>0</v>
      </c>
      <c r="JK18" s="201">
        <v>0</v>
      </c>
      <c r="JL18" s="201">
        <v>0</v>
      </c>
      <c r="JM18" s="201">
        <v>0</v>
      </c>
      <c r="JN18" s="201">
        <v>0</v>
      </c>
      <c r="JO18" s="201">
        <v>0</v>
      </c>
      <c r="JP18" s="201">
        <v>0</v>
      </c>
      <c r="JQ18" s="201">
        <v>0</v>
      </c>
      <c r="JR18" s="201">
        <v>0</v>
      </c>
      <c r="JS18" s="201">
        <v>0</v>
      </c>
      <c r="JT18" s="201">
        <v>0</v>
      </c>
      <c r="JU18" s="201">
        <v>0</v>
      </c>
      <c r="JV18" s="201">
        <v>0</v>
      </c>
      <c r="JW18" s="201">
        <v>0</v>
      </c>
      <c r="JX18" s="201">
        <v>0</v>
      </c>
      <c r="JY18" s="201">
        <v>0</v>
      </c>
      <c r="JZ18" s="201">
        <v>0</v>
      </c>
      <c r="KA18" s="201">
        <v>0</v>
      </c>
      <c r="KB18" s="201">
        <v>0</v>
      </c>
      <c r="KC18" s="201">
        <v>0</v>
      </c>
      <c r="KD18" s="201">
        <v>0</v>
      </c>
      <c r="KE18" s="201">
        <v>0</v>
      </c>
      <c r="KF18" s="201">
        <v>0</v>
      </c>
      <c r="KG18" s="201">
        <v>0</v>
      </c>
      <c r="KH18" s="201">
        <v>0</v>
      </c>
      <c r="KI18" s="201">
        <v>0</v>
      </c>
      <c r="KJ18" s="201">
        <v>0</v>
      </c>
      <c r="KK18" s="201">
        <v>0</v>
      </c>
      <c r="KL18" s="201">
        <v>0</v>
      </c>
      <c r="KM18" s="201">
        <v>0</v>
      </c>
      <c r="KN18" s="201">
        <v>0</v>
      </c>
      <c r="KO18" s="201">
        <v>0</v>
      </c>
      <c r="KP18" s="201">
        <v>0</v>
      </c>
      <c r="KQ18" s="201">
        <v>0</v>
      </c>
      <c r="KR18" s="201">
        <v>0</v>
      </c>
      <c r="KS18" s="201">
        <v>0</v>
      </c>
      <c r="KT18" s="201">
        <v>0</v>
      </c>
      <c r="KU18" s="201">
        <v>0</v>
      </c>
      <c r="KV18" s="201">
        <v>0</v>
      </c>
      <c r="KW18" s="201">
        <v>0</v>
      </c>
      <c r="KX18" s="201">
        <v>0</v>
      </c>
      <c r="KY18" s="201">
        <v>0</v>
      </c>
      <c r="KZ18" s="201">
        <v>0</v>
      </c>
      <c r="LA18" s="201">
        <v>0</v>
      </c>
      <c r="LB18" s="201">
        <v>0</v>
      </c>
      <c r="LC18" s="201">
        <v>0</v>
      </c>
      <c r="LD18" s="201">
        <v>0</v>
      </c>
      <c r="LE18" s="201">
        <v>0</v>
      </c>
      <c r="LF18" s="201">
        <v>0</v>
      </c>
      <c r="LG18" s="201">
        <v>0</v>
      </c>
      <c r="LH18" s="201">
        <v>0</v>
      </c>
      <c r="LI18" s="201">
        <v>0</v>
      </c>
      <c r="LJ18" s="201">
        <v>0</v>
      </c>
      <c r="LK18" s="201">
        <v>0</v>
      </c>
      <c r="LL18" s="201">
        <v>0</v>
      </c>
      <c r="LM18" s="201">
        <v>0</v>
      </c>
      <c r="LN18" s="201">
        <v>3709602.9476926476</v>
      </c>
      <c r="LO18" s="201">
        <v>1410181.1195753033</v>
      </c>
      <c r="LP18" s="201">
        <v>791728.79543257132</v>
      </c>
      <c r="LQ18" s="201">
        <v>210478.29422802987</v>
      </c>
      <c r="LR18" s="201">
        <v>0</v>
      </c>
      <c r="LS18" s="201">
        <v>206486.75857577409</v>
      </c>
      <c r="LT18" s="201">
        <v>2291.8758122002755</v>
      </c>
      <c r="LU18" s="201">
        <v>0</v>
      </c>
      <c r="LV18" s="201">
        <v>0</v>
      </c>
      <c r="LW18" s="201">
        <v>0</v>
      </c>
      <c r="LX18" s="201">
        <v>0</v>
      </c>
      <c r="LY18" s="201">
        <v>0</v>
      </c>
      <c r="LZ18" s="201">
        <v>39282.869864307155</v>
      </c>
      <c r="MA18" s="201">
        <v>63432.252776426751</v>
      </c>
      <c r="MB18" s="201">
        <v>0</v>
      </c>
      <c r="MC18" s="201">
        <v>477253.82320008625</v>
      </c>
      <c r="MD18" s="201">
        <v>0</v>
      </c>
      <c r="ME18" s="201">
        <v>0</v>
      </c>
      <c r="MF18" s="201">
        <v>37552.414793700118</v>
      </c>
      <c r="MG18" s="201">
        <v>184201.67154396625</v>
      </c>
      <c r="MH18" s="201">
        <v>2463017.9371265052</v>
      </c>
      <c r="MI18" s="201">
        <v>874671.01119533554</v>
      </c>
      <c r="MJ18" s="201">
        <v>709212.97516975133</v>
      </c>
      <c r="MK18" s="201">
        <v>464496.30672814354</v>
      </c>
      <c r="ML18" s="201">
        <v>0</v>
      </c>
      <c r="MM18" s="201">
        <v>384459.50252472161</v>
      </c>
      <c r="MN18" s="201">
        <v>41349.703607092415</v>
      </c>
      <c r="MO18" s="201">
        <v>0</v>
      </c>
      <c r="MP18" s="201">
        <v>18847.865529479583</v>
      </c>
      <c r="MQ18" s="201">
        <v>0</v>
      </c>
      <c r="MR18" s="201">
        <v>0</v>
      </c>
      <c r="MS18" s="201">
        <v>0</v>
      </c>
      <c r="MT18" s="201">
        <v>18619.270164231697</v>
      </c>
      <c r="MU18" s="201">
        <v>594640.50433473475</v>
      </c>
      <c r="MV18" s="201">
        <v>0</v>
      </c>
      <c r="MW18" s="201">
        <v>1976925.8827581306</v>
      </c>
      <c r="MX18" s="201">
        <v>0</v>
      </c>
      <c r="MY18" s="201">
        <v>147050.77917938028</v>
      </c>
      <c r="MZ18" s="201">
        <v>0</v>
      </c>
      <c r="NA18" s="201">
        <v>1004450.4037630856</v>
      </c>
      <c r="NB18" s="201">
        <v>1006244.8181586842</v>
      </c>
      <c r="NC18" s="201">
        <v>194557.16003288975</v>
      </c>
      <c r="ND18" s="201">
        <v>9156.8433613024972</v>
      </c>
      <c r="NE18" s="201">
        <v>682554.96539962641</v>
      </c>
      <c r="NF18" s="201">
        <v>0</v>
      </c>
      <c r="NG18" s="201">
        <v>36018.575425845163</v>
      </c>
      <c r="NH18" s="201">
        <v>13786.787831530341</v>
      </c>
      <c r="NI18" s="201">
        <v>0</v>
      </c>
      <c r="NJ18" s="201">
        <v>0</v>
      </c>
      <c r="NK18" s="201">
        <v>0</v>
      </c>
      <c r="NL18" s="201">
        <v>0</v>
      </c>
      <c r="NM18" s="201">
        <v>0</v>
      </c>
      <c r="NN18" s="201">
        <v>0</v>
      </c>
      <c r="NO18" s="201">
        <v>0</v>
      </c>
      <c r="NP18" s="201">
        <v>0</v>
      </c>
      <c r="NQ18" s="201">
        <v>542546.8185609919</v>
      </c>
      <c r="NR18" s="201">
        <v>0</v>
      </c>
      <c r="NS18" s="201">
        <v>0</v>
      </c>
      <c r="NT18" s="201">
        <v>0</v>
      </c>
      <c r="NU18" s="201">
        <v>320864.98257192713</v>
      </c>
      <c r="NV18" s="201">
        <v>2961.0798607238708</v>
      </c>
      <c r="NW18" s="201">
        <v>0</v>
      </c>
      <c r="NX18" s="201">
        <v>0</v>
      </c>
      <c r="NY18" s="201">
        <v>0</v>
      </c>
      <c r="NZ18" s="201">
        <v>0</v>
      </c>
      <c r="OA18" s="201">
        <v>0</v>
      </c>
      <c r="OB18" s="201">
        <v>0</v>
      </c>
      <c r="OC18" s="201">
        <v>0</v>
      </c>
      <c r="OD18" s="201">
        <v>0</v>
      </c>
      <c r="OE18" s="201">
        <v>0</v>
      </c>
      <c r="OF18" s="201">
        <v>0</v>
      </c>
      <c r="OG18" s="201">
        <v>0</v>
      </c>
      <c r="OH18" s="201">
        <v>0</v>
      </c>
      <c r="OI18" s="201">
        <v>0</v>
      </c>
      <c r="OJ18" s="201">
        <v>0</v>
      </c>
      <c r="OK18" s="201">
        <v>509468.00322087336</v>
      </c>
      <c r="OL18" s="201">
        <v>0</v>
      </c>
      <c r="OM18" s="201">
        <v>0</v>
      </c>
      <c r="ON18" s="201">
        <v>0</v>
      </c>
      <c r="OO18" s="201">
        <v>0</v>
      </c>
      <c r="OP18" s="201">
        <v>0</v>
      </c>
      <c r="OQ18" s="201">
        <v>0</v>
      </c>
      <c r="OR18" s="201">
        <v>0</v>
      </c>
      <c r="OS18" s="201">
        <v>0</v>
      </c>
      <c r="OT18" s="201">
        <v>0</v>
      </c>
      <c r="OU18" s="201">
        <v>0</v>
      </c>
      <c r="OV18" s="201">
        <v>0</v>
      </c>
      <c r="OW18" s="201">
        <v>0</v>
      </c>
      <c r="OX18" s="201">
        <v>0</v>
      </c>
      <c r="OY18" s="201">
        <v>0</v>
      </c>
      <c r="OZ18" s="201">
        <v>0</v>
      </c>
      <c r="PA18" s="201">
        <v>0</v>
      </c>
      <c r="PB18" s="201">
        <v>0</v>
      </c>
      <c r="PC18" s="201">
        <v>0</v>
      </c>
      <c r="PD18" s="201">
        <v>0</v>
      </c>
      <c r="PE18" s="201">
        <v>0</v>
      </c>
      <c r="PF18" s="201">
        <v>0</v>
      </c>
      <c r="PG18" s="201">
        <v>0</v>
      </c>
      <c r="PH18" s="201">
        <v>0</v>
      </c>
      <c r="PI18" s="201">
        <v>0</v>
      </c>
      <c r="PJ18" s="201">
        <v>0</v>
      </c>
      <c r="PK18" s="201">
        <v>0</v>
      </c>
      <c r="PL18" s="201">
        <v>0</v>
      </c>
      <c r="PM18" s="201">
        <v>0</v>
      </c>
      <c r="PN18" s="201">
        <v>0</v>
      </c>
      <c r="PO18" s="201">
        <v>0</v>
      </c>
      <c r="PP18" s="201">
        <v>0</v>
      </c>
      <c r="PQ18" s="201">
        <v>0</v>
      </c>
      <c r="PR18" s="201">
        <v>0</v>
      </c>
      <c r="PS18" s="201">
        <v>0</v>
      </c>
      <c r="PT18" s="201">
        <v>0</v>
      </c>
      <c r="PU18" s="201">
        <v>0</v>
      </c>
      <c r="PV18" s="201">
        <v>0</v>
      </c>
      <c r="PW18" s="201">
        <v>0</v>
      </c>
      <c r="PX18" s="201">
        <v>0</v>
      </c>
      <c r="PY18" s="201">
        <v>0</v>
      </c>
      <c r="PZ18" s="201">
        <v>0</v>
      </c>
      <c r="QA18" s="201">
        <v>0</v>
      </c>
      <c r="QB18" s="201">
        <v>0</v>
      </c>
      <c r="QC18" s="201">
        <v>0</v>
      </c>
      <c r="QD18" s="193">
        <v>1</v>
      </c>
    </row>
    <row r="19" spans="1:446" x14ac:dyDescent="0.2">
      <c r="A19" s="200" t="s">
        <v>127</v>
      </c>
      <c r="B19" s="200" t="s">
        <v>127</v>
      </c>
      <c r="C19" s="201">
        <f>ROUND(WTAMU!H18,0)-ROUND(WTAMU!H288,0)</f>
        <v>0</v>
      </c>
      <c r="D19" s="311">
        <v>3665</v>
      </c>
      <c r="E19" s="200" t="s">
        <v>127</v>
      </c>
      <c r="F19" s="200">
        <v>2018</v>
      </c>
      <c r="G19" s="201">
        <v>41922594</v>
      </c>
      <c r="H19" s="201">
        <v>4265234</v>
      </c>
      <c r="I19" s="201">
        <v>17837556</v>
      </c>
      <c r="J19" s="201">
        <v>12077734</v>
      </c>
      <c r="K19" s="201">
        <v>11547936</v>
      </c>
      <c r="L19" s="200" t="s">
        <v>744</v>
      </c>
      <c r="M19" s="200" t="s">
        <v>745</v>
      </c>
      <c r="N19" s="200" t="s">
        <v>746</v>
      </c>
      <c r="O19" s="201">
        <v>2774</v>
      </c>
      <c r="P19" s="201">
        <v>4789</v>
      </c>
      <c r="Q19" s="201">
        <v>2486</v>
      </c>
      <c r="R19" s="201">
        <v>11</v>
      </c>
      <c r="S19" s="201">
        <v>0</v>
      </c>
      <c r="T19" s="203" t="s">
        <v>809</v>
      </c>
      <c r="U19" s="203" t="s">
        <v>810</v>
      </c>
      <c r="V19" s="203" t="s">
        <v>811</v>
      </c>
      <c r="W19" s="201">
        <v>49035</v>
      </c>
      <c r="X19" s="201">
        <v>20769</v>
      </c>
      <c r="Y19" s="201">
        <v>9819</v>
      </c>
      <c r="Z19" s="201">
        <v>2319</v>
      </c>
      <c r="AA19" s="201">
        <v>6516</v>
      </c>
      <c r="AB19" s="201">
        <v>2528</v>
      </c>
      <c r="AC19" s="201">
        <v>336</v>
      </c>
      <c r="AD19" s="201">
        <v>0</v>
      </c>
      <c r="AE19" s="201">
        <v>369</v>
      </c>
      <c r="AF19" s="201">
        <v>0</v>
      </c>
      <c r="AG19" s="201">
        <v>0</v>
      </c>
      <c r="AH19" s="201">
        <v>0</v>
      </c>
      <c r="AI19" s="201">
        <v>167</v>
      </c>
      <c r="AJ19" s="201">
        <v>1026</v>
      </c>
      <c r="AK19" s="201">
        <v>0</v>
      </c>
      <c r="AL19" s="201">
        <v>6270</v>
      </c>
      <c r="AM19" s="201">
        <v>0</v>
      </c>
      <c r="AN19" s="201">
        <v>6</v>
      </c>
      <c r="AO19" s="201">
        <v>2484</v>
      </c>
      <c r="AP19" s="201">
        <v>666</v>
      </c>
      <c r="AQ19" s="201">
        <v>19752</v>
      </c>
      <c r="AR19" s="201">
        <v>10018</v>
      </c>
      <c r="AS19" s="201">
        <v>4265</v>
      </c>
      <c r="AT19" s="201">
        <v>8742</v>
      </c>
      <c r="AU19" s="201">
        <v>5429</v>
      </c>
      <c r="AV19" s="201">
        <v>3657</v>
      </c>
      <c r="AW19" s="201">
        <v>0</v>
      </c>
      <c r="AX19" s="201">
        <v>0</v>
      </c>
      <c r="AY19" s="201">
        <v>2100</v>
      </c>
      <c r="AZ19" s="201">
        <v>9</v>
      </c>
      <c r="BA19" s="201">
        <v>0</v>
      </c>
      <c r="BB19" s="201">
        <v>48</v>
      </c>
      <c r="BC19" s="201">
        <v>321</v>
      </c>
      <c r="BD19" s="201">
        <v>2120</v>
      </c>
      <c r="BE19" s="201">
        <v>0</v>
      </c>
      <c r="BF19" s="201">
        <v>20121</v>
      </c>
      <c r="BG19" s="201">
        <v>0</v>
      </c>
      <c r="BH19" s="201">
        <v>1374</v>
      </c>
      <c r="BI19" s="201">
        <v>2336</v>
      </c>
      <c r="BJ19" s="201">
        <v>6573</v>
      </c>
      <c r="BK19" s="201">
        <v>7413</v>
      </c>
      <c r="BL19" s="201">
        <v>1077</v>
      </c>
      <c r="BM19" s="201">
        <v>441</v>
      </c>
      <c r="BN19" s="201">
        <v>6192</v>
      </c>
      <c r="BO19" s="201">
        <v>510</v>
      </c>
      <c r="BP19" s="201">
        <v>1950</v>
      </c>
      <c r="BQ19" s="201">
        <v>75</v>
      </c>
      <c r="BR19" s="201">
        <v>0</v>
      </c>
      <c r="BS19" s="201">
        <v>666</v>
      </c>
      <c r="BT19" s="201">
        <v>6</v>
      </c>
      <c r="BU19" s="201">
        <v>0</v>
      </c>
      <c r="BV19" s="201">
        <v>0</v>
      </c>
      <c r="BW19" s="201">
        <v>0</v>
      </c>
      <c r="BX19" s="201">
        <v>1691</v>
      </c>
      <c r="BY19" s="201">
        <v>0</v>
      </c>
      <c r="BZ19" s="201">
        <v>16666</v>
      </c>
      <c r="CA19" s="201">
        <v>0</v>
      </c>
      <c r="CB19" s="201">
        <v>0</v>
      </c>
      <c r="CC19" s="201">
        <v>270</v>
      </c>
      <c r="CD19" s="201">
        <v>1731</v>
      </c>
      <c r="CE19" s="201">
        <v>0</v>
      </c>
      <c r="CF19" s="201">
        <v>0</v>
      </c>
      <c r="CG19" s="201">
        <v>0</v>
      </c>
      <c r="CH19" s="201">
        <v>0</v>
      </c>
      <c r="CI19" s="201">
        <v>121</v>
      </c>
      <c r="CJ19" s="201">
        <v>0</v>
      </c>
      <c r="CK19" s="201">
        <v>0</v>
      </c>
      <c r="CL19" s="201">
        <v>0</v>
      </c>
      <c r="CM19" s="201">
        <v>0</v>
      </c>
      <c r="CN19" s="201">
        <v>0</v>
      </c>
      <c r="CO19" s="201">
        <v>0</v>
      </c>
      <c r="CP19" s="201">
        <v>0</v>
      </c>
      <c r="CQ19" s="201">
        <v>0</v>
      </c>
      <c r="CR19" s="201">
        <v>0</v>
      </c>
      <c r="CS19" s="201">
        <v>0</v>
      </c>
      <c r="CT19" s="201">
        <v>0</v>
      </c>
      <c r="CU19" s="201">
        <v>0</v>
      </c>
      <c r="CV19" s="201">
        <v>0</v>
      </c>
      <c r="CW19" s="201">
        <v>0</v>
      </c>
      <c r="CX19" s="201">
        <v>0</v>
      </c>
      <c r="CY19" s="201">
        <v>0</v>
      </c>
      <c r="CZ19" s="201">
        <v>0</v>
      </c>
      <c r="DA19" s="201">
        <v>0</v>
      </c>
      <c r="DB19" s="201">
        <v>0</v>
      </c>
      <c r="DC19" s="201">
        <v>0</v>
      </c>
      <c r="DD19" s="201">
        <v>0</v>
      </c>
      <c r="DE19" s="201">
        <v>0</v>
      </c>
      <c r="DF19" s="201">
        <v>0</v>
      </c>
      <c r="DG19" s="201">
        <v>0</v>
      </c>
      <c r="DH19" s="201">
        <v>0</v>
      </c>
      <c r="DI19" s="201">
        <v>0</v>
      </c>
      <c r="DJ19" s="201">
        <v>0</v>
      </c>
      <c r="DK19" s="201">
        <v>0</v>
      </c>
      <c r="DL19" s="201">
        <v>0</v>
      </c>
      <c r="DM19" s="201">
        <v>0</v>
      </c>
      <c r="DN19" s="201">
        <v>0</v>
      </c>
      <c r="DO19" s="201">
        <v>0</v>
      </c>
      <c r="DP19" s="201">
        <v>0</v>
      </c>
      <c r="DQ19" s="201">
        <v>0</v>
      </c>
      <c r="DR19" s="201">
        <v>0</v>
      </c>
      <c r="DS19" s="201">
        <v>3273434</v>
      </c>
      <c r="DT19" s="201">
        <v>1361794</v>
      </c>
      <c r="DU19" s="201">
        <v>1809502</v>
      </c>
      <c r="DV19" s="201">
        <v>130476</v>
      </c>
      <c r="DW19" s="201">
        <v>420230</v>
      </c>
      <c r="DX19" s="201">
        <v>394021</v>
      </c>
      <c r="DY19" s="201">
        <v>22316</v>
      </c>
      <c r="DZ19" s="201">
        <v>0</v>
      </c>
      <c r="EA19" s="201">
        <v>28087</v>
      </c>
      <c r="EB19" s="201">
        <v>0</v>
      </c>
      <c r="EC19" s="201">
        <v>0</v>
      </c>
      <c r="ED19" s="201">
        <v>0</v>
      </c>
      <c r="EE19" s="201">
        <v>34412</v>
      </c>
      <c r="EF19" s="201">
        <v>195963</v>
      </c>
      <c r="EG19" s="201">
        <v>0</v>
      </c>
      <c r="EH19" s="201">
        <v>452672</v>
      </c>
      <c r="EI19" s="201">
        <v>0</v>
      </c>
      <c r="EJ19" s="201">
        <v>1035</v>
      </c>
      <c r="EK19" s="201">
        <v>328724</v>
      </c>
      <c r="EL19" s="201">
        <v>45560</v>
      </c>
      <c r="EM19" s="201">
        <v>2138486</v>
      </c>
      <c r="EN19" s="201">
        <v>1242731</v>
      </c>
      <c r="EO19" s="201">
        <v>1034204</v>
      </c>
      <c r="EP19" s="201">
        <v>579826</v>
      </c>
      <c r="EQ19" s="201">
        <v>663056</v>
      </c>
      <c r="ER19" s="201">
        <v>881929</v>
      </c>
      <c r="ES19" s="201">
        <v>0</v>
      </c>
      <c r="ET19" s="201">
        <v>0</v>
      </c>
      <c r="EU19" s="201">
        <v>77526</v>
      </c>
      <c r="EV19" s="201">
        <v>7907</v>
      </c>
      <c r="EW19" s="201">
        <v>0</v>
      </c>
      <c r="EX19" s="201">
        <v>24584</v>
      </c>
      <c r="EY19" s="201">
        <v>28391</v>
      </c>
      <c r="EZ19" s="201">
        <v>249806</v>
      </c>
      <c r="FA19" s="201">
        <v>0</v>
      </c>
      <c r="FB19" s="201">
        <v>1809672</v>
      </c>
      <c r="FC19" s="201">
        <v>0</v>
      </c>
      <c r="FD19" s="201">
        <v>51157</v>
      </c>
      <c r="FE19" s="201">
        <v>342918</v>
      </c>
      <c r="FF19" s="201">
        <v>999188</v>
      </c>
      <c r="FG19" s="201">
        <v>1492912</v>
      </c>
      <c r="FH19" s="201">
        <v>480677</v>
      </c>
      <c r="FI19" s="201">
        <v>231342</v>
      </c>
      <c r="FJ19" s="201">
        <v>731907</v>
      </c>
      <c r="FK19" s="201">
        <v>296241</v>
      </c>
      <c r="FL19" s="201">
        <v>480459</v>
      </c>
      <c r="FM19" s="201">
        <v>5823</v>
      </c>
      <c r="FN19" s="201">
        <v>0</v>
      </c>
      <c r="FO19" s="201">
        <v>115982</v>
      </c>
      <c r="FP19" s="201">
        <v>12711</v>
      </c>
      <c r="FQ19" s="201">
        <v>0</v>
      </c>
      <c r="FR19" s="201">
        <v>0</v>
      </c>
      <c r="FS19" s="201">
        <v>0</v>
      </c>
      <c r="FT19" s="201">
        <v>472809</v>
      </c>
      <c r="FU19" s="201">
        <v>0</v>
      </c>
      <c r="FV19" s="201">
        <v>2211933</v>
      </c>
      <c r="FW19" s="201">
        <v>0</v>
      </c>
      <c r="FX19" s="201">
        <v>0</v>
      </c>
      <c r="FY19" s="201">
        <v>99784</v>
      </c>
      <c r="FZ19" s="201">
        <v>388819</v>
      </c>
      <c r="GA19" s="201">
        <v>0</v>
      </c>
      <c r="GB19" s="201">
        <v>0</v>
      </c>
      <c r="GC19" s="201">
        <v>0</v>
      </c>
      <c r="GD19" s="201">
        <v>0</v>
      </c>
      <c r="GE19" s="201">
        <v>84781</v>
      </c>
      <c r="GF19" s="201">
        <v>0</v>
      </c>
      <c r="GG19" s="201">
        <v>0</v>
      </c>
      <c r="GH19" s="201">
        <v>0</v>
      </c>
      <c r="GI19" s="201">
        <v>0</v>
      </c>
      <c r="GJ19" s="201">
        <v>0</v>
      </c>
      <c r="GK19" s="201">
        <v>0</v>
      </c>
      <c r="GL19" s="201">
        <v>0</v>
      </c>
      <c r="GM19" s="201">
        <v>0</v>
      </c>
      <c r="GN19" s="201">
        <v>0</v>
      </c>
      <c r="GO19" s="201">
        <v>0</v>
      </c>
      <c r="GP19" s="201">
        <v>0</v>
      </c>
      <c r="GQ19" s="201">
        <v>0</v>
      </c>
      <c r="GR19" s="201">
        <v>0</v>
      </c>
      <c r="GS19" s="201">
        <v>0</v>
      </c>
      <c r="GT19" s="201">
        <v>0</v>
      </c>
      <c r="GU19" s="201">
        <v>0</v>
      </c>
      <c r="GV19" s="201">
        <v>0</v>
      </c>
      <c r="GW19" s="201">
        <v>0</v>
      </c>
      <c r="GX19" s="201">
        <v>0</v>
      </c>
      <c r="GY19" s="201">
        <v>0</v>
      </c>
      <c r="GZ19" s="201">
        <v>0</v>
      </c>
      <c r="HA19" s="201">
        <v>0</v>
      </c>
      <c r="HB19" s="201">
        <v>0</v>
      </c>
      <c r="HC19" s="201">
        <v>0</v>
      </c>
      <c r="HD19" s="201">
        <v>0</v>
      </c>
      <c r="HE19" s="201">
        <v>0</v>
      </c>
      <c r="HF19" s="201">
        <v>0</v>
      </c>
      <c r="HG19" s="201">
        <v>0</v>
      </c>
      <c r="HH19" s="201">
        <v>0</v>
      </c>
      <c r="HI19" s="201">
        <v>0</v>
      </c>
      <c r="HJ19" s="201">
        <v>0</v>
      </c>
      <c r="HK19" s="201">
        <v>0</v>
      </c>
      <c r="HL19" s="201">
        <v>0</v>
      </c>
      <c r="HM19" s="201">
        <v>0</v>
      </c>
      <c r="HN19" s="201">
        <v>0</v>
      </c>
      <c r="HP19" s="202" t="s">
        <v>152</v>
      </c>
      <c r="HQ19" s="200">
        <f>'Relative Weights'!$H$1</f>
        <v>2018</v>
      </c>
      <c r="HR19" s="201">
        <v>0</v>
      </c>
      <c r="HS19" s="201">
        <v>0</v>
      </c>
      <c r="HT19" s="201">
        <v>0</v>
      </c>
      <c r="HU19" s="201">
        <v>0</v>
      </c>
      <c r="HV19" s="201">
        <v>0</v>
      </c>
      <c r="HW19" s="201">
        <v>0</v>
      </c>
      <c r="HX19" s="201">
        <v>0</v>
      </c>
      <c r="HY19" s="201">
        <v>0</v>
      </c>
      <c r="HZ19" s="201">
        <v>0</v>
      </c>
      <c r="IA19" s="201">
        <v>0</v>
      </c>
      <c r="IB19" s="201">
        <v>0</v>
      </c>
      <c r="IC19" s="201">
        <v>0</v>
      </c>
      <c r="ID19" s="201">
        <v>0</v>
      </c>
      <c r="IE19" s="201">
        <v>0</v>
      </c>
      <c r="IF19" s="201">
        <v>0</v>
      </c>
      <c r="IG19" s="201">
        <v>0</v>
      </c>
      <c r="IH19" s="201">
        <v>0</v>
      </c>
      <c r="II19" s="201">
        <v>0</v>
      </c>
      <c r="IJ19" s="201">
        <v>0</v>
      </c>
      <c r="IK19" s="201">
        <v>0</v>
      </c>
      <c r="IL19" s="201">
        <v>0</v>
      </c>
      <c r="IM19" s="201">
        <v>3000</v>
      </c>
      <c r="IN19" s="201">
        <v>0</v>
      </c>
      <c r="IO19" s="201">
        <v>0</v>
      </c>
      <c r="IP19" s="201">
        <v>0</v>
      </c>
      <c r="IQ19" s="201">
        <v>0</v>
      </c>
      <c r="IR19" s="201">
        <v>0</v>
      </c>
      <c r="IS19" s="201">
        <v>0</v>
      </c>
      <c r="IT19" s="201">
        <v>0</v>
      </c>
      <c r="IU19" s="201">
        <v>0</v>
      </c>
      <c r="IV19" s="201">
        <v>0</v>
      </c>
      <c r="IW19" s="201">
        <v>0</v>
      </c>
      <c r="IX19" s="201">
        <v>0</v>
      </c>
      <c r="IY19" s="201">
        <v>0</v>
      </c>
      <c r="IZ19" s="201">
        <v>0</v>
      </c>
      <c r="JA19" s="201">
        <v>0</v>
      </c>
      <c r="JB19" s="201">
        <v>0</v>
      </c>
      <c r="JC19" s="201">
        <v>0</v>
      </c>
      <c r="JD19" s="201">
        <v>0</v>
      </c>
      <c r="JE19" s="201">
        <v>0</v>
      </c>
      <c r="JF19" s="201">
        <v>0</v>
      </c>
      <c r="JG19" s="201">
        <v>0</v>
      </c>
      <c r="JH19" s="201">
        <v>0</v>
      </c>
      <c r="JI19" s="201">
        <v>0</v>
      </c>
      <c r="JJ19" s="201">
        <v>0</v>
      </c>
      <c r="JK19" s="201">
        <v>0</v>
      </c>
      <c r="JL19" s="201">
        <v>0</v>
      </c>
      <c r="JM19" s="201">
        <v>0</v>
      </c>
      <c r="JN19" s="201">
        <v>0</v>
      </c>
      <c r="JO19" s="201">
        <v>0</v>
      </c>
      <c r="JP19" s="201">
        <v>0</v>
      </c>
      <c r="JQ19" s="201">
        <v>0</v>
      </c>
      <c r="JR19" s="201">
        <v>0</v>
      </c>
      <c r="JS19" s="201">
        <v>0</v>
      </c>
      <c r="JT19" s="201">
        <v>0</v>
      </c>
      <c r="JU19" s="201">
        <v>0</v>
      </c>
      <c r="JV19" s="201">
        <v>0</v>
      </c>
      <c r="JW19" s="201">
        <v>0</v>
      </c>
      <c r="JX19" s="201">
        <v>0</v>
      </c>
      <c r="JY19" s="201">
        <v>0</v>
      </c>
      <c r="JZ19" s="201">
        <v>0</v>
      </c>
      <c r="KA19" s="201">
        <v>0</v>
      </c>
      <c r="KB19" s="201">
        <v>0</v>
      </c>
      <c r="KC19" s="201">
        <v>0</v>
      </c>
      <c r="KD19" s="201">
        <v>0</v>
      </c>
      <c r="KE19" s="201">
        <v>0</v>
      </c>
      <c r="KF19" s="201">
        <v>0</v>
      </c>
      <c r="KG19" s="201">
        <v>0</v>
      </c>
      <c r="KH19" s="201">
        <v>0</v>
      </c>
      <c r="KI19" s="201">
        <v>0</v>
      </c>
      <c r="KJ19" s="201">
        <v>0</v>
      </c>
      <c r="KK19" s="201">
        <v>0</v>
      </c>
      <c r="KL19" s="201">
        <v>0</v>
      </c>
      <c r="KM19" s="201">
        <v>0</v>
      </c>
      <c r="KN19" s="201">
        <v>0</v>
      </c>
      <c r="KO19" s="201">
        <v>0</v>
      </c>
      <c r="KP19" s="201">
        <v>0</v>
      </c>
      <c r="KQ19" s="201">
        <v>0</v>
      </c>
      <c r="KR19" s="201">
        <v>0</v>
      </c>
      <c r="KS19" s="201">
        <v>0</v>
      </c>
      <c r="KT19" s="201">
        <v>0</v>
      </c>
      <c r="KU19" s="201">
        <v>0</v>
      </c>
      <c r="KV19" s="201">
        <v>0</v>
      </c>
      <c r="KW19" s="201">
        <v>0</v>
      </c>
      <c r="KX19" s="201">
        <v>0</v>
      </c>
      <c r="KY19" s="201">
        <v>0</v>
      </c>
      <c r="KZ19" s="201">
        <v>0</v>
      </c>
      <c r="LA19" s="201">
        <v>0</v>
      </c>
      <c r="LB19" s="201">
        <v>0</v>
      </c>
      <c r="LC19" s="201">
        <v>0</v>
      </c>
      <c r="LD19" s="201">
        <v>0</v>
      </c>
      <c r="LE19" s="201">
        <v>0</v>
      </c>
      <c r="LF19" s="201">
        <v>0</v>
      </c>
      <c r="LG19" s="201">
        <v>0</v>
      </c>
      <c r="LH19" s="201">
        <v>0</v>
      </c>
      <c r="LI19" s="201">
        <v>0</v>
      </c>
      <c r="LJ19" s="201">
        <v>0</v>
      </c>
      <c r="LK19" s="201">
        <v>0</v>
      </c>
      <c r="LL19" s="201">
        <v>0</v>
      </c>
      <c r="LM19" s="201">
        <v>0</v>
      </c>
      <c r="LN19" s="201">
        <v>0</v>
      </c>
      <c r="LO19" s="201">
        <v>0</v>
      </c>
      <c r="LP19" s="201">
        <v>0</v>
      </c>
      <c r="LQ19" s="201">
        <v>0</v>
      </c>
      <c r="LR19" s="201">
        <v>0</v>
      </c>
      <c r="LS19" s="201">
        <v>0</v>
      </c>
      <c r="LT19" s="201">
        <v>0</v>
      </c>
      <c r="LU19" s="201">
        <v>0</v>
      </c>
      <c r="LV19" s="201">
        <v>0</v>
      </c>
      <c r="LW19" s="201">
        <v>0</v>
      </c>
      <c r="LX19" s="201">
        <v>0</v>
      </c>
      <c r="LY19" s="201">
        <v>0</v>
      </c>
      <c r="LZ19" s="201">
        <v>0</v>
      </c>
      <c r="MA19" s="201">
        <v>0</v>
      </c>
      <c r="MB19" s="201">
        <v>0</v>
      </c>
      <c r="MC19" s="201">
        <v>0</v>
      </c>
      <c r="MD19" s="201">
        <v>0</v>
      </c>
      <c r="ME19" s="201">
        <v>0</v>
      </c>
      <c r="MF19" s="201">
        <v>0</v>
      </c>
      <c r="MG19" s="201">
        <v>0</v>
      </c>
      <c r="MH19" s="201">
        <v>0</v>
      </c>
      <c r="MI19" s="201">
        <v>0</v>
      </c>
      <c r="MJ19" s="201">
        <v>0</v>
      </c>
      <c r="MK19" s="201">
        <v>0</v>
      </c>
      <c r="ML19" s="201">
        <v>0</v>
      </c>
      <c r="MM19" s="201">
        <v>0</v>
      </c>
      <c r="MN19" s="201">
        <v>0</v>
      </c>
      <c r="MO19" s="201">
        <v>0</v>
      </c>
      <c r="MP19" s="201">
        <v>0</v>
      </c>
      <c r="MQ19" s="201">
        <v>0</v>
      </c>
      <c r="MR19" s="201">
        <v>0</v>
      </c>
      <c r="MS19" s="201">
        <v>0</v>
      </c>
      <c r="MT19" s="201">
        <v>0</v>
      </c>
      <c r="MU19" s="201">
        <v>0</v>
      </c>
      <c r="MV19" s="201">
        <v>0</v>
      </c>
      <c r="MW19" s="201">
        <v>0</v>
      </c>
      <c r="MX19" s="201">
        <v>0</v>
      </c>
      <c r="MY19" s="201">
        <v>0</v>
      </c>
      <c r="MZ19" s="201">
        <v>0</v>
      </c>
      <c r="NA19" s="201">
        <v>0</v>
      </c>
      <c r="NB19" s="201">
        <v>0</v>
      </c>
      <c r="NC19" s="201">
        <v>0</v>
      </c>
      <c r="ND19" s="201">
        <v>0</v>
      </c>
      <c r="NE19" s="201">
        <v>0</v>
      </c>
      <c r="NF19" s="201">
        <v>0</v>
      </c>
      <c r="NG19" s="201">
        <v>0</v>
      </c>
      <c r="NH19" s="201">
        <v>0</v>
      </c>
      <c r="NI19" s="201">
        <v>0</v>
      </c>
      <c r="NJ19" s="201">
        <v>0</v>
      </c>
      <c r="NK19" s="201">
        <v>0</v>
      </c>
      <c r="NL19" s="201">
        <v>0</v>
      </c>
      <c r="NM19" s="201">
        <v>0</v>
      </c>
      <c r="NN19" s="201">
        <v>0</v>
      </c>
      <c r="NO19" s="201">
        <v>0</v>
      </c>
      <c r="NP19" s="201">
        <v>0</v>
      </c>
      <c r="NQ19" s="201">
        <v>0</v>
      </c>
      <c r="NR19" s="201">
        <v>0</v>
      </c>
      <c r="NS19" s="201">
        <v>0</v>
      </c>
      <c r="NT19" s="201">
        <v>0</v>
      </c>
      <c r="NU19" s="201">
        <v>0</v>
      </c>
      <c r="NV19" s="201">
        <v>0</v>
      </c>
      <c r="NW19" s="201">
        <v>0</v>
      </c>
      <c r="NX19" s="201">
        <v>0</v>
      </c>
      <c r="NY19" s="201">
        <v>0</v>
      </c>
      <c r="NZ19" s="201">
        <v>0</v>
      </c>
      <c r="OA19" s="201">
        <v>0</v>
      </c>
      <c r="OB19" s="201">
        <v>0</v>
      </c>
      <c r="OC19" s="201">
        <v>0</v>
      </c>
      <c r="OD19" s="201">
        <v>0</v>
      </c>
      <c r="OE19" s="201">
        <v>0</v>
      </c>
      <c r="OF19" s="201">
        <v>0</v>
      </c>
      <c r="OG19" s="201">
        <v>0</v>
      </c>
      <c r="OH19" s="201">
        <v>0</v>
      </c>
      <c r="OI19" s="201">
        <v>0</v>
      </c>
      <c r="OJ19" s="201">
        <v>0</v>
      </c>
      <c r="OK19" s="201">
        <v>0</v>
      </c>
      <c r="OL19" s="201">
        <v>0</v>
      </c>
      <c r="OM19" s="201">
        <v>0</v>
      </c>
      <c r="ON19" s="201">
        <v>0</v>
      </c>
      <c r="OO19" s="201">
        <v>0</v>
      </c>
      <c r="OP19" s="201">
        <v>0</v>
      </c>
      <c r="OQ19" s="201">
        <v>0</v>
      </c>
      <c r="OR19" s="201">
        <v>0</v>
      </c>
      <c r="OS19" s="201">
        <v>0</v>
      </c>
      <c r="OT19" s="201">
        <v>0</v>
      </c>
      <c r="OU19" s="201">
        <v>0</v>
      </c>
      <c r="OV19" s="201">
        <v>0</v>
      </c>
      <c r="OW19" s="201">
        <v>0</v>
      </c>
      <c r="OX19" s="201">
        <v>0</v>
      </c>
      <c r="OY19" s="201">
        <v>0</v>
      </c>
      <c r="OZ19" s="201">
        <v>0</v>
      </c>
      <c r="PA19" s="201">
        <v>0</v>
      </c>
      <c r="PB19" s="201">
        <v>0</v>
      </c>
      <c r="PC19" s="201">
        <v>0</v>
      </c>
      <c r="PD19" s="201">
        <v>0</v>
      </c>
      <c r="PE19" s="201">
        <v>0</v>
      </c>
      <c r="PF19" s="201">
        <v>0</v>
      </c>
      <c r="PG19" s="201">
        <v>0</v>
      </c>
      <c r="PH19" s="201">
        <v>0</v>
      </c>
      <c r="PI19" s="201">
        <v>0</v>
      </c>
      <c r="PJ19" s="201">
        <v>5519451</v>
      </c>
      <c r="PK19" s="201">
        <v>2466184</v>
      </c>
      <c r="PL19" s="201">
        <v>2458064</v>
      </c>
      <c r="PM19" s="201">
        <v>1047417</v>
      </c>
      <c r="PN19" s="201">
        <v>1152843</v>
      </c>
      <c r="PO19" s="201">
        <v>1404003</v>
      </c>
      <c r="PP19" s="201">
        <v>22493</v>
      </c>
      <c r="PQ19" s="201">
        <v>0</v>
      </c>
      <c r="PR19" s="201">
        <v>177133</v>
      </c>
      <c r="PS19" s="201">
        <v>16482</v>
      </c>
      <c r="PT19" s="201">
        <v>0</v>
      </c>
      <c r="PU19" s="201">
        <v>19651</v>
      </c>
      <c r="PV19" s="201">
        <v>50200</v>
      </c>
      <c r="PW19" s="201">
        <v>734272</v>
      </c>
      <c r="PX19" s="201">
        <v>0</v>
      </c>
      <c r="PY19" s="201">
        <v>3576551</v>
      </c>
      <c r="PZ19" s="201">
        <v>0</v>
      </c>
      <c r="QA19" s="201">
        <v>41719</v>
      </c>
      <c r="QB19" s="201">
        <v>616646</v>
      </c>
      <c r="QC19" s="201">
        <v>1145932</v>
      </c>
      <c r="QD19" s="193">
        <v>1</v>
      </c>
    </row>
    <row r="20" spans="1:446" x14ac:dyDescent="0.2">
      <c r="A20" s="200" t="s">
        <v>91</v>
      </c>
      <c r="B20" s="200" t="s">
        <v>91</v>
      </c>
      <c r="C20" s="201">
        <f>ROUND(TAMUC!H18,0)-ROUND(TAMUC!H288,0)</f>
        <v>0</v>
      </c>
      <c r="D20" s="311">
        <v>3565</v>
      </c>
      <c r="E20" s="200" t="s">
        <v>698</v>
      </c>
      <c r="F20" s="200">
        <v>2018</v>
      </c>
      <c r="G20" s="201">
        <v>61440246</v>
      </c>
      <c r="H20" s="201">
        <v>2917526</v>
      </c>
      <c r="I20" s="201">
        <v>11681716</v>
      </c>
      <c r="J20" s="201">
        <v>11061631</v>
      </c>
      <c r="K20" s="201">
        <v>14690083</v>
      </c>
      <c r="L20" s="200" t="s">
        <v>744</v>
      </c>
      <c r="M20" s="200" t="s">
        <v>745</v>
      </c>
      <c r="N20" s="200" t="s">
        <v>746</v>
      </c>
      <c r="O20" s="201">
        <v>3334</v>
      </c>
      <c r="P20" s="201">
        <v>4792</v>
      </c>
      <c r="Q20" s="201">
        <v>3755</v>
      </c>
      <c r="R20" s="201">
        <v>609</v>
      </c>
      <c r="S20" s="201">
        <v>0</v>
      </c>
      <c r="T20" s="203" t="s">
        <v>812</v>
      </c>
      <c r="U20" s="203" t="s">
        <v>813</v>
      </c>
      <c r="V20" s="203" t="s">
        <v>814</v>
      </c>
      <c r="W20" s="201">
        <v>52803</v>
      </c>
      <c r="X20" s="201">
        <v>16141</v>
      </c>
      <c r="Y20" s="201">
        <v>10294</v>
      </c>
      <c r="Z20" s="201">
        <v>1317</v>
      </c>
      <c r="AA20" s="201">
        <v>2544</v>
      </c>
      <c r="AB20" s="201">
        <v>2895</v>
      </c>
      <c r="AC20" s="201">
        <v>189</v>
      </c>
      <c r="AD20" s="201">
        <v>0</v>
      </c>
      <c r="AE20" s="201">
        <v>624</v>
      </c>
      <c r="AF20" s="201">
        <v>0</v>
      </c>
      <c r="AG20" s="201">
        <v>0</v>
      </c>
      <c r="AH20" s="201">
        <v>0</v>
      </c>
      <c r="AI20" s="201">
        <v>184</v>
      </c>
      <c r="AJ20" s="201">
        <v>4695</v>
      </c>
      <c r="AK20" s="201">
        <v>0</v>
      </c>
      <c r="AL20" s="201">
        <v>5238</v>
      </c>
      <c r="AM20" s="201">
        <v>0</v>
      </c>
      <c r="AN20" s="201">
        <v>0</v>
      </c>
      <c r="AO20" s="201">
        <v>330</v>
      </c>
      <c r="AP20" s="201">
        <v>61</v>
      </c>
      <c r="AQ20" s="201">
        <v>24800</v>
      </c>
      <c r="AR20" s="201">
        <v>10009</v>
      </c>
      <c r="AS20" s="201">
        <v>4636</v>
      </c>
      <c r="AT20" s="201">
        <v>13237</v>
      </c>
      <c r="AU20" s="201">
        <v>3268</v>
      </c>
      <c r="AV20" s="201">
        <v>2713</v>
      </c>
      <c r="AW20" s="201">
        <v>345</v>
      </c>
      <c r="AX20" s="201">
        <v>0</v>
      </c>
      <c r="AY20" s="201">
        <v>2406</v>
      </c>
      <c r="AZ20" s="201">
        <v>0</v>
      </c>
      <c r="BA20" s="201">
        <v>0</v>
      </c>
      <c r="BB20" s="201">
        <v>0</v>
      </c>
      <c r="BC20" s="201">
        <v>0</v>
      </c>
      <c r="BD20" s="201">
        <v>3406</v>
      </c>
      <c r="BE20" s="201">
        <v>0</v>
      </c>
      <c r="BF20" s="201">
        <v>20856</v>
      </c>
      <c r="BG20" s="201">
        <v>0</v>
      </c>
      <c r="BH20" s="201">
        <v>1938</v>
      </c>
      <c r="BI20" s="201">
        <v>1744</v>
      </c>
      <c r="BJ20" s="201">
        <v>2462</v>
      </c>
      <c r="BK20" s="201">
        <v>9816</v>
      </c>
      <c r="BL20" s="201">
        <v>4272</v>
      </c>
      <c r="BM20" s="201">
        <v>1451</v>
      </c>
      <c r="BN20" s="201">
        <v>14431</v>
      </c>
      <c r="BO20" s="201">
        <v>793</v>
      </c>
      <c r="BP20" s="201">
        <v>5110</v>
      </c>
      <c r="BQ20" s="201">
        <v>156</v>
      </c>
      <c r="BR20" s="201">
        <v>0</v>
      </c>
      <c r="BS20" s="201">
        <v>3246</v>
      </c>
      <c r="BT20" s="201">
        <v>1254</v>
      </c>
      <c r="BU20" s="201">
        <v>0</v>
      </c>
      <c r="BV20" s="201">
        <v>0</v>
      </c>
      <c r="BW20" s="201">
        <v>0</v>
      </c>
      <c r="BX20" s="201">
        <v>774</v>
      </c>
      <c r="BY20" s="201">
        <v>0</v>
      </c>
      <c r="BZ20" s="201">
        <v>22931</v>
      </c>
      <c r="CA20" s="201">
        <v>0</v>
      </c>
      <c r="CB20" s="201">
        <v>0</v>
      </c>
      <c r="CC20" s="201">
        <v>1482</v>
      </c>
      <c r="CD20" s="201">
        <v>110</v>
      </c>
      <c r="CE20" s="201">
        <v>1118</v>
      </c>
      <c r="CF20" s="201">
        <v>6</v>
      </c>
      <c r="CG20" s="201">
        <v>0</v>
      </c>
      <c r="CH20" s="201">
        <v>5224</v>
      </c>
      <c r="CI20" s="201">
        <v>0</v>
      </c>
      <c r="CJ20" s="201">
        <v>0</v>
      </c>
      <c r="CK20" s="201">
        <v>21</v>
      </c>
      <c r="CL20" s="201">
        <v>0</v>
      </c>
      <c r="CM20" s="201">
        <v>0</v>
      </c>
      <c r="CN20" s="201">
        <v>0</v>
      </c>
      <c r="CO20" s="201">
        <v>0</v>
      </c>
      <c r="CP20" s="201">
        <v>0</v>
      </c>
      <c r="CQ20" s="201">
        <v>0</v>
      </c>
      <c r="CR20" s="201">
        <v>0</v>
      </c>
      <c r="CS20" s="201">
        <v>0</v>
      </c>
      <c r="CT20" s="201">
        <v>0</v>
      </c>
      <c r="CU20" s="201">
        <v>0</v>
      </c>
      <c r="CV20" s="201">
        <v>0</v>
      </c>
      <c r="CW20" s="201">
        <v>0</v>
      </c>
      <c r="CX20" s="201">
        <v>0</v>
      </c>
      <c r="CY20" s="201">
        <v>0</v>
      </c>
      <c r="CZ20" s="201">
        <v>0</v>
      </c>
      <c r="DA20" s="201">
        <v>0</v>
      </c>
      <c r="DB20" s="201">
        <v>0</v>
      </c>
      <c r="DC20" s="201">
        <v>0</v>
      </c>
      <c r="DD20" s="201">
        <v>0</v>
      </c>
      <c r="DE20" s="201">
        <v>0</v>
      </c>
      <c r="DF20" s="201">
        <v>0</v>
      </c>
      <c r="DG20" s="201">
        <v>0</v>
      </c>
      <c r="DH20" s="201">
        <v>0</v>
      </c>
      <c r="DI20" s="201">
        <v>0</v>
      </c>
      <c r="DJ20" s="201">
        <v>0</v>
      </c>
      <c r="DK20" s="201">
        <v>0</v>
      </c>
      <c r="DL20" s="201">
        <v>0</v>
      </c>
      <c r="DM20" s="201">
        <v>0</v>
      </c>
      <c r="DN20" s="201">
        <v>0</v>
      </c>
      <c r="DO20" s="201">
        <v>0</v>
      </c>
      <c r="DP20" s="201">
        <v>0</v>
      </c>
      <c r="DQ20" s="201">
        <v>0</v>
      </c>
      <c r="DR20" s="201">
        <v>0</v>
      </c>
      <c r="DS20" s="201">
        <v>3340653</v>
      </c>
      <c r="DT20" s="201">
        <v>978845</v>
      </c>
      <c r="DU20" s="201">
        <v>833533</v>
      </c>
      <c r="DV20" s="201">
        <v>123942</v>
      </c>
      <c r="DW20" s="201">
        <v>238727</v>
      </c>
      <c r="DX20" s="201">
        <v>438181</v>
      </c>
      <c r="DY20" s="201">
        <v>11272</v>
      </c>
      <c r="DZ20" s="201">
        <v>0</v>
      </c>
      <c r="EA20" s="201">
        <v>34589</v>
      </c>
      <c r="EB20" s="201">
        <v>0</v>
      </c>
      <c r="EC20" s="201">
        <v>0</v>
      </c>
      <c r="ED20" s="201">
        <v>0</v>
      </c>
      <c r="EE20" s="201">
        <v>78876</v>
      </c>
      <c r="EF20" s="201">
        <v>320700</v>
      </c>
      <c r="EG20" s="201">
        <v>0</v>
      </c>
      <c r="EH20" s="201">
        <v>436665</v>
      </c>
      <c r="EI20" s="201">
        <v>0</v>
      </c>
      <c r="EJ20" s="201">
        <v>0</v>
      </c>
      <c r="EK20" s="201">
        <v>65385</v>
      </c>
      <c r="EL20" s="201">
        <v>10180</v>
      </c>
      <c r="EM20" s="201">
        <v>1920476</v>
      </c>
      <c r="EN20" s="201">
        <v>1164849</v>
      </c>
      <c r="EO20" s="201">
        <v>779971</v>
      </c>
      <c r="EP20" s="201">
        <v>1368341</v>
      </c>
      <c r="EQ20" s="201">
        <v>387036</v>
      </c>
      <c r="ER20" s="201">
        <v>569877</v>
      </c>
      <c r="ES20" s="201">
        <v>26866</v>
      </c>
      <c r="ET20" s="201">
        <v>0</v>
      </c>
      <c r="EU20" s="201">
        <v>256320</v>
      </c>
      <c r="EV20" s="201">
        <v>0</v>
      </c>
      <c r="EW20" s="201">
        <v>0</v>
      </c>
      <c r="EX20" s="201">
        <v>0</v>
      </c>
      <c r="EY20" s="201">
        <v>0</v>
      </c>
      <c r="EZ20" s="201">
        <v>265849</v>
      </c>
      <c r="FA20" s="201">
        <v>0</v>
      </c>
      <c r="FB20" s="201">
        <v>1830894</v>
      </c>
      <c r="FC20" s="201">
        <v>0</v>
      </c>
      <c r="FD20" s="201">
        <v>1066</v>
      </c>
      <c r="FE20" s="201">
        <v>276216</v>
      </c>
      <c r="FF20" s="201">
        <v>642045</v>
      </c>
      <c r="FG20" s="201">
        <v>1400747</v>
      </c>
      <c r="FH20" s="201">
        <v>664533</v>
      </c>
      <c r="FI20" s="201">
        <v>562744</v>
      </c>
      <c r="FJ20" s="201">
        <v>1388726</v>
      </c>
      <c r="FK20" s="201">
        <v>176618</v>
      </c>
      <c r="FL20" s="201">
        <v>511672</v>
      </c>
      <c r="FM20" s="201">
        <v>26461</v>
      </c>
      <c r="FN20" s="201">
        <v>0</v>
      </c>
      <c r="FO20" s="201">
        <v>263463</v>
      </c>
      <c r="FP20" s="201">
        <v>132541</v>
      </c>
      <c r="FQ20" s="201">
        <v>0</v>
      </c>
      <c r="FR20" s="201">
        <v>0</v>
      </c>
      <c r="FS20" s="201">
        <v>0</v>
      </c>
      <c r="FT20" s="201">
        <v>129241</v>
      </c>
      <c r="FU20" s="201">
        <v>0</v>
      </c>
      <c r="FV20" s="201">
        <v>2578576</v>
      </c>
      <c r="FW20" s="201">
        <v>0</v>
      </c>
      <c r="FX20" s="201">
        <v>0</v>
      </c>
      <c r="FY20" s="201">
        <v>187144</v>
      </c>
      <c r="FZ20" s="201">
        <v>110379</v>
      </c>
      <c r="GA20" s="201">
        <v>247639</v>
      </c>
      <c r="GB20" s="201">
        <v>1403</v>
      </c>
      <c r="GC20" s="201">
        <v>0</v>
      </c>
      <c r="GD20" s="201">
        <v>554412</v>
      </c>
      <c r="GE20" s="201">
        <v>0</v>
      </c>
      <c r="GF20" s="201">
        <v>0</v>
      </c>
      <c r="GG20" s="201">
        <v>6580</v>
      </c>
      <c r="GH20" s="201">
        <v>0</v>
      </c>
      <c r="GI20" s="201">
        <v>0</v>
      </c>
      <c r="GJ20" s="201">
        <v>0</v>
      </c>
      <c r="GK20" s="201">
        <v>0</v>
      </c>
      <c r="GL20" s="201">
        <v>0</v>
      </c>
      <c r="GM20" s="201">
        <v>0</v>
      </c>
      <c r="GN20" s="201">
        <v>0</v>
      </c>
      <c r="GO20" s="201">
        <v>0</v>
      </c>
      <c r="GP20" s="201">
        <v>0</v>
      </c>
      <c r="GQ20" s="201">
        <v>0</v>
      </c>
      <c r="GR20" s="201">
        <v>0</v>
      </c>
      <c r="GS20" s="201">
        <v>0</v>
      </c>
      <c r="GT20" s="201">
        <v>0</v>
      </c>
      <c r="GU20" s="201">
        <v>0</v>
      </c>
      <c r="GV20" s="201">
        <v>0</v>
      </c>
      <c r="GW20" s="201">
        <v>0</v>
      </c>
      <c r="GX20" s="201">
        <v>0</v>
      </c>
      <c r="GY20" s="201">
        <v>0</v>
      </c>
      <c r="GZ20" s="201">
        <v>0</v>
      </c>
      <c r="HA20" s="201">
        <v>0</v>
      </c>
      <c r="HB20" s="201">
        <v>0</v>
      </c>
      <c r="HC20" s="201">
        <v>0</v>
      </c>
      <c r="HD20" s="201">
        <v>0</v>
      </c>
      <c r="HE20" s="201">
        <v>0</v>
      </c>
      <c r="HF20" s="201">
        <v>0</v>
      </c>
      <c r="HG20" s="201">
        <v>0</v>
      </c>
      <c r="HH20" s="201">
        <v>0</v>
      </c>
      <c r="HI20" s="201">
        <v>0</v>
      </c>
      <c r="HJ20" s="201">
        <v>0</v>
      </c>
      <c r="HK20" s="201">
        <v>0</v>
      </c>
      <c r="HL20" s="201">
        <v>0</v>
      </c>
      <c r="HM20" s="201">
        <v>0</v>
      </c>
      <c r="HN20" s="201">
        <v>0</v>
      </c>
      <c r="HP20" s="202" t="s">
        <v>153</v>
      </c>
      <c r="HQ20" s="200">
        <f>'Relative Weights'!$H$1</f>
        <v>2018</v>
      </c>
      <c r="HR20" s="201">
        <v>167959.5</v>
      </c>
      <c r="HS20" s="201">
        <v>49213.599999999999</v>
      </c>
      <c r="HT20" s="201">
        <v>41908.14</v>
      </c>
      <c r="HU20" s="201">
        <v>6231.52</v>
      </c>
      <c r="HV20" s="201">
        <v>12002.5</v>
      </c>
      <c r="HW20" s="201">
        <v>22030.5</v>
      </c>
      <c r="HX20" s="201">
        <v>566.5</v>
      </c>
      <c r="HY20" s="201">
        <v>0</v>
      </c>
      <c r="HZ20" s="201">
        <v>1738.5</v>
      </c>
      <c r="IA20" s="201">
        <v>0</v>
      </c>
      <c r="IB20" s="201">
        <v>0</v>
      </c>
      <c r="IC20" s="201">
        <v>0</v>
      </c>
      <c r="ID20" s="201">
        <v>3965.5</v>
      </c>
      <c r="IE20" s="201">
        <v>16123.5</v>
      </c>
      <c r="IF20" s="201">
        <v>0</v>
      </c>
      <c r="IG20" s="201">
        <v>21954.52</v>
      </c>
      <c r="IH20" s="201">
        <v>0</v>
      </c>
      <c r="II20" s="201">
        <v>0</v>
      </c>
      <c r="IJ20" s="201">
        <v>3287.41</v>
      </c>
      <c r="IK20" s="201">
        <v>511.83</v>
      </c>
      <c r="IL20" s="201">
        <v>152507.17000000001</v>
      </c>
      <c r="IM20" s="201">
        <v>58565.96</v>
      </c>
      <c r="IN20" s="201">
        <v>39215.17</v>
      </c>
      <c r="IO20" s="201">
        <v>68797.070000000007</v>
      </c>
      <c r="IP20" s="201">
        <v>19459.29</v>
      </c>
      <c r="IQ20" s="201">
        <v>28652.12</v>
      </c>
      <c r="IR20" s="201">
        <v>1350.76</v>
      </c>
      <c r="IS20" s="201">
        <v>0</v>
      </c>
      <c r="IT20" s="201">
        <v>12887.19</v>
      </c>
      <c r="IU20" s="201">
        <v>0</v>
      </c>
      <c r="IV20" s="201">
        <v>0</v>
      </c>
      <c r="IW20" s="201">
        <v>0</v>
      </c>
      <c r="IX20" s="201">
        <v>0</v>
      </c>
      <c r="IY20" s="201">
        <v>13366.28</v>
      </c>
      <c r="IZ20" s="201">
        <v>0</v>
      </c>
      <c r="JA20" s="201">
        <v>301823</v>
      </c>
      <c r="JB20" s="201">
        <v>0</v>
      </c>
      <c r="JC20" s="201">
        <v>53.6</v>
      </c>
      <c r="JD20" s="201">
        <v>13887.51</v>
      </c>
      <c r="JE20" s="201">
        <v>32280.560000000001</v>
      </c>
      <c r="JF20" s="201">
        <v>70426.37</v>
      </c>
      <c r="JG20" s="201">
        <v>33411.21</v>
      </c>
      <c r="JH20" s="201">
        <v>28293.49</v>
      </c>
      <c r="JI20" s="201">
        <v>69821.990000000005</v>
      </c>
      <c r="JJ20" s="201">
        <v>8879.9500000000007</v>
      </c>
      <c r="JK20" s="201">
        <v>25725.7</v>
      </c>
      <c r="JL20" s="201">
        <v>1330.4</v>
      </c>
      <c r="JM20" s="201">
        <v>0</v>
      </c>
      <c r="JN20" s="201">
        <v>13246.32</v>
      </c>
      <c r="JO20" s="201">
        <v>6663.86</v>
      </c>
      <c r="JP20" s="201">
        <v>0</v>
      </c>
      <c r="JQ20" s="201">
        <v>0</v>
      </c>
      <c r="JR20" s="201">
        <v>0</v>
      </c>
      <c r="JS20" s="201">
        <v>6497.94</v>
      </c>
      <c r="JT20" s="201">
        <v>0</v>
      </c>
      <c r="JU20" s="201">
        <v>129644.94</v>
      </c>
      <c r="JV20" s="201">
        <v>0</v>
      </c>
      <c r="JW20" s="201">
        <v>0</v>
      </c>
      <c r="JX20" s="201">
        <v>9409.17</v>
      </c>
      <c r="JY20" s="201">
        <v>5549.61</v>
      </c>
      <c r="JZ20" s="201">
        <v>12450.73</v>
      </c>
      <c r="KA20" s="201">
        <v>70.540000000000006</v>
      </c>
      <c r="KB20" s="201">
        <v>0</v>
      </c>
      <c r="KC20" s="201">
        <v>27874.58</v>
      </c>
      <c r="KD20" s="201">
        <v>0</v>
      </c>
      <c r="KE20" s="201">
        <v>0</v>
      </c>
      <c r="KF20" s="201">
        <v>330.83</v>
      </c>
      <c r="KG20" s="201">
        <v>0</v>
      </c>
      <c r="KH20" s="201">
        <v>0</v>
      </c>
      <c r="KI20" s="201">
        <v>0</v>
      </c>
      <c r="KJ20" s="201">
        <v>0</v>
      </c>
      <c r="KK20" s="201">
        <v>0</v>
      </c>
      <c r="KL20" s="201">
        <v>0</v>
      </c>
      <c r="KM20" s="201">
        <v>0</v>
      </c>
      <c r="KN20" s="201">
        <v>0</v>
      </c>
      <c r="KO20" s="201">
        <v>0</v>
      </c>
      <c r="KP20" s="201">
        <v>0</v>
      </c>
      <c r="KQ20" s="201">
        <v>0</v>
      </c>
      <c r="KR20" s="201">
        <v>0</v>
      </c>
      <c r="KS20" s="201">
        <v>0</v>
      </c>
      <c r="KT20" s="201">
        <v>0</v>
      </c>
      <c r="KU20" s="201">
        <v>0</v>
      </c>
      <c r="KV20" s="201">
        <v>0</v>
      </c>
      <c r="KW20" s="201">
        <v>0</v>
      </c>
      <c r="KX20" s="201">
        <v>0</v>
      </c>
      <c r="KY20" s="201">
        <v>0</v>
      </c>
      <c r="KZ20" s="201">
        <v>0</v>
      </c>
      <c r="LA20" s="201">
        <v>0</v>
      </c>
      <c r="LB20" s="201">
        <v>0</v>
      </c>
      <c r="LC20" s="201">
        <v>0</v>
      </c>
      <c r="LD20" s="201">
        <v>0</v>
      </c>
      <c r="LE20" s="201">
        <v>0</v>
      </c>
      <c r="LF20" s="201">
        <v>0</v>
      </c>
      <c r="LG20" s="201">
        <v>0</v>
      </c>
      <c r="LH20" s="201">
        <v>0</v>
      </c>
      <c r="LI20" s="201">
        <v>0</v>
      </c>
      <c r="LJ20" s="201">
        <v>0</v>
      </c>
      <c r="LK20" s="201">
        <v>0</v>
      </c>
      <c r="LL20" s="201">
        <v>0</v>
      </c>
      <c r="LM20" s="201">
        <v>0</v>
      </c>
      <c r="LN20" s="201">
        <v>0</v>
      </c>
      <c r="LO20" s="201">
        <v>0</v>
      </c>
      <c r="LP20" s="201">
        <v>0</v>
      </c>
      <c r="LQ20" s="201">
        <v>0</v>
      </c>
      <c r="LR20" s="201">
        <v>0</v>
      </c>
      <c r="LS20" s="201">
        <v>0</v>
      </c>
      <c r="LT20" s="201">
        <v>0</v>
      </c>
      <c r="LU20" s="201">
        <v>0</v>
      </c>
      <c r="LV20" s="201">
        <v>0</v>
      </c>
      <c r="LW20" s="201">
        <v>0</v>
      </c>
      <c r="LX20" s="201">
        <v>0</v>
      </c>
      <c r="LY20" s="201">
        <v>0</v>
      </c>
      <c r="LZ20" s="201">
        <v>0</v>
      </c>
      <c r="MA20" s="201">
        <v>0</v>
      </c>
      <c r="MB20" s="201">
        <v>0</v>
      </c>
      <c r="MC20" s="201">
        <v>0</v>
      </c>
      <c r="MD20" s="201">
        <v>0</v>
      </c>
      <c r="ME20" s="201">
        <v>0</v>
      </c>
      <c r="MF20" s="201">
        <v>0</v>
      </c>
      <c r="MG20" s="201">
        <v>0</v>
      </c>
      <c r="MH20" s="201">
        <v>43341</v>
      </c>
      <c r="MI20" s="201">
        <v>602064.61</v>
      </c>
      <c r="MJ20" s="201">
        <v>0</v>
      </c>
      <c r="MK20" s="201">
        <v>28573.8</v>
      </c>
      <c r="ML20" s="201">
        <v>176088.45</v>
      </c>
      <c r="MM20" s="201">
        <v>56435.81</v>
      </c>
      <c r="MN20" s="201">
        <v>0</v>
      </c>
      <c r="MO20" s="201">
        <v>0</v>
      </c>
      <c r="MP20" s="201">
        <v>0</v>
      </c>
      <c r="MQ20" s="201">
        <v>0</v>
      </c>
      <c r="MR20" s="201">
        <v>0</v>
      </c>
      <c r="MS20" s="201">
        <v>0</v>
      </c>
      <c r="MT20" s="201">
        <v>0</v>
      </c>
      <c r="MU20" s="201">
        <v>715</v>
      </c>
      <c r="MV20" s="201">
        <v>0</v>
      </c>
      <c r="MW20" s="201">
        <v>0</v>
      </c>
      <c r="MX20" s="201">
        <v>0</v>
      </c>
      <c r="MY20" s="201">
        <v>0</v>
      </c>
      <c r="MZ20" s="201">
        <v>0</v>
      </c>
      <c r="NA20" s="201">
        <v>0</v>
      </c>
      <c r="NB20" s="201">
        <v>0</v>
      </c>
      <c r="NC20" s="201">
        <v>709382.5</v>
      </c>
      <c r="ND20" s="201">
        <v>0</v>
      </c>
      <c r="NE20" s="201">
        <v>0</v>
      </c>
      <c r="NF20" s="201">
        <v>0</v>
      </c>
      <c r="NG20" s="201">
        <v>0</v>
      </c>
      <c r="NH20" s="201">
        <v>0</v>
      </c>
      <c r="NI20" s="201">
        <v>0</v>
      </c>
      <c r="NJ20" s="201">
        <v>0</v>
      </c>
      <c r="NK20" s="201">
        <v>0</v>
      </c>
      <c r="NL20" s="201">
        <v>0</v>
      </c>
      <c r="NM20" s="201">
        <v>0</v>
      </c>
      <c r="NN20" s="201">
        <v>0</v>
      </c>
      <c r="NO20" s="201">
        <v>0</v>
      </c>
      <c r="NP20" s="201">
        <v>0</v>
      </c>
      <c r="NQ20" s="201">
        <v>0</v>
      </c>
      <c r="NR20" s="201">
        <v>0</v>
      </c>
      <c r="NS20" s="201">
        <v>0</v>
      </c>
      <c r="NT20" s="201">
        <v>0</v>
      </c>
      <c r="NU20" s="201">
        <v>0</v>
      </c>
      <c r="NV20" s="201">
        <v>0</v>
      </c>
      <c r="NW20" s="201">
        <v>0</v>
      </c>
      <c r="NX20" s="201">
        <v>0</v>
      </c>
      <c r="NY20" s="201">
        <v>0</v>
      </c>
      <c r="NZ20" s="201">
        <v>0</v>
      </c>
      <c r="OA20" s="201">
        <v>0</v>
      </c>
      <c r="OB20" s="201">
        <v>0</v>
      </c>
      <c r="OC20" s="201">
        <v>0</v>
      </c>
      <c r="OD20" s="201">
        <v>0</v>
      </c>
      <c r="OE20" s="201">
        <v>0</v>
      </c>
      <c r="OF20" s="201">
        <v>0</v>
      </c>
      <c r="OG20" s="201">
        <v>0</v>
      </c>
      <c r="OH20" s="201">
        <v>0</v>
      </c>
      <c r="OI20" s="201">
        <v>0</v>
      </c>
      <c r="OJ20" s="201">
        <v>0</v>
      </c>
      <c r="OK20" s="201">
        <v>0</v>
      </c>
      <c r="OL20" s="201">
        <v>0</v>
      </c>
      <c r="OM20" s="201">
        <v>0</v>
      </c>
      <c r="ON20" s="201">
        <v>0</v>
      </c>
      <c r="OO20" s="201">
        <v>0</v>
      </c>
      <c r="OP20" s="201">
        <v>0</v>
      </c>
      <c r="OQ20" s="201">
        <v>0</v>
      </c>
      <c r="OR20" s="201">
        <v>0</v>
      </c>
      <c r="OS20" s="201">
        <v>0</v>
      </c>
      <c r="OT20" s="201">
        <v>0</v>
      </c>
      <c r="OU20" s="201">
        <v>0</v>
      </c>
      <c r="OV20" s="201">
        <v>0</v>
      </c>
      <c r="OW20" s="201">
        <v>0</v>
      </c>
      <c r="OX20" s="201">
        <v>0</v>
      </c>
      <c r="OY20" s="201">
        <v>0</v>
      </c>
      <c r="OZ20" s="201">
        <v>0</v>
      </c>
      <c r="PA20" s="201">
        <v>0</v>
      </c>
      <c r="PB20" s="201">
        <v>0</v>
      </c>
      <c r="PC20" s="201">
        <v>0</v>
      </c>
      <c r="PD20" s="201">
        <v>0</v>
      </c>
      <c r="PE20" s="201">
        <v>0</v>
      </c>
      <c r="PF20" s="201">
        <v>0</v>
      </c>
      <c r="PG20" s="201">
        <v>0</v>
      </c>
      <c r="PH20" s="201">
        <v>0</v>
      </c>
      <c r="PI20" s="201">
        <v>0</v>
      </c>
      <c r="PJ20" s="201">
        <v>10149967</v>
      </c>
      <c r="PK20" s="201">
        <v>2801766</v>
      </c>
      <c r="PL20" s="201">
        <v>3185961</v>
      </c>
      <c r="PM20" s="201">
        <v>998573</v>
      </c>
      <c r="PN20" s="201">
        <v>5000778</v>
      </c>
      <c r="PO20" s="201">
        <v>2168403</v>
      </c>
      <c r="PP20" s="201">
        <v>104204</v>
      </c>
      <c r="PQ20" s="201">
        <v>0</v>
      </c>
      <c r="PR20" s="201">
        <v>811584</v>
      </c>
      <c r="PS20" s="201">
        <v>194036</v>
      </c>
      <c r="PT20" s="201">
        <v>0</v>
      </c>
      <c r="PU20" s="201">
        <v>0</v>
      </c>
      <c r="PV20" s="201">
        <v>115472</v>
      </c>
      <c r="PW20" s="201">
        <v>1047180</v>
      </c>
      <c r="PX20" s="201">
        <v>0</v>
      </c>
      <c r="PY20" s="201">
        <v>7386990</v>
      </c>
      <c r="PZ20" s="201">
        <v>0</v>
      </c>
      <c r="QA20" s="201">
        <v>1561</v>
      </c>
      <c r="QB20" s="201">
        <v>774067</v>
      </c>
      <c r="QC20" s="201">
        <v>1116429</v>
      </c>
      <c r="QD20" s="298">
        <v>1</v>
      </c>
    </row>
    <row r="21" spans="1:446" x14ac:dyDescent="0.2">
      <c r="A21" s="200" t="s">
        <v>87</v>
      </c>
      <c r="B21" s="200" t="s">
        <v>87</v>
      </c>
      <c r="C21" s="201">
        <f>ROUND(TAMUT!H18,0)-ROUND(TAMUT!H288,0)</f>
        <v>0</v>
      </c>
      <c r="D21" s="311">
        <v>29269</v>
      </c>
      <c r="E21" s="200" t="s">
        <v>702</v>
      </c>
      <c r="F21" s="200">
        <v>2018</v>
      </c>
      <c r="G21" s="201">
        <v>13207704</v>
      </c>
      <c r="H21" s="201">
        <v>34519</v>
      </c>
      <c r="I21" s="201">
        <v>5256462</v>
      </c>
      <c r="J21" s="201">
        <v>3864994</v>
      </c>
      <c r="K21" s="201">
        <v>6003059</v>
      </c>
      <c r="L21" s="200" t="s">
        <v>744</v>
      </c>
      <c r="M21" s="200" t="s">
        <v>745</v>
      </c>
      <c r="N21" s="200" t="s">
        <v>746</v>
      </c>
      <c r="O21" s="201">
        <v>531</v>
      </c>
      <c r="P21" s="201">
        <v>1108</v>
      </c>
      <c r="Q21" s="201">
        <v>374</v>
      </c>
      <c r="R21" s="201">
        <v>25</v>
      </c>
      <c r="S21" s="201">
        <v>0</v>
      </c>
      <c r="T21" s="203" t="s">
        <v>815</v>
      </c>
      <c r="U21" s="203" t="s">
        <v>816</v>
      </c>
      <c r="V21" s="203" t="s">
        <v>817</v>
      </c>
      <c r="W21" s="201">
        <v>11446</v>
      </c>
      <c r="X21" s="201">
        <v>3766</v>
      </c>
      <c r="Y21" s="201">
        <v>633</v>
      </c>
      <c r="Z21" s="201">
        <v>264</v>
      </c>
      <c r="AA21" s="201">
        <v>0</v>
      </c>
      <c r="AB21" s="201">
        <v>240</v>
      </c>
      <c r="AC21" s="201">
        <v>66</v>
      </c>
      <c r="AD21" s="201">
        <v>0</v>
      </c>
      <c r="AE21" s="201">
        <v>0</v>
      </c>
      <c r="AF21" s="201">
        <v>0</v>
      </c>
      <c r="AG21" s="201">
        <v>0</v>
      </c>
      <c r="AH21" s="201">
        <v>0</v>
      </c>
      <c r="AI21" s="201">
        <v>0</v>
      </c>
      <c r="AJ21" s="201">
        <v>441</v>
      </c>
      <c r="AK21" s="201">
        <v>0</v>
      </c>
      <c r="AL21" s="201">
        <v>1317</v>
      </c>
      <c r="AM21" s="201">
        <v>0</v>
      </c>
      <c r="AN21" s="201">
        <v>0</v>
      </c>
      <c r="AO21" s="201">
        <v>0</v>
      </c>
      <c r="AP21" s="201">
        <v>6</v>
      </c>
      <c r="AQ21" s="201">
        <v>8600</v>
      </c>
      <c r="AR21" s="201">
        <v>2098</v>
      </c>
      <c r="AS21" s="201">
        <v>201</v>
      </c>
      <c r="AT21" s="201">
        <v>3072</v>
      </c>
      <c r="AU21" s="201">
        <v>0</v>
      </c>
      <c r="AV21" s="201">
        <v>754</v>
      </c>
      <c r="AW21" s="201">
        <v>228</v>
      </c>
      <c r="AX21" s="201">
        <v>0</v>
      </c>
      <c r="AY21" s="201">
        <v>0</v>
      </c>
      <c r="AZ21" s="201">
        <v>0</v>
      </c>
      <c r="BA21" s="201">
        <v>0</v>
      </c>
      <c r="BB21" s="201">
        <v>0</v>
      </c>
      <c r="BC21" s="201">
        <v>0</v>
      </c>
      <c r="BD21" s="201">
        <v>519</v>
      </c>
      <c r="BE21" s="201">
        <v>0</v>
      </c>
      <c r="BF21" s="201">
        <v>6708</v>
      </c>
      <c r="BG21" s="201">
        <v>0</v>
      </c>
      <c r="BH21" s="201">
        <v>117</v>
      </c>
      <c r="BI21" s="201">
        <v>9</v>
      </c>
      <c r="BJ21" s="201">
        <v>597</v>
      </c>
      <c r="BK21" s="201">
        <v>1038</v>
      </c>
      <c r="BL21" s="201">
        <v>55</v>
      </c>
      <c r="BM21" s="201">
        <v>3</v>
      </c>
      <c r="BN21" s="201">
        <v>1914</v>
      </c>
      <c r="BO21" s="201">
        <v>0</v>
      </c>
      <c r="BP21" s="201">
        <v>0</v>
      </c>
      <c r="BQ21" s="201">
        <v>78</v>
      </c>
      <c r="BR21" s="201">
        <v>0</v>
      </c>
      <c r="BS21" s="201">
        <v>0</v>
      </c>
      <c r="BT21" s="201">
        <v>0</v>
      </c>
      <c r="BU21" s="201">
        <v>0</v>
      </c>
      <c r="BV21" s="201">
        <v>0</v>
      </c>
      <c r="BW21" s="201">
        <v>0</v>
      </c>
      <c r="BX21" s="201">
        <v>0</v>
      </c>
      <c r="BY21" s="201">
        <v>0</v>
      </c>
      <c r="BZ21" s="201">
        <v>2106</v>
      </c>
      <c r="CA21" s="201">
        <v>0</v>
      </c>
      <c r="CB21" s="201">
        <v>0</v>
      </c>
      <c r="CC21" s="201">
        <v>0</v>
      </c>
      <c r="CD21" s="201">
        <v>57</v>
      </c>
      <c r="CE21" s="201">
        <v>51</v>
      </c>
      <c r="CF21" s="201">
        <v>0</v>
      </c>
      <c r="CG21" s="201">
        <v>0</v>
      </c>
      <c r="CH21" s="201">
        <v>465</v>
      </c>
      <c r="CI21" s="201">
        <v>0</v>
      </c>
      <c r="CJ21" s="201">
        <v>0</v>
      </c>
      <c r="CK21" s="201">
        <v>0</v>
      </c>
      <c r="CL21" s="201">
        <v>0</v>
      </c>
      <c r="CM21" s="201">
        <v>0</v>
      </c>
      <c r="CN21" s="201">
        <v>0</v>
      </c>
      <c r="CO21" s="201">
        <v>0</v>
      </c>
      <c r="CP21" s="201">
        <v>0</v>
      </c>
      <c r="CQ21" s="201">
        <v>0</v>
      </c>
      <c r="CR21" s="201">
        <v>0</v>
      </c>
      <c r="CS21" s="201">
        <v>0</v>
      </c>
      <c r="CT21" s="201">
        <v>0</v>
      </c>
      <c r="CU21" s="201">
        <v>0</v>
      </c>
      <c r="CV21" s="201">
        <v>0</v>
      </c>
      <c r="CW21" s="201">
        <v>0</v>
      </c>
      <c r="CX21" s="201">
        <v>0</v>
      </c>
      <c r="CY21" s="201">
        <v>0</v>
      </c>
      <c r="CZ21" s="201">
        <v>0</v>
      </c>
      <c r="DA21" s="201">
        <v>0</v>
      </c>
      <c r="DB21" s="201">
        <v>0</v>
      </c>
      <c r="DC21" s="201">
        <v>0</v>
      </c>
      <c r="DD21" s="201">
        <v>0</v>
      </c>
      <c r="DE21" s="201">
        <v>0</v>
      </c>
      <c r="DF21" s="201">
        <v>0</v>
      </c>
      <c r="DG21" s="201">
        <v>0</v>
      </c>
      <c r="DH21" s="201">
        <v>0</v>
      </c>
      <c r="DI21" s="201">
        <v>0</v>
      </c>
      <c r="DJ21" s="201">
        <v>0</v>
      </c>
      <c r="DK21" s="201">
        <v>0</v>
      </c>
      <c r="DL21" s="201">
        <v>0</v>
      </c>
      <c r="DM21" s="201">
        <v>0</v>
      </c>
      <c r="DN21" s="201">
        <v>0</v>
      </c>
      <c r="DO21" s="201">
        <v>0</v>
      </c>
      <c r="DP21" s="201">
        <v>0</v>
      </c>
      <c r="DQ21" s="201">
        <v>0</v>
      </c>
      <c r="DR21" s="201">
        <v>0</v>
      </c>
      <c r="DS21" s="201">
        <v>1166228</v>
      </c>
      <c r="DT21" s="201">
        <v>476987</v>
      </c>
      <c r="DU21" s="201">
        <v>52775</v>
      </c>
      <c r="DV21" s="201">
        <v>26916</v>
      </c>
      <c r="DW21" s="201">
        <v>0</v>
      </c>
      <c r="DX21" s="201">
        <v>63705</v>
      </c>
      <c r="DY21" s="201">
        <v>6829</v>
      </c>
      <c r="DZ21" s="201">
        <v>0</v>
      </c>
      <c r="EA21" s="201">
        <v>0</v>
      </c>
      <c r="EB21" s="201">
        <v>0</v>
      </c>
      <c r="EC21" s="201">
        <v>0</v>
      </c>
      <c r="ED21" s="201">
        <v>0</v>
      </c>
      <c r="EE21" s="201">
        <v>0</v>
      </c>
      <c r="EF21" s="201">
        <v>52352</v>
      </c>
      <c r="EG21" s="201">
        <v>0</v>
      </c>
      <c r="EH21" s="201">
        <v>196233</v>
      </c>
      <c r="EI21" s="201">
        <v>0</v>
      </c>
      <c r="EJ21" s="201">
        <v>0</v>
      </c>
      <c r="EK21" s="201">
        <v>0</v>
      </c>
      <c r="EL21" s="201">
        <v>406</v>
      </c>
      <c r="EM21" s="201">
        <v>1016752</v>
      </c>
      <c r="EN21" s="201">
        <v>427452</v>
      </c>
      <c r="EO21" s="201">
        <v>21928</v>
      </c>
      <c r="EP21" s="201">
        <v>408693</v>
      </c>
      <c r="EQ21" s="201">
        <v>0</v>
      </c>
      <c r="ER21" s="201">
        <v>299391</v>
      </c>
      <c r="ES21" s="201">
        <v>22343</v>
      </c>
      <c r="ET21" s="201">
        <v>0</v>
      </c>
      <c r="EU21" s="201">
        <v>0</v>
      </c>
      <c r="EV21" s="201">
        <v>0</v>
      </c>
      <c r="EW21" s="201">
        <v>0</v>
      </c>
      <c r="EX21" s="201">
        <v>0</v>
      </c>
      <c r="EY21" s="201">
        <v>0</v>
      </c>
      <c r="EZ21" s="201">
        <v>57586</v>
      </c>
      <c r="FA21" s="201">
        <v>0</v>
      </c>
      <c r="FB21" s="201">
        <v>1003295</v>
      </c>
      <c r="FC21" s="201">
        <v>0</v>
      </c>
      <c r="FD21" s="201">
        <v>72058</v>
      </c>
      <c r="FE21" s="201">
        <v>0</v>
      </c>
      <c r="FF21" s="201">
        <v>199995</v>
      </c>
      <c r="FG21" s="201">
        <v>419929</v>
      </c>
      <c r="FH21" s="201">
        <v>24938</v>
      </c>
      <c r="FI21" s="201">
        <v>0</v>
      </c>
      <c r="FJ21" s="201">
        <v>484437</v>
      </c>
      <c r="FK21" s="201">
        <v>0</v>
      </c>
      <c r="FL21" s="201">
        <v>0</v>
      </c>
      <c r="FM21" s="201">
        <v>22517</v>
      </c>
      <c r="FN21" s="201">
        <v>0</v>
      </c>
      <c r="FO21" s="201">
        <v>0</v>
      </c>
      <c r="FP21" s="201">
        <v>0</v>
      </c>
      <c r="FQ21" s="201">
        <v>0</v>
      </c>
      <c r="FR21" s="201">
        <v>0</v>
      </c>
      <c r="FS21" s="201">
        <v>0</v>
      </c>
      <c r="FT21" s="201">
        <v>0</v>
      </c>
      <c r="FU21" s="201">
        <v>0</v>
      </c>
      <c r="FV21" s="201">
        <v>606169</v>
      </c>
      <c r="FW21" s="201">
        <v>0</v>
      </c>
      <c r="FX21" s="201">
        <v>0</v>
      </c>
      <c r="FY21" s="201">
        <v>0</v>
      </c>
      <c r="FZ21" s="201">
        <v>85635</v>
      </c>
      <c r="GA21" s="201">
        <v>4412</v>
      </c>
      <c r="GB21" s="201">
        <v>0</v>
      </c>
      <c r="GC21" s="201">
        <v>0</v>
      </c>
      <c r="GD21" s="201">
        <v>250738</v>
      </c>
      <c r="GE21" s="201">
        <v>0</v>
      </c>
      <c r="GF21" s="201">
        <v>0</v>
      </c>
      <c r="GG21" s="201">
        <v>0</v>
      </c>
      <c r="GH21" s="201">
        <v>0</v>
      </c>
      <c r="GI21" s="201">
        <v>0</v>
      </c>
      <c r="GJ21" s="201">
        <v>0</v>
      </c>
      <c r="GK21" s="201">
        <v>0</v>
      </c>
      <c r="GL21" s="201">
        <v>0</v>
      </c>
      <c r="GM21" s="201">
        <v>0</v>
      </c>
      <c r="GN21" s="201">
        <v>0</v>
      </c>
      <c r="GO21" s="201">
        <v>0</v>
      </c>
      <c r="GP21" s="201">
        <v>0</v>
      </c>
      <c r="GQ21" s="201">
        <v>0</v>
      </c>
      <c r="GR21" s="201">
        <v>0</v>
      </c>
      <c r="GS21" s="201">
        <v>0</v>
      </c>
      <c r="GT21" s="201">
        <v>0</v>
      </c>
      <c r="GU21" s="201">
        <v>0</v>
      </c>
      <c r="GV21" s="201">
        <v>0</v>
      </c>
      <c r="GW21" s="201">
        <v>0</v>
      </c>
      <c r="GX21" s="201">
        <v>0</v>
      </c>
      <c r="GY21" s="201">
        <v>0</v>
      </c>
      <c r="GZ21" s="201">
        <v>0</v>
      </c>
      <c r="HA21" s="201">
        <v>0</v>
      </c>
      <c r="HB21" s="201">
        <v>0</v>
      </c>
      <c r="HC21" s="201">
        <v>0</v>
      </c>
      <c r="HD21" s="201">
        <v>0</v>
      </c>
      <c r="HE21" s="201">
        <v>0</v>
      </c>
      <c r="HF21" s="201">
        <v>0</v>
      </c>
      <c r="HG21" s="201">
        <v>0</v>
      </c>
      <c r="HH21" s="201">
        <v>0</v>
      </c>
      <c r="HI21" s="201">
        <v>0</v>
      </c>
      <c r="HJ21" s="201">
        <v>0</v>
      </c>
      <c r="HK21" s="201">
        <v>0</v>
      </c>
      <c r="HL21" s="201">
        <v>0</v>
      </c>
      <c r="HM21" s="201">
        <v>0</v>
      </c>
      <c r="HN21" s="201">
        <v>0</v>
      </c>
      <c r="HP21" s="202" t="s">
        <v>154</v>
      </c>
      <c r="HQ21" s="200">
        <f>'Relative Weights'!$H$1</f>
        <v>2018</v>
      </c>
      <c r="HR21" s="201">
        <v>1500</v>
      </c>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v>2062939</v>
      </c>
      <c r="PK21" s="201">
        <v>667152</v>
      </c>
      <c r="PL21" s="201">
        <v>71700</v>
      </c>
      <c r="PM21" s="201"/>
      <c r="PN21" s="201">
        <v>721167</v>
      </c>
      <c r="PO21" s="201">
        <v>227063</v>
      </c>
      <c r="PP21" s="201">
        <v>37591</v>
      </c>
      <c r="PQ21" s="201"/>
      <c r="PR21" s="201"/>
      <c r="PS21" s="201"/>
      <c r="PT21" s="201"/>
      <c r="PU21" s="201"/>
      <c r="PV21" s="201"/>
      <c r="PW21" s="201">
        <v>90925</v>
      </c>
      <c r="PX21" s="201"/>
      <c r="PY21" s="201">
        <v>1448149</v>
      </c>
      <c r="PZ21" s="201"/>
      <c r="QA21" s="201">
        <v>29980</v>
      </c>
      <c r="QB21" s="201"/>
      <c r="QC21" s="201">
        <v>413358</v>
      </c>
      <c r="QD21" s="193">
        <v>1</v>
      </c>
    </row>
    <row r="22" spans="1:446" x14ac:dyDescent="0.2">
      <c r="A22" s="200" t="s">
        <v>119</v>
      </c>
      <c r="B22" s="200" t="s">
        <v>119</v>
      </c>
      <c r="C22" s="201">
        <f>ROUND(UH!H18,0)-ROUND(UH!H288,0)</f>
        <v>0</v>
      </c>
      <c r="D22" s="311">
        <v>3652</v>
      </c>
      <c r="E22" s="200" t="s">
        <v>119</v>
      </c>
      <c r="F22" s="200">
        <v>2018</v>
      </c>
      <c r="G22" s="201">
        <v>244089430</v>
      </c>
      <c r="H22" s="201">
        <v>163819182</v>
      </c>
      <c r="I22" s="201">
        <v>169217136</v>
      </c>
      <c r="J22" s="201">
        <v>29867659</v>
      </c>
      <c r="K22" s="201">
        <v>74055562</v>
      </c>
      <c r="L22" s="200" t="s">
        <v>747</v>
      </c>
      <c r="M22" s="200" t="s">
        <v>748</v>
      </c>
      <c r="N22" s="200" t="s">
        <v>749</v>
      </c>
      <c r="O22" s="201">
        <v>13427</v>
      </c>
      <c r="P22" s="201">
        <v>23907</v>
      </c>
      <c r="Q22" s="201">
        <v>4516</v>
      </c>
      <c r="R22" s="201">
        <v>1799</v>
      </c>
      <c r="S22" s="201">
        <v>1715</v>
      </c>
      <c r="T22" s="203" t="s">
        <v>818</v>
      </c>
      <c r="U22" s="203" t="s">
        <v>819</v>
      </c>
      <c r="V22" s="297" t="s">
        <v>820</v>
      </c>
      <c r="W22" s="201">
        <v>251758</v>
      </c>
      <c r="X22" s="201">
        <v>88441</v>
      </c>
      <c r="Y22" s="201">
        <v>29041</v>
      </c>
      <c r="Z22" s="201">
        <v>1746</v>
      </c>
      <c r="AA22" s="201">
        <v>0</v>
      </c>
      <c r="AB22" s="201">
        <v>30417</v>
      </c>
      <c r="AC22" s="201">
        <v>11373</v>
      </c>
      <c r="AD22" s="201">
        <v>0</v>
      </c>
      <c r="AE22" s="201">
        <v>60</v>
      </c>
      <c r="AF22" s="201">
        <v>0</v>
      </c>
      <c r="AG22" s="201">
        <v>0</v>
      </c>
      <c r="AH22" s="201">
        <v>1863</v>
      </c>
      <c r="AI22" s="201">
        <v>154</v>
      </c>
      <c r="AJ22" s="201">
        <v>23772</v>
      </c>
      <c r="AK22" s="201">
        <v>0</v>
      </c>
      <c r="AL22" s="201">
        <v>49412</v>
      </c>
      <c r="AM22" s="201">
        <v>0</v>
      </c>
      <c r="AN22" s="201">
        <v>272</v>
      </c>
      <c r="AO22" s="201">
        <v>16775</v>
      </c>
      <c r="AP22" s="201">
        <v>110</v>
      </c>
      <c r="AQ22" s="201">
        <v>94048</v>
      </c>
      <c r="AR22" s="201">
        <v>47983</v>
      </c>
      <c r="AS22" s="201">
        <v>14092</v>
      </c>
      <c r="AT22" s="201">
        <v>15510</v>
      </c>
      <c r="AU22" s="201">
        <v>0</v>
      </c>
      <c r="AV22" s="201">
        <v>47379</v>
      </c>
      <c r="AW22" s="201">
        <v>13785</v>
      </c>
      <c r="AX22" s="201">
        <v>0</v>
      </c>
      <c r="AY22" s="201">
        <v>183</v>
      </c>
      <c r="AZ22" s="201">
        <v>0</v>
      </c>
      <c r="BA22" s="201">
        <v>0</v>
      </c>
      <c r="BB22" s="201">
        <v>147</v>
      </c>
      <c r="BC22" s="201">
        <v>0</v>
      </c>
      <c r="BD22" s="201">
        <v>20307</v>
      </c>
      <c r="BE22" s="201">
        <v>0</v>
      </c>
      <c r="BF22" s="201">
        <v>145700</v>
      </c>
      <c r="BG22" s="201">
        <v>0</v>
      </c>
      <c r="BH22" s="201">
        <v>2343</v>
      </c>
      <c r="BI22" s="201">
        <v>26441</v>
      </c>
      <c r="BJ22" s="201">
        <v>5172</v>
      </c>
      <c r="BK22" s="201">
        <v>9957</v>
      </c>
      <c r="BL22" s="201">
        <v>7406</v>
      </c>
      <c r="BM22" s="201">
        <v>4053</v>
      </c>
      <c r="BN22" s="201">
        <v>7134</v>
      </c>
      <c r="BO22" s="201">
        <v>0</v>
      </c>
      <c r="BP22" s="201">
        <v>20759</v>
      </c>
      <c r="BQ22" s="201">
        <v>381</v>
      </c>
      <c r="BR22" s="201">
        <v>0</v>
      </c>
      <c r="BS22" s="201">
        <v>10898</v>
      </c>
      <c r="BT22" s="201">
        <v>0</v>
      </c>
      <c r="BU22" s="201">
        <v>0</v>
      </c>
      <c r="BV22" s="201">
        <v>0</v>
      </c>
      <c r="BW22" s="201">
        <v>0</v>
      </c>
      <c r="BX22" s="201">
        <v>2263</v>
      </c>
      <c r="BY22" s="201">
        <v>828</v>
      </c>
      <c r="BZ22" s="201">
        <v>24486</v>
      </c>
      <c r="CA22" s="201">
        <v>0</v>
      </c>
      <c r="CB22" s="201">
        <v>0</v>
      </c>
      <c r="CC22" s="201">
        <v>1382</v>
      </c>
      <c r="CD22" s="201">
        <v>521</v>
      </c>
      <c r="CE22" s="201">
        <v>8455</v>
      </c>
      <c r="CF22" s="201">
        <v>6783</v>
      </c>
      <c r="CG22" s="201">
        <v>759</v>
      </c>
      <c r="CH22" s="201">
        <v>3946</v>
      </c>
      <c r="CI22" s="201">
        <v>0</v>
      </c>
      <c r="CJ22" s="201">
        <v>7212</v>
      </c>
      <c r="CK22" s="201">
        <v>0</v>
      </c>
      <c r="CL22" s="201">
        <v>0</v>
      </c>
      <c r="CM22" s="201">
        <v>406</v>
      </c>
      <c r="CN22" s="201">
        <v>0</v>
      </c>
      <c r="CO22" s="201">
        <v>0</v>
      </c>
      <c r="CP22" s="201">
        <v>0</v>
      </c>
      <c r="CQ22" s="201">
        <v>0</v>
      </c>
      <c r="CR22" s="201">
        <v>383</v>
      </c>
      <c r="CS22" s="201">
        <v>623</v>
      </c>
      <c r="CT22" s="201">
        <v>1238</v>
      </c>
      <c r="CU22" s="201">
        <v>0</v>
      </c>
      <c r="CV22" s="201">
        <v>0</v>
      </c>
      <c r="CW22" s="201">
        <v>48</v>
      </c>
      <c r="CX22" s="201">
        <v>0</v>
      </c>
      <c r="CY22" s="201">
        <v>0</v>
      </c>
      <c r="CZ22" s="201">
        <v>0</v>
      </c>
      <c r="DA22" s="201">
        <v>0</v>
      </c>
      <c r="DB22" s="201">
        <v>0</v>
      </c>
      <c r="DC22" s="201">
        <v>0</v>
      </c>
      <c r="DD22" s="201">
        <v>0</v>
      </c>
      <c r="DE22" s="201">
        <v>0</v>
      </c>
      <c r="DF22" s="201">
        <v>22612</v>
      </c>
      <c r="DG22" s="201">
        <v>0</v>
      </c>
      <c r="DH22" s="201">
        <v>0</v>
      </c>
      <c r="DI22" s="201">
        <v>0</v>
      </c>
      <c r="DJ22" s="201">
        <v>0</v>
      </c>
      <c r="DK22" s="201">
        <v>0</v>
      </c>
      <c r="DL22" s="201">
        <v>0</v>
      </c>
      <c r="DM22" s="201">
        <v>17283</v>
      </c>
      <c r="DN22" s="201">
        <v>0</v>
      </c>
      <c r="DO22" s="201">
        <v>16562</v>
      </c>
      <c r="DP22" s="201">
        <v>0</v>
      </c>
      <c r="DQ22" s="201">
        <v>0</v>
      </c>
      <c r="DR22" s="201">
        <v>0</v>
      </c>
      <c r="DS22" s="201">
        <v>12263369</v>
      </c>
      <c r="DT22" s="201">
        <v>4523615</v>
      </c>
      <c r="DU22" s="201">
        <v>2831839</v>
      </c>
      <c r="DV22" s="201">
        <v>116919</v>
      </c>
      <c r="DW22" s="201">
        <v>0</v>
      </c>
      <c r="DX22" s="201">
        <v>3489466</v>
      </c>
      <c r="DY22" s="201">
        <v>308984</v>
      </c>
      <c r="DZ22" s="201">
        <v>0</v>
      </c>
      <c r="EA22" s="201">
        <v>1224</v>
      </c>
      <c r="EB22" s="201">
        <v>0</v>
      </c>
      <c r="EC22" s="201">
        <v>0</v>
      </c>
      <c r="ED22" s="201">
        <v>50234</v>
      </c>
      <c r="EE22" s="201">
        <v>5762</v>
      </c>
      <c r="EF22" s="201">
        <v>514231</v>
      </c>
      <c r="EG22" s="201">
        <v>0</v>
      </c>
      <c r="EH22" s="201">
        <v>2531848</v>
      </c>
      <c r="EI22" s="201">
        <v>0</v>
      </c>
      <c r="EJ22" s="201">
        <v>54416</v>
      </c>
      <c r="EK22" s="201">
        <v>735093</v>
      </c>
      <c r="EL22" s="201">
        <v>116648</v>
      </c>
      <c r="EM22" s="201">
        <v>12068924</v>
      </c>
      <c r="EN22" s="201">
        <v>4328590</v>
      </c>
      <c r="EO22" s="201">
        <v>3335339</v>
      </c>
      <c r="EP22" s="201">
        <v>1375847</v>
      </c>
      <c r="EQ22" s="201">
        <v>0</v>
      </c>
      <c r="ER22" s="201">
        <v>7154293</v>
      </c>
      <c r="ES22" s="201">
        <v>645717</v>
      </c>
      <c r="ET22" s="201">
        <v>0</v>
      </c>
      <c r="EU22" s="201">
        <v>3776</v>
      </c>
      <c r="EV22" s="201">
        <v>0</v>
      </c>
      <c r="EW22" s="201">
        <v>0</v>
      </c>
      <c r="EX22" s="201">
        <v>8213</v>
      </c>
      <c r="EY22" s="201">
        <v>0</v>
      </c>
      <c r="EZ22" s="201">
        <v>1335395</v>
      </c>
      <c r="FA22" s="201">
        <v>0</v>
      </c>
      <c r="FB22" s="201">
        <v>12199827</v>
      </c>
      <c r="FC22" s="201">
        <v>0</v>
      </c>
      <c r="FD22" s="201">
        <v>255568</v>
      </c>
      <c r="FE22" s="201">
        <v>2190663</v>
      </c>
      <c r="FF22" s="201">
        <v>775062</v>
      </c>
      <c r="FG22" s="201">
        <v>7073171</v>
      </c>
      <c r="FH22" s="201">
        <v>4813661</v>
      </c>
      <c r="FI22" s="201">
        <v>3113613</v>
      </c>
      <c r="FJ22" s="201">
        <v>1709044</v>
      </c>
      <c r="FK22" s="201">
        <v>0</v>
      </c>
      <c r="FL22" s="201">
        <v>9361706</v>
      </c>
      <c r="FM22" s="201">
        <v>99539</v>
      </c>
      <c r="FN22" s="201">
        <v>0</v>
      </c>
      <c r="FO22" s="201">
        <v>1666444</v>
      </c>
      <c r="FP22" s="201">
        <v>0</v>
      </c>
      <c r="FQ22" s="201">
        <v>0</v>
      </c>
      <c r="FR22" s="201">
        <v>0</v>
      </c>
      <c r="FS22" s="201">
        <v>0</v>
      </c>
      <c r="FT22" s="201">
        <v>893798</v>
      </c>
      <c r="FU22" s="201">
        <v>1927995</v>
      </c>
      <c r="FV22" s="201">
        <v>8877443</v>
      </c>
      <c r="FW22" s="201">
        <v>0</v>
      </c>
      <c r="FX22" s="201">
        <v>0</v>
      </c>
      <c r="FY22" s="201">
        <v>931428</v>
      </c>
      <c r="FZ22" s="201">
        <v>485007</v>
      </c>
      <c r="GA22" s="201">
        <v>10282862</v>
      </c>
      <c r="GB22" s="201">
        <v>8992229</v>
      </c>
      <c r="GC22" s="201">
        <v>744966</v>
      </c>
      <c r="GD22" s="201">
        <v>2153092</v>
      </c>
      <c r="GE22" s="201">
        <v>0</v>
      </c>
      <c r="GF22" s="201">
        <v>9869571</v>
      </c>
      <c r="GG22" s="201">
        <v>0</v>
      </c>
      <c r="GH22" s="201">
        <v>0</v>
      </c>
      <c r="GI22" s="201">
        <v>554112</v>
      </c>
      <c r="GJ22" s="201">
        <v>0</v>
      </c>
      <c r="GK22" s="201">
        <v>0</v>
      </c>
      <c r="GL22" s="201">
        <v>0</v>
      </c>
      <c r="GM22" s="201">
        <v>0</v>
      </c>
      <c r="GN22" s="201">
        <v>413811</v>
      </c>
      <c r="GO22" s="201">
        <v>1557942</v>
      </c>
      <c r="GP22" s="201">
        <v>3985528</v>
      </c>
      <c r="GQ22" s="201">
        <v>0</v>
      </c>
      <c r="GR22" s="201">
        <v>0</v>
      </c>
      <c r="GS22" s="201">
        <v>23920</v>
      </c>
      <c r="GT22" s="201">
        <v>0</v>
      </c>
      <c r="GU22" s="201">
        <v>0</v>
      </c>
      <c r="GV22" s="201">
        <v>0</v>
      </c>
      <c r="GW22" s="201">
        <v>0</v>
      </c>
      <c r="GX22" s="201">
        <v>0</v>
      </c>
      <c r="GY22" s="201">
        <v>0</v>
      </c>
      <c r="GZ22" s="201">
        <v>0</v>
      </c>
      <c r="HA22" s="201">
        <v>0</v>
      </c>
      <c r="HB22" s="201">
        <v>8249105</v>
      </c>
      <c r="HC22" s="201">
        <v>0</v>
      </c>
      <c r="HD22" s="201">
        <v>0</v>
      </c>
      <c r="HE22" s="201">
        <v>0</v>
      </c>
      <c r="HF22" s="201">
        <v>0</v>
      </c>
      <c r="HG22" s="201">
        <v>0</v>
      </c>
      <c r="HH22" s="201">
        <v>0</v>
      </c>
      <c r="HI22" s="201">
        <v>3708970</v>
      </c>
      <c r="HJ22" s="201">
        <v>0</v>
      </c>
      <c r="HK22" s="201">
        <v>5428868</v>
      </c>
      <c r="HL22" s="201">
        <v>0</v>
      </c>
      <c r="HM22" s="201">
        <v>0</v>
      </c>
      <c r="HN22" s="201">
        <v>0</v>
      </c>
      <c r="HP22" s="202" t="s">
        <v>155</v>
      </c>
      <c r="HQ22" s="200">
        <f>'Relative Weights'!$H$1</f>
        <v>2018</v>
      </c>
      <c r="HR22" s="201">
        <v>3060098.99</v>
      </c>
      <c r="HS22" s="201">
        <v>2691526.4</v>
      </c>
      <c r="HT22" s="201">
        <v>431578.75</v>
      </c>
      <c r="HU22" s="201">
        <v>11573.57</v>
      </c>
      <c r="HV22" s="201">
        <v>0</v>
      </c>
      <c r="HW22" s="201">
        <v>656086.94999999995</v>
      </c>
      <c r="HX22" s="201">
        <v>69965.98</v>
      </c>
      <c r="HY22" s="201">
        <v>0</v>
      </c>
      <c r="HZ22" s="201">
        <v>597.72</v>
      </c>
      <c r="IA22" s="201">
        <v>0</v>
      </c>
      <c r="IB22" s="201">
        <v>0</v>
      </c>
      <c r="IC22" s="201">
        <v>5019.3599999999997</v>
      </c>
      <c r="ID22" s="201">
        <v>730.54</v>
      </c>
      <c r="IE22" s="201">
        <v>131464.69</v>
      </c>
      <c r="IF22" s="201">
        <v>0</v>
      </c>
      <c r="IG22" s="201">
        <v>536249.59</v>
      </c>
      <c r="IH22" s="201">
        <v>0</v>
      </c>
      <c r="II22" s="201">
        <v>751.28</v>
      </c>
      <c r="IJ22" s="201">
        <v>217608.58</v>
      </c>
      <c r="IK22" s="201">
        <v>391.56</v>
      </c>
      <c r="IL22" s="201">
        <v>1163189.26</v>
      </c>
      <c r="IM22" s="201">
        <v>1155840.83</v>
      </c>
      <c r="IN22" s="201">
        <v>138821.47</v>
      </c>
      <c r="IO22" s="201">
        <v>75373.3</v>
      </c>
      <c r="IP22" s="201">
        <v>0</v>
      </c>
      <c r="IQ22" s="201">
        <v>1326992.67</v>
      </c>
      <c r="IR22" s="201">
        <v>68500.38</v>
      </c>
      <c r="IS22" s="201">
        <v>0</v>
      </c>
      <c r="IT22" s="201">
        <v>1823.05</v>
      </c>
      <c r="IU22" s="201">
        <v>0</v>
      </c>
      <c r="IV22" s="201">
        <v>0</v>
      </c>
      <c r="IW22" s="201">
        <v>396.05</v>
      </c>
      <c r="IX22" s="201">
        <v>0</v>
      </c>
      <c r="IY22" s="201">
        <v>125181.21</v>
      </c>
      <c r="IZ22" s="201">
        <v>0</v>
      </c>
      <c r="JA22" s="201">
        <v>1635438.09</v>
      </c>
      <c r="JB22" s="201">
        <v>0</v>
      </c>
      <c r="JC22" s="201">
        <v>11168.93</v>
      </c>
      <c r="JD22" s="201">
        <v>382608.56</v>
      </c>
      <c r="JE22" s="201">
        <v>18410.439999999999</v>
      </c>
      <c r="JF22" s="201">
        <v>254004.78</v>
      </c>
      <c r="JG22" s="201">
        <v>229497.79</v>
      </c>
      <c r="JH22" s="201">
        <v>55020.23</v>
      </c>
      <c r="JI22" s="201">
        <v>32715.01</v>
      </c>
      <c r="JJ22" s="201">
        <v>0</v>
      </c>
      <c r="JK22" s="201">
        <v>576520.41</v>
      </c>
      <c r="JL22" s="201">
        <v>1459.83</v>
      </c>
      <c r="JM22" s="201">
        <v>0</v>
      </c>
      <c r="JN22" s="201">
        <v>63862.74</v>
      </c>
      <c r="JO22" s="201">
        <v>0</v>
      </c>
      <c r="JP22" s="201">
        <v>0</v>
      </c>
      <c r="JQ22" s="201">
        <v>0</v>
      </c>
      <c r="JR22" s="201">
        <v>0</v>
      </c>
      <c r="JS22" s="201">
        <v>3670.07</v>
      </c>
      <c r="JT22" s="201">
        <v>474022.68</v>
      </c>
      <c r="JU22" s="201">
        <v>371141.8</v>
      </c>
      <c r="JV22" s="201">
        <v>0</v>
      </c>
      <c r="JW22" s="201">
        <v>0</v>
      </c>
      <c r="JX22" s="201">
        <v>31703.03</v>
      </c>
      <c r="JY22" s="201">
        <v>1854.57</v>
      </c>
      <c r="JZ22" s="201">
        <v>117739.01</v>
      </c>
      <c r="KA22" s="201">
        <v>222924.06</v>
      </c>
      <c r="KB22" s="201">
        <v>9655.2199999999993</v>
      </c>
      <c r="KC22" s="201">
        <v>16107.7</v>
      </c>
      <c r="KD22" s="201">
        <v>0</v>
      </c>
      <c r="KE22" s="201">
        <v>289587.5</v>
      </c>
      <c r="KF22" s="201">
        <v>0</v>
      </c>
      <c r="KG22" s="201">
        <v>0</v>
      </c>
      <c r="KH22" s="201">
        <v>2379.1799999999998</v>
      </c>
      <c r="KI22" s="201">
        <v>0</v>
      </c>
      <c r="KJ22" s="201">
        <v>0</v>
      </c>
      <c r="KK22" s="201">
        <v>0</v>
      </c>
      <c r="KL22" s="201">
        <v>0</v>
      </c>
      <c r="KM22" s="201">
        <v>1829.91</v>
      </c>
      <c r="KN22" s="201">
        <v>399943.14</v>
      </c>
      <c r="KO22" s="201">
        <v>21014.97</v>
      </c>
      <c r="KP22" s="201">
        <v>0</v>
      </c>
      <c r="KQ22" s="201">
        <v>0</v>
      </c>
      <c r="KR22" s="201">
        <v>2274.87</v>
      </c>
      <c r="KS22" s="201">
        <v>0</v>
      </c>
      <c r="KT22" s="201">
        <v>0</v>
      </c>
      <c r="KU22" s="201">
        <v>0</v>
      </c>
      <c r="KV22" s="201">
        <v>0</v>
      </c>
      <c r="KW22" s="201">
        <v>0</v>
      </c>
      <c r="KX22" s="201">
        <v>0</v>
      </c>
      <c r="KY22" s="201">
        <v>0</v>
      </c>
      <c r="KZ22" s="201">
        <v>0</v>
      </c>
      <c r="LA22" s="201">
        <v>87626.23</v>
      </c>
      <c r="LB22" s="201">
        <v>0</v>
      </c>
      <c r="LC22" s="201">
        <v>0</v>
      </c>
      <c r="LD22" s="201">
        <v>0</v>
      </c>
      <c r="LE22" s="201">
        <v>0</v>
      </c>
      <c r="LF22" s="201">
        <v>0</v>
      </c>
      <c r="LG22" s="201">
        <v>0</v>
      </c>
      <c r="LH22" s="201">
        <v>0</v>
      </c>
      <c r="LI22" s="201">
        <v>0</v>
      </c>
      <c r="LJ22" s="201">
        <v>296815.64</v>
      </c>
      <c r="LK22" s="201">
        <v>0</v>
      </c>
      <c r="LL22" s="201">
        <v>0</v>
      </c>
      <c r="LM22" s="201">
        <v>0</v>
      </c>
      <c r="LN22" s="201">
        <v>3415.23</v>
      </c>
      <c r="LO22" s="201">
        <v>66152.740000000005</v>
      </c>
      <c r="LP22" s="201">
        <v>91.41</v>
      </c>
      <c r="LQ22" s="201">
        <v>398.19</v>
      </c>
      <c r="LR22" s="201">
        <v>0</v>
      </c>
      <c r="LS22" s="201">
        <v>343027.67</v>
      </c>
      <c r="LT22" s="201">
        <v>3029.03</v>
      </c>
      <c r="LU22" s="201">
        <v>0</v>
      </c>
      <c r="LV22" s="201">
        <v>0</v>
      </c>
      <c r="LW22" s="201">
        <v>0</v>
      </c>
      <c r="LX22" s="201">
        <v>0</v>
      </c>
      <c r="LY22" s="201">
        <v>0</v>
      </c>
      <c r="LZ22" s="201">
        <v>505.22</v>
      </c>
      <c r="MA22" s="201">
        <v>2271.92</v>
      </c>
      <c r="MB22" s="201">
        <v>0</v>
      </c>
      <c r="MC22" s="201">
        <v>1336.74</v>
      </c>
      <c r="MD22" s="201">
        <v>0</v>
      </c>
      <c r="ME22" s="201">
        <v>4.46</v>
      </c>
      <c r="MF22" s="201">
        <v>6882.77</v>
      </c>
      <c r="MG22" s="201">
        <v>36867.870000000003</v>
      </c>
      <c r="MH22" s="201">
        <v>8988.2000000000007</v>
      </c>
      <c r="MI22" s="201">
        <v>116492.08</v>
      </c>
      <c r="MJ22" s="201">
        <v>221.83</v>
      </c>
      <c r="MK22" s="201">
        <v>528.09</v>
      </c>
      <c r="ML22" s="201">
        <v>0</v>
      </c>
      <c r="MM22" s="201">
        <v>451673.45</v>
      </c>
      <c r="MN22" s="201">
        <v>5238.17</v>
      </c>
      <c r="MO22" s="201">
        <v>0</v>
      </c>
      <c r="MP22" s="201">
        <v>0</v>
      </c>
      <c r="MQ22" s="201">
        <v>0</v>
      </c>
      <c r="MR22" s="201">
        <v>0</v>
      </c>
      <c r="MS22" s="201">
        <v>0</v>
      </c>
      <c r="MT22" s="201">
        <v>0</v>
      </c>
      <c r="MU22" s="201">
        <v>6901.49</v>
      </c>
      <c r="MV22" s="201">
        <v>0</v>
      </c>
      <c r="MW22" s="201">
        <v>2183.52</v>
      </c>
      <c r="MX22" s="201">
        <v>0</v>
      </c>
      <c r="MY22" s="201">
        <v>2.4300000000000002</v>
      </c>
      <c r="MZ22" s="201">
        <v>12997.24</v>
      </c>
      <c r="NA22" s="201">
        <v>5213.1400000000003</v>
      </c>
      <c r="NB22" s="201">
        <v>49756.59</v>
      </c>
      <c r="NC22" s="201">
        <v>839691.79</v>
      </c>
      <c r="ND22" s="201">
        <v>720.17</v>
      </c>
      <c r="NE22" s="201">
        <v>1425.23</v>
      </c>
      <c r="NF22" s="201">
        <v>0</v>
      </c>
      <c r="NG22" s="201">
        <v>1349527.02</v>
      </c>
      <c r="NH22" s="201">
        <v>29174.33</v>
      </c>
      <c r="NI22" s="201">
        <v>0</v>
      </c>
      <c r="NJ22" s="201">
        <v>0</v>
      </c>
      <c r="NK22" s="201">
        <v>0</v>
      </c>
      <c r="NL22" s="201">
        <v>0</v>
      </c>
      <c r="NM22" s="201">
        <v>0</v>
      </c>
      <c r="NN22" s="201">
        <v>0</v>
      </c>
      <c r="NO22" s="201">
        <v>41494.699999999997</v>
      </c>
      <c r="NP22" s="201">
        <v>675018.78</v>
      </c>
      <c r="NQ22" s="201">
        <v>9479.67</v>
      </c>
      <c r="NR22" s="201">
        <v>0</v>
      </c>
      <c r="NS22" s="201">
        <v>0</v>
      </c>
      <c r="NT22" s="201">
        <v>105770.61</v>
      </c>
      <c r="NU22" s="201">
        <v>32364</v>
      </c>
      <c r="NV22" s="201">
        <v>85194.94</v>
      </c>
      <c r="NW22" s="201">
        <v>1712855.28</v>
      </c>
      <c r="NX22" s="201">
        <v>920.01</v>
      </c>
      <c r="NY22" s="201">
        <v>3247.44</v>
      </c>
      <c r="NZ22" s="201">
        <v>0</v>
      </c>
      <c r="OA22" s="201">
        <v>4094358.78</v>
      </c>
      <c r="OB22" s="201">
        <v>0</v>
      </c>
      <c r="OC22" s="201">
        <v>0</v>
      </c>
      <c r="OD22" s="201">
        <v>0</v>
      </c>
      <c r="OE22" s="201">
        <v>0</v>
      </c>
      <c r="OF22" s="201">
        <v>0</v>
      </c>
      <c r="OG22" s="201">
        <v>0</v>
      </c>
      <c r="OH22" s="201">
        <v>0</v>
      </c>
      <c r="OI22" s="201">
        <v>113510.3</v>
      </c>
      <c r="OJ22" s="201">
        <v>724932.56</v>
      </c>
      <c r="OK22" s="201">
        <v>84044.24</v>
      </c>
      <c r="OL22" s="201">
        <v>0</v>
      </c>
      <c r="OM22" s="201">
        <v>0</v>
      </c>
      <c r="ON22" s="201">
        <v>78207.509999999995</v>
      </c>
      <c r="OO22" s="201">
        <v>0</v>
      </c>
      <c r="OP22" s="201">
        <v>0</v>
      </c>
      <c r="OQ22" s="201">
        <v>0</v>
      </c>
      <c r="OR22" s="201">
        <v>0</v>
      </c>
      <c r="OS22" s="201">
        <v>0</v>
      </c>
      <c r="OT22" s="201">
        <v>0</v>
      </c>
      <c r="OU22" s="201">
        <v>0</v>
      </c>
      <c r="OV22" s="201">
        <v>0</v>
      </c>
      <c r="OW22" s="201">
        <v>0</v>
      </c>
      <c r="OX22" s="201">
        <v>0</v>
      </c>
      <c r="OY22" s="201">
        <v>0</v>
      </c>
      <c r="OZ22" s="201">
        <v>0</v>
      </c>
      <c r="PA22" s="201">
        <v>0</v>
      </c>
      <c r="PB22" s="201">
        <v>0</v>
      </c>
      <c r="PC22" s="201">
        <v>0</v>
      </c>
      <c r="PD22" s="201">
        <v>62214.8</v>
      </c>
      <c r="PE22" s="201">
        <v>0</v>
      </c>
      <c r="PF22" s="201">
        <v>1245961.1599999999</v>
      </c>
      <c r="PG22" s="201">
        <v>0</v>
      </c>
      <c r="PH22" s="201">
        <v>0</v>
      </c>
      <c r="PI22" s="201">
        <v>0</v>
      </c>
      <c r="PJ22" s="201">
        <v>27768306.030000001</v>
      </c>
      <c r="PK22" s="201">
        <v>47868641.390000001</v>
      </c>
      <c r="PL22" s="201">
        <v>4996622.8499999996</v>
      </c>
      <c r="PM22" s="201">
        <v>0</v>
      </c>
      <c r="PN22" s="201">
        <v>4320845.1500000004</v>
      </c>
      <c r="PO22" s="201">
        <v>68438145.719999999</v>
      </c>
      <c r="PP22" s="201">
        <v>2109367.0099999998</v>
      </c>
      <c r="PQ22" s="201">
        <v>271540.67</v>
      </c>
      <c r="PR22" s="201">
        <v>1358941.41</v>
      </c>
      <c r="PS22" s="201">
        <v>0</v>
      </c>
      <c r="PT22" s="201">
        <v>0</v>
      </c>
      <c r="PU22" s="201">
        <v>143790.68</v>
      </c>
      <c r="PV22" s="201">
        <v>16774.939999999999</v>
      </c>
      <c r="PW22" s="201">
        <v>4430799.84</v>
      </c>
      <c r="PX22" s="201">
        <v>16912146.550000001</v>
      </c>
      <c r="PY22" s="201">
        <v>11925716.890000001</v>
      </c>
      <c r="PZ22" s="201">
        <v>10785187.279999999</v>
      </c>
      <c r="QA22" s="201">
        <v>1139682.58</v>
      </c>
      <c r="QB22" s="201">
        <v>5222065.9000000004</v>
      </c>
      <c r="QC22" s="201">
        <v>166298.38</v>
      </c>
      <c r="QD22" s="298">
        <v>1</v>
      </c>
    </row>
    <row r="23" spans="1:446" x14ac:dyDescent="0.2">
      <c r="A23" s="200" t="s">
        <v>80</v>
      </c>
      <c r="B23" s="200" t="s">
        <v>80</v>
      </c>
      <c r="C23" s="201">
        <f>ROUND(UHCL!H18,0)-ROUND(UHCL!H288,0)</f>
        <v>0</v>
      </c>
      <c r="D23" s="311">
        <v>11711</v>
      </c>
      <c r="E23" s="200" t="s">
        <v>712</v>
      </c>
      <c r="F23" s="200">
        <v>2018</v>
      </c>
      <c r="G23" s="201">
        <v>48763942</v>
      </c>
      <c r="H23" s="201">
        <v>1491368</v>
      </c>
      <c r="I23" s="201">
        <v>19399978</v>
      </c>
      <c r="J23" s="201">
        <v>6775775</v>
      </c>
      <c r="K23" s="201">
        <v>16758275</v>
      </c>
      <c r="L23" s="200" t="s">
        <v>876</v>
      </c>
      <c r="M23" s="200" t="s">
        <v>877</v>
      </c>
      <c r="N23" s="200" t="s">
        <v>878</v>
      </c>
      <c r="O23" s="201">
        <v>917</v>
      </c>
      <c r="P23" s="201">
        <v>5147</v>
      </c>
      <c r="Q23" s="201">
        <v>2369</v>
      </c>
      <c r="R23" s="201">
        <v>109</v>
      </c>
      <c r="S23" s="201">
        <v>0</v>
      </c>
      <c r="T23" s="203" t="s">
        <v>821</v>
      </c>
      <c r="U23" s="203" t="s">
        <v>822</v>
      </c>
      <c r="V23" s="203" t="s">
        <v>823</v>
      </c>
      <c r="W23" s="201">
        <v>17010</v>
      </c>
      <c r="X23" s="201">
        <v>7985</v>
      </c>
      <c r="Y23" s="201">
        <v>1863</v>
      </c>
      <c r="Z23" s="201">
        <v>1710</v>
      </c>
      <c r="AA23" s="201">
        <v>9</v>
      </c>
      <c r="AB23" s="201">
        <v>2468</v>
      </c>
      <c r="AC23" s="201">
        <v>6</v>
      </c>
      <c r="AD23" s="201">
        <v>0</v>
      </c>
      <c r="AE23" s="201">
        <v>102</v>
      </c>
      <c r="AF23" s="201">
        <v>0</v>
      </c>
      <c r="AG23" s="201">
        <v>0</v>
      </c>
      <c r="AH23" s="201">
        <v>0</v>
      </c>
      <c r="AI23" s="201">
        <v>0</v>
      </c>
      <c r="AJ23" s="201">
        <v>544</v>
      </c>
      <c r="AK23" s="201">
        <v>0</v>
      </c>
      <c r="AL23" s="201">
        <v>3117</v>
      </c>
      <c r="AM23" s="201">
        <v>0</v>
      </c>
      <c r="AN23" s="201">
        <v>0</v>
      </c>
      <c r="AO23" s="201">
        <v>105</v>
      </c>
      <c r="AP23" s="201">
        <v>0</v>
      </c>
      <c r="AQ23" s="201">
        <v>33469</v>
      </c>
      <c r="AR23" s="201">
        <v>14139</v>
      </c>
      <c r="AS23" s="201">
        <v>3054</v>
      </c>
      <c r="AT23" s="201">
        <v>6787</v>
      </c>
      <c r="AU23" s="201">
        <v>48</v>
      </c>
      <c r="AV23" s="201">
        <v>6314</v>
      </c>
      <c r="AW23" s="201">
        <v>705</v>
      </c>
      <c r="AX23" s="201">
        <v>0</v>
      </c>
      <c r="AY23" s="201">
        <v>1167</v>
      </c>
      <c r="AZ23" s="201">
        <v>0</v>
      </c>
      <c r="BA23" s="201">
        <v>0</v>
      </c>
      <c r="BB23" s="201">
        <v>0</v>
      </c>
      <c r="BC23" s="201">
        <v>0</v>
      </c>
      <c r="BD23" s="201">
        <v>5232</v>
      </c>
      <c r="BE23" s="201">
        <v>0</v>
      </c>
      <c r="BF23" s="201">
        <v>22561</v>
      </c>
      <c r="BG23" s="201">
        <v>0</v>
      </c>
      <c r="BH23" s="201">
        <v>657</v>
      </c>
      <c r="BI23" s="201">
        <v>1497</v>
      </c>
      <c r="BJ23" s="201">
        <v>456</v>
      </c>
      <c r="BK23" s="201">
        <v>7289</v>
      </c>
      <c r="BL23" s="201">
        <v>3929</v>
      </c>
      <c r="BM23" s="201">
        <v>60</v>
      </c>
      <c r="BN23" s="201">
        <v>3234</v>
      </c>
      <c r="BO23" s="201">
        <v>0</v>
      </c>
      <c r="BP23" s="201">
        <v>8949</v>
      </c>
      <c r="BQ23" s="201">
        <v>36</v>
      </c>
      <c r="BR23" s="201">
        <v>0</v>
      </c>
      <c r="BS23" s="201">
        <v>0</v>
      </c>
      <c r="BT23" s="201">
        <v>777</v>
      </c>
      <c r="BU23" s="201">
        <v>0</v>
      </c>
      <c r="BV23" s="201">
        <v>0</v>
      </c>
      <c r="BW23" s="201">
        <v>0</v>
      </c>
      <c r="BX23" s="201">
        <v>3795</v>
      </c>
      <c r="BY23" s="201">
        <v>0</v>
      </c>
      <c r="BZ23" s="201">
        <v>10893</v>
      </c>
      <c r="CA23" s="201">
        <v>0</v>
      </c>
      <c r="CB23" s="201">
        <v>0</v>
      </c>
      <c r="CC23" s="201">
        <v>1785</v>
      </c>
      <c r="CD23" s="201">
        <v>0</v>
      </c>
      <c r="CE23" s="201">
        <v>273</v>
      </c>
      <c r="CF23" s="201">
        <v>0</v>
      </c>
      <c r="CG23" s="201">
        <v>0</v>
      </c>
      <c r="CH23" s="201">
        <v>1110</v>
      </c>
      <c r="CI23" s="201">
        <v>0</v>
      </c>
      <c r="CJ23" s="201">
        <v>0</v>
      </c>
      <c r="CK23" s="201">
        <v>0</v>
      </c>
      <c r="CL23" s="201">
        <v>0</v>
      </c>
      <c r="CM23" s="201">
        <v>0</v>
      </c>
      <c r="CN23" s="201">
        <v>0</v>
      </c>
      <c r="CO23" s="201">
        <v>0</v>
      </c>
      <c r="CP23" s="201">
        <v>0</v>
      </c>
      <c r="CQ23" s="201">
        <v>0</v>
      </c>
      <c r="CR23" s="201">
        <v>0</v>
      </c>
      <c r="CS23" s="201">
        <v>0</v>
      </c>
      <c r="CT23" s="201">
        <v>0</v>
      </c>
      <c r="CU23" s="201">
        <v>0</v>
      </c>
      <c r="CV23" s="201">
        <v>0</v>
      </c>
      <c r="CW23" s="201">
        <v>0</v>
      </c>
      <c r="CX23" s="201">
        <v>0</v>
      </c>
      <c r="CY23" s="201">
        <v>0</v>
      </c>
      <c r="CZ23" s="201">
        <v>0</v>
      </c>
      <c r="DA23" s="201">
        <v>0</v>
      </c>
      <c r="DB23" s="201">
        <v>0</v>
      </c>
      <c r="DC23" s="201">
        <v>0</v>
      </c>
      <c r="DD23" s="201">
        <v>0</v>
      </c>
      <c r="DE23" s="201">
        <v>0</v>
      </c>
      <c r="DF23" s="201">
        <v>0</v>
      </c>
      <c r="DG23" s="201">
        <v>0</v>
      </c>
      <c r="DH23" s="201">
        <v>0</v>
      </c>
      <c r="DI23" s="201">
        <v>0</v>
      </c>
      <c r="DJ23" s="201">
        <v>0</v>
      </c>
      <c r="DK23" s="201">
        <v>0</v>
      </c>
      <c r="DL23" s="201">
        <v>0</v>
      </c>
      <c r="DM23" s="201">
        <v>0</v>
      </c>
      <c r="DN23" s="201">
        <v>0</v>
      </c>
      <c r="DO23" s="201">
        <v>0</v>
      </c>
      <c r="DP23" s="201">
        <v>0</v>
      </c>
      <c r="DQ23" s="201">
        <v>0</v>
      </c>
      <c r="DR23" s="201">
        <v>0</v>
      </c>
      <c r="DS23" s="201">
        <v>1711282</v>
      </c>
      <c r="DT23" s="201">
        <v>1038325</v>
      </c>
      <c r="DU23" s="201">
        <v>160872</v>
      </c>
      <c r="DV23" s="201">
        <v>219146</v>
      </c>
      <c r="DW23" s="201">
        <v>1645</v>
      </c>
      <c r="DX23" s="201">
        <v>563236</v>
      </c>
      <c r="DY23" s="201">
        <v>843</v>
      </c>
      <c r="DZ23" s="201">
        <v>0</v>
      </c>
      <c r="EA23" s="201">
        <v>21956</v>
      </c>
      <c r="EB23" s="201">
        <v>0</v>
      </c>
      <c r="EC23" s="201">
        <v>0</v>
      </c>
      <c r="ED23" s="201">
        <v>0</v>
      </c>
      <c r="EE23" s="201">
        <v>0</v>
      </c>
      <c r="EF23" s="201">
        <v>78182</v>
      </c>
      <c r="EG23" s="201">
        <v>0</v>
      </c>
      <c r="EH23" s="201">
        <v>372899</v>
      </c>
      <c r="EI23" s="201">
        <v>0</v>
      </c>
      <c r="EJ23" s="201">
        <v>0</v>
      </c>
      <c r="EK23" s="201">
        <v>19664</v>
      </c>
      <c r="EL23" s="201">
        <v>0</v>
      </c>
      <c r="EM23" s="201">
        <v>3903474</v>
      </c>
      <c r="EN23" s="201">
        <v>2203765</v>
      </c>
      <c r="EO23" s="201">
        <v>497189</v>
      </c>
      <c r="EP23" s="201">
        <v>607267</v>
      </c>
      <c r="EQ23" s="201">
        <v>8773</v>
      </c>
      <c r="ER23" s="201">
        <v>1368809</v>
      </c>
      <c r="ES23" s="201">
        <v>80021</v>
      </c>
      <c r="ET23" s="201">
        <v>0</v>
      </c>
      <c r="EU23" s="201">
        <v>235081</v>
      </c>
      <c r="EV23" s="201">
        <v>0</v>
      </c>
      <c r="EW23" s="201">
        <v>0</v>
      </c>
      <c r="EX23" s="201">
        <v>0</v>
      </c>
      <c r="EY23" s="201">
        <v>0</v>
      </c>
      <c r="EZ23" s="201">
        <v>506775</v>
      </c>
      <c r="FA23" s="201">
        <v>0</v>
      </c>
      <c r="FB23" s="201">
        <v>3456763</v>
      </c>
      <c r="FC23" s="201">
        <v>0</v>
      </c>
      <c r="FD23" s="201">
        <v>0</v>
      </c>
      <c r="FE23" s="201">
        <v>256750</v>
      </c>
      <c r="FF23" s="201">
        <v>238028</v>
      </c>
      <c r="FG23" s="201">
        <v>2173023</v>
      </c>
      <c r="FH23" s="201">
        <v>1188238</v>
      </c>
      <c r="FI23" s="201">
        <v>14504</v>
      </c>
      <c r="FJ23" s="201">
        <v>1017734</v>
      </c>
      <c r="FK23" s="201">
        <v>0</v>
      </c>
      <c r="FL23" s="201">
        <v>2298865</v>
      </c>
      <c r="FM23" s="201">
        <v>20706</v>
      </c>
      <c r="FN23" s="201">
        <v>0</v>
      </c>
      <c r="FO23" s="201">
        <v>0</v>
      </c>
      <c r="FP23" s="201">
        <v>138571</v>
      </c>
      <c r="FQ23" s="201">
        <v>0</v>
      </c>
      <c r="FR23" s="201">
        <v>0</v>
      </c>
      <c r="FS23" s="201">
        <v>0</v>
      </c>
      <c r="FT23" s="201">
        <v>539091</v>
      </c>
      <c r="FU23" s="201">
        <v>0</v>
      </c>
      <c r="FV23" s="201">
        <v>1542790</v>
      </c>
      <c r="FW23" s="201">
        <v>0</v>
      </c>
      <c r="FX23" s="201">
        <v>0</v>
      </c>
      <c r="FY23" s="201">
        <v>545083</v>
      </c>
      <c r="FZ23" s="201">
        <v>0</v>
      </c>
      <c r="GA23" s="201">
        <v>140063</v>
      </c>
      <c r="GB23" s="201">
        <v>0</v>
      </c>
      <c r="GC23" s="201">
        <v>0</v>
      </c>
      <c r="GD23" s="201">
        <v>392635</v>
      </c>
      <c r="GE23" s="201">
        <v>0</v>
      </c>
      <c r="GF23" s="201">
        <v>0</v>
      </c>
      <c r="GG23" s="201">
        <v>0</v>
      </c>
      <c r="GH23" s="201">
        <v>0</v>
      </c>
      <c r="GI23" s="201">
        <v>0</v>
      </c>
      <c r="GJ23" s="201">
        <v>0</v>
      </c>
      <c r="GK23" s="201">
        <v>0</v>
      </c>
      <c r="GL23" s="201">
        <v>0</v>
      </c>
      <c r="GM23" s="201">
        <v>0</v>
      </c>
      <c r="GN23" s="201">
        <v>0</v>
      </c>
      <c r="GO23" s="201">
        <v>0</v>
      </c>
      <c r="GP23" s="201">
        <v>0</v>
      </c>
      <c r="GQ23" s="201">
        <v>0</v>
      </c>
      <c r="GR23" s="201">
        <v>0</v>
      </c>
      <c r="GS23" s="201">
        <v>0</v>
      </c>
      <c r="GT23" s="201">
        <v>0</v>
      </c>
      <c r="GU23" s="201">
        <v>0</v>
      </c>
      <c r="GV23" s="201">
        <v>0</v>
      </c>
      <c r="GW23" s="201">
        <v>0</v>
      </c>
      <c r="GX23" s="201">
        <v>0</v>
      </c>
      <c r="GY23" s="201">
        <v>0</v>
      </c>
      <c r="GZ23" s="201">
        <v>0</v>
      </c>
      <c r="HA23" s="201">
        <v>0</v>
      </c>
      <c r="HB23" s="201">
        <v>0</v>
      </c>
      <c r="HC23" s="201">
        <v>0</v>
      </c>
      <c r="HD23" s="201">
        <v>0</v>
      </c>
      <c r="HE23" s="201">
        <v>0</v>
      </c>
      <c r="HF23" s="201">
        <v>0</v>
      </c>
      <c r="HG23" s="201">
        <v>0</v>
      </c>
      <c r="HH23" s="201">
        <v>0</v>
      </c>
      <c r="HI23" s="201">
        <v>0</v>
      </c>
      <c r="HJ23" s="201">
        <v>0</v>
      </c>
      <c r="HK23" s="201">
        <v>0</v>
      </c>
      <c r="HL23" s="201">
        <v>0</v>
      </c>
      <c r="HM23" s="201">
        <v>0</v>
      </c>
      <c r="HN23" s="201">
        <v>0</v>
      </c>
      <c r="HP23" s="202" t="s">
        <v>71</v>
      </c>
      <c r="HQ23" s="200">
        <f>'Relative Weights'!$H$1</f>
        <v>2018</v>
      </c>
      <c r="HR23" s="201">
        <v>209879</v>
      </c>
      <c r="HS23" s="201">
        <v>329445</v>
      </c>
      <c r="HT23" s="201">
        <v>0</v>
      </c>
      <c r="HU23" s="201">
        <v>56161</v>
      </c>
      <c r="HV23" s="201">
        <v>0</v>
      </c>
      <c r="HW23" s="201">
        <v>15928</v>
      </c>
      <c r="HX23" s="201">
        <v>0</v>
      </c>
      <c r="HY23" s="201">
        <v>0</v>
      </c>
      <c r="HZ23" s="201">
        <v>0</v>
      </c>
      <c r="IA23" s="201">
        <v>0</v>
      </c>
      <c r="IB23" s="201">
        <v>0</v>
      </c>
      <c r="IC23" s="201">
        <v>0</v>
      </c>
      <c r="ID23" s="201">
        <v>0</v>
      </c>
      <c r="IE23" s="201">
        <v>0</v>
      </c>
      <c r="IF23" s="201">
        <v>0</v>
      </c>
      <c r="IG23" s="201">
        <v>28925</v>
      </c>
      <c r="IH23" s="201">
        <v>0</v>
      </c>
      <c r="II23" s="201">
        <v>0</v>
      </c>
      <c r="IJ23" s="201">
        <v>0</v>
      </c>
      <c r="IK23" s="201">
        <v>0</v>
      </c>
      <c r="IL23" s="201">
        <v>412960</v>
      </c>
      <c r="IM23" s="201">
        <v>583348</v>
      </c>
      <c r="IN23" s="201">
        <v>0</v>
      </c>
      <c r="IO23" s="201">
        <v>222901</v>
      </c>
      <c r="IP23" s="201">
        <v>0</v>
      </c>
      <c r="IQ23" s="201">
        <v>40748</v>
      </c>
      <c r="IR23" s="201">
        <v>0</v>
      </c>
      <c r="IS23" s="201">
        <v>0</v>
      </c>
      <c r="IT23" s="201">
        <v>0</v>
      </c>
      <c r="IU23" s="201">
        <v>0</v>
      </c>
      <c r="IV23" s="201">
        <v>0</v>
      </c>
      <c r="IW23" s="201">
        <v>0</v>
      </c>
      <c r="IX23" s="201">
        <v>0</v>
      </c>
      <c r="IY23" s="201">
        <v>0</v>
      </c>
      <c r="IZ23" s="201">
        <v>0</v>
      </c>
      <c r="JA23" s="201">
        <v>209360</v>
      </c>
      <c r="JB23" s="201">
        <v>0</v>
      </c>
      <c r="JC23" s="201">
        <v>0</v>
      </c>
      <c r="JD23" s="201">
        <v>0</v>
      </c>
      <c r="JE23" s="201">
        <v>0</v>
      </c>
      <c r="JF23" s="201">
        <v>89936</v>
      </c>
      <c r="JG23" s="201">
        <v>162103</v>
      </c>
      <c r="JH23" s="201">
        <v>0</v>
      </c>
      <c r="JI23" s="201">
        <v>106212</v>
      </c>
      <c r="JJ23" s="201">
        <v>0</v>
      </c>
      <c r="JK23" s="201">
        <v>57754</v>
      </c>
      <c r="JL23" s="201">
        <v>0</v>
      </c>
      <c r="JM23" s="201">
        <v>0</v>
      </c>
      <c r="JN23" s="201">
        <v>0</v>
      </c>
      <c r="JO23" s="201">
        <v>0</v>
      </c>
      <c r="JP23" s="201">
        <v>0</v>
      </c>
      <c r="JQ23" s="201">
        <v>0</v>
      </c>
      <c r="JR23" s="201">
        <v>0</v>
      </c>
      <c r="JS23" s="201">
        <v>0</v>
      </c>
      <c r="JT23" s="201">
        <v>0</v>
      </c>
      <c r="JU23" s="201">
        <v>101084</v>
      </c>
      <c r="JV23" s="201">
        <v>0</v>
      </c>
      <c r="JW23" s="201">
        <v>0</v>
      </c>
      <c r="JX23" s="201">
        <v>0</v>
      </c>
      <c r="JY23" s="201">
        <v>0</v>
      </c>
      <c r="JZ23" s="201">
        <v>3369</v>
      </c>
      <c r="KA23" s="201">
        <v>0</v>
      </c>
      <c r="KB23" s="201">
        <v>0</v>
      </c>
      <c r="KC23" s="201">
        <v>36455</v>
      </c>
      <c r="KD23" s="201">
        <v>0</v>
      </c>
      <c r="KE23" s="201">
        <v>0</v>
      </c>
      <c r="KF23" s="201">
        <v>0</v>
      </c>
      <c r="KG23" s="201">
        <v>0</v>
      </c>
      <c r="KH23" s="201">
        <v>0</v>
      </c>
      <c r="KI23" s="201">
        <v>0</v>
      </c>
      <c r="KJ23" s="201">
        <v>0</v>
      </c>
      <c r="KK23" s="201">
        <v>0</v>
      </c>
      <c r="KL23" s="201">
        <v>0</v>
      </c>
      <c r="KM23" s="201">
        <v>0</v>
      </c>
      <c r="KN23" s="201">
        <v>0</v>
      </c>
      <c r="KO23" s="201">
        <v>0</v>
      </c>
      <c r="KP23" s="201">
        <v>0</v>
      </c>
      <c r="KQ23" s="201">
        <v>0</v>
      </c>
      <c r="KR23" s="201">
        <v>0</v>
      </c>
      <c r="KS23" s="201">
        <v>0</v>
      </c>
      <c r="KT23" s="201">
        <v>0</v>
      </c>
      <c r="KU23" s="201">
        <v>0</v>
      </c>
      <c r="KV23" s="201">
        <v>0</v>
      </c>
      <c r="KW23" s="201">
        <v>0</v>
      </c>
      <c r="KX23" s="201">
        <v>0</v>
      </c>
      <c r="KY23" s="201">
        <v>0</v>
      </c>
      <c r="KZ23" s="201">
        <v>0</v>
      </c>
      <c r="LA23" s="201">
        <v>0</v>
      </c>
      <c r="LB23" s="201">
        <v>0</v>
      </c>
      <c r="LC23" s="201">
        <v>0</v>
      </c>
      <c r="LD23" s="201">
        <v>0</v>
      </c>
      <c r="LE23" s="201">
        <v>0</v>
      </c>
      <c r="LF23" s="201">
        <v>0</v>
      </c>
      <c r="LG23" s="201">
        <v>0</v>
      </c>
      <c r="LH23" s="201">
        <v>0</v>
      </c>
      <c r="LI23" s="201">
        <v>0</v>
      </c>
      <c r="LJ23" s="201">
        <v>0</v>
      </c>
      <c r="LK23" s="201">
        <v>0</v>
      </c>
      <c r="LL23" s="201">
        <v>0</v>
      </c>
      <c r="LM23" s="201">
        <v>0</v>
      </c>
      <c r="LN23" s="201">
        <v>0</v>
      </c>
      <c r="LO23" s="201">
        <v>0</v>
      </c>
      <c r="LP23" s="201">
        <v>0</v>
      </c>
      <c r="LQ23" s="201">
        <v>0</v>
      </c>
      <c r="LR23" s="201">
        <v>0</v>
      </c>
      <c r="LS23" s="201">
        <v>0</v>
      </c>
      <c r="LT23" s="201">
        <v>0</v>
      </c>
      <c r="LU23" s="201">
        <v>0</v>
      </c>
      <c r="LV23" s="201">
        <v>0</v>
      </c>
      <c r="LW23" s="201">
        <v>0</v>
      </c>
      <c r="LX23" s="201">
        <v>0</v>
      </c>
      <c r="LY23" s="201">
        <v>0</v>
      </c>
      <c r="LZ23" s="201">
        <v>0</v>
      </c>
      <c r="MA23" s="201">
        <v>0</v>
      </c>
      <c r="MB23" s="201">
        <v>0</v>
      </c>
      <c r="MC23" s="201">
        <v>0</v>
      </c>
      <c r="MD23" s="201">
        <v>0</v>
      </c>
      <c r="ME23" s="201">
        <v>0</v>
      </c>
      <c r="MF23" s="201">
        <v>0</v>
      </c>
      <c r="MG23" s="201">
        <v>0</v>
      </c>
      <c r="MH23" s="201">
        <v>0</v>
      </c>
      <c r="MI23" s="201">
        <v>0</v>
      </c>
      <c r="MJ23" s="201">
        <v>0</v>
      </c>
      <c r="MK23" s="201">
        <v>0</v>
      </c>
      <c r="ML23" s="201">
        <v>0</v>
      </c>
      <c r="MM23" s="201">
        <v>0</v>
      </c>
      <c r="MN23" s="201">
        <v>0</v>
      </c>
      <c r="MO23" s="201">
        <v>0</v>
      </c>
      <c r="MP23" s="201">
        <v>0</v>
      </c>
      <c r="MQ23" s="201">
        <v>0</v>
      </c>
      <c r="MR23" s="201">
        <v>0</v>
      </c>
      <c r="MS23" s="201">
        <v>0</v>
      </c>
      <c r="MT23" s="201">
        <v>0</v>
      </c>
      <c r="MU23" s="201">
        <v>0</v>
      </c>
      <c r="MV23" s="201">
        <v>0</v>
      </c>
      <c r="MW23" s="201">
        <v>0</v>
      </c>
      <c r="MX23" s="201">
        <v>0</v>
      </c>
      <c r="MY23" s="201">
        <v>0</v>
      </c>
      <c r="MZ23" s="201">
        <v>0</v>
      </c>
      <c r="NA23" s="201">
        <v>0</v>
      </c>
      <c r="NB23" s="201">
        <v>0</v>
      </c>
      <c r="NC23" s="201">
        <v>0</v>
      </c>
      <c r="ND23" s="201">
        <v>0</v>
      </c>
      <c r="NE23" s="201">
        <v>0</v>
      </c>
      <c r="NF23" s="201">
        <v>0</v>
      </c>
      <c r="NG23" s="201">
        <v>0</v>
      </c>
      <c r="NH23" s="201">
        <v>0</v>
      </c>
      <c r="NI23" s="201">
        <v>0</v>
      </c>
      <c r="NJ23" s="201">
        <v>0</v>
      </c>
      <c r="NK23" s="201">
        <v>0</v>
      </c>
      <c r="NL23" s="201">
        <v>0</v>
      </c>
      <c r="NM23" s="201">
        <v>0</v>
      </c>
      <c r="NN23" s="201">
        <v>0</v>
      </c>
      <c r="NO23" s="201">
        <v>0</v>
      </c>
      <c r="NP23" s="201">
        <v>0</v>
      </c>
      <c r="NQ23" s="201">
        <v>0</v>
      </c>
      <c r="NR23" s="201">
        <v>0</v>
      </c>
      <c r="NS23" s="201">
        <v>0</v>
      </c>
      <c r="NT23" s="201">
        <v>0</v>
      </c>
      <c r="NU23" s="201">
        <v>0</v>
      </c>
      <c r="NV23" s="201">
        <v>0</v>
      </c>
      <c r="NW23" s="201">
        <v>0</v>
      </c>
      <c r="NX23" s="201">
        <v>0</v>
      </c>
      <c r="NY23" s="201">
        <v>0</v>
      </c>
      <c r="NZ23" s="201">
        <v>0</v>
      </c>
      <c r="OA23" s="201">
        <v>0</v>
      </c>
      <c r="OB23" s="201">
        <v>0</v>
      </c>
      <c r="OC23" s="201">
        <v>0</v>
      </c>
      <c r="OD23" s="201">
        <v>0</v>
      </c>
      <c r="OE23" s="201">
        <v>0</v>
      </c>
      <c r="OF23" s="201">
        <v>0</v>
      </c>
      <c r="OG23" s="201">
        <v>0</v>
      </c>
      <c r="OH23" s="201">
        <v>0</v>
      </c>
      <c r="OI23" s="201">
        <v>0</v>
      </c>
      <c r="OJ23" s="201">
        <v>0</v>
      </c>
      <c r="OK23" s="201">
        <v>0</v>
      </c>
      <c r="OL23" s="201">
        <v>0</v>
      </c>
      <c r="OM23" s="201">
        <v>0</v>
      </c>
      <c r="ON23" s="201">
        <v>0</v>
      </c>
      <c r="OO23" s="201">
        <v>0</v>
      </c>
      <c r="OP23" s="201">
        <v>0</v>
      </c>
      <c r="OQ23" s="201">
        <v>0</v>
      </c>
      <c r="OR23" s="201">
        <v>0</v>
      </c>
      <c r="OS23" s="201">
        <v>0</v>
      </c>
      <c r="OT23" s="201">
        <v>0</v>
      </c>
      <c r="OU23" s="201">
        <v>0</v>
      </c>
      <c r="OV23" s="201">
        <v>0</v>
      </c>
      <c r="OW23" s="201">
        <v>0</v>
      </c>
      <c r="OX23" s="201">
        <v>0</v>
      </c>
      <c r="OY23" s="201">
        <v>0</v>
      </c>
      <c r="OZ23" s="201">
        <v>0</v>
      </c>
      <c r="PA23" s="201">
        <v>0</v>
      </c>
      <c r="PB23" s="201">
        <v>0</v>
      </c>
      <c r="PC23" s="201">
        <v>0</v>
      </c>
      <c r="PD23" s="201">
        <v>0</v>
      </c>
      <c r="PE23" s="201">
        <v>0</v>
      </c>
      <c r="PF23" s="201">
        <v>0</v>
      </c>
      <c r="PG23" s="201">
        <v>0</v>
      </c>
      <c r="PH23" s="201">
        <v>0</v>
      </c>
      <c r="PI23" s="201">
        <v>0</v>
      </c>
      <c r="PJ23" s="201">
        <v>5585718</v>
      </c>
      <c r="PK23" s="201">
        <v>3537004</v>
      </c>
      <c r="PL23" s="201">
        <v>403836</v>
      </c>
      <c r="PM23" s="201">
        <v>6258</v>
      </c>
      <c r="PN23" s="201">
        <v>1797080</v>
      </c>
      <c r="PO23" s="201">
        <v>3063874</v>
      </c>
      <c r="PP23" s="201">
        <v>65757</v>
      </c>
      <c r="PQ23" s="201">
        <v>0</v>
      </c>
      <c r="PR23" s="201">
        <v>155389</v>
      </c>
      <c r="PS23" s="201">
        <v>110747</v>
      </c>
      <c r="PT23" s="201">
        <v>0</v>
      </c>
      <c r="PU23" s="201">
        <v>0</v>
      </c>
      <c r="PV23" s="201">
        <v>0</v>
      </c>
      <c r="PW23" s="201">
        <v>782971</v>
      </c>
      <c r="PX23" s="201">
        <v>0</v>
      </c>
      <c r="PY23" s="201">
        <v>3770131</v>
      </c>
      <c r="PZ23" s="201">
        <v>0</v>
      </c>
      <c r="QA23" s="201">
        <v>0</v>
      </c>
      <c r="QB23" s="201">
        <v>602948</v>
      </c>
      <c r="QC23" s="201">
        <v>144981</v>
      </c>
      <c r="QD23" s="193">
        <v>1</v>
      </c>
    </row>
    <row r="24" spans="1:446" x14ac:dyDescent="0.2">
      <c r="A24" s="200" t="s">
        <v>81</v>
      </c>
      <c r="B24" s="200" t="s">
        <v>81</v>
      </c>
      <c r="C24" s="201">
        <f>ROUND(UHD!H18,0)-ROUND(UHD!H288,0)</f>
        <v>0</v>
      </c>
      <c r="D24" s="311">
        <v>12826</v>
      </c>
      <c r="E24" s="200" t="s">
        <v>713</v>
      </c>
      <c r="F24" s="200">
        <v>2018</v>
      </c>
      <c r="G24" s="201">
        <v>49488934</v>
      </c>
      <c r="H24" s="201">
        <v>2572717</v>
      </c>
      <c r="I24" s="201">
        <v>31366458</v>
      </c>
      <c r="J24" s="201">
        <v>7853084</v>
      </c>
      <c r="K24" s="201">
        <v>22574146</v>
      </c>
      <c r="L24" s="200" t="s">
        <v>750</v>
      </c>
      <c r="M24" s="200" t="s">
        <v>751</v>
      </c>
      <c r="N24" s="200" t="s">
        <v>752</v>
      </c>
      <c r="O24" s="201">
        <v>2770</v>
      </c>
      <c r="P24" s="201">
        <v>9667</v>
      </c>
      <c r="Q24" s="201">
        <v>1476</v>
      </c>
      <c r="R24" s="201">
        <v>0</v>
      </c>
      <c r="S24" s="201">
        <v>0</v>
      </c>
      <c r="T24" s="203" t="s">
        <v>824</v>
      </c>
      <c r="U24" s="203" t="s">
        <v>825</v>
      </c>
      <c r="V24" s="203" t="s">
        <v>826</v>
      </c>
      <c r="W24" s="201">
        <v>73234</v>
      </c>
      <c r="X24" s="201">
        <v>15040</v>
      </c>
      <c r="Y24" s="201">
        <v>6693</v>
      </c>
      <c r="Z24" s="201">
        <v>2133</v>
      </c>
      <c r="AA24" s="201">
        <v>0</v>
      </c>
      <c r="AB24" s="201">
        <v>3867</v>
      </c>
      <c r="AC24" s="201">
        <v>303</v>
      </c>
      <c r="AD24" s="201">
        <v>0</v>
      </c>
      <c r="AE24" s="201">
        <v>597</v>
      </c>
      <c r="AF24" s="201">
        <v>0</v>
      </c>
      <c r="AG24" s="201">
        <v>0</v>
      </c>
      <c r="AH24" s="201">
        <v>0</v>
      </c>
      <c r="AI24" s="201">
        <v>0</v>
      </c>
      <c r="AJ24" s="201">
        <v>270</v>
      </c>
      <c r="AK24" s="201">
        <v>0</v>
      </c>
      <c r="AL24" s="201">
        <v>3777</v>
      </c>
      <c r="AM24" s="201">
        <v>0</v>
      </c>
      <c r="AN24" s="201">
        <v>0</v>
      </c>
      <c r="AO24" s="201">
        <v>765</v>
      </c>
      <c r="AP24" s="201">
        <v>0</v>
      </c>
      <c r="AQ24" s="201">
        <v>51615</v>
      </c>
      <c r="AR24" s="201">
        <v>18641</v>
      </c>
      <c r="AS24" s="201">
        <v>1677</v>
      </c>
      <c r="AT24" s="201">
        <v>12048</v>
      </c>
      <c r="AU24" s="201">
        <v>0</v>
      </c>
      <c r="AV24" s="201">
        <v>2438</v>
      </c>
      <c r="AW24" s="201">
        <v>678</v>
      </c>
      <c r="AX24" s="201">
        <v>0</v>
      </c>
      <c r="AY24" s="201">
        <v>3156</v>
      </c>
      <c r="AZ24" s="201">
        <v>0</v>
      </c>
      <c r="BA24" s="201">
        <v>0</v>
      </c>
      <c r="BB24" s="201">
        <v>0</v>
      </c>
      <c r="BC24" s="201">
        <v>0</v>
      </c>
      <c r="BD24" s="201">
        <v>231</v>
      </c>
      <c r="BE24" s="201">
        <v>0</v>
      </c>
      <c r="BF24" s="201">
        <v>55854</v>
      </c>
      <c r="BG24" s="201">
        <v>0</v>
      </c>
      <c r="BH24" s="201">
        <v>1281</v>
      </c>
      <c r="BI24" s="201">
        <v>1530</v>
      </c>
      <c r="BJ24" s="201">
        <v>0</v>
      </c>
      <c r="BK24" s="201">
        <v>3105</v>
      </c>
      <c r="BL24" s="201">
        <v>370</v>
      </c>
      <c r="BM24" s="201">
        <v>0</v>
      </c>
      <c r="BN24" s="201">
        <v>777</v>
      </c>
      <c r="BO24" s="201">
        <v>0</v>
      </c>
      <c r="BP24" s="201">
        <v>372</v>
      </c>
      <c r="BQ24" s="201">
        <v>0</v>
      </c>
      <c r="BR24" s="201">
        <v>0</v>
      </c>
      <c r="BS24" s="201">
        <v>0</v>
      </c>
      <c r="BT24" s="201">
        <v>0</v>
      </c>
      <c r="BU24" s="201">
        <v>0</v>
      </c>
      <c r="BV24" s="201">
        <v>0</v>
      </c>
      <c r="BW24" s="201">
        <v>0</v>
      </c>
      <c r="BX24" s="201">
        <v>0</v>
      </c>
      <c r="BY24" s="201">
        <v>0</v>
      </c>
      <c r="BZ24" s="201">
        <v>22022</v>
      </c>
      <c r="CA24" s="201">
        <v>0</v>
      </c>
      <c r="CB24" s="201">
        <v>0</v>
      </c>
      <c r="CC24" s="201">
        <v>630</v>
      </c>
      <c r="CD24" s="201">
        <v>0</v>
      </c>
      <c r="CE24" s="201">
        <v>0</v>
      </c>
      <c r="CF24" s="201">
        <v>0</v>
      </c>
      <c r="CG24" s="201">
        <v>0</v>
      </c>
      <c r="CH24" s="201">
        <v>0</v>
      </c>
      <c r="CI24" s="201">
        <v>0</v>
      </c>
      <c r="CJ24" s="201">
        <v>0</v>
      </c>
      <c r="CK24" s="201">
        <v>0</v>
      </c>
      <c r="CL24" s="201">
        <v>0</v>
      </c>
      <c r="CM24" s="201">
        <v>0</v>
      </c>
      <c r="CN24" s="201">
        <v>0</v>
      </c>
      <c r="CO24" s="201">
        <v>0</v>
      </c>
      <c r="CP24" s="201">
        <v>0</v>
      </c>
      <c r="CQ24" s="201">
        <v>0</v>
      </c>
      <c r="CR24" s="201">
        <v>0</v>
      </c>
      <c r="CS24" s="201">
        <v>0</v>
      </c>
      <c r="CT24" s="201">
        <v>0</v>
      </c>
      <c r="CU24" s="201">
        <v>0</v>
      </c>
      <c r="CV24" s="201">
        <v>0</v>
      </c>
      <c r="CW24" s="201">
        <v>0</v>
      </c>
      <c r="CX24" s="201">
        <v>0</v>
      </c>
      <c r="CY24" s="201">
        <v>0</v>
      </c>
      <c r="CZ24" s="201">
        <v>0</v>
      </c>
      <c r="DA24" s="201">
        <v>0</v>
      </c>
      <c r="DB24" s="201">
        <v>0</v>
      </c>
      <c r="DC24" s="201">
        <v>0</v>
      </c>
      <c r="DD24" s="201">
        <v>0</v>
      </c>
      <c r="DE24" s="201">
        <v>0</v>
      </c>
      <c r="DF24" s="201">
        <v>0</v>
      </c>
      <c r="DG24" s="201">
        <v>0</v>
      </c>
      <c r="DH24" s="201">
        <v>0</v>
      </c>
      <c r="DI24" s="201">
        <v>0</v>
      </c>
      <c r="DJ24" s="201">
        <v>0</v>
      </c>
      <c r="DK24" s="201">
        <v>0</v>
      </c>
      <c r="DL24" s="201">
        <v>0</v>
      </c>
      <c r="DM24" s="201">
        <v>0</v>
      </c>
      <c r="DN24" s="201">
        <v>0</v>
      </c>
      <c r="DO24" s="201">
        <v>0</v>
      </c>
      <c r="DP24" s="201">
        <v>0</v>
      </c>
      <c r="DQ24" s="201">
        <v>0</v>
      </c>
      <c r="DR24" s="201">
        <v>0</v>
      </c>
      <c r="DS24" s="201">
        <v>6715994</v>
      </c>
      <c r="DT24" s="201">
        <v>1469288</v>
      </c>
      <c r="DU24" s="201">
        <v>685073</v>
      </c>
      <c r="DV24" s="201">
        <v>265271</v>
      </c>
      <c r="DW24" s="201">
        <v>0</v>
      </c>
      <c r="DX24" s="201">
        <v>415575</v>
      </c>
      <c r="DY24" s="201">
        <v>63710</v>
      </c>
      <c r="DZ24" s="201">
        <v>0</v>
      </c>
      <c r="EA24" s="201">
        <v>102641</v>
      </c>
      <c r="EB24" s="201">
        <v>0</v>
      </c>
      <c r="EC24" s="201">
        <v>0</v>
      </c>
      <c r="ED24" s="201">
        <v>0</v>
      </c>
      <c r="EE24" s="201">
        <v>0</v>
      </c>
      <c r="EF24" s="201">
        <v>26167</v>
      </c>
      <c r="EG24" s="201">
        <v>0</v>
      </c>
      <c r="EH24" s="201">
        <v>448099</v>
      </c>
      <c r="EI24" s="201">
        <v>0</v>
      </c>
      <c r="EJ24" s="201">
        <v>0</v>
      </c>
      <c r="EK24" s="201">
        <v>131838</v>
      </c>
      <c r="EL24" s="201">
        <v>0</v>
      </c>
      <c r="EM24" s="201">
        <v>5979907</v>
      </c>
      <c r="EN24" s="201">
        <v>2890842</v>
      </c>
      <c r="EO24" s="201">
        <v>305237</v>
      </c>
      <c r="EP24" s="201">
        <v>1265232</v>
      </c>
      <c r="EQ24" s="201">
        <v>0</v>
      </c>
      <c r="ER24" s="201">
        <v>518293</v>
      </c>
      <c r="ES24" s="201">
        <v>63737</v>
      </c>
      <c r="ET24" s="201">
        <v>0</v>
      </c>
      <c r="EU24" s="201">
        <v>471902</v>
      </c>
      <c r="EV24" s="201">
        <v>0</v>
      </c>
      <c r="EW24" s="201">
        <v>0</v>
      </c>
      <c r="EX24" s="201">
        <v>0</v>
      </c>
      <c r="EY24" s="201">
        <v>0</v>
      </c>
      <c r="EZ24" s="201">
        <v>9003</v>
      </c>
      <c r="FA24" s="201">
        <v>0</v>
      </c>
      <c r="FB24" s="201">
        <v>7180753</v>
      </c>
      <c r="FC24" s="201">
        <v>0</v>
      </c>
      <c r="FD24" s="201">
        <v>150462</v>
      </c>
      <c r="FE24" s="201">
        <v>220381</v>
      </c>
      <c r="FF24" s="201">
        <v>0</v>
      </c>
      <c r="FG24" s="201">
        <v>1084993</v>
      </c>
      <c r="FH24" s="201">
        <v>120378</v>
      </c>
      <c r="FI24" s="201">
        <v>0</v>
      </c>
      <c r="FJ24" s="201">
        <v>216944</v>
      </c>
      <c r="FK24" s="201">
        <v>0</v>
      </c>
      <c r="FL24" s="201">
        <v>34575</v>
      </c>
      <c r="FM24" s="201">
        <v>0</v>
      </c>
      <c r="FN24" s="201">
        <v>0</v>
      </c>
      <c r="FO24" s="201">
        <v>0</v>
      </c>
      <c r="FP24" s="201">
        <v>0</v>
      </c>
      <c r="FQ24" s="201">
        <v>0</v>
      </c>
      <c r="FR24" s="201">
        <v>0</v>
      </c>
      <c r="FS24" s="201">
        <v>0</v>
      </c>
      <c r="FT24" s="201">
        <v>0</v>
      </c>
      <c r="FU24" s="201">
        <v>0</v>
      </c>
      <c r="FV24" s="201">
        <v>3044749</v>
      </c>
      <c r="FW24" s="201">
        <v>0</v>
      </c>
      <c r="FX24" s="201">
        <v>0</v>
      </c>
      <c r="FY24" s="201">
        <v>112736</v>
      </c>
      <c r="FZ24" s="201">
        <v>0</v>
      </c>
      <c r="GA24" s="201">
        <v>0</v>
      </c>
      <c r="GB24" s="201">
        <v>0</v>
      </c>
      <c r="GC24" s="201">
        <v>0</v>
      </c>
      <c r="GD24" s="201">
        <v>0</v>
      </c>
      <c r="GE24" s="201">
        <v>0</v>
      </c>
      <c r="GF24" s="201">
        <v>0</v>
      </c>
      <c r="GG24" s="201">
        <v>0</v>
      </c>
      <c r="GH24" s="201">
        <v>0</v>
      </c>
      <c r="GI24" s="201">
        <v>0</v>
      </c>
      <c r="GJ24" s="201">
        <v>0</v>
      </c>
      <c r="GK24" s="201">
        <v>0</v>
      </c>
      <c r="GL24" s="201">
        <v>0</v>
      </c>
      <c r="GM24" s="201">
        <v>0</v>
      </c>
      <c r="GN24" s="201">
        <v>0</v>
      </c>
      <c r="GO24" s="201">
        <v>0</v>
      </c>
      <c r="GP24" s="201">
        <v>0</v>
      </c>
      <c r="GQ24" s="201">
        <v>0</v>
      </c>
      <c r="GR24" s="201">
        <v>0</v>
      </c>
      <c r="GS24" s="201">
        <v>0</v>
      </c>
      <c r="GT24" s="201">
        <v>0</v>
      </c>
      <c r="GU24" s="201">
        <v>0</v>
      </c>
      <c r="GV24" s="201">
        <v>0</v>
      </c>
      <c r="GW24" s="201">
        <v>0</v>
      </c>
      <c r="GX24" s="201">
        <v>0</v>
      </c>
      <c r="GY24" s="201">
        <v>0</v>
      </c>
      <c r="GZ24" s="201">
        <v>0</v>
      </c>
      <c r="HA24" s="201">
        <v>0</v>
      </c>
      <c r="HB24" s="201">
        <v>0</v>
      </c>
      <c r="HC24" s="201">
        <v>0</v>
      </c>
      <c r="HD24" s="201">
        <v>0</v>
      </c>
      <c r="HE24" s="201">
        <v>0</v>
      </c>
      <c r="HF24" s="201">
        <v>0</v>
      </c>
      <c r="HG24" s="201">
        <v>0</v>
      </c>
      <c r="HH24" s="201">
        <v>0</v>
      </c>
      <c r="HI24" s="201">
        <v>0</v>
      </c>
      <c r="HJ24" s="201">
        <v>0</v>
      </c>
      <c r="HK24" s="201">
        <v>0</v>
      </c>
      <c r="HL24" s="201">
        <v>0</v>
      </c>
      <c r="HM24" s="201">
        <v>0</v>
      </c>
      <c r="HN24" s="201">
        <v>0</v>
      </c>
      <c r="HP24" s="202" t="s">
        <v>156</v>
      </c>
      <c r="HQ24" s="200">
        <f>'Relative Weights'!$H$1</f>
        <v>2018</v>
      </c>
      <c r="HR24" s="201">
        <v>41303</v>
      </c>
      <c r="HS24" s="201">
        <v>0</v>
      </c>
      <c r="HT24" s="201">
        <v>0</v>
      </c>
      <c r="HU24" s="201">
        <v>0</v>
      </c>
      <c r="HV24" s="201">
        <v>0</v>
      </c>
      <c r="HW24" s="201">
        <v>32147</v>
      </c>
      <c r="HX24" s="201">
        <v>0</v>
      </c>
      <c r="HY24" s="201">
        <v>0</v>
      </c>
      <c r="HZ24" s="201">
        <v>0</v>
      </c>
      <c r="IA24" s="201">
        <v>0</v>
      </c>
      <c r="IB24" s="201">
        <v>0</v>
      </c>
      <c r="IC24" s="201">
        <v>0</v>
      </c>
      <c r="ID24" s="201">
        <v>0</v>
      </c>
      <c r="IE24" s="201">
        <v>0</v>
      </c>
      <c r="IF24" s="201">
        <v>0</v>
      </c>
      <c r="IG24" s="201">
        <v>0</v>
      </c>
      <c r="IH24" s="201">
        <v>0</v>
      </c>
      <c r="II24" s="201">
        <v>0</v>
      </c>
      <c r="IJ24" s="201">
        <v>0</v>
      </c>
      <c r="IK24" s="201">
        <v>0</v>
      </c>
      <c r="IL24" s="201">
        <v>95415</v>
      </c>
      <c r="IM24" s="201">
        <v>0</v>
      </c>
      <c r="IN24" s="201">
        <v>0</v>
      </c>
      <c r="IO24" s="201">
        <v>0</v>
      </c>
      <c r="IP24" s="201">
        <v>0</v>
      </c>
      <c r="IQ24" s="201">
        <v>0</v>
      </c>
      <c r="IR24" s="201">
        <v>0</v>
      </c>
      <c r="IS24" s="201">
        <v>0</v>
      </c>
      <c r="IT24" s="201">
        <v>0</v>
      </c>
      <c r="IU24" s="201">
        <v>0</v>
      </c>
      <c r="IV24" s="201">
        <v>0</v>
      </c>
      <c r="IW24" s="201">
        <v>0</v>
      </c>
      <c r="IX24" s="201">
        <v>0</v>
      </c>
      <c r="IY24" s="201">
        <v>0</v>
      </c>
      <c r="IZ24" s="201">
        <v>0</v>
      </c>
      <c r="JA24" s="201">
        <v>151233</v>
      </c>
      <c r="JB24" s="201">
        <v>0</v>
      </c>
      <c r="JC24" s="201">
        <v>30346</v>
      </c>
      <c r="JD24" s="201">
        <v>0</v>
      </c>
      <c r="JE24" s="201">
        <v>139000</v>
      </c>
      <c r="JF24" s="201">
        <v>0</v>
      </c>
      <c r="JG24" s="201">
        <v>0</v>
      </c>
      <c r="JH24" s="201">
        <v>0</v>
      </c>
      <c r="JI24" s="201">
        <v>0</v>
      </c>
      <c r="JJ24" s="201">
        <v>0</v>
      </c>
      <c r="JK24" s="201">
        <v>0</v>
      </c>
      <c r="JL24" s="201">
        <v>0</v>
      </c>
      <c r="JM24" s="201">
        <v>0</v>
      </c>
      <c r="JN24" s="201">
        <v>0</v>
      </c>
      <c r="JO24" s="201">
        <v>0</v>
      </c>
      <c r="JP24" s="201">
        <v>0</v>
      </c>
      <c r="JQ24" s="201">
        <v>0</v>
      </c>
      <c r="JR24" s="201">
        <v>0</v>
      </c>
      <c r="JS24" s="201">
        <v>0</v>
      </c>
      <c r="JT24" s="201">
        <v>0</v>
      </c>
      <c r="JU24" s="201">
        <v>470997</v>
      </c>
      <c r="JV24" s="201">
        <v>0</v>
      </c>
      <c r="JW24" s="201">
        <v>0</v>
      </c>
      <c r="JX24" s="201">
        <v>0</v>
      </c>
      <c r="JY24" s="201">
        <v>0</v>
      </c>
      <c r="JZ24" s="201">
        <v>0</v>
      </c>
      <c r="KA24" s="201">
        <v>0</v>
      </c>
      <c r="KB24" s="201">
        <v>0</v>
      </c>
      <c r="KC24" s="201">
        <v>0</v>
      </c>
      <c r="KD24" s="201">
        <v>0</v>
      </c>
      <c r="KE24" s="201">
        <v>0</v>
      </c>
      <c r="KF24" s="201">
        <v>0</v>
      </c>
      <c r="KG24" s="201">
        <v>0</v>
      </c>
      <c r="KH24" s="201">
        <v>0</v>
      </c>
      <c r="KI24" s="201">
        <v>0</v>
      </c>
      <c r="KJ24" s="201">
        <v>0</v>
      </c>
      <c r="KK24" s="201">
        <v>0</v>
      </c>
      <c r="KL24" s="201">
        <v>0</v>
      </c>
      <c r="KM24" s="201">
        <v>0</v>
      </c>
      <c r="KN24" s="201">
        <v>0</v>
      </c>
      <c r="KO24" s="201">
        <v>0</v>
      </c>
      <c r="KP24" s="201">
        <v>0</v>
      </c>
      <c r="KQ24" s="201">
        <v>0</v>
      </c>
      <c r="KR24" s="201">
        <v>0</v>
      </c>
      <c r="KS24" s="201">
        <v>0</v>
      </c>
      <c r="KT24" s="201">
        <v>0</v>
      </c>
      <c r="KU24" s="201">
        <v>0</v>
      </c>
      <c r="KV24" s="201">
        <v>0</v>
      </c>
      <c r="KW24" s="201">
        <v>0</v>
      </c>
      <c r="KX24" s="201">
        <v>0</v>
      </c>
      <c r="KY24" s="201">
        <v>0</v>
      </c>
      <c r="KZ24" s="201">
        <v>0</v>
      </c>
      <c r="LA24" s="201">
        <v>0</v>
      </c>
      <c r="LB24" s="201">
        <v>0</v>
      </c>
      <c r="LC24" s="201">
        <v>0</v>
      </c>
      <c r="LD24" s="201">
        <v>0</v>
      </c>
      <c r="LE24" s="201">
        <v>0</v>
      </c>
      <c r="LF24" s="201">
        <v>0</v>
      </c>
      <c r="LG24" s="201">
        <v>0</v>
      </c>
      <c r="LH24" s="201">
        <v>0</v>
      </c>
      <c r="LI24" s="201">
        <v>0</v>
      </c>
      <c r="LJ24" s="201">
        <v>0</v>
      </c>
      <c r="LK24" s="201">
        <v>0</v>
      </c>
      <c r="LL24" s="201">
        <v>0</v>
      </c>
      <c r="LM24" s="201">
        <v>0</v>
      </c>
      <c r="LN24" s="201">
        <v>0</v>
      </c>
      <c r="LO24" s="201">
        <v>0</v>
      </c>
      <c r="LP24" s="201">
        <v>0</v>
      </c>
      <c r="LQ24" s="201">
        <v>0</v>
      </c>
      <c r="LR24" s="201">
        <v>0</v>
      </c>
      <c r="LS24" s="201">
        <v>0</v>
      </c>
      <c r="LT24" s="201">
        <v>0</v>
      </c>
      <c r="LU24" s="201">
        <v>0</v>
      </c>
      <c r="LV24" s="201">
        <v>0</v>
      </c>
      <c r="LW24" s="201">
        <v>0</v>
      </c>
      <c r="LX24" s="201">
        <v>0</v>
      </c>
      <c r="LY24" s="201">
        <v>0</v>
      </c>
      <c r="LZ24" s="201">
        <v>0</v>
      </c>
      <c r="MA24" s="201">
        <v>0</v>
      </c>
      <c r="MB24" s="201">
        <v>0</v>
      </c>
      <c r="MC24" s="201">
        <v>0</v>
      </c>
      <c r="MD24" s="201">
        <v>0</v>
      </c>
      <c r="ME24" s="201">
        <v>0</v>
      </c>
      <c r="MF24" s="201">
        <v>0</v>
      </c>
      <c r="MG24" s="201">
        <v>0</v>
      </c>
      <c r="MH24" s="201">
        <v>0</v>
      </c>
      <c r="MI24" s="201">
        <v>0</v>
      </c>
      <c r="MJ24" s="201">
        <v>0</v>
      </c>
      <c r="MK24" s="201">
        <v>0</v>
      </c>
      <c r="ML24" s="201">
        <v>0</v>
      </c>
      <c r="MM24" s="201">
        <v>0</v>
      </c>
      <c r="MN24" s="201">
        <v>0</v>
      </c>
      <c r="MO24" s="201">
        <v>0</v>
      </c>
      <c r="MP24" s="201">
        <v>0</v>
      </c>
      <c r="MQ24" s="201">
        <v>0</v>
      </c>
      <c r="MR24" s="201">
        <v>0</v>
      </c>
      <c r="MS24" s="201">
        <v>0</v>
      </c>
      <c r="MT24" s="201">
        <v>0</v>
      </c>
      <c r="MU24" s="201">
        <v>0</v>
      </c>
      <c r="MV24" s="201">
        <v>0</v>
      </c>
      <c r="MW24" s="201">
        <v>0</v>
      </c>
      <c r="MX24" s="201">
        <v>0</v>
      </c>
      <c r="MY24" s="201">
        <v>0</v>
      </c>
      <c r="MZ24" s="201">
        <v>0</v>
      </c>
      <c r="NA24" s="201">
        <v>0</v>
      </c>
      <c r="NB24" s="201">
        <v>0</v>
      </c>
      <c r="NC24" s="201">
        <v>0</v>
      </c>
      <c r="ND24" s="201">
        <v>0</v>
      </c>
      <c r="NE24" s="201">
        <v>0</v>
      </c>
      <c r="NF24" s="201">
        <v>0</v>
      </c>
      <c r="NG24" s="201">
        <v>0</v>
      </c>
      <c r="NH24" s="201">
        <v>0</v>
      </c>
      <c r="NI24" s="201">
        <v>0</v>
      </c>
      <c r="NJ24" s="201">
        <v>0</v>
      </c>
      <c r="NK24" s="201">
        <v>0</v>
      </c>
      <c r="NL24" s="201">
        <v>0</v>
      </c>
      <c r="NM24" s="201">
        <v>0</v>
      </c>
      <c r="NN24" s="201">
        <v>0</v>
      </c>
      <c r="NO24" s="201">
        <v>0</v>
      </c>
      <c r="NP24" s="201">
        <v>0</v>
      </c>
      <c r="NQ24" s="201">
        <v>0</v>
      </c>
      <c r="NR24" s="201">
        <v>0</v>
      </c>
      <c r="NS24" s="201">
        <v>0</v>
      </c>
      <c r="NT24" s="201">
        <v>0</v>
      </c>
      <c r="NU24" s="201">
        <v>0</v>
      </c>
      <c r="NV24" s="201">
        <v>0</v>
      </c>
      <c r="NW24" s="201">
        <v>0</v>
      </c>
      <c r="NX24" s="201">
        <v>0</v>
      </c>
      <c r="NY24" s="201">
        <v>0</v>
      </c>
      <c r="NZ24" s="201">
        <v>0</v>
      </c>
      <c r="OA24" s="201">
        <v>0</v>
      </c>
      <c r="OB24" s="201">
        <v>0</v>
      </c>
      <c r="OC24" s="201">
        <v>0</v>
      </c>
      <c r="OD24" s="201">
        <v>0</v>
      </c>
      <c r="OE24" s="201">
        <v>0</v>
      </c>
      <c r="OF24" s="201">
        <v>0</v>
      </c>
      <c r="OG24" s="201">
        <v>0</v>
      </c>
      <c r="OH24" s="201">
        <v>0</v>
      </c>
      <c r="OI24" s="201">
        <v>0</v>
      </c>
      <c r="OJ24" s="201">
        <v>0</v>
      </c>
      <c r="OK24" s="201">
        <v>0</v>
      </c>
      <c r="OL24" s="201">
        <v>0</v>
      </c>
      <c r="OM24" s="201">
        <v>0</v>
      </c>
      <c r="ON24" s="201">
        <v>0</v>
      </c>
      <c r="OO24" s="201">
        <v>0</v>
      </c>
      <c r="OP24" s="201">
        <v>0</v>
      </c>
      <c r="OQ24" s="201">
        <v>0</v>
      </c>
      <c r="OR24" s="201">
        <v>0</v>
      </c>
      <c r="OS24" s="201">
        <v>0</v>
      </c>
      <c r="OT24" s="201">
        <v>0</v>
      </c>
      <c r="OU24" s="201">
        <v>0</v>
      </c>
      <c r="OV24" s="201">
        <v>0</v>
      </c>
      <c r="OW24" s="201">
        <v>0</v>
      </c>
      <c r="OX24" s="201">
        <v>0</v>
      </c>
      <c r="OY24" s="201">
        <v>0</v>
      </c>
      <c r="OZ24" s="201">
        <v>0</v>
      </c>
      <c r="PA24" s="201">
        <v>0</v>
      </c>
      <c r="PB24" s="201">
        <v>0</v>
      </c>
      <c r="PC24" s="201">
        <v>0</v>
      </c>
      <c r="PD24" s="201">
        <v>0</v>
      </c>
      <c r="PE24" s="201">
        <v>0</v>
      </c>
      <c r="PF24" s="201">
        <v>0</v>
      </c>
      <c r="PG24" s="201">
        <v>0</v>
      </c>
      <c r="PH24" s="201">
        <v>0</v>
      </c>
      <c r="PI24" s="201">
        <v>0</v>
      </c>
      <c r="PJ24" s="201">
        <v>4665949.1399999997</v>
      </c>
      <c r="PK24" s="201">
        <v>3042047.15</v>
      </c>
      <c r="PL24" s="201">
        <v>117689.67</v>
      </c>
      <c r="PM24" s="201">
        <v>0</v>
      </c>
      <c r="PN24" s="201">
        <v>1425216.52</v>
      </c>
      <c r="PO24" s="201">
        <v>957188.91</v>
      </c>
      <c r="PP24" s="201">
        <v>48572.73</v>
      </c>
      <c r="PQ24" s="201">
        <v>0</v>
      </c>
      <c r="PR24" s="201">
        <v>53326.94</v>
      </c>
      <c r="PS24" s="201">
        <v>0</v>
      </c>
      <c r="PT24" s="201">
        <v>0</v>
      </c>
      <c r="PU24" s="201">
        <v>0</v>
      </c>
      <c r="PV24" s="201">
        <v>0</v>
      </c>
      <c r="PW24" s="201">
        <v>324746.65999999997</v>
      </c>
      <c r="PX24" s="201">
        <v>0</v>
      </c>
      <c r="PY24" s="201">
        <v>5886448.7699999996</v>
      </c>
      <c r="PZ24" s="201">
        <v>0</v>
      </c>
      <c r="QA24" s="201">
        <v>192805.79</v>
      </c>
      <c r="QB24" s="201">
        <v>393437.88</v>
      </c>
      <c r="QC24" s="201">
        <v>0</v>
      </c>
      <c r="QD24" s="298">
        <v>0</v>
      </c>
    </row>
    <row r="25" spans="1:446" x14ac:dyDescent="0.2">
      <c r="A25" s="200" t="s">
        <v>83</v>
      </c>
      <c r="B25" s="200" t="s">
        <v>83</v>
      </c>
      <c r="C25" s="201">
        <f>ROUND(UHV!H18,0)-ROUND(UHV!H288,0)</f>
        <v>0</v>
      </c>
      <c r="D25" s="311">
        <v>13231</v>
      </c>
      <c r="E25" s="200" t="s">
        <v>714</v>
      </c>
      <c r="F25" s="200">
        <v>2018</v>
      </c>
      <c r="G25" s="201">
        <v>19397963</v>
      </c>
      <c r="H25" s="201">
        <v>464891</v>
      </c>
      <c r="I25" s="201">
        <v>9919124</v>
      </c>
      <c r="J25" s="201">
        <v>3565517</v>
      </c>
      <c r="K25" s="201">
        <v>6620645</v>
      </c>
      <c r="L25" s="200" t="s">
        <v>753</v>
      </c>
      <c r="M25" s="200" t="s">
        <v>754</v>
      </c>
      <c r="N25" s="200" t="s">
        <v>755</v>
      </c>
      <c r="O25" s="201">
        <v>989</v>
      </c>
      <c r="P25" s="201">
        <v>2328</v>
      </c>
      <c r="Q25" s="201">
        <v>1034</v>
      </c>
      <c r="R25" s="201">
        <v>0</v>
      </c>
      <c r="S25" s="201">
        <v>0</v>
      </c>
      <c r="T25" s="203" t="s">
        <v>827</v>
      </c>
      <c r="U25" s="203" t="s">
        <v>828</v>
      </c>
      <c r="V25" s="203" t="s">
        <v>829</v>
      </c>
      <c r="W25" s="201">
        <v>15399</v>
      </c>
      <c r="X25" s="201">
        <v>4621</v>
      </c>
      <c r="Y25" s="201">
        <v>807</v>
      </c>
      <c r="Z25" s="201">
        <v>900</v>
      </c>
      <c r="AA25" s="201">
        <v>0</v>
      </c>
      <c r="AB25" s="201">
        <v>734</v>
      </c>
      <c r="AC25" s="201">
        <v>192</v>
      </c>
      <c r="AD25" s="201">
        <v>0</v>
      </c>
      <c r="AE25" s="201">
        <v>0</v>
      </c>
      <c r="AF25" s="201">
        <v>0</v>
      </c>
      <c r="AG25" s="201">
        <v>0</v>
      </c>
      <c r="AH25" s="201">
        <v>0</v>
      </c>
      <c r="AI25" s="201">
        <v>0</v>
      </c>
      <c r="AJ25" s="201">
        <v>181</v>
      </c>
      <c r="AK25" s="201">
        <v>0</v>
      </c>
      <c r="AL25" s="201">
        <v>2472</v>
      </c>
      <c r="AM25" s="201">
        <v>0</v>
      </c>
      <c r="AN25" s="201">
        <v>0</v>
      </c>
      <c r="AO25" s="201">
        <v>6</v>
      </c>
      <c r="AP25" s="201">
        <v>0</v>
      </c>
      <c r="AQ25" s="201">
        <v>17486</v>
      </c>
      <c r="AR25" s="201">
        <v>1892</v>
      </c>
      <c r="AS25" s="201">
        <v>366</v>
      </c>
      <c r="AT25" s="201">
        <v>4616</v>
      </c>
      <c r="AU25" s="201">
        <v>0</v>
      </c>
      <c r="AV25" s="201">
        <v>2800</v>
      </c>
      <c r="AW25" s="201">
        <v>1080</v>
      </c>
      <c r="AX25" s="201">
        <v>0</v>
      </c>
      <c r="AY25" s="201">
        <v>0</v>
      </c>
      <c r="AZ25" s="201">
        <v>0</v>
      </c>
      <c r="BA25" s="201">
        <v>0</v>
      </c>
      <c r="BB25" s="201">
        <v>0</v>
      </c>
      <c r="BC25" s="201">
        <v>0</v>
      </c>
      <c r="BD25" s="201">
        <v>487</v>
      </c>
      <c r="BE25" s="201">
        <v>0</v>
      </c>
      <c r="BF25" s="201">
        <v>15843</v>
      </c>
      <c r="BG25" s="201">
        <v>0</v>
      </c>
      <c r="BH25" s="201">
        <v>381</v>
      </c>
      <c r="BI25" s="201">
        <v>174</v>
      </c>
      <c r="BJ25" s="201">
        <v>322</v>
      </c>
      <c r="BK25" s="201">
        <v>3684</v>
      </c>
      <c r="BL25" s="201">
        <v>509</v>
      </c>
      <c r="BM25" s="201">
        <v>0</v>
      </c>
      <c r="BN25" s="201">
        <v>5472</v>
      </c>
      <c r="BO25" s="201">
        <v>0</v>
      </c>
      <c r="BP25" s="201">
        <v>522</v>
      </c>
      <c r="BQ25" s="201">
        <v>0</v>
      </c>
      <c r="BR25" s="201">
        <v>0</v>
      </c>
      <c r="BS25" s="201">
        <v>0</v>
      </c>
      <c r="BT25" s="201">
        <v>0</v>
      </c>
      <c r="BU25" s="201">
        <v>0</v>
      </c>
      <c r="BV25" s="201">
        <v>0</v>
      </c>
      <c r="BW25" s="201">
        <v>0</v>
      </c>
      <c r="BX25" s="201">
        <v>0</v>
      </c>
      <c r="BY25" s="201">
        <v>0</v>
      </c>
      <c r="BZ25" s="201">
        <v>6645</v>
      </c>
      <c r="CA25" s="201">
        <v>0</v>
      </c>
      <c r="CB25" s="201">
        <v>0</v>
      </c>
      <c r="CC25" s="201">
        <v>246</v>
      </c>
      <c r="CD25" s="201">
        <v>0</v>
      </c>
      <c r="CE25" s="201">
        <v>0</v>
      </c>
      <c r="CF25" s="201">
        <v>0</v>
      </c>
      <c r="CG25" s="201">
        <v>0</v>
      </c>
      <c r="CH25" s="201">
        <v>0</v>
      </c>
      <c r="CI25" s="201">
        <v>0</v>
      </c>
      <c r="CJ25" s="201">
        <v>0</v>
      </c>
      <c r="CK25" s="201">
        <v>0</v>
      </c>
      <c r="CL25" s="201">
        <v>0</v>
      </c>
      <c r="CM25" s="201">
        <v>0</v>
      </c>
      <c r="CN25" s="201">
        <v>0</v>
      </c>
      <c r="CO25" s="201">
        <v>0</v>
      </c>
      <c r="CP25" s="201">
        <v>0</v>
      </c>
      <c r="CQ25" s="201">
        <v>0</v>
      </c>
      <c r="CR25" s="201">
        <v>0</v>
      </c>
      <c r="CS25" s="201">
        <v>0</v>
      </c>
      <c r="CT25" s="201">
        <v>0</v>
      </c>
      <c r="CU25" s="201">
        <v>0</v>
      </c>
      <c r="CV25" s="201">
        <v>0</v>
      </c>
      <c r="CW25" s="201">
        <v>0</v>
      </c>
      <c r="CX25" s="201">
        <v>0</v>
      </c>
      <c r="CY25" s="201">
        <v>0</v>
      </c>
      <c r="CZ25" s="201">
        <v>0</v>
      </c>
      <c r="DA25" s="201">
        <v>0</v>
      </c>
      <c r="DB25" s="201">
        <v>0</v>
      </c>
      <c r="DC25" s="201">
        <v>0</v>
      </c>
      <c r="DD25" s="201">
        <v>0</v>
      </c>
      <c r="DE25" s="201">
        <v>0</v>
      </c>
      <c r="DF25" s="201">
        <v>0</v>
      </c>
      <c r="DG25" s="201">
        <v>0</v>
      </c>
      <c r="DH25" s="201">
        <v>0</v>
      </c>
      <c r="DI25" s="201">
        <v>0</v>
      </c>
      <c r="DJ25" s="201">
        <v>0</v>
      </c>
      <c r="DK25" s="201">
        <v>0</v>
      </c>
      <c r="DL25" s="201">
        <v>0</v>
      </c>
      <c r="DM25" s="201">
        <v>0</v>
      </c>
      <c r="DN25" s="201">
        <v>0</v>
      </c>
      <c r="DO25" s="201">
        <v>0</v>
      </c>
      <c r="DP25" s="201">
        <v>0</v>
      </c>
      <c r="DQ25" s="201">
        <v>0</v>
      </c>
      <c r="DR25" s="201">
        <v>0</v>
      </c>
      <c r="DS25" s="201">
        <v>954972</v>
      </c>
      <c r="DT25" s="201">
        <v>348387</v>
      </c>
      <c r="DU25" s="201">
        <v>62869</v>
      </c>
      <c r="DV25" s="201">
        <v>110101</v>
      </c>
      <c r="DW25" s="201">
        <v>0</v>
      </c>
      <c r="DX25" s="201">
        <v>20713</v>
      </c>
      <c r="DY25" s="201">
        <v>8369</v>
      </c>
      <c r="DZ25" s="201">
        <v>0</v>
      </c>
      <c r="EA25" s="201">
        <v>0</v>
      </c>
      <c r="EB25" s="201">
        <v>0</v>
      </c>
      <c r="EC25" s="201">
        <v>0</v>
      </c>
      <c r="ED25" s="201">
        <v>0</v>
      </c>
      <c r="EE25" s="201">
        <v>0</v>
      </c>
      <c r="EF25" s="201">
        <v>43964</v>
      </c>
      <c r="EG25" s="201">
        <v>0</v>
      </c>
      <c r="EH25" s="201">
        <v>271425</v>
      </c>
      <c r="EI25" s="201">
        <v>0</v>
      </c>
      <c r="EJ25" s="201">
        <v>0</v>
      </c>
      <c r="EK25" s="201">
        <v>1350</v>
      </c>
      <c r="EL25" s="201">
        <v>0</v>
      </c>
      <c r="EM25" s="201">
        <v>1473569</v>
      </c>
      <c r="EN25" s="201">
        <v>351572</v>
      </c>
      <c r="EO25" s="201">
        <v>45029</v>
      </c>
      <c r="EP25" s="201">
        <v>656596</v>
      </c>
      <c r="EQ25" s="201">
        <v>0</v>
      </c>
      <c r="ER25" s="201">
        <v>156399</v>
      </c>
      <c r="ES25" s="201">
        <v>72947</v>
      </c>
      <c r="ET25" s="201">
        <v>0</v>
      </c>
      <c r="EU25" s="201">
        <v>0</v>
      </c>
      <c r="EV25" s="201">
        <v>0</v>
      </c>
      <c r="EW25" s="201">
        <v>0</v>
      </c>
      <c r="EX25" s="201">
        <v>0</v>
      </c>
      <c r="EY25" s="201">
        <v>0</v>
      </c>
      <c r="EZ25" s="201">
        <v>104720</v>
      </c>
      <c r="FA25" s="201">
        <v>0</v>
      </c>
      <c r="FB25" s="201">
        <v>2401972</v>
      </c>
      <c r="FC25" s="201">
        <v>0</v>
      </c>
      <c r="FD25" s="201">
        <v>66447</v>
      </c>
      <c r="FE25" s="201">
        <v>26150</v>
      </c>
      <c r="FF25" s="201">
        <v>158100</v>
      </c>
      <c r="FG25" s="201">
        <v>955625</v>
      </c>
      <c r="FH25" s="201">
        <v>175861</v>
      </c>
      <c r="FI25" s="201">
        <v>0</v>
      </c>
      <c r="FJ25" s="201">
        <v>1175754</v>
      </c>
      <c r="FK25" s="201">
        <v>0</v>
      </c>
      <c r="FL25" s="201">
        <v>110822</v>
      </c>
      <c r="FM25" s="201">
        <v>0</v>
      </c>
      <c r="FN25" s="201">
        <v>0</v>
      </c>
      <c r="FO25" s="201">
        <v>0</v>
      </c>
      <c r="FP25" s="201">
        <v>0</v>
      </c>
      <c r="FQ25" s="201">
        <v>0</v>
      </c>
      <c r="FR25" s="201">
        <v>0</v>
      </c>
      <c r="FS25" s="201">
        <v>0</v>
      </c>
      <c r="FT25" s="201">
        <v>0</v>
      </c>
      <c r="FU25" s="201">
        <v>0</v>
      </c>
      <c r="FV25" s="201">
        <v>1815060</v>
      </c>
      <c r="FW25" s="201">
        <v>0</v>
      </c>
      <c r="FX25" s="201">
        <v>0</v>
      </c>
      <c r="FY25" s="201">
        <v>79950</v>
      </c>
      <c r="FZ25" s="201">
        <v>0</v>
      </c>
      <c r="GA25" s="201">
        <v>0</v>
      </c>
      <c r="GB25" s="201">
        <v>0</v>
      </c>
      <c r="GC25" s="201">
        <v>0</v>
      </c>
      <c r="GD25" s="201">
        <v>0</v>
      </c>
      <c r="GE25" s="201">
        <v>0</v>
      </c>
      <c r="GF25" s="201">
        <v>0</v>
      </c>
      <c r="GG25" s="201">
        <v>0</v>
      </c>
      <c r="GH25" s="201">
        <v>0</v>
      </c>
      <c r="GI25" s="201">
        <v>0</v>
      </c>
      <c r="GJ25" s="201">
        <v>0</v>
      </c>
      <c r="GK25" s="201">
        <v>0</v>
      </c>
      <c r="GL25" s="201">
        <v>0</v>
      </c>
      <c r="GM25" s="201">
        <v>0</v>
      </c>
      <c r="GN25" s="201">
        <v>0</v>
      </c>
      <c r="GO25" s="201">
        <v>0</v>
      </c>
      <c r="GP25" s="201">
        <v>0</v>
      </c>
      <c r="GQ25" s="201">
        <v>0</v>
      </c>
      <c r="GR25" s="201">
        <v>0</v>
      </c>
      <c r="GS25" s="201">
        <v>0</v>
      </c>
      <c r="GT25" s="201">
        <v>0</v>
      </c>
      <c r="GU25" s="201">
        <v>0</v>
      </c>
      <c r="GV25" s="201">
        <v>0</v>
      </c>
      <c r="GW25" s="201">
        <v>0</v>
      </c>
      <c r="GX25" s="201">
        <v>0</v>
      </c>
      <c r="GY25" s="201">
        <v>0</v>
      </c>
      <c r="GZ25" s="201">
        <v>0</v>
      </c>
      <c r="HA25" s="201">
        <v>0</v>
      </c>
      <c r="HB25" s="201">
        <v>0</v>
      </c>
      <c r="HC25" s="201">
        <v>0</v>
      </c>
      <c r="HD25" s="201">
        <v>0</v>
      </c>
      <c r="HE25" s="201">
        <v>0</v>
      </c>
      <c r="HF25" s="201">
        <v>0</v>
      </c>
      <c r="HG25" s="201">
        <v>0</v>
      </c>
      <c r="HH25" s="201">
        <v>0</v>
      </c>
      <c r="HI25" s="201">
        <v>0</v>
      </c>
      <c r="HJ25" s="201">
        <v>0</v>
      </c>
      <c r="HK25" s="201">
        <v>0</v>
      </c>
      <c r="HL25" s="201">
        <v>0</v>
      </c>
      <c r="HM25" s="201">
        <v>0</v>
      </c>
      <c r="HN25" s="201">
        <v>0</v>
      </c>
      <c r="HP25" s="202" t="s">
        <v>157</v>
      </c>
      <c r="HQ25" s="200">
        <f>'Relative Weights'!$H$1</f>
        <v>2018</v>
      </c>
      <c r="HR25" s="201">
        <v>0</v>
      </c>
      <c r="HS25" s="201">
        <v>0</v>
      </c>
      <c r="HT25" s="201">
        <v>0</v>
      </c>
      <c r="HU25" s="201">
        <v>0</v>
      </c>
      <c r="HV25" s="201">
        <v>0</v>
      </c>
      <c r="HW25" s="201">
        <v>0</v>
      </c>
      <c r="HX25" s="201">
        <v>0</v>
      </c>
      <c r="HY25" s="201">
        <v>0</v>
      </c>
      <c r="HZ25" s="201">
        <v>0</v>
      </c>
      <c r="IA25" s="201">
        <v>0</v>
      </c>
      <c r="IB25" s="201">
        <v>0</v>
      </c>
      <c r="IC25" s="201">
        <v>0</v>
      </c>
      <c r="ID25" s="201">
        <v>0</v>
      </c>
      <c r="IE25" s="201">
        <v>0</v>
      </c>
      <c r="IF25" s="201">
        <v>0</v>
      </c>
      <c r="IG25" s="201">
        <v>0</v>
      </c>
      <c r="IH25" s="201">
        <v>0</v>
      </c>
      <c r="II25" s="201">
        <v>0</v>
      </c>
      <c r="IJ25" s="201">
        <v>0</v>
      </c>
      <c r="IK25" s="201">
        <v>0</v>
      </c>
      <c r="IL25" s="201">
        <v>0</v>
      </c>
      <c r="IM25" s="201">
        <v>0</v>
      </c>
      <c r="IN25" s="201">
        <v>0</v>
      </c>
      <c r="IO25" s="201">
        <v>0</v>
      </c>
      <c r="IP25" s="201">
        <v>0</v>
      </c>
      <c r="IQ25" s="201">
        <v>0</v>
      </c>
      <c r="IR25" s="201">
        <v>0</v>
      </c>
      <c r="IS25" s="201">
        <v>0</v>
      </c>
      <c r="IT25" s="201">
        <v>0</v>
      </c>
      <c r="IU25" s="201">
        <v>0</v>
      </c>
      <c r="IV25" s="201">
        <v>0</v>
      </c>
      <c r="IW25" s="201">
        <v>0</v>
      </c>
      <c r="IX25" s="201">
        <v>0</v>
      </c>
      <c r="IY25" s="201">
        <v>0</v>
      </c>
      <c r="IZ25" s="201">
        <v>0</v>
      </c>
      <c r="JA25" s="201">
        <v>0</v>
      </c>
      <c r="JB25" s="201">
        <v>0</v>
      </c>
      <c r="JC25" s="201">
        <v>0</v>
      </c>
      <c r="JD25" s="201">
        <v>0</v>
      </c>
      <c r="JE25" s="201">
        <v>0</v>
      </c>
      <c r="JF25" s="201">
        <v>0</v>
      </c>
      <c r="JG25" s="201">
        <v>0</v>
      </c>
      <c r="JH25" s="201">
        <v>0</v>
      </c>
      <c r="JI25" s="201">
        <v>0</v>
      </c>
      <c r="JJ25" s="201">
        <v>0</v>
      </c>
      <c r="JK25" s="201">
        <v>0</v>
      </c>
      <c r="JL25" s="201">
        <v>0</v>
      </c>
      <c r="JM25" s="201">
        <v>0</v>
      </c>
      <c r="JN25" s="201">
        <v>0</v>
      </c>
      <c r="JO25" s="201">
        <v>0</v>
      </c>
      <c r="JP25" s="201">
        <v>0</v>
      </c>
      <c r="JQ25" s="201">
        <v>0</v>
      </c>
      <c r="JR25" s="201">
        <v>0</v>
      </c>
      <c r="JS25" s="201">
        <v>0</v>
      </c>
      <c r="JT25" s="201">
        <v>0</v>
      </c>
      <c r="JU25" s="201">
        <v>0</v>
      </c>
      <c r="JV25" s="201">
        <v>0</v>
      </c>
      <c r="JW25" s="201">
        <v>0</v>
      </c>
      <c r="JX25" s="201">
        <v>0</v>
      </c>
      <c r="JY25" s="201">
        <v>0</v>
      </c>
      <c r="JZ25" s="201">
        <v>0</v>
      </c>
      <c r="KA25" s="201">
        <v>0</v>
      </c>
      <c r="KB25" s="201">
        <v>0</v>
      </c>
      <c r="KC25" s="201">
        <v>0</v>
      </c>
      <c r="KD25" s="201">
        <v>0</v>
      </c>
      <c r="KE25" s="201">
        <v>0</v>
      </c>
      <c r="KF25" s="201">
        <v>0</v>
      </c>
      <c r="KG25" s="201">
        <v>0</v>
      </c>
      <c r="KH25" s="201">
        <v>0</v>
      </c>
      <c r="KI25" s="201">
        <v>0</v>
      </c>
      <c r="KJ25" s="201">
        <v>0</v>
      </c>
      <c r="KK25" s="201">
        <v>0</v>
      </c>
      <c r="KL25" s="201">
        <v>0</v>
      </c>
      <c r="KM25" s="201">
        <v>0</v>
      </c>
      <c r="KN25" s="201">
        <v>0</v>
      </c>
      <c r="KO25" s="201">
        <v>0</v>
      </c>
      <c r="KP25" s="201">
        <v>0</v>
      </c>
      <c r="KQ25" s="201">
        <v>0</v>
      </c>
      <c r="KR25" s="201">
        <v>0</v>
      </c>
      <c r="KS25" s="201">
        <v>0</v>
      </c>
      <c r="KT25" s="201">
        <v>0</v>
      </c>
      <c r="KU25" s="201">
        <v>0</v>
      </c>
      <c r="KV25" s="201">
        <v>0</v>
      </c>
      <c r="KW25" s="201">
        <v>0</v>
      </c>
      <c r="KX25" s="201">
        <v>0</v>
      </c>
      <c r="KY25" s="201">
        <v>0</v>
      </c>
      <c r="KZ25" s="201">
        <v>0</v>
      </c>
      <c r="LA25" s="201">
        <v>0</v>
      </c>
      <c r="LB25" s="201">
        <v>0</v>
      </c>
      <c r="LC25" s="201">
        <v>0</v>
      </c>
      <c r="LD25" s="201">
        <v>0</v>
      </c>
      <c r="LE25" s="201">
        <v>0</v>
      </c>
      <c r="LF25" s="201">
        <v>0</v>
      </c>
      <c r="LG25" s="201">
        <v>0</v>
      </c>
      <c r="LH25" s="201">
        <v>0</v>
      </c>
      <c r="LI25" s="201">
        <v>0</v>
      </c>
      <c r="LJ25" s="201">
        <v>0</v>
      </c>
      <c r="LK25" s="201">
        <v>0</v>
      </c>
      <c r="LL25" s="201">
        <v>0</v>
      </c>
      <c r="LM25" s="201">
        <v>0</v>
      </c>
      <c r="LN25" s="201">
        <v>0</v>
      </c>
      <c r="LO25" s="201">
        <v>0</v>
      </c>
      <c r="LP25" s="201">
        <v>0</v>
      </c>
      <c r="LQ25" s="201">
        <v>0</v>
      </c>
      <c r="LR25" s="201">
        <v>0</v>
      </c>
      <c r="LS25" s="201">
        <v>0</v>
      </c>
      <c r="LT25" s="201">
        <v>0</v>
      </c>
      <c r="LU25" s="201">
        <v>0</v>
      </c>
      <c r="LV25" s="201">
        <v>0</v>
      </c>
      <c r="LW25" s="201">
        <v>0</v>
      </c>
      <c r="LX25" s="201">
        <v>0</v>
      </c>
      <c r="LY25" s="201">
        <v>0</v>
      </c>
      <c r="LZ25" s="201">
        <v>0</v>
      </c>
      <c r="MA25" s="201">
        <v>0</v>
      </c>
      <c r="MB25" s="201">
        <v>0</v>
      </c>
      <c r="MC25" s="201">
        <v>0</v>
      </c>
      <c r="MD25" s="201">
        <v>0</v>
      </c>
      <c r="ME25" s="201">
        <v>0</v>
      </c>
      <c r="MF25" s="201">
        <v>0</v>
      </c>
      <c r="MG25" s="201">
        <v>0</v>
      </c>
      <c r="MH25" s="201">
        <v>0</v>
      </c>
      <c r="MI25" s="201">
        <v>0</v>
      </c>
      <c r="MJ25" s="201">
        <v>0</v>
      </c>
      <c r="MK25" s="201">
        <v>0</v>
      </c>
      <c r="ML25" s="201">
        <v>0</v>
      </c>
      <c r="MM25" s="201">
        <v>0</v>
      </c>
      <c r="MN25" s="201">
        <v>0</v>
      </c>
      <c r="MO25" s="201">
        <v>0</v>
      </c>
      <c r="MP25" s="201">
        <v>0</v>
      </c>
      <c r="MQ25" s="201">
        <v>0</v>
      </c>
      <c r="MR25" s="201">
        <v>0</v>
      </c>
      <c r="MS25" s="201">
        <v>0</v>
      </c>
      <c r="MT25" s="201">
        <v>0</v>
      </c>
      <c r="MU25" s="201">
        <v>0</v>
      </c>
      <c r="MV25" s="201">
        <v>0</v>
      </c>
      <c r="MW25" s="201">
        <v>0</v>
      </c>
      <c r="MX25" s="201">
        <v>0</v>
      </c>
      <c r="MY25" s="201">
        <v>0</v>
      </c>
      <c r="MZ25" s="201">
        <v>0</v>
      </c>
      <c r="NA25" s="201">
        <v>0</v>
      </c>
      <c r="NB25" s="201">
        <v>0</v>
      </c>
      <c r="NC25" s="201">
        <v>0</v>
      </c>
      <c r="ND25" s="201">
        <v>0</v>
      </c>
      <c r="NE25" s="201">
        <v>0</v>
      </c>
      <c r="NF25" s="201">
        <v>0</v>
      </c>
      <c r="NG25" s="201">
        <v>0</v>
      </c>
      <c r="NH25" s="201">
        <v>0</v>
      </c>
      <c r="NI25" s="201">
        <v>0</v>
      </c>
      <c r="NJ25" s="201">
        <v>0</v>
      </c>
      <c r="NK25" s="201">
        <v>0</v>
      </c>
      <c r="NL25" s="201">
        <v>0</v>
      </c>
      <c r="NM25" s="201">
        <v>0</v>
      </c>
      <c r="NN25" s="201">
        <v>0</v>
      </c>
      <c r="NO25" s="201">
        <v>0</v>
      </c>
      <c r="NP25" s="201">
        <v>0</v>
      </c>
      <c r="NQ25" s="201">
        <v>0</v>
      </c>
      <c r="NR25" s="201">
        <v>0</v>
      </c>
      <c r="NS25" s="201">
        <v>0</v>
      </c>
      <c r="NT25" s="201">
        <v>0</v>
      </c>
      <c r="NU25" s="201">
        <v>0</v>
      </c>
      <c r="NV25" s="201">
        <v>0</v>
      </c>
      <c r="NW25" s="201">
        <v>0</v>
      </c>
      <c r="NX25" s="201">
        <v>0</v>
      </c>
      <c r="NY25" s="201">
        <v>0</v>
      </c>
      <c r="NZ25" s="201">
        <v>0</v>
      </c>
      <c r="OA25" s="201">
        <v>0</v>
      </c>
      <c r="OB25" s="201">
        <v>0</v>
      </c>
      <c r="OC25" s="201">
        <v>0</v>
      </c>
      <c r="OD25" s="201">
        <v>0</v>
      </c>
      <c r="OE25" s="201">
        <v>0</v>
      </c>
      <c r="OF25" s="201">
        <v>0</v>
      </c>
      <c r="OG25" s="201">
        <v>0</v>
      </c>
      <c r="OH25" s="201">
        <v>0</v>
      </c>
      <c r="OI25" s="201">
        <v>0</v>
      </c>
      <c r="OJ25" s="201">
        <v>0</v>
      </c>
      <c r="OK25" s="201">
        <v>0</v>
      </c>
      <c r="OL25" s="201">
        <v>0</v>
      </c>
      <c r="OM25" s="201">
        <v>0</v>
      </c>
      <c r="ON25" s="201">
        <v>0</v>
      </c>
      <c r="OO25" s="201">
        <v>0</v>
      </c>
      <c r="OP25" s="201">
        <v>0</v>
      </c>
      <c r="OQ25" s="201">
        <v>0</v>
      </c>
      <c r="OR25" s="201">
        <v>0</v>
      </c>
      <c r="OS25" s="201">
        <v>0</v>
      </c>
      <c r="OT25" s="201">
        <v>0</v>
      </c>
      <c r="OU25" s="201">
        <v>0</v>
      </c>
      <c r="OV25" s="201">
        <v>0</v>
      </c>
      <c r="OW25" s="201">
        <v>0</v>
      </c>
      <c r="OX25" s="201">
        <v>0</v>
      </c>
      <c r="OY25" s="201">
        <v>0</v>
      </c>
      <c r="OZ25" s="201">
        <v>0</v>
      </c>
      <c r="PA25" s="201">
        <v>0</v>
      </c>
      <c r="PB25" s="201">
        <v>0</v>
      </c>
      <c r="PC25" s="201">
        <v>0</v>
      </c>
      <c r="PD25" s="201">
        <v>0</v>
      </c>
      <c r="PE25" s="201">
        <v>0</v>
      </c>
      <c r="PF25" s="201">
        <v>0</v>
      </c>
      <c r="PG25" s="201">
        <v>0</v>
      </c>
      <c r="PH25" s="201">
        <v>0</v>
      </c>
      <c r="PI25" s="201">
        <v>0</v>
      </c>
      <c r="PJ25" s="201">
        <v>2386354</v>
      </c>
      <c r="PK25" s="201">
        <v>617587</v>
      </c>
      <c r="PL25" s="201">
        <v>76085</v>
      </c>
      <c r="PM25" s="201">
        <v>0</v>
      </c>
      <c r="PN25" s="201">
        <v>1369725</v>
      </c>
      <c r="PO25" s="201">
        <v>203037</v>
      </c>
      <c r="PP25" s="201">
        <v>57340</v>
      </c>
      <c r="PQ25" s="201">
        <v>0</v>
      </c>
      <c r="PR25" s="201">
        <v>0</v>
      </c>
      <c r="PS25" s="201">
        <v>0</v>
      </c>
      <c r="PT25" s="201">
        <v>0</v>
      </c>
      <c r="PU25" s="201">
        <v>0</v>
      </c>
      <c r="PV25" s="201">
        <v>0</v>
      </c>
      <c r="PW25" s="201">
        <v>104845</v>
      </c>
      <c r="PX25" s="201">
        <v>0</v>
      </c>
      <c r="PY25" s="201">
        <v>3165049</v>
      </c>
      <c r="PZ25" s="201">
        <v>0</v>
      </c>
      <c r="QA25" s="201">
        <v>46855</v>
      </c>
      <c r="QB25" s="201">
        <v>75769</v>
      </c>
      <c r="QC25" s="201">
        <v>111485</v>
      </c>
      <c r="QD25" s="193">
        <v>1</v>
      </c>
    </row>
    <row r="26" spans="1:446" x14ac:dyDescent="0.2">
      <c r="A26" s="200" t="s">
        <v>178</v>
      </c>
      <c r="B26" s="200" t="s">
        <v>95</v>
      </c>
      <c r="C26" s="201">
        <f>ROUND(MID!H18,0)-ROUND(MID!H288,0)</f>
        <v>0</v>
      </c>
      <c r="D26" s="311">
        <v>3592</v>
      </c>
      <c r="E26" s="200" t="s">
        <v>692</v>
      </c>
      <c r="F26" s="200">
        <v>2018</v>
      </c>
      <c r="G26" s="201">
        <v>30794730</v>
      </c>
      <c r="H26" s="201">
        <v>894705</v>
      </c>
      <c r="I26" s="201">
        <v>20896933</v>
      </c>
      <c r="J26" s="201">
        <v>12076331</v>
      </c>
      <c r="K26" s="201">
        <v>7431951</v>
      </c>
      <c r="L26" s="200" t="s">
        <v>756</v>
      </c>
      <c r="M26" s="200" t="s">
        <v>757</v>
      </c>
      <c r="N26" s="200" t="s">
        <v>758</v>
      </c>
      <c r="O26" s="201">
        <v>2105</v>
      </c>
      <c r="P26" s="201">
        <v>2950</v>
      </c>
      <c r="Q26" s="201">
        <v>606</v>
      </c>
      <c r="R26" s="201">
        <v>0</v>
      </c>
      <c r="S26" s="201">
        <v>0</v>
      </c>
      <c r="T26" s="203" t="s">
        <v>830</v>
      </c>
      <c r="U26" s="203" t="s">
        <v>831</v>
      </c>
      <c r="V26" s="203" t="s">
        <v>832</v>
      </c>
      <c r="W26" s="201">
        <v>39561</v>
      </c>
      <c r="X26" s="201">
        <v>14944</v>
      </c>
      <c r="Y26" s="201">
        <v>5763</v>
      </c>
      <c r="Z26" s="201">
        <v>1827</v>
      </c>
      <c r="AA26" s="201">
        <v>0</v>
      </c>
      <c r="AB26" s="201">
        <v>2453</v>
      </c>
      <c r="AC26" s="201">
        <v>9</v>
      </c>
      <c r="AD26" s="201">
        <v>0</v>
      </c>
      <c r="AE26" s="201">
        <v>164</v>
      </c>
      <c r="AF26" s="201">
        <v>0</v>
      </c>
      <c r="AG26" s="201">
        <v>0</v>
      </c>
      <c r="AH26" s="201">
        <v>408</v>
      </c>
      <c r="AI26" s="201">
        <v>254</v>
      </c>
      <c r="AJ26" s="201">
        <v>2965</v>
      </c>
      <c r="AK26" s="201">
        <v>0</v>
      </c>
      <c r="AL26" s="201">
        <v>5526</v>
      </c>
      <c r="AM26" s="201">
        <v>0</v>
      </c>
      <c r="AN26" s="201">
        <v>0</v>
      </c>
      <c r="AO26" s="201">
        <v>587</v>
      </c>
      <c r="AP26" s="201">
        <v>311</v>
      </c>
      <c r="AQ26" s="201">
        <v>11085</v>
      </c>
      <c r="AR26" s="201">
        <v>5448</v>
      </c>
      <c r="AS26" s="201">
        <v>1855</v>
      </c>
      <c r="AT26" s="201">
        <v>2250</v>
      </c>
      <c r="AU26" s="201">
        <v>0</v>
      </c>
      <c r="AV26" s="201">
        <v>2221</v>
      </c>
      <c r="AW26" s="201">
        <v>345</v>
      </c>
      <c r="AX26" s="201">
        <v>0</v>
      </c>
      <c r="AY26" s="201">
        <v>1021</v>
      </c>
      <c r="AZ26" s="201">
        <v>0</v>
      </c>
      <c r="BA26" s="201">
        <v>0</v>
      </c>
      <c r="BB26" s="201">
        <v>0</v>
      </c>
      <c r="BC26" s="201">
        <v>0</v>
      </c>
      <c r="BD26" s="201">
        <v>9594</v>
      </c>
      <c r="BE26" s="201">
        <v>0</v>
      </c>
      <c r="BF26" s="201">
        <v>10356</v>
      </c>
      <c r="BG26" s="201">
        <v>0</v>
      </c>
      <c r="BH26" s="201">
        <v>387</v>
      </c>
      <c r="BI26" s="201">
        <v>1031</v>
      </c>
      <c r="BJ26" s="201">
        <v>8576</v>
      </c>
      <c r="BK26" s="201">
        <v>2027</v>
      </c>
      <c r="BL26" s="201">
        <v>651</v>
      </c>
      <c r="BM26" s="201">
        <v>6</v>
      </c>
      <c r="BN26" s="201">
        <v>2840</v>
      </c>
      <c r="BO26" s="201">
        <v>0</v>
      </c>
      <c r="BP26" s="201">
        <v>568</v>
      </c>
      <c r="BQ26" s="201">
        <v>84</v>
      </c>
      <c r="BR26" s="201">
        <v>0</v>
      </c>
      <c r="BS26" s="201">
        <v>0</v>
      </c>
      <c r="BT26" s="201">
        <v>0</v>
      </c>
      <c r="BU26" s="201">
        <v>0</v>
      </c>
      <c r="BV26" s="201">
        <v>0</v>
      </c>
      <c r="BW26" s="201">
        <v>0</v>
      </c>
      <c r="BX26" s="201">
        <v>1119</v>
      </c>
      <c r="BY26" s="201">
        <v>0</v>
      </c>
      <c r="BZ26" s="201">
        <v>1578</v>
      </c>
      <c r="CA26" s="201">
        <v>0</v>
      </c>
      <c r="CB26" s="201">
        <v>0</v>
      </c>
      <c r="CC26" s="201">
        <v>36</v>
      </c>
      <c r="CD26" s="201">
        <v>1306</v>
      </c>
      <c r="CE26" s="201">
        <v>0</v>
      </c>
      <c r="CF26" s="201">
        <v>0</v>
      </c>
      <c r="CG26" s="201">
        <v>0</v>
      </c>
      <c r="CH26" s="201">
        <v>0</v>
      </c>
      <c r="CI26" s="201">
        <v>0</v>
      </c>
      <c r="CJ26" s="201">
        <v>0</v>
      </c>
      <c r="CK26" s="201">
        <v>0</v>
      </c>
      <c r="CL26" s="201">
        <v>0</v>
      </c>
      <c r="CM26" s="201">
        <v>0</v>
      </c>
      <c r="CN26" s="201">
        <v>0</v>
      </c>
      <c r="CO26" s="201">
        <v>0</v>
      </c>
      <c r="CP26" s="201">
        <v>0</v>
      </c>
      <c r="CQ26" s="201">
        <v>0</v>
      </c>
      <c r="CR26" s="201">
        <v>0</v>
      </c>
      <c r="CS26" s="201">
        <v>0</v>
      </c>
      <c r="CT26" s="201">
        <v>0</v>
      </c>
      <c r="CU26" s="201">
        <v>0</v>
      </c>
      <c r="CV26" s="201">
        <v>0</v>
      </c>
      <c r="CW26" s="201">
        <v>0</v>
      </c>
      <c r="CX26" s="201">
        <v>0</v>
      </c>
      <c r="CY26" s="201">
        <v>0</v>
      </c>
      <c r="CZ26" s="201">
        <v>0</v>
      </c>
      <c r="DA26" s="201">
        <v>0</v>
      </c>
      <c r="DB26" s="201">
        <v>0</v>
      </c>
      <c r="DC26" s="201">
        <v>0</v>
      </c>
      <c r="DD26" s="201">
        <v>0</v>
      </c>
      <c r="DE26" s="201">
        <v>0</v>
      </c>
      <c r="DF26" s="201">
        <v>0</v>
      </c>
      <c r="DG26" s="201">
        <v>0</v>
      </c>
      <c r="DH26" s="201">
        <v>0</v>
      </c>
      <c r="DI26" s="201">
        <v>0</v>
      </c>
      <c r="DJ26" s="201">
        <v>0</v>
      </c>
      <c r="DK26" s="201">
        <v>0</v>
      </c>
      <c r="DL26" s="201">
        <v>0</v>
      </c>
      <c r="DM26" s="201">
        <v>0</v>
      </c>
      <c r="DN26" s="201">
        <v>0</v>
      </c>
      <c r="DO26" s="201">
        <v>0</v>
      </c>
      <c r="DP26" s="201">
        <v>0</v>
      </c>
      <c r="DQ26" s="201">
        <v>0</v>
      </c>
      <c r="DR26" s="201">
        <v>0</v>
      </c>
      <c r="DS26" s="201">
        <v>3199513</v>
      </c>
      <c r="DT26" s="201">
        <v>1110610</v>
      </c>
      <c r="DU26" s="201">
        <v>699901</v>
      </c>
      <c r="DV26" s="201">
        <v>151863</v>
      </c>
      <c r="DW26" s="201">
        <v>0</v>
      </c>
      <c r="DX26" s="201">
        <v>510209</v>
      </c>
      <c r="DY26" s="201">
        <v>766</v>
      </c>
      <c r="DZ26" s="201">
        <v>0</v>
      </c>
      <c r="EA26" s="201">
        <v>10807</v>
      </c>
      <c r="EB26" s="201">
        <v>0</v>
      </c>
      <c r="EC26" s="201">
        <v>0</v>
      </c>
      <c r="ED26" s="201">
        <v>86029</v>
      </c>
      <c r="EE26" s="201">
        <v>4563</v>
      </c>
      <c r="EF26" s="201">
        <v>299197</v>
      </c>
      <c r="EG26" s="201">
        <v>0</v>
      </c>
      <c r="EH26" s="201">
        <v>574612</v>
      </c>
      <c r="EI26" s="201">
        <v>0</v>
      </c>
      <c r="EJ26" s="201">
        <v>0</v>
      </c>
      <c r="EK26" s="201">
        <v>102192</v>
      </c>
      <c r="EL26" s="201">
        <v>30909</v>
      </c>
      <c r="EM26" s="201">
        <v>1599680</v>
      </c>
      <c r="EN26" s="201">
        <v>1029566</v>
      </c>
      <c r="EO26" s="201">
        <v>717162</v>
      </c>
      <c r="EP26" s="201">
        <v>316773</v>
      </c>
      <c r="EQ26" s="201">
        <v>0</v>
      </c>
      <c r="ER26" s="201">
        <v>548948</v>
      </c>
      <c r="ES26" s="201">
        <v>36370</v>
      </c>
      <c r="ET26" s="201">
        <v>0</v>
      </c>
      <c r="EU26" s="201">
        <v>162197</v>
      </c>
      <c r="EV26" s="201">
        <v>0</v>
      </c>
      <c r="EW26" s="201">
        <v>0</v>
      </c>
      <c r="EX26" s="201">
        <v>0</v>
      </c>
      <c r="EY26" s="201">
        <v>0</v>
      </c>
      <c r="EZ26" s="201">
        <v>1285678</v>
      </c>
      <c r="FA26" s="201">
        <v>0</v>
      </c>
      <c r="FB26" s="201">
        <v>1967556</v>
      </c>
      <c r="FC26" s="201">
        <v>0</v>
      </c>
      <c r="FD26" s="201">
        <v>87121</v>
      </c>
      <c r="FE26" s="201">
        <v>164766</v>
      </c>
      <c r="FF26" s="201">
        <v>1031835</v>
      </c>
      <c r="FG26" s="201">
        <v>844409</v>
      </c>
      <c r="FH26" s="201">
        <v>326256</v>
      </c>
      <c r="FI26" s="201">
        <v>0</v>
      </c>
      <c r="FJ26" s="201">
        <v>565317</v>
      </c>
      <c r="FK26" s="201">
        <v>0</v>
      </c>
      <c r="FL26" s="201">
        <v>220499</v>
      </c>
      <c r="FM26" s="201">
        <v>13963</v>
      </c>
      <c r="FN26" s="201">
        <v>0</v>
      </c>
      <c r="FO26" s="201">
        <v>0</v>
      </c>
      <c r="FP26" s="201">
        <v>0</v>
      </c>
      <c r="FQ26" s="201">
        <v>0</v>
      </c>
      <c r="FR26" s="201">
        <v>0</v>
      </c>
      <c r="FS26" s="201">
        <v>0</v>
      </c>
      <c r="FT26" s="201">
        <v>353086</v>
      </c>
      <c r="FU26" s="201">
        <v>0</v>
      </c>
      <c r="FV26" s="201">
        <v>470379</v>
      </c>
      <c r="FW26" s="201">
        <v>0</v>
      </c>
      <c r="FX26" s="201">
        <v>0</v>
      </c>
      <c r="FY26" s="201">
        <v>8223</v>
      </c>
      <c r="FZ26" s="201">
        <v>636150</v>
      </c>
      <c r="GA26" s="201">
        <v>0</v>
      </c>
      <c r="GB26" s="201">
        <v>0</v>
      </c>
      <c r="GC26" s="201">
        <v>0</v>
      </c>
      <c r="GD26" s="201">
        <v>0</v>
      </c>
      <c r="GE26" s="201">
        <v>0</v>
      </c>
      <c r="GF26" s="201">
        <v>0</v>
      </c>
      <c r="GG26" s="201">
        <v>0</v>
      </c>
      <c r="GH26" s="201">
        <v>0</v>
      </c>
      <c r="GI26" s="201">
        <v>0</v>
      </c>
      <c r="GJ26" s="201">
        <v>0</v>
      </c>
      <c r="GK26" s="201">
        <v>0</v>
      </c>
      <c r="GL26" s="201">
        <v>0</v>
      </c>
      <c r="GM26" s="201">
        <v>0</v>
      </c>
      <c r="GN26" s="201">
        <v>0</v>
      </c>
      <c r="GO26" s="201">
        <v>0</v>
      </c>
      <c r="GP26" s="201">
        <v>0</v>
      </c>
      <c r="GQ26" s="201">
        <v>0</v>
      </c>
      <c r="GR26" s="201">
        <v>0</v>
      </c>
      <c r="GS26" s="201">
        <v>0</v>
      </c>
      <c r="GT26" s="201">
        <v>0</v>
      </c>
      <c r="GU26" s="201">
        <v>0</v>
      </c>
      <c r="GV26" s="201">
        <v>0</v>
      </c>
      <c r="GW26" s="201">
        <v>0</v>
      </c>
      <c r="GX26" s="201">
        <v>0</v>
      </c>
      <c r="GY26" s="201">
        <v>0</v>
      </c>
      <c r="GZ26" s="201">
        <v>0</v>
      </c>
      <c r="HA26" s="201">
        <v>0</v>
      </c>
      <c r="HB26" s="201">
        <v>0</v>
      </c>
      <c r="HC26" s="201">
        <v>0</v>
      </c>
      <c r="HD26" s="201">
        <v>0</v>
      </c>
      <c r="HE26" s="201">
        <v>0</v>
      </c>
      <c r="HF26" s="201">
        <v>0</v>
      </c>
      <c r="HG26" s="201">
        <v>0</v>
      </c>
      <c r="HH26" s="201">
        <v>0</v>
      </c>
      <c r="HI26" s="201">
        <v>0</v>
      </c>
      <c r="HJ26" s="201">
        <v>0</v>
      </c>
      <c r="HK26" s="201">
        <v>0</v>
      </c>
      <c r="HL26" s="201">
        <v>0</v>
      </c>
      <c r="HM26" s="201">
        <v>0</v>
      </c>
      <c r="HN26" s="201">
        <v>0</v>
      </c>
      <c r="HP26" s="202" t="s">
        <v>158</v>
      </c>
      <c r="HQ26" s="200">
        <f>'Relative Weights'!$H$1</f>
        <v>2018</v>
      </c>
      <c r="HR26" s="201">
        <v>57488</v>
      </c>
      <c r="HS26" s="201">
        <v>0</v>
      </c>
      <c r="HT26" s="201">
        <v>0</v>
      </c>
      <c r="HU26" s="201">
        <v>0</v>
      </c>
      <c r="HV26" s="201">
        <v>0</v>
      </c>
      <c r="HW26" s="201">
        <v>0</v>
      </c>
      <c r="HX26" s="201">
        <v>0</v>
      </c>
      <c r="HY26" s="201">
        <v>0</v>
      </c>
      <c r="HZ26" s="201">
        <v>0</v>
      </c>
      <c r="IA26" s="201">
        <v>0</v>
      </c>
      <c r="IB26" s="201">
        <v>0</v>
      </c>
      <c r="IC26" s="201">
        <v>0</v>
      </c>
      <c r="ID26" s="201">
        <v>0</v>
      </c>
      <c r="IE26" s="201">
        <v>0</v>
      </c>
      <c r="IF26" s="201">
        <v>0</v>
      </c>
      <c r="IG26" s="201">
        <v>0</v>
      </c>
      <c r="IH26" s="201">
        <v>0</v>
      </c>
      <c r="II26" s="201">
        <v>0</v>
      </c>
      <c r="IJ26" s="201">
        <v>0</v>
      </c>
      <c r="IK26" s="201">
        <v>0</v>
      </c>
      <c r="IL26" s="201">
        <v>0</v>
      </c>
      <c r="IM26" s="201">
        <v>0</v>
      </c>
      <c r="IN26" s="201">
        <v>0</v>
      </c>
      <c r="IO26" s="201">
        <v>0</v>
      </c>
      <c r="IP26" s="201">
        <v>0</v>
      </c>
      <c r="IQ26" s="201">
        <v>0</v>
      </c>
      <c r="IR26" s="201">
        <v>0</v>
      </c>
      <c r="IS26" s="201">
        <v>0</v>
      </c>
      <c r="IT26" s="201">
        <v>0</v>
      </c>
      <c r="IU26" s="201">
        <v>0</v>
      </c>
      <c r="IV26" s="201">
        <v>0</v>
      </c>
      <c r="IW26" s="201">
        <v>0</v>
      </c>
      <c r="IX26" s="201">
        <v>0</v>
      </c>
      <c r="IY26" s="201">
        <v>0</v>
      </c>
      <c r="IZ26" s="201">
        <v>0</v>
      </c>
      <c r="JA26" s="201">
        <v>0</v>
      </c>
      <c r="JB26" s="201">
        <v>0</v>
      </c>
      <c r="JC26" s="201">
        <v>0</v>
      </c>
      <c r="JD26" s="201">
        <v>0</v>
      </c>
      <c r="JE26" s="201">
        <v>0</v>
      </c>
      <c r="JF26" s="201">
        <v>0</v>
      </c>
      <c r="JG26" s="201">
        <v>0</v>
      </c>
      <c r="JH26" s="201">
        <v>0</v>
      </c>
      <c r="JI26" s="201">
        <v>0</v>
      </c>
      <c r="JJ26" s="201">
        <v>0</v>
      </c>
      <c r="JK26" s="201">
        <v>0</v>
      </c>
      <c r="JL26" s="201">
        <v>0</v>
      </c>
      <c r="JM26" s="201">
        <v>0</v>
      </c>
      <c r="JN26" s="201">
        <v>0</v>
      </c>
      <c r="JO26" s="201">
        <v>0</v>
      </c>
      <c r="JP26" s="201">
        <v>0</v>
      </c>
      <c r="JQ26" s="201">
        <v>0</v>
      </c>
      <c r="JR26" s="201">
        <v>0</v>
      </c>
      <c r="JS26" s="201">
        <v>0</v>
      </c>
      <c r="JT26" s="201">
        <v>0</v>
      </c>
      <c r="JU26" s="201">
        <v>0</v>
      </c>
      <c r="JV26" s="201">
        <v>0</v>
      </c>
      <c r="JW26" s="201">
        <v>0</v>
      </c>
      <c r="JX26" s="201">
        <v>0</v>
      </c>
      <c r="JY26" s="201">
        <v>0</v>
      </c>
      <c r="JZ26" s="201">
        <v>0</v>
      </c>
      <c r="KA26" s="201">
        <v>0</v>
      </c>
      <c r="KB26" s="201">
        <v>0</v>
      </c>
      <c r="KC26" s="201">
        <v>0</v>
      </c>
      <c r="KD26" s="201">
        <v>0</v>
      </c>
      <c r="KE26" s="201">
        <v>0</v>
      </c>
      <c r="KF26" s="201">
        <v>0</v>
      </c>
      <c r="KG26" s="201">
        <v>0</v>
      </c>
      <c r="KH26" s="201">
        <v>0</v>
      </c>
      <c r="KI26" s="201">
        <v>0</v>
      </c>
      <c r="KJ26" s="201">
        <v>0</v>
      </c>
      <c r="KK26" s="201">
        <v>0</v>
      </c>
      <c r="KL26" s="201">
        <v>0</v>
      </c>
      <c r="KM26" s="201">
        <v>0</v>
      </c>
      <c r="KN26" s="201">
        <v>0</v>
      </c>
      <c r="KO26" s="201">
        <v>0</v>
      </c>
      <c r="KP26" s="201">
        <v>0</v>
      </c>
      <c r="KQ26" s="201">
        <v>0</v>
      </c>
      <c r="KR26" s="201">
        <v>0</v>
      </c>
      <c r="KS26" s="201">
        <v>0</v>
      </c>
      <c r="KT26" s="201">
        <v>0</v>
      </c>
      <c r="KU26" s="201">
        <v>0</v>
      </c>
      <c r="KV26" s="201">
        <v>0</v>
      </c>
      <c r="KW26" s="201">
        <v>0</v>
      </c>
      <c r="KX26" s="201">
        <v>0</v>
      </c>
      <c r="KY26" s="201">
        <v>0</v>
      </c>
      <c r="KZ26" s="201">
        <v>0</v>
      </c>
      <c r="LA26" s="201">
        <v>0</v>
      </c>
      <c r="LB26" s="201">
        <v>0</v>
      </c>
      <c r="LC26" s="201">
        <v>0</v>
      </c>
      <c r="LD26" s="201">
        <v>0</v>
      </c>
      <c r="LE26" s="201">
        <v>0</v>
      </c>
      <c r="LF26" s="201">
        <v>0</v>
      </c>
      <c r="LG26" s="201">
        <v>0</v>
      </c>
      <c r="LH26" s="201">
        <v>0</v>
      </c>
      <c r="LI26" s="201">
        <v>0</v>
      </c>
      <c r="LJ26" s="201">
        <v>0</v>
      </c>
      <c r="LK26" s="201">
        <v>0</v>
      </c>
      <c r="LL26" s="201">
        <v>0</v>
      </c>
      <c r="LM26" s="201">
        <v>0</v>
      </c>
      <c r="LN26" s="201">
        <v>0</v>
      </c>
      <c r="LO26" s="201">
        <v>0</v>
      </c>
      <c r="LP26" s="201">
        <v>0</v>
      </c>
      <c r="LQ26" s="201">
        <v>0</v>
      </c>
      <c r="LR26" s="201">
        <v>0</v>
      </c>
      <c r="LS26" s="201">
        <v>0</v>
      </c>
      <c r="LT26" s="201">
        <v>0</v>
      </c>
      <c r="LU26" s="201">
        <v>0</v>
      </c>
      <c r="LV26" s="201">
        <v>0</v>
      </c>
      <c r="LW26" s="201">
        <v>0</v>
      </c>
      <c r="LX26" s="201">
        <v>0</v>
      </c>
      <c r="LY26" s="201">
        <v>0</v>
      </c>
      <c r="LZ26" s="201">
        <v>0</v>
      </c>
      <c r="MA26" s="201">
        <v>0</v>
      </c>
      <c r="MB26" s="201">
        <v>0</v>
      </c>
      <c r="MC26" s="201">
        <v>0</v>
      </c>
      <c r="MD26" s="201">
        <v>0</v>
      </c>
      <c r="ME26" s="201">
        <v>0</v>
      </c>
      <c r="MF26" s="201">
        <v>0</v>
      </c>
      <c r="MG26" s="201">
        <v>0</v>
      </c>
      <c r="MH26" s="201">
        <v>0</v>
      </c>
      <c r="MI26" s="201">
        <v>0</v>
      </c>
      <c r="MJ26" s="201">
        <v>0</v>
      </c>
      <c r="MK26" s="201">
        <v>0</v>
      </c>
      <c r="ML26" s="201">
        <v>0</v>
      </c>
      <c r="MM26" s="201">
        <v>0</v>
      </c>
      <c r="MN26" s="201">
        <v>0</v>
      </c>
      <c r="MO26" s="201">
        <v>0</v>
      </c>
      <c r="MP26" s="201">
        <v>0</v>
      </c>
      <c r="MQ26" s="201">
        <v>0</v>
      </c>
      <c r="MR26" s="201">
        <v>0</v>
      </c>
      <c r="MS26" s="201">
        <v>0</v>
      </c>
      <c r="MT26" s="201">
        <v>0</v>
      </c>
      <c r="MU26" s="201">
        <v>0</v>
      </c>
      <c r="MV26" s="201">
        <v>0</v>
      </c>
      <c r="MW26" s="201">
        <v>0</v>
      </c>
      <c r="MX26" s="201">
        <v>0</v>
      </c>
      <c r="MY26" s="201">
        <v>0</v>
      </c>
      <c r="MZ26" s="201">
        <v>0</v>
      </c>
      <c r="NA26" s="201">
        <v>0</v>
      </c>
      <c r="NB26" s="201">
        <v>0</v>
      </c>
      <c r="NC26" s="201">
        <v>0</v>
      </c>
      <c r="ND26" s="201">
        <v>0</v>
      </c>
      <c r="NE26" s="201">
        <v>0</v>
      </c>
      <c r="NF26" s="201">
        <v>0</v>
      </c>
      <c r="NG26" s="201">
        <v>0</v>
      </c>
      <c r="NH26" s="201">
        <v>0</v>
      </c>
      <c r="NI26" s="201">
        <v>0</v>
      </c>
      <c r="NJ26" s="201">
        <v>0</v>
      </c>
      <c r="NK26" s="201">
        <v>0</v>
      </c>
      <c r="NL26" s="201">
        <v>0</v>
      </c>
      <c r="NM26" s="201">
        <v>0</v>
      </c>
      <c r="NN26" s="201">
        <v>0</v>
      </c>
      <c r="NO26" s="201">
        <v>0</v>
      </c>
      <c r="NP26" s="201">
        <v>0</v>
      </c>
      <c r="NQ26" s="201">
        <v>0</v>
      </c>
      <c r="NR26" s="201">
        <v>0</v>
      </c>
      <c r="NS26" s="201">
        <v>0</v>
      </c>
      <c r="NT26" s="201">
        <v>0</v>
      </c>
      <c r="NU26" s="201">
        <v>0</v>
      </c>
      <c r="NV26" s="201">
        <v>0</v>
      </c>
      <c r="NW26" s="201">
        <v>0</v>
      </c>
      <c r="NX26" s="201">
        <v>0</v>
      </c>
      <c r="NY26" s="201">
        <v>0</v>
      </c>
      <c r="NZ26" s="201">
        <v>0</v>
      </c>
      <c r="OA26" s="201">
        <v>0</v>
      </c>
      <c r="OB26" s="201">
        <v>0</v>
      </c>
      <c r="OC26" s="201">
        <v>0</v>
      </c>
      <c r="OD26" s="201">
        <v>0</v>
      </c>
      <c r="OE26" s="201">
        <v>0</v>
      </c>
      <c r="OF26" s="201">
        <v>0</v>
      </c>
      <c r="OG26" s="201">
        <v>0</v>
      </c>
      <c r="OH26" s="201">
        <v>0</v>
      </c>
      <c r="OI26" s="201">
        <v>0</v>
      </c>
      <c r="OJ26" s="201">
        <v>0</v>
      </c>
      <c r="OK26" s="201">
        <v>0</v>
      </c>
      <c r="OL26" s="201">
        <v>0</v>
      </c>
      <c r="OM26" s="201">
        <v>0</v>
      </c>
      <c r="ON26" s="201">
        <v>0</v>
      </c>
      <c r="OO26" s="201">
        <v>0</v>
      </c>
      <c r="OP26" s="201">
        <v>0</v>
      </c>
      <c r="OQ26" s="201">
        <v>0</v>
      </c>
      <c r="OR26" s="201">
        <v>0</v>
      </c>
      <c r="OS26" s="201">
        <v>0</v>
      </c>
      <c r="OT26" s="201">
        <v>0</v>
      </c>
      <c r="OU26" s="201">
        <v>0</v>
      </c>
      <c r="OV26" s="201">
        <v>0</v>
      </c>
      <c r="OW26" s="201">
        <v>0</v>
      </c>
      <c r="OX26" s="201">
        <v>0</v>
      </c>
      <c r="OY26" s="201">
        <v>0</v>
      </c>
      <c r="OZ26" s="201">
        <v>0</v>
      </c>
      <c r="PA26" s="201">
        <v>0</v>
      </c>
      <c r="PB26" s="201">
        <v>0</v>
      </c>
      <c r="PC26" s="201">
        <v>0</v>
      </c>
      <c r="PD26" s="201">
        <v>0</v>
      </c>
      <c r="PE26" s="201">
        <v>0</v>
      </c>
      <c r="PF26" s="201">
        <v>0</v>
      </c>
      <c r="PG26" s="201">
        <v>0</v>
      </c>
      <c r="PH26" s="201">
        <v>0</v>
      </c>
      <c r="PI26" s="201">
        <v>0</v>
      </c>
      <c r="PJ26" s="201">
        <v>3670174</v>
      </c>
      <c r="PK26" s="201">
        <v>1603981</v>
      </c>
      <c r="PL26" s="201">
        <v>921551</v>
      </c>
      <c r="PM26" s="201">
        <v>0</v>
      </c>
      <c r="PN26" s="201">
        <v>672405</v>
      </c>
      <c r="PO26" s="201">
        <v>832192</v>
      </c>
      <c r="PP26" s="201">
        <v>33231</v>
      </c>
      <c r="PQ26" s="201">
        <v>0</v>
      </c>
      <c r="PR26" s="201">
        <v>112509</v>
      </c>
      <c r="PS26" s="201">
        <v>0</v>
      </c>
      <c r="PT26" s="201">
        <v>0</v>
      </c>
      <c r="PU26" s="201">
        <v>55947</v>
      </c>
      <c r="PV26" s="201">
        <v>2967</v>
      </c>
      <c r="PW26" s="201">
        <v>1260304</v>
      </c>
      <c r="PX26" s="201">
        <v>0</v>
      </c>
      <c r="PY26" s="201">
        <v>1959134</v>
      </c>
      <c r="PZ26" s="201">
        <v>0</v>
      </c>
      <c r="QA26" s="201">
        <v>56657</v>
      </c>
      <c r="QB26" s="201">
        <v>178957</v>
      </c>
      <c r="QC26" s="201">
        <v>1104833</v>
      </c>
      <c r="QD26" s="193">
        <v>1</v>
      </c>
    </row>
    <row r="27" spans="1:446" s="192" customFormat="1" x14ac:dyDescent="0.2">
      <c r="A27" s="200" t="s">
        <v>97</v>
      </c>
      <c r="B27" s="200" t="s">
        <v>97</v>
      </c>
      <c r="C27" s="205">
        <f>ROUND(UNT!H18,0)-ROUND(UNT!H288,0)</f>
        <v>0</v>
      </c>
      <c r="D27" s="311">
        <v>3594</v>
      </c>
      <c r="E27" s="200" t="s">
        <v>97</v>
      </c>
      <c r="F27" s="200">
        <v>2018</v>
      </c>
      <c r="G27" s="205">
        <v>206123117</v>
      </c>
      <c r="H27" s="205">
        <v>31420359</v>
      </c>
      <c r="I27" s="205">
        <v>65645284</v>
      </c>
      <c r="J27" s="205">
        <v>51114548</v>
      </c>
      <c r="K27" s="205">
        <v>38340592</v>
      </c>
      <c r="L27" s="200" t="s">
        <v>943</v>
      </c>
      <c r="M27" s="200" t="s">
        <v>879</v>
      </c>
      <c r="N27" s="334" t="s">
        <v>945</v>
      </c>
      <c r="O27" s="201">
        <v>12323</v>
      </c>
      <c r="P27" s="201">
        <v>19949</v>
      </c>
      <c r="Q27" s="201">
        <v>3888</v>
      </c>
      <c r="R27" s="201">
        <v>1877</v>
      </c>
      <c r="S27" s="201">
        <v>44</v>
      </c>
      <c r="T27" s="203" t="s">
        <v>833</v>
      </c>
      <c r="U27" s="203"/>
      <c r="V27" s="203" t="s">
        <v>944</v>
      </c>
      <c r="W27" s="205">
        <v>242627</v>
      </c>
      <c r="X27" s="205">
        <v>82959</v>
      </c>
      <c r="Y27" s="205">
        <v>54738</v>
      </c>
      <c r="Z27" s="205">
        <v>2233</v>
      </c>
      <c r="AA27" s="205">
        <v>0</v>
      </c>
      <c r="AB27" s="205">
        <v>19745</v>
      </c>
      <c r="AC27" s="205">
        <v>4227</v>
      </c>
      <c r="AD27" s="205">
        <v>0</v>
      </c>
      <c r="AE27" s="205">
        <v>1974</v>
      </c>
      <c r="AF27" s="205">
        <v>90</v>
      </c>
      <c r="AG27" s="205">
        <v>0</v>
      </c>
      <c r="AH27" s="205">
        <v>7</v>
      </c>
      <c r="AI27" s="205">
        <v>1174</v>
      </c>
      <c r="AJ27" s="205">
        <v>13914</v>
      </c>
      <c r="AK27" s="205">
        <v>0</v>
      </c>
      <c r="AL27" s="205">
        <v>33510</v>
      </c>
      <c r="AM27" s="205">
        <v>0</v>
      </c>
      <c r="AN27" s="205">
        <v>0</v>
      </c>
      <c r="AO27" s="205">
        <v>1351</v>
      </c>
      <c r="AP27" s="205">
        <v>0</v>
      </c>
      <c r="AQ27" s="205">
        <v>125851</v>
      </c>
      <c r="AR27" s="205">
        <v>27972</v>
      </c>
      <c r="AS27" s="205">
        <v>30657</v>
      </c>
      <c r="AT27" s="205">
        <v>18895</v>
      </c>
      <c r="AU27" s="205">
        <v>0</v>
      </c>
      <c r="AV27" s="205">
        <v>22778</v>
      </c>
      <c r="AW27" s="205">
        <v>1662</v>
      </c>
      <c r="AX27" s="205">
        <v>0</v>
      </c>
      <c r="AY27" s="205">
        <v>4194</v>
      </c>
      <c r="AZ27" s="205">
        <v>708</v>
      </c>
      <c r="BA27" s="205">
        <v>0</v>
      </c>
      <c r="BB27" s="205">
        <v>21</v>
      </c>
      <c r="BC27" s="205">
        <v>0</v>
      </c>
      <c r="BD27" s="205">
        <v>20153</v>
      </c>
      <c r="BE27" s="205">
        <v>0</v>
      </c>
      <c r="BF27" s="205">
        <v>101124</v>
      </c>
      <c r="BG27" s="205">
        <v>0</v>
      </c>
      <c r="BH27" s="205">
        <v>2553</v>
      </c>
      <c r="BI27" s="205">
        <v>3807</v>
      </c>
      <c r="BJ27" s="205">
        <v>0</v>
      </c>
      <c r="BK27" s="205">
        <v>18804</v>
      </c>
      <c r="BL27" s="205">
        <v>7611</v>
      </c>
      <c r="BM27" s="205">
        <v>7358</v>
      </c>
      <c r="BN27" s="205">
        <v>12909</v>
      </c>
      <c r="BO27" s="205">
        <v>0</v>
      </c>
      <c r="BP27" s="205">
        <v>5729</v>
      </c>
      <c r="BQ27" s="205">
        <v>78</v>
      </c>
      <c r="BR27" s="205">
        <v>0</v>
      </c>
      <c r="BS27" s="205">
        <v>45</v>
      </c>
      <c r="BT27" s="205">
        <v>8121</v>
      </c>
      <c r="BU27" s="205">
        <v>0</v>
      </c>
      <c r="BV27" s="205">
        <v>0</v>
      </c>
      <c r="BW27" s="205">
        <v>0</v>
      </c>
      <c r="BX27" s="205">
        <v>4609</v>
      </c>
      <c r="BY27" s="205">
        <v>0</v>
      </c>
      <c r="BZ27" s="205">
        <v>12375</v>
      </c>
      <c r="CA27" s="205">
        <v>0</v>
      </c>
      <c r="CB27" s="205">
        <v>0</v>
      </c>
      <c r="CC27" s="205">
        <v>690</v>
      </c>
      <c r="CD27" s="205">
        <v>0</v>
      </c>
      <c r="CE27" s="205">
        <v>7515</v>
      </c>
      <c r="CF27" s="205">
        <v>4868</v>
      </c>
      <c r="CG27" s="205">
        <v>4706</v>
      </c>
      <c r="CH27" s="205">
        <v>2870</v>
      </c>
      <c r="CI27" s="205">
        <v>0</v>
      </c>
      <c r="CJ27" s="205">
        <v>2277</v>
      </c>
      <c r="CK27" s="205">
        <v>0</v>
      </c>
      <c r="CL27" s="205">
        <v>0</v>
      </c>
      <c r="CM27" s="205">
        <v>0</v>
      </c>
      <c r="CN27" s="205">
        <v>173</v>
      </c>
      <c r="CO27" s="205">
        <v>0</v>
      </c>
      <c r="CP27" s="205">
        <v>0</v>
      </c>
      <c r="CQ27" s="205">
        <v>0</v>
      </c>
      <c r="CR27" s="205">
        <v>48</v>
      </c>
      <c r="CS27" s="205">
        <v>0</v>
      </c>
      <c r="CT27" s="205">
        <v>1551</v>
      </c>
      <c r="CU27" s="205">
        <v>0</v>
      </c>
      <c r="CV27" s="205">
        <v>0</v>
      </c>
      <c r="CW27" s="205">
        <v>3</v>
      </c>
      <c r="CX27" s="205">
        <v>0</v>
      </c>
      <c r="CY27" s="205">
        <v>0</v>
      </c>
      <c r="CZ27" s="205">
        <v>0</v>
      </c>
      <c r="DA27" s="205">
        <v>0</v>
      </c>
      <c r="DB27" s="205">
        <v>0</v>
      </c>
      <c r="DC27" s="205">
        <v>0</v>
      </c>
      <c r="DD27" s="205">
        <v>0</v>
      </c>
      <c r="DE27" s="205">
        <v>0</v>
      </c>
      <c r="DF27" s="205">
        <v>0</v>
      </c>
      <c r="DG27" s="205">
        <v>0</v>
      </c>
      <c r="DH27" s="205">
        <v>0</v>
      </c>
      <c r="DI27" s="205">
        <v>0</v>
      </c>
      <c r="DJ27" s="205">
        <v>0</v>
      </c>
      <c r="DK27" s="205">
        <v>0</v>
      </c>
      <c r="DL27" s="205">
        <v>1252</v>
      </c>
      <c r="DM27" s="205">
        <v>0</v>
      </c>
      <c r="DN27" s="205">
        <v>0</v>
      </c>
      <c r="DO27" s="205">
        <v>0</v>
      </c>
      <c r="DP27" s="205">
        <v>0</v>
      </c>
      <c r="DQ27" s="205">
        <v>0</v>
      </c>
      <c r="DR27" s="205">
        <v>0</v>
      </c>
      <c r="DS27" s="205">
        <v>10336633</v>
      </c>
      <c r="DT27" s="205">
        <v>2808575</v>
      </c>
      <c r="DU27" s="205">
        <v>4915821</v>
      </c>
      <c r="DV27" s="205">
        <v>216459</v>
      </c>
      <c r="DW27" s="205">
        <v>0</v>
      </c>
      <c r="DX27" s="205">
        <v>985606</v>
      </c>
      <c r="DY27" s="205">
        <v>106437</v>
      </c>
      <c r="DZ27" s="205">
        <v>0</v>
      </c>
      <c r="EA27" s="205">
        <v>54163</v>
      </c>
      <c r="EB27" s="205">
        <v>3033</v>
      </c>
      <c r="EC27" s="205">
        <v>0</v>
      </c>
      <c r="ED27" s="205">
        <v>7932</v>
      </c>
      <c r="EE27" s="205">
        <v>142128</v>
      </c>
      <c r="EF27" s="205">
        <v>385122</v>
      </c>
      <c r="EG27" s="205">
        <v>0</v>
      </c>
      <c r="EH27" s="205">
        <v>2154147</v>
      </c>
      <c r="EI27" s="205">
        <v>0</v>
      </c>
      <c r="EJ27" s="205">
        <v>0</v>
      </c>
      <c r="EK27" s="205">
        <v>95949</v>
      </c>
      <c r="EL27" s="205">
        <v>0</v>
      </c>
      <c r="EM27" s="205">
        <v>9478428</v>
      </c>
      <c r="EN27" s="205">
        <v>1862006</v>
      </c>
      <c r="EO27" s="205">
        <v>4309944</v>
      </c>
      <c r="EP27" s="205">
        <v>1546108</v>
      </c>
      <c r="EQ27" s="205">
        <v>0</v>
      </c>
      <c r="ER27" s="205">
        <v>2106188</v>
      </c>
      <c r="ES27" s="205">
        <v>64909</v>
      </c>
      <c r="ET27" s="205">
        <v>0</v>
      </c>
      <c r="EU27" s="205">
        <v>288282</v>
      </c>
      <c r="EV27" s="205">
        <v>30067</v>
      </c>
      <c r="EW27" s="205">
        <v>0</v>
      </c>
      <c r="EX27" s="205">
        <v>29750</v>
      </c>
      <c r="EY27" s="205">
        <v>0</v>
      </c>
      <c r="EZ27" s="205">
        <v>1455302</v>
      </c>
      <c r="FA27" s="205">
        <v>0</v>
      </c>
      <c r="FB27" s="205">
        <v>7957221</v>
      </c>
      <c r="FC27" s="205">
        <v>0</v>
      </c>
      <c r="FD27" s="205">
        <v>472751</v>
      </c>
      <c r="FE27" s="205">
        <v>609489</v>
      </c>
      <c r="FF27" s="205">
        <v>0</v>
      </c>
      <c r="FG27" s="205">
        <v>6042479</v>
      </c>
      <c r="FH27" s="205">
        <v>1885778</v>
      </c>
      <c r="FI27" s="205">
        <v>3405993</v>
      </c>
      <c r="FJ27" s="205">
        <v>1510056</v>
      </c>
      <c r="FK27" s="205">
        <v>0</v>
      </c>
      <c r="FL27" s="205">
        <v>2202056</v>
      </c>
      <c r="FM27" s="205">
        <v>62453</v>
      </c>
      <c r="FN27" s="205">
        <v>0</v>
      </c>
      <c r="FO27" s="205">
        <v>0</v>
      </c>
      <c r="FP27" s="205">
        <v>937571</v>
      </c>
      <c r="FQ27" s="205">
        <v>0</v>
      </c>
      <c r="FR27" s="205">
        <v>0</v>
      </c>
      <c r="FS27" s="205">
        <v>0</v>
      </c>
      <c r="FT27" s="205">
        <v>865974</v>
      </c>
      <c r="FU27" s="205">
        <v>0</v>
      </c>
      <c r="FV27" s="205">
        <v>3156479</v>
      </c>
      <c r="FW27" s="205">
        <v>0</v>
      </c>
      <c r="FX27" s="205">
        <v>0</v>
      </c>
      <c r="FY27" s="205">
        <v>494356</v>
      </c>
      <c r="FZ27" s="205">
        <v>0</v>
      </c>
      <c r="GA27" s="205">
        <v>5004252</v>
      </c>
      <c r="GB27" s="205">
        <v>3931946</v>
      </c>
      <c r="GC27" s="205">
        <v>2627476</v>
      </c>
      <c r="GD27" s="205">
        <v>1255955</v>
      </c>
      <c r="GE27" s="205">
        <v>0</v>
      </c>
      <c r="GF27" s="205">
        <v>2343218</v>
      </c>
      <c r="GG27" s="205">
        <v>0</v>
      </c>
      <c r="GH27" s="205">
        <v>0</v>
      </c>
      <c r="GI27" s="205">
        <v>0</v>
      </c>
      <c r="GJ27" s="205">
        <v>92638</v>
      </c>
      <c r="GK27" s="205">
        <v>0</v>
      </c>
      <c r="GL27" s="205">
        <v>0</v>
      </c>
      <c r="GM27" s="205">
        <v>0</v>
      </c>
      <c r="GN27" s="205">
        <v>3154</v>
      </c>
      <c r="GO27" s="205">
        <v>0</v>
      </c>
      <c r="GP27" s="205">
        <v>1413625</v>
      </c>
      <c r="GQ27" s="205">
        <v>0</v>
      </c>
      <c r="GR27" s="205">
        <v>0</v>
      </c>
      <c r="GS27" s="205">
        <v>1479</v>
      </c>
      <c r="GT27" s="205">
        <v>0</v>
      </c>
      <c r="GU27" s="205">
        <v>0</v>
      </c>
      <c r="GV27" s="205">
        <v>0</v>
      </c>
      <c r="GW27" s="205">
        <v>0</v>
      </c>
      <c r="GX27" s="205">
        <v>0</v>
      </c>
      <c r="GY27" s="205">
        <v>0</v>
      </c>
      <c r="GZ27" s="205">
        <v>0</v>
      </c>
      <c r="HA27" s="205">
        <v>0</v>
      </c>
      <c r="HB27" s="205">
        <v>0</v>
      </c>
      <c r="HC27" s="205">
        <v>0</v>
      </c>
      <c r="HD27" s="205">
        <v>0</v>
      </c>
      <c r="HE27" s="205">
        <v>0</v>
      </c>
      <c r="HF27" s="205">
        <v>0</v>
      </c>
      <c r="HG27" s="205">
        <v>0</v>
      </c>
      <c r="HH27" s="205">
        <v>485855</v>
      </c>
      <c r="HI27" s="205">
        <v>0</v>
      </c>
      <c r="HJ27" s="205">
        <v>0</v>
      </c>
      <c r="HK27" s="205">
        <v>0</v>
      </c>
      <c r="HL27" s="205">
        <v>0</v>
      </c>
      <c r="HM27" s="205">
        <v>0</v>
      </c>
      <c r="HN27" s="205">
        <v>0</v>
      </c>
      <c r="HP27" s="202" t="s">
        <v>159</v>
      </c>
      <c r="HQ27" s="200">
        <f>'Relative Weights'!$H$1</f>
        <v>2018</v>
      </c>
      <c r="HR27" s="205">
        <v>2563016.9</v>
      </c>
      <c r="HS27" s="205">
        <v>2937728.8</v>
      </c>
      <c r="HT27" s="205">
        <v>1055362</v>
      </c>
      <c r="HU27" s="205">
        <v>20009</v>
      </c>
      <c r="HV27" s="205">
        <v>0</v>
      </c>
      <c r="HW27" s="205">
        <v>535679</v>
      </c>
      <c r="HX27" s="205">
        <v>10683</v>
      </c>
      <c r="HY27" s="205">
        <v>0</v>
      </c>
      <c r="HZ27" s="205">
        <v>0</v>
      </c>
      <c r="IA27" s="205">
        <v>1949</v>
      </c>
      <c r="IB27" s="205">
        <v>0</v>
      </c>
      <c r="IC27" s="205">
        <v>0</v>
      </c>
      <c r="ID27" s="205">
        <v>54062</v>
      </c>
      <c r="IE27" s="205">
        <v>220977</v>
      </c>
      <c r="IF27" s="205">
        <v>0</v>
      </c>
      <c r="IG27" s="205">
        <v>194937</v>
      </c>
      <c r="IH27" s="205">
        <v>0</v>
      </c>
      <c r="II27" s="205">
        <v>0</v>
      </c>
      <c r="IJ27" s="205">
        <v>25479</v>
      </c>
      <c r="IK27" s="205">
        <v>0</v>
      </c>
      <c r="IL27" s="205">
        <v>1362839</v>
      </c>
      <c r="IM27" s="205">
        <v>990539</v>
      </c>
      <c r="IN27" s="205">
        <v>591074</v>
      </c>
      <c r="IO27" s="205">
        <v>169314</v>
      </c>
      <c r="IP27" s="205">
        <v>0</v>
      </c>
      <c r="IQ27" s="205">
        <v>617964</v>
      </c>
      <c r="IR27" s="205">
        <v>4200</v>
      </c>
      <c r="IS27" s="205">
        <v>0</v>
      </c>
      <c r="IT27" s="205">
        <v>0</v>
      </c>
      <c r="IU27" s="205">
        <v>15329</v>
      </c>
      <c r="IV27" s="205">
        <v>0</v>
      </c>
      <c r="IW27" s="205">
        <v>0</v>
      </c>
      <c r="IX27" s="205">
        <v>0</v>
      </c>
      <c r="IY27" s="205">
        <v>320063</v>
      </c>
      <c r="IZ27" s="205">
        <v>0</v>
      </c>
      <c r="JA27" s="205">
        <v>588265</v>
      </c>
      <c r="JB27" s="205">
        <v>0</v>
      </c>
      <c r="JC27" s="205">
        <v>100689</v>
      </c>
      <c r="JD27" s="205">
        <v>71799</v>
      </c>
      <c r="JE27" s="205">
        <v>0</v>
      </c>
      <c r="JF27" s="205">
        <v>197501</v>
      </c>
      <c r="JG27" s="205">
        <v>269519</v>
      </c>
      <c r="JH27" s="205">
        <v>141864</v>
      </c>
      <c r="JI27" s="205">
        <v>115675</v>
      </c>
      <c r="JJ27" s="205">
        <v>0</v>
      </c>
      <c r="JK27" s="205">
        <v>155427</v>
      </c>
      <c r="JL27" s="205">
        <v>197</v>
      </c>
      <c r="JM27" s="205">
        <v>0</v>
      </c>
      <c r="JN27" s="205">
        <v>0</v>
      </c>
      <c r="JO27" s="205">
        <v>175831</v>
      </c>
      <c r="JP27" s="205">
        <v>0</v>
      </c>
      <c r="JQ27" s="205">
        <v>0</v>
      </c>
      <c r="JR27" s="205">
        <v>0</v>
      </c>
      <c r="JS27" s="205">
        <v>73199</v>
      </c>
      <c r="JT27" s="205">
        <v>0</v>
      </c>
      <c r="JU27" s="205">
        <v>71983</v>
      </c>
      <c r="JV27" s="205">
        <v>0</v>
      </c>
      <c r="JW27" s="205">
        <v>0</v>
      </c>
      <c r="JX27" s="205">
        <v>13013</v>
      </c>
      <c r="JY27" s="205">
        <v>0</v>
      </c>
      <c r="JZ27" s="205">
        <v>78743</v>
      </c>
      <c r="KA27" s="205">
        <v>172385</v>
      </c>
      <c r="KB27" s="205">
        <v>90733</v>
      </c>
      <c r="KC27" s="205">
        <v>25717</v>
      </c>
      <c r="KD27" s="205">
        <v>0</v>
      </c>
      <c r="KE27" s="205">
        <v>61775</v>
      </c>
      <c r="KF27" s="205">
        <v>0</v>
      </c>
      <c r="KG27" s="205">
        <v>0</v>
      </c>
      <c r="KH27" s="205">
        <v>0</v>
      </c>
      <c r="KI27" s="205">
        <v>3746</v>
      </c>
      <c r="KJ27" s="205">
        <v>0</v>
      </c>
      <c r="KK27" s="205">
        <v>0</v>
      </c>
      <c r="KL27" s="205">
        <v>0</v>
      </c>
      <c r="KM27" s="205">
        <v>762</v>
      </c>
      <c r="KN27" s="205">
        <v>0</v>
      </c>
      <c r="KO27" s="205">
        <v>9023</v>
      </c>
      <c r="KP27" s="205">
        <v>0</v>
      </c>
      <c r="KQ27" s="205">
        <v>0</v>
      </c>
      <c r="KR27" s="205">
        <v>57</v>
      </c>
      <c r="KS27" s="205">
        <v>0</v>
      </c>
      <c r="KT27" s="205">
        <v>0</v>
      </c>
      <c r="KU27" s="205">
        <v>0</v>
      </c>
      <c r="KV27" s="205">
        <v>0</v>
      </c>
      <c r="KW27" s="205">
        <v>0</v>
      </c>
      <c r="KX27" s="205">
        <v>0</v>
      </c>
      <c r="KY27" s="205">
        <v>0</v>
      </c>
      <c r="KZ27" s="205">
        <v>0</v>
      </c>
      <c r="LA27" s="205">
        <v>0</v>
      </c>
      <c r="LB27" s="205">
        <v>0</v>
      </c>
      <c r="LC27" s="205">
        <v>0</v>
      </c>
      <c r="LD27" s="205">
        <v>0</v>
      </c>
      <c r="LE27" s="205">
        <v>0</v>
      </c>
      <c r="LF27" s="205">
        <v>0</v>
      </c>
      <c r="LG27" s="205">
        <v>19884</v>
      </c>
      <c r="LH27" s="205">
        <v>0</v>
      </c>
      <c r="LI27" s="205">
        <v>0</v>
      </c>
      <c r="LJ27" s="205">
        <v>0</v>
      </c>
      <c r="LK27" s="205">
        <v>0</v>
      </c>
      <c r="LL27" s="205">
        <v>0</v>
      </c>
      <c r="LM27" s="205">
        <v>0</v>
      </c>
      <c r="LN27" s="205">
        <v>4642</v>
      </c>
      <c r="LO27" s="205">
        <v>547037.48414902913</v>
      </c>
      <c r="LP27" s="205">
        <v>-7059.7932827456916</v>
      </c>
      <c r="LQ27" s="205">
        <v>-601.07708437560029</v>
      </c>
      <c r="LR27" s="205">
        <v>0</v>
      </c>
      <c r="LS27" s="205">
        <v>247294.65695881442</v>
      </c>
      <c r="LT27" s="205">
        <v>-295.56101446318138</v>
      </c>
      <c r="LU27" s="205">
        <v>0</v>
      </c>
      <c r="LV27" s="205">
        <v>0</v>
      </c>
      <c r="LW27" s="205">
        <v>-8.4222268277650567</v>
      </c>
      <c r="LX27" s="205">
        <v>0</v>
      </c>
      <c r="LY27" s="205">
        <v>0</v>
      </c>
      <c r="LZ27" s="205">
        <v>25658.296714922075</v>
      </c>
      <c r="MA27" s="205">
        <v>13713.714959971821</v>
      </c>
      <c r="MB27" s="205">
        <v>0</v>
      </c>
      <c r="MC27" s="205">
        <v>-6799.7541929579747</v>
      </c>
      <c r="MD27" s="205">
        <v>0</v>
      </c>
      <c r="ME27" s="205">
        <v>0</v>
      </c>
      <c r="MF27" s="205">
        <v>10698.620481083426</v>
      </c>
      <c r="MG27" s="205">
        <v>0</v>
      </c>
      <c r="MH27" s="205">
        <v>4373.5582933169781</v>
      </c>
      <c r="MI27" s="205">
        <v>362670.42101791734</v>
      </c>
      <c r="MJ27" s="205">
        <v>-6189.6707996914647</v>
      </c>
      <c r="MK27" s="205">
        <v>-4293.3307867531057</v>
      </c>
      <c r="ML27" s="205">
        <v>0</v>
      </c>
      <c r="MM27" s="205">
        <v>528455.62927860767</v>
      </c>
      <c r="MN27" s="205">
        <v>-180.24342933181731</v>
      </c>
      <c r="MO27" s="205">
        <v>0</v>
      </c>
      <c r="MP27" s="205">
        <v>0</v>
      </c>
      <c r="MQ27" s="205">
        <v>-83.491953191695345</v>
      </c>
      <c r="MR27" s="205">
        <v>0</v>
      </c>
      <c r="MS27" s="205">
        <v>0</v>
      </c>
      <c r="MT27" s="205">
        <v>0</v>
      </c>
      <c r="MU27" s="205">
        <v>51821.49243272758</v>
      </c>
      <c r="MV27" s="205">
        <v>0</v>
      </c>
      <c r="MW27" s="205">
        <v>-25117.66692757887</v>
      </c>
      <c r="MX27" s="205">
        <v>0</v>
      </c>
      <c r="MY27" s="205">
        <v>515.51339896075183</v>
      </c>
      <c r="MZ27" s="205">
        <v>67959.973510876152</v>
      </c>
      <c r="NA27" s="205">
        <v>0</v>
      </c>
      <c r="NB27" s="205">
        <v>2697.6207877788183</v>
      </c>
      <c r="NC27" s="205">
        <v>367300.58936777106</v>
      </c>
      <c r="ND27" s="205">
        <v>-4891.4731643969226</v>
      </c>
      <c r="NE27" s="205">
        <v>-4193.2193058449011</v>
      </c>
      <c r="NF27" s="205">
        <v>0</v>
      </c>
      <c r="NG27" s="205">
        <v>552509.50493817916</v>
      </c>
      <c r="NH27" s="205">
        <v>-173.42345271164226</v>
      </c>
      <c r="NI27" s="205">
        <v>0</v>
      </c>
      <c r="NJ27" s="205">
        <v>0</v>
      </c>
      <c r="NK27" s="205">
        <v>-2603.5066367077188</v>
      </c>
      <c r="NL27" s="205">
        <v>0</v>
      </c>
      <c r="NM27" s="205">
        <v>0</v>
      </c>
      <c r="NN27" s="205">
        <v>0</v>
      </c>
      <c r="NO27" s="205">
        <v>30836.256040284996</v>
      </c>
      <c r="NP27" s="205">
        <v>0</v>
      </c>
      <c r="NQ27" s="205">
        <v>-9963.7031805321531</v>
      </c>
      <c r="NR27" s="205">
        <v>0</v>
      </c>
      <c r="NS27" s="205">
        <v>0</v>
      </c>
      <c r="NT27" s="205">
        <v>55122.275652132681</v>
      </c>
      <c r="NU27" s="205">
        <v>0</v>
      </c>
      <c r="NV27" s="205">
        <v>2234.1118972004247</v>
      </c>
      <c r="NW27" s="205">
        <v>765840.98614060099</v>
      </c>
      <c r="NX27" s="205">
        <v>-3773.4159594858147</v>
      </c>
      <c r="NY27" s="205">
        <v>-3487.6155276840286</v>
      </c>
      <c r="NZ27" s="205">
        <v>0</v>
      </c>
      <c r="OA27" s="205">
        <v>587927.92605738924</v>
      </c>
      <c r="OB27" s="205">
        <v>0</v>
      </c>
      <c r="OC27" s="205">
        <v>0</v>
      </c>
      <c r="OD27" s="205">
        <v>0</v>
      </c>
      <c r="OE27" s="205">
        <v>-257.24307578981188</v>
      </c>
      <c r="OF27" s="205">
        <v>0</v>
      </c>
      <c r="OG27" s="205">
        <v>0</v>
      </c>
      <c r="OH27" s="205">
        <v>0</v>
      </c>
      <c r="OI27" s="205">
        <v>112.31001340809179</v>
      </c>
      <c r="OJ27" s="205">
        <v>0</v>
      </c>
      <c r="OK27" s="205">
        <v>-4462.2314637859981</v>
      </c>
      <c r="OL27" s="205">
        <v>0</v>
      </c>
      <c r="OM27" s="205">
        <v>0</v>
      </c>
      <c r="ON27" s="205">
        <v>164.91323194116029</v>
      </c>
      <c r="OO27" s="205">
        <v>0</v>
      </c>
      <c r="OP27" s="205">
        <v>0</v>
      </c>
      <c r="OQ27" s="205">
        <v>0</v>
      </c>
      <c r="OR27" s="205">
        <v>0</v>
      </c>
      <c r="OS27" s="205">
        <v>0</v>
      </c>
      <c r="OT27" s="205">
        <v>0</v>
      </c>
      <c r="OU27" s="205">
        <v>0</v>
      </c>
      <c r="OV27" s="205">
        <v>0</v>
      </c>
      <c r="OW27" s="205">
        <v>0</v>
      </c>
      <c r="OX27" s="205">
        <v>0</v>
      </c>
      <c r="OY27" s="205">
        <v>0</v>
      </c>
      <c r="OZ27" s="205">
        <v>0</v>
      </c>
      <c r="PA27" s="205">
        <v>0</v>
      </c>
      <c r="PB27" s="205">
        <v>0</v>
      </c>
      <c r="PC27" s="205">
        <v>17300.69168179722</v>
      </c>
      <c r="PD27" s="205">
        <v>0</v>
      </c>
      <c r="PE27" s="205">
        <v>0</v>
      </c>
      <c r="PF27" s="205">
        <v>0</v>
      </c>
      <c r="PG27" s="205">
        <v>0</v>
      </c>
      <c r="PH27" s="205">
        <v>0</v>
      </c>
      <c r="PI27" s="205">
        <v>0</v>
      </c>
      <c r="PJ27" s="205">
        <v>38198590</v>
      </c>
      <c r="PK27" s="205">
        <v>25325802</v>
      </c>
      <c r="PL27" s="205">
        <v>16272978</v>
      </c>
      <c r="PM27" s="205">
        <v>0</v>
      </c>
      <c r="PN27" s="205">
        <v>5863734</v>
      </c>
      <c r="PO27" s="205">
        <v>18499978</v>
      </c>
      <c r="PP27" s="205">
        <v>156306</v>
      </c>
      <c r="PQ27" s="205">
        <v>0</v>
      </c>
      <c r="PR27" s="205">
        <v>0</v>
      </c>
      <c r="PS27" s="205">
        <v>1862845</v>
      </c>
      <c r="PT27" s="205">
        <v>0</v>
      </c>
      <c r="PU27" s="205">
        <v>0</v>
      </c>
      <c r="PV27" s="205">
        <v>472704</v>
      </c>
      <c r="PW27" s="205">
        <v>3540426</v>
      </c>
      <c r="PX27" s="205">
        <v>0</v>
      </c>
      <c r="PY27" s="205">
        <v>16977845</v>
      </c>
      <c r="PZ27" s="205">
        <v>0</v>
      </c>
      <c r="QA27" s="205">
        <v>340277</v>
      </c>
      <c r="QB27" s="205">
        <v>1595303</v>
      </c>
      <c r="QC27" s="205">
        <v>0</v>
      </c>
      <c r="QD27" s="298">
        <v>1</v>
      </c>
    </row>
    <row r="28" spans="1:446" x14ac:dyDescent="0.2">
      <c r="A28" s="200" t="s">
        <v>682</v>
      </c>
      <c r="B28" s="200" t="s">
        <v>682</v>
      </c>
      <c r="C28" s="201">
        <f>ROUND(UNTD!H18,0)-ROUND(UNTD!H288,0)</f>
        <v>0</v>
      </c>
      <c r="D28" s="312">
        <v>42421</v>
      </c>
      <c r="E28" s="200" t="s">
        <v>715</v>
      </c>
      <c r="F28" s="200">
        <v>2018</v>
      </c>
      <c r="G28" s="201">
        <v>14665356</v>
      </c>
      <c r="H28" s="201">
        <v>36120</v>
      </c>
      <c r="I28" s="201">
        <v>4757701</v>
      </c>
      <c r="J28" s="201">
        <v>6200793</v>
      </c>
      <c r="K28" s="201">
        <v>5781261</v>
      </c>
      <c r="L28" s="200" t="s">
        <v>946</v>
      </c>
      <c r="M28" s="200" t="s">
        <v>947</v>
      </c>
      <c r="N28" s="306" t="s">
        <v>948</v>
      </c>
      <c r="O28" s="201">
        <v>748</v>
      </c>
      <c r="P28" s="201">
        <v>1979</v>
      </c>
      <c r="Q28" s="201">
        <v>361</v>
      </c>
      <c r="R28" s="201">
        <v>0</v>
      </c>
      <c r="S28" s="201">
        <v>421</v>
      </c>
      <c r="T28" s="203" t="s">
        <v>892</v>
      </c>
      <c r="U28" s="203" t="s">
        <v>834</v>
      </c>
      <c r="V28" s="297" t="s">
        <v>893</v>
      </c>
      <c r="W28" s="201">
        <v>19926</v>
      </c>
      <c r="X28" s="201">
        <v>3715</v>
      </c>
      <c r="Y28" s="201">
        <v>1280</v>
      </c>
      <c r="Z28" s="201">
        <v>549</v>
      </c>
      <c r="AA28" s="201">
        <v>0</v>
      </c>
      <c r="AB28" s="201">
        <v>645</v>
      </c>
      <c r="AC28" s="201">
        <v>579</v>
      </c>
      <c r="AD28" s="201">
        <v>0</v>
      </c>
      <c r="AE28" s="201">
        <v>0</v>
      </c>
      <c r="AF28" s="201">
        <v>0</v>
      </c>
      <c r="AG28" s="201">
        <v>0</v>
      </c>
      <c r="AH28" s="201">
        <v>0</v>
      </c>
      <c r="AI28" s="201">
        <v>0</v>
      </c>
      <c r="AJ28" s="201">
        <v>363</v>
      </c>
      <c r="AK28" s="201">
        <v>0</v>
      </c>
      <c r="AL28" s="201">
        <v>2964</v>
      </c>
      <c r="AM28" s="201">
        <v>0</v>
      </c>
      <c r="AN28" s="201">
        <v>0</v>
      </c>
      <c r="AO28" s="201">
        <v>63</v>
      </c>
      <c r="AP28" s="201">
        <v>0</v>
      </c>
      <c r="AQ28" s="201">
        <v>15024</v>
      </c>
      <c r="AR28" s="201">
        <v>1634</v>
      </c>
      <c r="AS28" s="201">
        <v>0</v>
      </c>
      <c r="AT28" s="201">
        <v>3522</v>
      </c>
      <c r="AU28" s="201">
        <v>0</v>
      </c>
      <c r="AV28" s="201">
        <v>540</v>
      </c>
      <c r="AW28" s="201">
        <v>1137</v>
      </c>
      <c r="AX28" s="201">
        <v>0</v>
      </c>
      <c r="AY28" s="201">
        <v>0</v>
      </c>
      <c r="AZ28" s="201">
        <v>0</v>
      </c>
      <c r="BA28" s="201">
        <v>0</v>
      </c>
      <c r="BB28" s="201">
        <v>0</v>
      </c>
      <c r="BC28" s="201">
        <v>0</v>
      </c>
      <c r="BD28" s="201">
        <v>618</v>
      </c>
      <c r="BE28" s="201">
        <v>0</v>
      </c>
      <c r="BF28" s="201">
        <v>13359</v>
      </c>
      <c r="BG28" s="201">
        <v>0</v>
      </c>
      <c r="BH28" s="201">
        <v>558</v>
      </c>
      <c r="BI28" s="201">
        <v>0</v>
      </c>
      <c r="BJ28" s="201">
        <v>0</v>
      </c>
      <c r="BK28" s="201">
        <v>3024</v>
      </c>
      <c r="BL28" s="201">
        <v>33</v>
      </c>
      <c r="BM28" s="201">
        <v>0</v>
      </c>
      <c r="BN28" s="201">
        <v>1596</v>
      </c>
      <c r="BO28" s="201">
        <v>0</v>
      </c>
      <c r="BP28" s="201">
        <v>0</v>
      </c>
      <c r="BQ28" s="201">
        <v>0</v>
      </c>
      <c r="BR28" s="201">
        <v>0</v>
      </c>
      <c r="BS28" s="201">
        <v>0</v>
      </c>
      <c r="BT28" s="201">
        <v>0</v>
      </c>
      <c r="BU28" s="201">
        <v>0</v>
      </c>
      <c r="BV28" s="201">
        <v>0</v>
      </c>
      <c r="BW28" s="201">
        <v>0</v>
      </c>
      <c r="BX28" s="201">
        <v>0</v>
      </c>
      <c r="BY28" s="201">
        <v>0</v>
      </c>
      <c r="BZ28" s="201">
        <v>1790</v>
      </c>
      <c r="CA28" s="201">
        <v>0</v>
      </c>
      <c r="CB28" s="201">
        <v>0</v>
      </c>
      <c r="CC28" s="201">
        <v>0</v>
      </c>
      <c r="CD28" s="201">
        <v>0</v>
      </c>
      <c r="CE28" s="201">
        <v>0</v>
      </c>
      <c r="CF28" s="201">
        <v>0</v>
      </c>
      <c r="CG28" s="201">
        <v>0</v>
      </c>
      <c r="CH28" s="201">
        <v>0</v>
      </c>
      <c r="CI28" s="201">
        <v>0</v>
      </c>
      <c r="CJ28" s="201">
        <v>0</v>
      </c>
      <c r="CK28" s="201">
        <v>0</v>
      </c>
      <c r="CL28" s="201">
        <v>0</v>
      </c>
      <c r="CM28" s="201">
        <v>0</v>
      </c>
      <c r="CN28" s="201">
        <v>0</v>
      </c>
      <c r="CO28" s="201">
        <v>0</v>
      </c>
      <c r="CP28" s="201">
        <v>0</v>
      </c>
      <c r="CQ28" s="201">
        <v>0</v>
      </c>
      <c r="CR28" s="201">
        <v>0</v>
      </c>
      <c r="CS28" s="201">
        <v>0</v>
      </c>
      <c r="CT28" s="201">
        <v>0</v>
      </c>
      <c r="CU28" s="201">
        <v>0</v>
      </c>
      <c r="CV28" s="201">
        <v>0</v>
      </c>
      <c r="CW28" s="201">
        <v>0</v>
      </c>
      <c r="CX28" s="201">
        <v>0</v>
      </c>
      <c r="CY28" s="201">
        <v>0</v>
      </c>
      <c r="CZ28" s="201">
        <v>0</v>
      </c>
      <c r="DA28" s="201">
        <v>0</v>
      </c>
      <c r="DB28" s="201">
        <v>0</v>
      </c>
      <c r="DC28" s="201">
        <v>0</v>
      </c>
      <c r="DD28" s="201">
        <v>0</v>
      </c>
      <c r="DE28" s="201">
        <v>0</v>
      </c>
      <c r="DF28" s="201">
        <v>9353</v>
      </c>
      <c r="DG28" s="201">
        <v>0</v>
      </c>
      <c r="DH28" s="201">
        <v>0</v>
      </c>
      <c r="DI28" s="201">
        <v>0</v>
      </c>
      <c r="DJ28" s="201">
        <v>0</v>
      </c>
      <c r="DK28" s="201">
        <v>0</v>
      </c>
      <c r="DL28" s="201">
        <v>0</v>
      </c>
      <c r="DM28" s="201">
        <v>0</v>
      </c>
      <c r="DN28" s="201">
        <v>0</v>
      </c>
      <c r="DO28" s="201">
        <v>0</v>
      </c>
      <c r="DP28" s="201">
        <v>0</v>
      </c>
      <c r="DQ28" s="201">
        <v>0</v>
      </c>
      <c r="DR28" s="201">
        <v>0</v>
      </c>
      <c r="DS28" s="201">
        <v>1387386</v>
      </c>
      <c r="DT28" s="201">
        <v>349613</v>
      </c>
      <c r="DU28" s="201">
        <v>65561</v>
      </c>
      <c r="DV28" s="201">
        <v>28622</v>
      </c>
      <c r="DW28" s="201">
        <v>0</v>
      </c>
      <c r="DX28" s="201">
        <v>46351</v>
      </c>
      <c r="DY28" s="201">
        <v>61652</v>
      </c>
      <c r="DZ28" s="201">
        <v>0</v>
      </c>
      <c r="EA28" s="201">
        <v>0</v>
      </c>
      <c r="EB28" s="201">
        <v>0</v>
      </c>
      <c r="EC28" s="201">
        <v>0</v>
      </c>
      <c r="ED28" s="201">
        <v>0</v>
      </c>
      <c r="EE28" s="201">
        <v>0</v>
      </c>
      <c r="EF28" s="201">
        <v>5592</v>
      </c>
      <c r="EG28" s="201">
        <v>0</v>
      </c>
      <c r="EH28" s="201">
        <v>183135</v>
      </c>
      <c r="EI28" s="201">
        <v>0</v>
      </c>
      <c r="EJ28" s="201">
        <v>0</v>
      </c>
      <c r="EK28" s="201">
        <v>0</v>
      </c>
      <c r="EL28" s="201">
        <v>0</v>
      </c>
      <c r="EM28" s="201">
        <v>804132</v>
      </c>
      <c r="EN28" s="201">
        <v>157868</v>
      </c>
      <c r="EO28" s="201">
        <v>0</v>
      </c>
      <c r="EP28" s="201">
        <v>516942</v>
      </c>
      <c r="EQ28" s="201">
        <v>0</v>
      </c>
      <c r="ER28" s="201">
        <v>114133</v>
      </c>
      <c r="ES28" s="201">
        <v>31326</v>
      </c>
      <c r="ET28" s="201">
        <v>0</v>
      </c>
      <c r="EU28" s="201">
        <v>0</v>
      </c>
      <c r="EV28" s="201">
        <v>0</v>
      </c>
      <c r="EW28" s="201">
        <v>0</v>
      </c>
      <c r="EX28" s="201">
        <v>0</v>
      </c>
      <c r="EY28" s="201">
        <v>0</v>
      </c>
      <c r="EZ28" s="201">
        <v>0</v>
      </c>
      <c r="FA28" s="201">
        <v>0</v>
      </c>
      <c r="FB28" s="201">
        <v>1124687</v>
      </c>
      <c r="FC28" s="201">
        <v>0</v>
      </c>
      <c r="FD28" s="201">
        <v>0</v>
      </c>
      <c r="FE28" s="201">
        <v>0</v>
      </c>
      <c r="FF28" s="201">
        <v>0</v>
      </c>
      <c r="FG28" s="201">
        <v>326576</v>
      </c>
      <c r="FH28" s="201">
        <v>0</v>
      </c>
      <c r="FI28" s="201">
        <v>0</v>
      </c>
      <c r="FJ28" s="201">
        <v>190138</v>
      </c>
      <c r="FK28" s="201">
        <v>0</v>
      </c>
      <c r="FL28" s="201">
        <v>0</v>
      </c>
      <c r="FM28" s="201">
        <v>0</v>
      </c>
      <c r="FN28" s="201">
        <v>0</v>
      </c>
      <c r="FO28" s="201">
        <v>0</v>
      </c>
      <c r="FP28" s="201">
        <v>0</v>
      </c>
      <c r="FQ28" s="201">
        <v>0</v>
      </c>
      <c r="FR28" s="201">
        <v>0</v>
      </c>
      <c r="FS28" s="201">
        <v>0</v>
      </c>
      <c r="FT28" s="201">
        <v>0</v>
      </c>
      <c r="FU28" s="201">
        <v>0</v>
      </c>
      <c r="FV28" s="201">
        <v>117887</v>
      </c>
      <c r="FW28" s="201">
        <v>0</v>
      </c>
      <c r="FX28" s="201">
        <v>0</v>
      </c>
      <c r="FY28" s="201">
        <v>0</v>
      </c>
      <c r="FZ28" s="201">
        <v>0</v>
      </c>
      <c r="GA28" s="201">
        <v>0</v>
      </c>
      <c r="GB28" s="201">
        <v>0</v>
      </c>
      <c r="GC28" s="201">
        <v>0</v>
      </c>
      <c r="GD28" s="201">
        <v>0</v>
      </c>
      <c r="GE28" s="201">
        <v>0</v>
      </c>
      <c r="GF28" s="201">
        <v>0</v>
      </c>
      <c r="GG28" s="201">
        <v>0</v>
      </c>
      <c r="GH28" s="201">
        <v>0</v>
      </c>
      <c r="GI28" s="201">
        <v>0</v>
      </c>
      <c r="GJ28" s="201">
        <v>0</v>
      </c>
      <c r="GK28" s="201">
        <v>0</v>
      </c>
      <c r="GL28" s="201">
        <v>0</v>
      </c>
      <c r="GM28" s="201">
        <v>0</v>
      </c>
      <c r="GN28" s="201">
        <v>0</v>
      </c>
      <c r="GO28" s="201">
        <v>0</v>
      </c>
      <c r="GP28" s="201">
        <v>0</v>
      </c>
      <c r="GQ28" s="201">
        <v>0</v>
      </c>
      <c r="GR28" s="201">
        <v>0</v>
      </c>
      <c r="GS28" s="201">
        <v>0</v>
      </c>
      <c r="GT28" s="201">
        <v>0</v>
      </c>
      <c r="GU28" s="201">
        <v>0</v>
      </c>
      <c r="GV28" s="201">
        <v>0</v>
      </c>
      <c r="GW28" s="201">
        <v>0</v>
      </c>
      <c r="GX28" s="201">
        <v>0</v>
      </c>
      <c r="GY28" s="201">
        <v>0</v>
      </c>
      <c r="GZ28" s="201">
        <v>0</v>
      </c>
      <c r="HA28" s="201">
        <v>0</v>
      </c>
      <c r="HB28" s="201">
        <v>1026985</v>
      </c>
      <c r="HC28" s="201">
        <v>0</v>
      </c>
      <c r="HD28" s="201">
        <v>0</v>
      </c>
      <c r="HE28" s="201">
        <v>0</v>
      </c>
      <c r="HF28" s="201">
        <v>0</v>
      </c>
      <c r="HG28" s="201">
        <v>0</v>
      </c>
      <c r="HH28" s="201">
        <v>0</v>
      </c>
      <c r="HI28" s="201">
        <v>0</v>
      </c>
      <c r="HJ28" s="201">
        <v>0</v>
      </c>
      <c r="HK28" s="201">
        <v>0</v>
      </c>
      <c r="HL28" s="201">
        <v>0</v>
      </c>
      <c r="HM28" s="201">
        <v>0</v>
      </c>
      <c r="HN28" s="201">
        <v>0</v>
      </c>
      <c r="HP28" s="204" t="s">
        <v>863</v>
      </c>
      <c r="HQ28" s="200">
        <f>'Relative Weights'!$H$1</f>
        <v>2018</v>
      </c>
      <c r="HR28" s="201">
        <v>0</v>
      </c>
      <c r="HS28" s="201">
        <v>0</v>
      </c>
      <c r="HT28" s="201">
        <v>0</v>
      </c>
      <c r="HU28" s="201">
        <v>0</v>
      </c>
      <c r="HV28" s="201">
        <v>0</v>
      </c>
      <c r="HW28" s="201">
        <v>0</v>
      </c>
      <c r="HX28" s="201">
        <v>0</v>
      </c>
      <c r="HY28" s="201">
        <v>0</v>
      </c>
      <c r="HZ28" s="201">
        <v>0</v>
      </c>
      <c r="IA28" s="201">
        <v>0</v>
      </c>
      <c r="IB28" s="201">
        <v>0</v>
      </c>
      <c r="IC28" s="201">
        <v>0</v>
      </c>
      <c r="ID28" s="201">
        <v>0</v>
      </c>
      <c r="IE28" s="201">
        <v>0</v>
      </c>
      <c r="IF28" s="201">
        <v>0</v>
      </c>
      <c r="IG28" s="201">
        <v>0</v>
      </c>
      <c r="IH28" s="201">
        <v>0</v>
      </c>
      <c r="II28" s="201">
        <v>0</v>
      </c>
      <c r="IJ28" s="201">
        <v>0</v>
      </c>
      <c r="IK28" s="201">
        <v>0</v>
      </c>
      <c r="IL28" s="201">
        <v>0</v>
      </c>
      <c r="IM28" s="201">
        <v>0</v>
      </c>
      <c r="IN28" s="201">
        <v>0</v>
      </c>
      <c r="IO28" s="201">
        <v>0</v>
      </c>
      <c r="IP28" s="201">
        <v>0</v>
      </c>
      <c r="IQ28" s="201">
        <v>0</v>
      </c>
      <c r="IR28" s="201">
        <v>0</v>
      </c>
      <c r="IS28" s="201">
        <v>0</v>
      </c>
      <c r="IT28" s="201">
        <v>0</v>
      </c>
      <c r="IU28" s="201">
        <v>0</v>
      </c>
      <c r="IV28" s="201">
        <v>0</v>
      </c>
      <c r="IW28" s="201">
        <v>0</v>
      </c>
      <c r="IX28" s="201">
        <v>0</v>
      </c>
      <c r="IY28" s="201">
        <v>0</v>
      </c>
      <c r="IZ28" s="201">
        <v>0</v>
      </c>
      <c r="JA28" s="201">
        <v>0</v>
      </c>
      <c r="JB28" s="201">
        <v>0</v>
      </c>
      <c r="JC28" s="201">
        <v>0</v>
      </c>
      <c r="JD28" s="201">
        <v>0</v>
      </c>
      <c r="JE28" s="201">
        <v>0</v>
      </c>
      <c r="JF28" s="201">
        <v>0</v>
      </c>
      <c r="JG28" s="201">
        <v>0</v>
      </c>
      <c r="JH28" s="201">
        <v>0</v>
      </c>
      <c r="JI28" s="201">
        <v>0</v>
      </c>
      <c r="JJ28" s="201">
        <v>0</v>
      </c>
      <c r="JK28" s="201">
        <v>0</v>
      </c>
      <c r="JL28" s="201">
        <v>0</v>
      </c>
      <c r="JM28" s="201">
        <v>0</v>
      </c>
      <c r="JN28" s="201">
        <v>0</v>
      </c>
      <c r="JO28" s="201">
        <v>0</v>
      </c>
      <c r="JP28" s="201">
        <v>0</v>
      </c>
      <c r="JQ28" s="201">
        <v>0</v>
      </c>
      <c r="JR28" s="201">
        <v>0</v>
      </c>
      <c r="JS28" s="201">
        <v>0</v>
      </c>
      <c r="JT28" s="201">
        <v>0</v>
      </c>
      <c r="JU28" s="201">
        <v>0</v>
      </c>
      <c r="JV28" s="201">
        <v>0</v>
      </c>
      <c r="JW28" s="201">
        <v>0</v>
      </c>
      <c r="JX28" s="201">
        <v>0</v>
      </c>
      <c r="JY28" s="201">
        <v>0</v>
      </c>
      <c r="JZ28" s="201">
        <v>0</v>
      </c>
      <c r="KA28" s="201">
        <v>0</v>
      </c>
      <c r="KB28" s="201">
        <v>0</v>
      </c>
      <c r="KC28" s="201">
        <v>0</v>
      </c>
      <c r="KD28" s="201">
        <v>0</v>
      </c>
      <c r="KE28" s="201">
        <v>0</v>
      </c>
      <c r="KF28" s="201">
        <v>0</v>
      </c>
      <c r="KG28" s="201">
        <v>0</v>
      </c>
      <c r="KH28" s="201">
        <v>0</v>
      </c>
      <c r="KI28" s="201">
        <v>0</v>
      </c>
      <c r="KJ28" s="201">
        <v>0</v>
      </c>
      <c r="KK28" s="201">
        <v>0</v>
      </c>
      <c r="KL28" s="201">
        <v>0</v>
      </c>
      <c r="KM28" s="201">
        <v>0</v>
      </c>
      <c r="KN28" s="201">
        <v>0</v>
      </c>
      <c r="KO28" s="201">
        <v>0</v>
      </c>
      <c r="KP28" s="201">
        <v>0</v>
      </c>
      <c r="KQ28" s="201">
        <v>0</v>
      </c>
      <c r="KR28" s="201">
        <v>0</v>
      </c>
      <c r="KS28" s="201">
        <v>0</v>
      </c>
      <c r="KT28" s="201">
        <v>0</v>
      </c>
      <c r="KU28" s="201">
        <v>0</v>
      </c>
      <c r="KV28" s="201">
        <v>0</v>
      </c>
      <c r="KW28" s="201">
        <v>0</v>
      </c>
      <c r="KX28" s="201">
        <v>0</v>
      </c>
      <c r="KY28" s="201">
        <v>0</v>
      </c>
      <c r="KZ28" s="201">
        <v>0</v>
      </c>
      <c r="LA28" s="201">
        <v>0</v>
      </c>
      <c r="LB28" s="201">
        <v>0</v>
      </c>
      <c r="LC28" s="201">
        <v>0</v>
      </c>
      <c r="LD28" s="201">
        <v>0</v>
      </c>
      <c r="LE28" s="201">
        <v>0</v>
      </c>
      <c r="LF28" s="201">
        <v>0</v>
      </c>
      <c r="LG28" s="201">
        <v>0</v>
      </c>
      <c r="LH28" s="201">
        <v>0</v>
      </c>
      <c r="LI28" s="201">
        <v>0</v>
      </c>
      <c r="LJ28" s="201">
        <v>0</v>
      </c>
      <c r="LK28" s="201">
        <v>0</v>
      </c>
      <c r="LL28" s="201">
        <v>0</v>
      </c>
      <c r="LM28" s="201">
        <v>0</v>
      </c>
      <c r="LN28" s="201">
        <v>0</v>
      </c>
      <c r="LO28" s="201">
        <v>0</v>
      </c>
      <c r="LP28" s="201">
        <v>0</v>
      </c>
      <c r="LQ28" s="201">
        <v>0</v>
      </c>
      <c r="LR28" s="201">
        <v>0</v>
      </c>
      <c r="LS28" s="201">
        <v>0</v>
      </c>
      <c r="LT28" s="201">
        <v>0</v>
      </c>
      <c r="LU28" s="201">
        <v>0</v>
      </c>
      <c r="LV28" s="201">
        <v>0</v>
      </c>
      <c r="LW28" s="201">
        <v>0</v>
      </c>
      <c r="LX28" s="201">
        <v>0</v>
      </c>
      <c r="LY28" s="201">
        <v>0</v>
      </c>
      <c r="LZ28" s="201">
        <v>0</v>
      </c>
      <c r="MA28" s="201">
        <v>0</v>
      </c>
      <c r="MB28" s="201">
        <v>0</v>
      </c>
      <c r="MC28" s="201">
        <v>0</v>
      </c>
      <c r="MD28" s="201">
        <v>0</v>
      </c>
      <c r="ME28" s="201">
        <v>0</v>
      </c>
      <c r="MF28" s="201">
        <v>0</v>
      </c>
      <c r="MG28" s="201">
        <v>0</v>
      </c>
      <c r="MH28" s="201">
        <v>0</v>
      </c>
      <c r="MI28" s="201">
        <v>0</v>
      </c>
      <c r="MJ28" s="201">
        <v>0</v>
      </c>
      <c r="MK28" s="201">
        <v>0</v>
      </c>
      <c r="ML28" s="201">
        <v>0</v>
      </c>
      <c r="MM28" s="201">
        <v>0</v>
      </c>
      <c r="MN28" s="201">
        <v>0</v>
      </c>
      <c r="MO28" s="201">
        <v>0</v>
      </c>
      <c r="MP28" s="201">
        <v>0</v>
      </c>
      <c r="MQ28" s="201">
        <v>0</v>
      </c>
      <c r="MR28" s="201">
        <v>0</v>
      </c>
      <c r="MS28" s="201">
        <v>0</v>
      </c>
      <c r="MT28" s="201">
        <v>0</v>
      </c>
      <c r="MU28" s="201">
        <v>0</v>
      </c>
      <c r="MV28" s="201">
        <v>0</v>
      </c>
      <c r="MW28" s="201">
        <v>0</v>
      </c>
      <c r="MX28" s="201">
        <v>0</v>
      </c>
      <c r="MY28" s="201">
        <v>0</v>
      </c>
      <c r="MZ28" s="201">
        <v>0</v>
      </c>
      <c r="NA28" s="201">
        <v>0</v>
      </c>
      <c r="NB28" s="201">
        <v>0</v>
      </c>
      <c r="NC28" s="201">
        <v>0</v>
      </c>
      <c r="ND28" s="201">
        <v>0</v>
      </c>
      <c r="NE28" s="201">
        <v>0</v>
      </c>
      <c r="NF28" s="201">
        <v>0</v>
      </c>
      <c r="NG28" s="201">
        <v>0</v>
      </c>
      <c r="NH28" s="201">
        <v>0</v>
      </c>
      <c r="NI28" s="201">
        <v>0</v>
      </c>
      <c r="NJ28" s="201">
        <v>0</v>
      </c>
      <c r="NK28" s="201">
        <v>0</v>
      </c>
      <c r="NL28" s="201">
        <v>0</v>
      </c>
      <c r="NM28" s="201">
        <v>0</v>
      </c>
      <c r="NN28" s="201">
        <v>0</v>
      </c>
      <c r="NO28" s="201">
        <v>0</v>
      </c>
      <c r="NP28" s="201">
        <v>0</v>
      </c>
      <c r="NQ28" s="201">
        <v>0</v>
      </c>
      <c r="NR28" s="201">
        <v>0</v>
      </c>
      <c r="NS28" s="201">
        <v>0</v>
      </c>
      <c r="NT28" s="201">
        <v>0</v>
      </c>
      <c r="NU28" s="201">
        <v>0</v>
      </c>
      <c r="NV28" s="201">
        <v>0</v>
      </c>
      <c r="NW28" s="201">
        <v>0</v>
      </c>
      <c r="NX28" s="201">
        <v>0</v>
      </c>
      <c r="NY28" s="201">
        <v>0</v>
      </c>
      <c r="NZ28" s="201">
        <v>0</v>
      </c>
      <c r="OA28" s="201">
        <v>0</v>
      </c>
      <c r="OB28" s="201">
        <v>0</v>
      </c>
      <c r="OC28" s="201">
        <v>0</v>
      </c>
      <c r="OD28" s="201">
        <v>0</v>
      </c>
      <c r="OE28" s="201">
        <v>0</v>
      </c>
      <c r="OF28" s="201">
        <v>0</v>
      </c>
      <c r="OG28" s="201">
        <v>0</v>
      </c>
      <c r="OH28" s="201">
        <v>0</v>
      </c>
      <c r="OI28" s="201">
        <v>0</v>
      </c>
      <c r="OJ28" s="201">
        <v>0</v>
      </c>
      <c r="OK28" s="201">
        <v>0</v>
      </c>
      <c r="OL28" s="201">
        <v>0</v>
      </c>
      <c r="OM28" s="201">
        <v>0</v>
      </c>
      <c r="ON28" s="201">
        <v>0</v>
      </c>
      <c r="OO28" s="201">
        <v>0</v>
      </c>
      <c r="OP28" s="201">
        <v>0</v>
      </c>
      <c r="OQ28" s="201">
        <v>0</v>
      </c>
      <c r="OR28" s="201">
        <v>0</v>
      </c>
      <c r="OS28" s="201">
        <v>0</v>
      </c>
      <c r="OT28" s="201">
        <v>0</v>
      </c>
      <c r="OU28" s="201">
        <v>0</v>
      </c>
      <c r="OV28" s="201">
        <v>0</v>
      </c>
      <c r="OW28" s="201">
        <v>0</v>
      </c>
      <c r="OX28" s="201">
        <v>0</v>
      </c>
      <c r="OY28" s="201">
        <v>0</v>
      </c>
      <c r="OZ28" s="201">
        <v>0</v>
      </c>
      <c r="PA28" s="201">
        <v>0</v>
      </c>
      <c r="PB28" s="201">
        <v>0</v>
      </c>
      <c r="PC28" s="201">
        <v>0</v>
      </c>
      <c r="PD28" s="201">
        <v>0</v>
      </c>
      <c r="PE28" s="201">
        <v>0</v>
      </c>
      <c r="PF28" s="201">
        <v>0</v>
      </c>
      <c r="PG28" s="201">
        <v>0</v>
      </c>
      <c r="PH28" s="201">
        <v>0</v>
      </c>
      <c r="PI28" s="201">
        <v>0</v>
      </c>
      <c r="PJ28" s="201">
        <v>3143634.469541274</v>
      </c>
      <c r="PK28" s="201">
        <v>633548.53481930192</v>
      </c>
      <c r="PL28" s="201">
        <v>81847.547969851585</v>
      </c>
      <c r="PM28" s="201">
        <v>0</v>
      </c>
      <c r="PN28" s="201">
        <v>918463.79305556277</v>
      </c>
      <c r="PO28" s="201">
        <v>200351.15218489134</v>
      </c>
      <c r="PP28" s="201">
        <v>116075.43074603591</v>
      </c>
      <c r="PQ28" s="201">
        <v>1282106.8020899319</v>
      </c>
      <c r="PR28" s="201">
        <v>0</v>
      </c>
      <c r="PS28" s="201">
        <v>0</v>
      </c>
      <c r="PT28" s="201">
        <v>0</v>
      </c>
      <c r="PU28" s="201">
        <v>0</v>
      </c>
      <c r="PV28" s="201">
        <v>0</v>
      </c>
      <c r="PW28" s="201">
        <v>6981.1547756655646</v>
      </c>
      <c r="PX28" s="201">
        <v>0</v>
      </c>
      <c r="PY28" s="201">
        <v>1779881.114817485</v>
      </c>
      <c r="PZ28" s="201">
        <v>0</v>
      </c>
      <c r="QA28" s="201">
        <v>0</v>
      </c>
      <c r="QB28" s="201">
        <v>0</v>
      </c>
      <c r="QC28" s="201">
        <v>0</v>
      </c>
      <c r="QD28" s="298">
        <v>1</v>
      </c>
    </row>
    <row r="29" spans="1:446" x14ac:dyDescent="0.2">
      <c r="A29" s="200" t="s">
        <v>179</v>
      </c>
      <c r="B29" s="200" t="s">
        <v>103</v>
      </c>
      <c r="C29" s="201">
        <f>ROUND(SFASU!H18,0)-ROUND(SFASU!H288,0)</f>
        <v>0</v>
      </c>
      <c r="D29" s="311">
        <v>3624</v>
      </c>
      <c r="E29" s="200" t="s">
        <v>103</v>
      </c>
      <c r="F29" s="200">
        <v>2018</v>
      </c>
      <c r="G29" s="201">
        <v>61300936</v>
      </c>
      <c r="H29" s="201">
        <v>2827779</v>
      </c>
      <c r="I29" s="201">
        <v>17818951</v>
      </c>
      <c r="J29" s="201">
        <v>10082449</v>
      </c>
      <c r="K29" s="201">
        <v>24639062</v>
      </c>
      <c r="L29" s="200" t="s">
        <v>759</v>
      </c>
      <c r="M29" s="200" t="s">
        <v>760</v>
      </c>
      <c r="N29" s="200" t="s">
        <v>761</v>
      </c>
      <c r="O29" s="201">
        <v>5632</v>
      </c>
      <c r="P29" s="201">
        <v>5437</v>
      </c>
      <c r="Q29" s="201">
        <v>1455</v>
      </c>
      <c r="R29" s="201">
        <v>54</v>
      </c>
      <c r="S29" s="201">
        <v>0</v>
      </c>
      <c r="T29" s="203" t="s">
        <v>835</v>
      </c>
      <c r="U29" s="203" t="s">
        <v>836</v>
      </c>
      <c r="V29" s="203" t="s">
        <v>837</v>
      </c>
      <c r="W29" s="201">
        <v>92984</v>
      </c>
      <c r="X29" s="201">
        <v>29295</v>
      </c>
      <c r="Y29" s="201">
        <v>19252</v>
      </c>
      <c r="Z29" s="201">
        <v>3913</v>
      </c>
      <c r="AA29" s="201">
        <v>4730</v>
      </c>
      <c r="AB29" s="201">
        <v>2681</v>
      </c>
      <c r="AC29" s="201">
        <v>9285</v>
      </c>
      <c r="AD29" s="201">
        <v>0</v>
      </c>
      <c r="AE29" s="201">
        <v>975</v>
      </c>
      <c r="AF29" s="201">
        <v>0</v>
      </c>
      <c r="AG29" s="201">
        <v>0</v>
      </c>
      <c r="AH29" s="201">
        <v>54</v>
      </c>
      <c r="AI29" s="201">
        <v>4212</v>
      </c>
      <c r="AJ29" s="201">
        <v>4628</v>
      </c>
      <c r="AK29" s="201">
        <v>0</v>
      </c>
      <c r="AL29" s="201">
        <v>11004</v>
      </c>
      <c r="AM29" s="201">
        <v>0</v>
      </c>
      <c r="AN29" s="201">
        <v>0</v>
      </c>
      <c r="AO29" s="201">
        <v>721</v>
      </c>
      <c r="AP29" s="201">
        <v>313</v>
      </c>
      <c r="AQ29" s="201">
        <v>18171</v>
      </c>
      <c r="AR29" s="201">
        <v>6495</v>
      </c>
      <c r="AS29" s="201">
        <v>9043</v>
      </c>
      <c r="AT29" s="201">
        <v>12806</v>
      </c>
      <c r="AU29" s="201">
        <v>4580</v>
      </c>
      <c r="AV29" s="201">
        <v>2026</v>
      </c>
      <c r="AW29" s="201">
        <v>6519</v>
      </c>
      <c r="AX29" s="201">
        <v>0</v>
      </c>
      <c r="AY29" s="201">
        <v>3579</v>
      </c>
      <c r="AZ29" s="201">
        <v>0</v>
      </c>
      <c r="BA29" s="201">
        <v>0</v>
      </c>
      <c r="BB29" s="201">
        <v>0</v>
      </c>
      <c r="BC29" s="201">
        <v>2959</v>
      </c>
      <c r="BD29" s="201">
        <v>7421</v>
      </c>
      <c r="BE29" s="201">
        <v>0</v>
      </c>
      <c r="BF29" s="201">
        <v>20847</v>
      </c>
      <c r="BG29" s="201">
        <v>0</v>
      </c>
      <c r="BH29" s="201">
        <v>2565</v>
      </c>
      <c r="BI29" s="201">
        <v>331</v>
      </c>
      <c r="BJ29" s="201">
        <v>7403</v>
      </c>
      <c r="BK29" s="201">
        <v>2870</v>
      </c>
      <c r="BL29" s="201">
        <v>1962</v>
      </c>
      <c r="BM29" s="201">
        <v>1180</v>
      </c>
      <c r="BN29" s="201">
        <v>13363</v>
      </c>
      <c r="BO29" s="201">
        <v>500</v>
      </c>
      <c r="BP29" s="201">
        <v>12</v>
      </c>
      <c r="BQ29" s="201">
        <v>736</v>
      </c>
      <c r="BR29" s="201">
        <v>0</v>
      </c>
      <c r="BS29" s="201">
        <v>2417</v>
      </c>
      <c r="BT29" s="201">
        <v>0</v>
      </c>
      <c r="BU29" s="201">
        <v>0</v>
      </c>
      <c r="BV29" s="201">
        <v>0</v>
      </c>
      <c r="BW29" s="201">
        <v>0</v>
      </c>
      <c r="BX29" s="201">
        <v>2098</v>
      </c>
      <c r="BY29" s="201">
        <v>0</v>
      </c>
      <c r="BZ29" s="201">
        <v>2733</v>
      </c>
      <c r="CA29" s="201">
        <v>0</v>
      </c>
      <c r="CB29" s="201">
        <v>0</v>
      </c>
      <c r="CC29" s="201">
        <v>0</v>
      </c>
      <c r="CD29" s="201">
        <v>247</v>
      </c>
      <c r="CE29" s="201">
        <v>297</v>
      </c>
      <c r="CF29" s="201">
        <v>0</v>
      </c>
      <c r="CG29" s="201">
        <v>0</v>
      </c>
      <c r="CH29" s="201">
        <v>623</v>
      </c>
      <c r="CI29" s="201">
        <v>56</v>
      </c>
      <c r="CJ29" s="201">
        <v>0</v>
      </c>
      <c r="CK29" s="201">
        <v>0</v>
      </c>
      <c r="CL29" s="201">
        <v>0</v>
      </c>
      <c r="CM29" s="201">
        <v>0</v>
      </c>
      <c r="CN29" s="201">
        <v>0</v>
      </c>
      <c r="CO29" s="201">
        <v>0</v>
      </c>
      <c r="CP29" s="201">
        <v>0</v>
      </c>
      <c r="CQ29" s="201">
        <v>0</v>
      </c>
      <c r="CR29" s="201">
        <v>0</v>
      </c>
      <c r="CS29" s="201">
        <v>0</v>
      </c>
      <c r="CT29" s="201">
        <v>0</v>
      </c>
      <c r="CU29" s="201">
        <v>0</v>
      </c>
      <c r="CV29" s="201">
        <v>0</v>
      </c>
      <c r="CW29" s="201">
        <v>0</v>
      </c>
      <c r="CX29" s="201">
        <v>0</v>
      </c>
      <c r="CY29" s="201">
        <v>0</v>
      </c>
      <c r="CZ29" s="201">
        <v>0</v>
      </c>
      <c r="DA29" s="201">
        <v>0</v>
      </c>
      <c r="DB29" s="201">
        <v>0</v>
      </c>
      <c r="DC29" s="201">
        <v>0</v>
      </c>
      <c r="DD29" s="201">
        <v>0</v>
      </c>
      <c r="DE29" s="201">
        <v>0</v>
      </c>
      <c r="DF29" s="201">
        <v>0</v>
      </c>
      <c r="DG29" s="201">
        <v>0</v>
      </c>
      <c r="DH29" s="201">
        <v>0</v>
      </c>
      <c r="DI29" s="201">
        <v>0</v>
      </c>
      <c r="DJ29" s="201">
        <v>0</v>
      </c>
      <c r="DK29" s="201">
        <v>0</v>
      </c>
      <c r="DL29" s="201">
        <v>0</v>
      </c>
      <c r="DM29" s="201">
        <v>0</v>
      </c>
      <c r="DN29" s="201">
        <v>0</v>
      </c>
      <c r="DO29" s="201">
        <v>0</v>
      </c>
      <c r="DP29" s="201">
        <v>0</v>
      </c>
      <c r="DQ29" s="201">
        <v>0</v>
      </c>
      <c r="DR29" s="201">
        <v>0</v>
      </c>
      <c r="DS29" s="201">
        <v>7621417</v>
      </c>
      <c r="DT29" s="201">
        <v>2158922</v>
      </c>
      <c r="DU29" s="201">
        <v>2553707</v>
      </c>
      <c r="DV29" s="201">
        <v>283873</v>
      </c>
      <c r="DW29" s="201">
        <v>562058</v>
      </c>
      <c r="DX29" s="201">
        <v>369422</v>
      </c>
      <c r="DY29" s="201">
        <v>471105</v>
      </c>
      <c r="DZ29" s="201">
        <v>0</v>
      </c>
      <c r="EA29" s="201">
        <v>142364</v>
      </c>
      <c r="EB29" s="201">
        <v>0</v>
      </c>
      <c r="EC29" s="201">
        <v>0</v>
      </c>
      <c r="ED29" s="201">
        <v>6376</v>
      </c>
      <c r="EE29" s="201">
        <v>247451</v>
      </c>
      <c r="EF29" s="201">
        <v>250668</v>
      </c>
      <c r="EG29" s="201">
        <v>0</v>
      </c>
      <c r="EH29" s="201">
        <v>915008</v>
      </c>
      <c r="EI29" s="201">
        <v>0</v>
      </c>
      <c r="EJ29" s="201">
        <v>0</v>
      </c>
      <c r="EK29" s="201">
        <v>90094</v>
      </c>
      <c r="EL29" s="201">
        <v>34314</v>
      </c>
      <c r="EM29" s="201">
        <v>2654147</v>
      </c>
      <c r="EN29" s="201">
        <v>1403186</v>
      </c>
      <c r="EO29" s="201">
        <v>1906611</v>
      </c>
      <c r="EP29" s="201">
        <v>1509510</v>
      </c>
      <c r="EQ29" s="201">
        <v>723496</v>
      </c>
      <c r="ER29" s="201">
        <v>361206</v>
      </c>
      <c r="ES29" s="201">
        <v>509425</v>
      </c>
      <c r="ET29" s="201">
        <v>0</v>
      </c>
      <c r="EU29" s="201">
        <v>544173</v>
      </c>
      <c r="EV29" s="201">
        <v>0</v>
      </c>
      <c r="EW29" s="201">
        <v>0</v>
      </c>
      <c r="EX29" s="201">
        <v>0</v>
      </c>
      <c r="EY29" s="201">
        <v>214423</v>
      </c>
      <c r="EZ29" s="201">
        <v>577230</v>
      </c>
      <c r="FA29" s="201">
        <v>0</v>
      </c>
      <c r="FB29" s="201">
        <v>2850055</v>
      </c>
      <c r="FC29" s="201">
        <v>0</v>
      </c>
      <c r="FD29" s="201">
        <v>251393</v>
      </c>
      <c r="FE29" s="201">
        <v>54313</v>
      </c>
      <c r="FF29" s="201">
        <v>2100604</v>
      </c>
      <c r="FG29" s="201">
        <v>1291087</v>
      </c>
      <c r="FH29" s="201">
        <v>993214</v>
      </c>
      <c r="FI29" s="201">
        <v>642719</v>
      </c>
      <c r="FJ29" s="201">
        <v>2125329</v>
      </c>
      <c r="FK29" s="201">
        <v>270610</v>
      </c>
      <c r="FL29" s="201">
        <v>15785</v>
      </c>
      <c r="FM29" s="201">
        <v>160682</v>
      </c>
      <c r="FN29" s="201">
        <v>0</v>
      </c>
      <c r="FO29" s="201">
        <v>531899</v>
      </c>
      <c r="FP29" s="201">
        <v>0</v>
      </c>
      <c r="FQ29" s="201">
        <v>0</v>
      </c>
      <c r="FR29" s="201">
        <v>0</v>
      </c>
      <c r="FS29" s="201">
        <v>0</v>
      </c>
      <c r="FT29" s="201">
        <v>516868</v>
      </c>
      <c r="FU29" s="201">
        <v>0</v>
      </c>
      <c r="FV29" s="201">
        <v>787891</v>
      </c>
      <c r="FW29" s="201">
        <v>0</v>
      </c>
      <c r="FX29" s="201">
        <v>0</v>
      </c>
      <c r="FY29" s="201">
        <v>0</v>
      </c>
      <c r="FZ29" s="201">
        <v>106354</v>
      </c>
      <c r="GA29" s="201">
        <v>188036</v>
      </c>
      <c r="GB29" s="201">
        <v>0</v>
      </c>
      <c r="GC29" s="201">
        <v>0</v>
      </c>
      <c r="GD29" s="201">
        <v>329969</v>
      </c>
      <c r="GE29" s="201">
        <v>51692</v>
      </c>
      <c r="GF29" s="201">
        <v>0</v>
      </c>
      <c r="GG29" s="201">
        <v>0</v>
      </c>
      <c r="GH29" s="201">
        <v>0</v>
      </c>
      <c r="GI29" s="201">
        <v>0</v>
      </c>
      <c r="GJ29" s="201">
        <v>0</v>
      </c>
      <c r="GK29" s="201">
        <v>0</v>
      </c>
      <c r="GL29" s="201">
        <v>0</v>
      </c>
      <c r="GM29" s="201">
        <v>0</v>
      </c>
      <c r="GN29" s="201">
        <v>0</v>
      </c>
      <c r="GO29" s="201">
        <v>0</v>
      </c>
      <c r="GP29" s="201">
        <v>0</v>
      </c>
      <c r="GQ29" s="201">
        <v>0</v>
      </c>
      <c r="GR29" s="201">
        <v>0</v>
      </c>
      <c r="GS29" s="201">
        <v>0</v>
      </c>
      <c r="GT29" s="201">
        <v>0</v>
      </c>
      <c r="GU29" s="201">
        <v>0</v>
      </c>
      <c r="GV29" s="201">
        <v>0</v>
      </c>
      <c r="GW29" s="201">
        <v>0</v>
      </c>
      <c r="GX29" s="201">
        <v>0</v>
      </c>
      <c r="GY29" s="201">
        <v>0</v>
      </c>
      <c r="GZ29" s="201">
        <v>0</v>
      </c>
      <c r="HA29" s="201">
        <v>0</v>
      </c>
      <c r="HB29" s="201">
        <v>0</v>
      </c>
      <c r="HC29" s="201">
        <v>0</v>
      </c>
      <c r="HD29" s="201">
        <v>0</v>
      </c>
      <c r="HE29" s="201">
        <v>0</v>
      </c>
      <c r="HF29" s="201">
        <v>0</v>
      </c>
      <c r="HG29" s="201">
        <v>0</v>
      </c>
      <c r="HH29" s="201">
        <v>0</v>
      </c>
      <c r="HI29" s="201">
        <v>0</v>
      </c>
      <c r="HJ29" s="201">
        <v>0</v>
      </c>
      <c r="HK29" s="201">
        <v>0</v>
      </c>
      <c r="HL29" s="201">
        <v>0</v>
      </c>
      <c r="HM29" s="201">
        <v>0</v>
      </c>
      <c r="HN29" s="201">
        <v>0</v>
      </c>
      <c r="HP29" s="202" t="s">
        <v>160</v>
      </c>
      <c r="HQ29" s="200">
        <f>'Relative Weights'!$H$1</f>
        <v>2018</v>
      </c>
      <c r="HR29" s="201">
        <v>346349</v>
      </c>
      <c r="HS29" s="201">
        <v>408969</v>
      </c>
      <c r="HT29" s="201">
        <v>61448</v>
      </c>
      <c r="HU29" s="201">
        <v>17732</v>
      </c>
      <c r="HV29" s="201">
        <v>6219</v>
      </c>
      <c r="HW29" s="201">
        <v>8747</v>
      </c>
      <c r="HX29" s="201">
        <v>24830</v>
      </c>
      <c r="HY29" s="201">
        <v>0</v>
      </c>
      <c r="HZ29" s="201">
        <v>4653</v>
      </c>
      <c r="IA29" s="201">
        <v>0</v>
      </c>
      <c r="IB29" s="201">
        <v>0</v>
      </c>
      <c r="IC29" s="201">
        <v>197</v>
      </c>
      <c r="ID29" s="201">
        <v>15393</v>
      </c>
      <c r="IE29" s="201">
        <v>17665</v>
      </c>
      <c r="IF29" s="201">
        <v>0</v>
      </c>
      <c r="IG29" s="201">
        <v>22377</v>
      </c>
      <c r="IH29" s="201">
        <v>0</v>
      </c>
      <c r="II29" s="201">
        <v>2015</v>
      </c>
      <c r="IJ29" s="201">
        <v>1515</v>
      </c>
      <c r="IK29" s="201">
        <v>34734</v>
      </c>
      <c r="IL29" s="201">
        <v>106017</v>
      </c>
      <c r="IM29" s="201">
        <v>107454</v>
      </c>
      <c r="IN29" s="201">
        <v>47473</v>
      </c>
      <c r="IO29" s="201">
        <v>136916</v>
      </c>
      <c r="IP29" s="201">
        <v>10805</v>
      </c>
      <c r="IQ29" s="201">
        <v>7878</v>
      </c>
      <c r="IR29" s="201">
        <v>24289</v>
      </c>
      <c r="IS29" s="201">
        <v>0</v>
      </c>
      <c r="IT29" s="201">
        <v>33661</v>
      </c>
      <c r="IU29" s="201">
        <v>0</v>
      </c>
      <c r="IV29" s="201">
        <v>0</v>
      </c>
      <c r="IW29" s="201">
        <v>0</v>
      </c>
      <c r="IX29" s="201">
        <v>25478</v>
      </c>
      <c r="IY29" s="201">
        <v>39703</v>
      </c>
      <c r="IZ29" s="201">
        <v>0</v>
      </c>
      <c r="JA29" s="201">
        <v>60162</v>
      </c>
      <c r="JB29" s="201">
        <v>0</v>
      </c>
      <c r="JC29" s="201">
        <v>18757</v>
      </c>
      <c r="JD29" s="201">
        <v>2101</v>
      </c>
      <c r="JE29" s="201">
        <v>1099</v>
      </c>
      <c r="JF29" s="201">
        <v>10309</v>
      </c>
      <c r="JG29" s="201">
        <v>29749</v>
      </c>
      <c r="JH29" s="201">
        <v>4318</v>
      </c>
      <c r="JI29" s="201">
        <v>31868</v>
      </c>
      <c r="JJ29" s="201">
        <v>869</v>
      </c>
      <c r="JK29" s="201">
        <v>39</v>
      </c>
      <c r="JL29" s="201">
        <v>2347</v>
      </c>
      <c r="JM29" s="201">
        <v>0</v>
      </c>
      <c r="JN29" s="201">
        <v>22743</v>
      </c>
      <c r="JO29" s="201">
        <v>0</v>
      </c>
      <c r="JP29" s="201">
        <v>0</v>
      </c>
      <c r="JQ29" s="201">
        <v>0</v>
      </c>
      <c r="JR29" s="201">
        <v>0</v>
      </c>
      <c r="JS29" s="201">
        <v>5562</v>
      </c>
      <c r="JT29" s="201">
        <v>0</v>
      </c>
      <c r="JU29" s="201">
        <v>11011</v>
      </c>
      <c r="JV29" s="201">
        <v>0</v>
      </c>
      <c r="JW29" s="201">
        <v>0</v>
      </c>
      <c r="JX29" s="201">
        <v>0</v>
      </c>
      <c r="JY29" s="201">
        <v>0</v>
      </c>
      <c r="JZ29" s="201">
        <v>800</v>
      </c>
      <c r="KA29" s="201">
        <v>0</v>
      </c>
      <c r="KB29" s="201">
        <v>0</v>
      </c>
      <c r="KC29" s="201">
        <v>0</v>
      </c>
      <c r="KD29" s="201">
        <v>0</v>
      </c>
      <c r="KE29" s="201">
        <v>0</v>
      </c>
      <c r="KF29" s="201">
        <v>0</v>
      </c>
      <c r="KG29" s="201">
        <v>0</v>
      </c>
      <c r="KH29" s="201">
        <v>0</v>
      </c>
      <c r="KI29" s="201">
        <v>0</v>
      </c>
      <c r="KJ29" s="201">
        <v>0</v>
      </c>
      <c r="KK29" s="201">
        <v>0</v>
      </c>
      <c r="KL29" s="201">
        <v>0</v>
      </c>
      <c r="KM29" s="201">
        <v>0</v>
      </c>
      <c r="KN29" s="201">
        <v>0</v>
      </c>
      <c r="KO29" s="201">
        <v>0</v>
      </c>
      <c r="KP29" s="201">
        <v>0</v>
      </c>
      <c r="KQ29" s="201">
        <v>0</v>
      </c>
      <c r="KR29" s="201">
        <v>0</v>
      </c>
      <c r="KS29" s="201">
        <v>0</v>
      </c>
      <c r="KT29" s="201">
        <v>0</v>
      </c>
      <c r="KU29" s="201">
        <v>0</v>
      </c>
      <c r="KV29" s="201">
        <v>0</v>
      </c>
      <c r="KW29" s="201">
        <v>0</v>
      </c>
      <c r="KX29" s="201">
        <v>0</v>
      </c>
      <c r="KY29" s="201">
        <v>0</v>
      </c>
      <c r="KZ29" s="201">
        <v>0</v>
      </c>
      <c r="LA29" s="201">
        <v>0</v>
      </c>
      <c r="LB29" s="201">
        <v>0</v>
      </c>
      <c r="LC29" s="201">
        <v>0</v>
      </c>
      <c r="LD29" s="201">
        <v>0</v>
      </c>
      <c r="LE29" s="201">
        <v>0</v>
      </c>
      <c r="LF29" s="201">
        <v>0</v>
      </c>
      <c r="LG29" s="201">
        <v>0</v>
      </c>
      <c r="LH29" s="201">
        <v>0</v>
      </c>
      <c r="LI29" s="201">
        <v>0</v>
      </c>
      <c r="LJ29" s="201">
        <v>0</v>
      </c>
      <c r="LK29" s="201">
        <v>0</v>
      </c>
      <c r="LL29" s="201">
        <v>0</v>
      </c>
      <c r="LM29" s="201">
        <v>0</v>
      </c>
      <c r="LN29" s="201">
        <v>82215</v>
      </c>
      <c r="LO29" s="201">
        <v>23289</v>
      </c>
      <c r="LP29" s="201">
        <v>27548</v>
      </c>
      <c r="LQ29" s="201">
        <v>3062</v>
      </c>
      <c r="LR29" s="201">
        <v>6063</v>
      </c>
      <c r="LS29" s="201">
        <v>3985</v>
      </c>
      <c r="LT29" s="201">
        <v>5082</v>
      </c>
      <c r="LU29" s="201">
        <v>0</v>
      </c>
      <c r="LV29" s="201">
        <v>1536</v>
      </c>
      <c r="LW29" s="201">
        <v>0</v>
      </c>
      <c r="LX29" s="201">
        <v>0</v>
      </c>
      <c r="LY29" s="201">
        <v>69</v>
      </c>
      <c r="LZ29" s="201">
        <v>2669</v>
      </c>
      <c r="MA29" s="201">
        <v>2704</v>
      </c>
      <c r="MB29" s="201">
        <v>0</v>
      </c>
      <c r="MC29" s="201">
        <v>9871</v>
      </c>
      <c r="MD29" s="201">
        <v>0</v>
      </c>
      <c r="ME29" s="201">
        <v>0</v>
      </c>
      <c r="MF29" s="201">
        <v>972</v>
      </c>
      <c r="MG29" s="201">
        <v>370</v>
      </c>
      <c r="MH29" s="201">
        <v>28631</v>
      </c>
      <c r="MI29" s="201">
        <v>15137</v>
      </c>
      <c r="MJ29" s="201">
        <v>20567</v>
      </c>
      <c r="MK29" s="201">
        <v>16284</v>
      </c>
      <c r="ML29" s="201">
        <v>7805</v>
      </c>
      <c r="MM29" s="201">
        <v>3896</v>
      </c>
      <c r="MN29" s="201">
        <v>5495</v>
      </c>
      <c r="MO29" s="201">
        <v>0</v>
      </c>
      <c r="MP29" s="201">
        <v>5870</v>
      </c>
      <c r="MQ29" s="201">
        <v>0</v>
      </c>
      <c r="MR29" s="201">
        <v>0</v>
      </c>
      <c r="MS29" s="201">
        <v>0</v>
      </c>
      <c r="MT29" s="201">
        <v>2313</v>
      </c>
      <c r="MU29" s="201">
        <v>6227</v>
      </c>
      <c r="MV29" s="201">
        <v>0</v>
      </c>
      <c r="MW29" s="201">
        <v>30745</v>
      </c>
      <c r="MX29" s="201">
        <v>0</v>
      </c>
      <c r="MY29" s="201">
        <v>2712</v>
      </c>
      <c r="MZ29" s="201">
        <v>586</v>
      </c>
      <c r="NA29" s="201">
        <v>22660</v>
      </c>
      <c r="NB29" s="201">
        <v>13928</v>
      </c>
      <c r="NC29" s="201">
        <v>10714</v>
      </c>
      <c r="ND29" s="201">
        <v>6933</v>
      </c>
      <c r="NE29" s="201">
        <v>22927</v>
      </c>
      <c r="NF29" s="201">
        <v>2919</v>
      </c>
      <c r="NG29" s="201">
        <v>170</v>
      </c>
      <c r="NH29" s="201">
        <v>1733</v>
      </c>
      <c r="NI29" s="201">
        <v>0</v>
      </c>
      <c r="NJ29" s="201">
        <v>5738</v>
      </c>
      <c r="NK29" s="201">
        <v>0</v>
      </c>
      <c r="NL29" s="201">
        <v>0</v>
      </c>
      <c r="NM29" s="201">
        <v>0</v>
      </c>
      <c r="NN29" s="201">
        <v>0</v>
      </c>
      <c r="NO29" s="201">
        <v>5576</v>
      </c>
      <c r="NP29" s="201">
        <v>0</v>
      </c>
      <c r="NQ29" s="201">
        <v>8499</v>
      </c>
      <c r="NR29" s="201">
        <v>0</v>
      </c>
      <c r="NS29" s="201">
        <v>0</v>
      </c>
      <c r="NT29" s="201">
        <v>0</v>
      </c>
      <c r="NU29" s="201">
        <v>1147</v>
      </c>
      <c r="NV29" s="201">
        <v>2029</v>
      </c>
      <c r="NW29" s="201">
        <v>0</v>
      </c>
      <c r="NX29" s="201">
        <v>0</v>
      </c>
      <c r="NY29" s="201">
        <v>3559</v>
      </c>
      <c r="NZ29" s="201">
        <v>558</v>
      </c>
      <c r="OA29" s="201">
        <v>0</v>
      </c>
      <c r="OB29" s="201">
        <v>0</v>
      </c>
      <c r="OC29" s="201">
        <v>0</v>
      </c>
      <c r="OD29" s="201">
        <v>0</v>
      </c>
      <c r="OE29" s="201">
        <v>0</v>
      </c>
      <c r="OF29" s="201">
        <v>0</v>
      </c>
      <c r="OG29" s="201">
        <v>0</v>
      </c>
      <c r="OH29" s="201">
        <v>0</v>
      </c>
      <c r="OI29" s="201">
        <v>0</v>
      </c>
      <c r="OJ29" s="201">
        <v>0</v>
      </c>
      <c r="OK29" s="201">
        <v>0</v>
      </c>
      <c r="OL29" s="201">
        <v>0</v>
      </c>
      <c r="OM29" s="201">
        <v>0</v>
      </c>
      <c r="ON29" s="201">
        <v>0</v>
      </c>
      <c r="OO29" s="201">
        <v>0</v>
      </c>
      <c r="OP29" s="201">
        <v>0</v>
      </c>
      <c r="OQ29" s="201">
        <v>0</v>
      </c>
      <c r="OR29" s="201">
        <v>0</v>
      </c>
      <c r="OS29" s="201">
        <v>0</v>
      </c>
      <c r="OT29" s="201">
        <v>0</v>
      </c>
      <c r="OU29" s="201">
        <v>0</v>
      </c>
      <c r="OV29" s="201">
        <v>0</v>
      </c>
      <c r="OW29" s="201">
        <v>0</v>
      </c>
      <c r="OX29" s="201">
        <v>0</v>
      </c>
      <c r="OY29" s="201">
        <v>0</v>
      </c>
      <c r="OZ29" s="201">
        <v>0</v>
      </c>
      <c r="PA29" s="201">
        <v>0</v>
      </c>
      <c r="PB29" s="201">
        <v>0</v>
      </c>
      <c r="PC29" s="201">
        <v>0</v>
      </c>
      <c r="PD29" s="201">
        <v>0</v>
      </c>
      <c r="PE29" s="201">
        <v>0</v>
      </c>
      <c r="PF29" s="201">
        <v>0</v>
      </c>
      <c r="PG29" s="201">
        <v>0</v>
      </c>
      <c r="PH29" s="201">
        <v>0</v>
      </c>
      <c r="PI29" s="201">
        <v>0</v>
      </c>
      <c r="PJ29" s="201">
        <v>5209448</v>
      </c>
      <c r="PK29" s="201">
        <v>3175303</v>
      </c>
      <c r="PL29" s="201">
        <v>2965892</v>
      </c>
      <c r="PM29" s="201">
        <v>2108316</v>
      </c>
      <c r="PN29" s="201">
        <v>3945771</v>
      </c>
      <c r="PO29" s="201">
        <v>303819</v>
      </c>
      <c r="PP29" s="201">
        <v>25170</v>
      </c>
      <c r="PQ29" s="201">
        <v>0</v>
      </c>
      <c r="PR29" s="201">
        <v>730219</v>
      </c>
      <c r="PS29" s="201">
        <v>0</v>
      </c>
      <c r="PT29" s="201">
        <v>0</v>
      </c>
      <c r="PU29" s="201">
        <v>7407</v>
      </c>
      <c r="PV29" s="201">
        <v>284988</v>
      </c>
      <c r="PW29" s="201">
        <v>899575</v>
      </c>
      <c r="PX29" s="201">
        <v>0</v>
      </c>
      <c r="PY29" s="201">
        <v>1274852</v>
      </c>
      <c r="PZ29" s="201">
        <v>0</v>
      </c>
      <c r="QA29" s="201">
        <v>508953</v>
      </c>
      <c r="QB29" s="201">
        <v>115910</v>
      </c>
      <c r="QC29" s="201">
        <v>1055362</v>
      </c>
      <c r="QD29" s="298">
        <v>1</v>
      </c>
    </row>
    <row r="30" spans="1:446" x14ac:dyDescent="0.2">
      <c r="A30" s="200" t="s">
        <v>113</v>
      </c>
      <c r="B30" s="200" t="s">
        <v>113</v>
      </c>
      <c r="C30" s="201">
        <f>ROUND(TSU!H18,0)-ROUND(TSU!H288,0)</f>
        <v>0</v>
      </c>
      <c r="D30" s="311">
        <v>3642</v>
      </c>
      <c r="E30" s="200" t="s">
        <v>113</v>
      </c>
      <c r="F30" s="200">
        <v>2018</v>
      </c>
      <c r="G30" s="201">
        <v>81571530</v>
      </c>
      <c r="H30" s="201">
        <v>3842804</v>
      </c>
      <c r="I30" s="201">
        <v>14047337</v>
      </c>
      <c r="J30" s="201">
        <v>14390674</v>
      </c>
      <c r="K30" s="201">
        <v>26502345</v>
      </c>
      <c r="L30" s="200" t="s">
        <v>762</v>
      </c>
      <c r="M30" s="200" t="s">
        <v>763</v>
      </c>
      <c r="N30" s="200" t="s">
        <v>764</v>
      </c>
      <c r="O30" s="201">
        <v>4745</v>
      </c>
      <c r="P30" s="201">
        <v>3297</v>
      </c>
      <c r="Q30" s="201">
        <v>969</v>
      </c>
      <c r="R30" s="201">
        <v>221</v>
      </c>
      <c r="S30" s="201">
        <v>1005</v>
      </c>
      <c r="T30" s="203" t="s">
        <v>936</v>
      </c>
      <c r="U30" s="271" t="s">
        <v>838</v>
      </c>
      <c r="V30" s="297" t="s">
        <v>935</v>
      </c>
      <c r="W30" s="201">
        <v>92877</v>
      </c>
      <c r="X30" s="201">
        <v>26514</v>
      </c>
      <c r="Y30" s="201">
        <v>10370</v>
      </c>
      <c r="Z30" s="201">
        <v>1956</v>
      </c>
      <c r="AA30" s="201">
        <v>0</v>
      </c>
      <c r="AB30" s="201">
        <v>3369</v>
      </c>
      <c r="AC30" s="201">
        <v>1519</v>
      </c>
      <c r="AD30" s="201">
        <v>0</v>
      </c>
      <c r="AE30" s="201">
        <v>873</v>
      </c>
      <c r="AF30" s="201">
        <v>0</v>
      </c>
      <c r="AG30" s="201">
        <v>0</v>
      </c>
      <c r="AH30" s="201">
        <v>195</v>
      </c>
      <c r="AI30" s="201">
        <v>559</v>
      </c>
      <c r="AJ30" s="201">
        <v>2699</v>
      </c>
      <c r="AK30" s="201">
        <v>0</v>
      </c>
      <c r="AL30" s="201">
        <v>10130</v>
      </c>
      <c r="AM30" s="201">
        <v>0</v>
      </c>
      <c r="AN30" s="201">
        <v>0</v>
      </c>
      <c r="AO30" s="201">
        <v>2259</v>
      </c>
      <c r="AP30" s="201">
        <v>0</v>
      </c>
      <c r="AQ30" s="201">
        <v>12272</v>
      </c>
      <c r="AR30" s="201">
        <v>5574</v>
      </c>
      <c r="AS30" s="201">
        <v>2662</v>
      </c>
      <c r="AT30" s="201">
        <v>2900</v>
      </c>
      <c r="AU30" s="201">
        <v>0</v>
      </c>
      <c r="AV30" s="201">
        <v>2885</v>
      </c>
      <c r="AW30" s="201">
        <v>588</v>
      </c>
      <c r="AX30" s="201">
        <v>0</v>
      </c>
      <c r="AY30" s="201">
        <v>2150</v>
      </c>
      <c r="AZ30" s="201">
        <v>0</v>
      </c>
      <c r="BA30" s="201">
        <v>0</v>
      </c>
      <c r="BB30" s="201">
        <v>105</v>
      </c>
      <c r="BC30" s="201">
        <v>60</v>
      </c>
      <c r="BD30" s="201">
        <v>7282</v>
      </c>
      <c r="BE30" s="201">
        <v>520</v>
      </c>
      <c r="BF30" s="201">
        <v>14763</v>
      </c>
      <c r="BG30" s="201">
        <v>0</v>
      </c>
      <c r="BH30" s="201">
        <v>60</v>
      </c>
      <c r="BI30" s="201">
        <v>2460</v>
      </c>
      <c r="BJ30" s="201">
        <v>0</v>
      </c>
      <c r="BK30" s="201">
        <v>7407</v>
      </c>
      <c r="BL30" s="201">
        <v>676</v>
      </c>
      <c r="BM30" s="201">
        <v>269</v>
      </c>
      <c r="BN30" s="201">
        <v>2175</v>
      </c>
      <c r="BO30" s="201">
        <v>0</v>
      </c>
      <c r="BP30" s="201">
        <v>708</v>
      </c>
      <c r="BQ30" s="201">
        <v>258</v>
      </c>
      <c r="BR30" s="201">
        <v>0</v>
      </c>
      <c r="BS30" s="201">
        <v>0</v>
      </c>
      <c r="BT30" s="201">
        <v>0</v>
      </c>
      <c r="BU30" s="201">
        <v>0</v>
      </c>
      <c r="BV30" s="201">
        <v>0</v>
      </c>
      <c r="BW30" s="201">
        <v>0</v>
      </c>
      <c r="BX30" s="201">
        <v>732</v>
      </c>
      <c r="BY30" s="201">
        <v>84</v>
      </c>
      <c r="BZ30" s="201">
        <v>4425</v>
      </c>
      <c r="CA30" s="201">
        <v>0</v>
      </c>
      <c r="CB30" s="201">
        <v>0</v>
      </c>
      <c r="CC30" s="201">
        <v>81</v>
      </c>
      <c r="CD30" s="201">
        <v>0</v>
      </c>
      <c r="CE30" s="201">
        <v>392</v>
      </c>
      <c r="CF30" s="201">
        <v>530</v>
      </c>
      <c r="CG30" s="201">
        <v>0</v>
      </c>
      <c r="CH30" s="201">
        <v>1563</v>
      </c>
      <c r="CI30" s="201">
        <v>0</v>
      </c>
      <c r="CJ30" s="201">
        <v>222</v>
      </c>
      <c r="CK30" s="201">
        <v>0</v>
      </c>
      <c r="CL30" s="201">
        <v>0</v>
      </c>
      <c r="CM30" s="201">
        <v>0</v>
      </c>
      <c r="CN30" s="201">
        <v>0</v>
      </c>
      <c r="CO30" s="201">
        <v>0</v>
      </c>
      <c r="CP30" s="201">
        <v>0</v>
      </c>
      <c r="CQ30" s="201">
        <v>0</v>
      </c>
      <c r="CR30" s="201">
        <v>15</v>
      </c>
      <c r="CS30" s="201">
        <v>115</v>
      </c>
      <c r="CT30" s="201">
        <v>0</v>
      </c>
      <c r="CU30" s="201">
        <v>0</v>
      </c>
      <c r="CV30" s="201">
        <v>0</v>
      </c>
      <c r="CW30" s="201">
        <v>0</v>
      </c>
      <c r="CX30" s="201">
        <v>0</v>
      </c>
      <c r="CY30" s="201">
        <v>0</v>
      </c>
      <c r="CZ30" s="201">
        <v>0</v>
      </c>
      <c r="DA30" s="201">
        <v>0</v>
      </c>
      <c r="DB30" s="201">
        <v>0</v>
      </c>
      <c r="DC30" s="201">
        <v>0</v>
      </c>
      <c r="DD30" s="201">
        <v>0</v>
      </c>
      <c r="DE30" s="201">
        <v>0</v>
      </c>
      <c r="DF30" s="201">
        <v>19490</v>
      </c>
      <c r="DG30" s="201">
        <v>0</v>
      </c>
      <c r="DH30" s="201">
        <v>0</v>
      </c>
      <c r="DI30" s="201">
        <v>0</v>
      </c>
      <c r="DJ30" s="201">
        <v>0</v>
      </c>
      <c r="DK30" s="201">
        <v>0</v>
      </c>
      <c r="DL30" s="201">
        <v>0</v>
      </c>
      <c r="DM30" s="201">
        <v>13695</v>
      </c>
      <c r="DN30" s="201">
        <v>0</v>
      </c>
      <c r="DO30" s="201">
        <v>0</v>
      </c>
      <c r="DP30" s="201">
        <v>0</v>
      </c>
      <c r="DQ30" s="201">
        <v>0</v>
      </c>
      <c r="DR30" s="201">
        <v>0</v>
      </c>
      <c r="DS30" s="201">
        <v>4353214</v>
      </c>
      <c r="DT30" s="201">
        <v>1709170</v>
      </c>
      <c r="DU30" s="201">
        <v>1130907</v>
      </c>
      <c r="DV30" s="201">
        <v>190964</v>
      </c>
      <c r="DW30" s="201">
        <v>0</v>
      </c>
      <c r="DX30" s="201">
        <v>340868</v>
      </c>
      <c r="DY30" s="201">
        <v>83953</v>
      </c>
      <c r="DZ30" s="201">
        <v>0</v>
      </c>
      <c r="EA30" s="201">
        <v>93954</v>
      </c>
      <c r="EB30" s="201">
        <v>0</v>
      </c>
      <c r="EC30" s="201">
        <v>0</v>
      </c>
      <c r="ED30" s="201">
        <v>23037</v>
      </c>
      <c r="EE30" s="201">
        <v>33923</v>
      </c>
      <c r="EF30" s="201">
        <v>310649</v>
      </c>
      <c r="EG30" s="201">
        <v>0</v>
      </c>
      <c r="EH30" s="201">
        <v>924020</v>
      </c>
      <c r="EI30" s="201">
        <v>0</v>
      </c>
      <c r="EJ30" s="201">
        <v>0</v>
      </c>
      <c r="EK30" s="201">
        <v>299955</v>
      </c>
      <c r="EL30" s="201">
        <v>0</v>
      </c>
      <c r="EM30" s="201">
        <v>1382332</v>
      </c>
      <c r="EN30" s="201">
        <v>996518</v>
      </c>
      <c r="EO30" s="201">
        <v>697822</v>
      </c>
      <c r="EP30" s="201">
        <v>423933</v>
      </c>
      <c r="EQ30" s="201">
        <v>0</v>
      </c>
      <c r="ER30" s="201">
        <v>471821</v>
      </c>
      <c r="ES30" s="201">
        <v>62964</v>
      </c>
      <c r="ET30" s="201">
        <v>0</v>
      </c>
      <c r="EU30" s="201">
        <v>243341</v>
      </c>
      <c r="EV30" s="201">
        <v>0</v>
      </c>
      <c r="EW30" s="201">
        <v>0</v>
      </c>
      <c r="EX30" s="201">
        <v>33366</v>
      </c>
      <c r="EY30" s="201">
        <v>11698</v>
      </c>
      <c r="EZ30" s="201">
        <v>1003783</v>
      </c>
      <c r="FA30" s="201">
        <v>108635</v>
      </c>
      <c r="FB30" s="201">
        <v>2459657</v>
      </c>
      <c r="FC30" s="201">
        <v>0</v>
      </c>
      <c r="FD30" s="201">
        <v>64591</v>
      </c>
      <c r="FE30" s="201">
        <v>618773</v>
      </c>
      <c r="FF30" s="201">
        <v>0</v>
      </c>
      <c r="FG30" s="201">
        <v>2470630</v>
      </c>
      <c r="FH30" s="201">
        <v>443463</v>
      </c>
      <c r="FI30" s="201">
        <v>38884</v>
      </c>
      <c r="FJ30" s="201">
        <v>719939</v>
      </c>
      <c r="FK30" s="201">
        <v>0</v>
      </c>
      <c r="FL30" s="201">
        <v>591923</v>
      </c>
      <c r="FM30" s="201">
        <v>223708</v>
      </c>
      <c r="FN30" s="201">
        <v>0</v>
      </c>
      <c r="FO30" s="201">
        <v>0</v>
      </c>
      <c r="FP30" s="201">
        <v>0</v>
      </c>
      <c r="FQ30" s="201">
        <v>0</v>
      </c>
      <c r="FR30" s="201">
        <v>0</v>
      </c>
      <c r="FS30" s="201">
        <v>0</v>
      </c>
      <c r="FT30" s="201">
        <v>219009</v>
      </c>
      <c r="FU30" s="201">
        <v>107619</v>
      </c>
      <c r="FV30" s="201">
        <v>1189594</v>
      </c>
      <c r="FW30" s="201">
        <v>0</v>
      </c>
      <c r="FX30" s="201">
        <v>0</v>
      </c>
      <c r="FY30" s="201">
        <v>14607</v>
      </c>
      <c r="FZ30" s="201">
        <v>0</v>
      </c>
      <c r="GA30" s="201">
        <v>58270</v>
      </c>
      <c r="GB30" s="201">
        <v>503810</v>
      </c>
      <c r="GC30" s="201">
        <v>0</v>
      </c>
      <c r="GD30" s="201">
        <v>1259393</v>
      </c>
      <c r="GE30" s="201">
        <v>0</v>
      </c>
      <c r="GF30" s="201">
        <v>308458</v>
      </c>
      <c r="GG30" s="201">
        <v>0</v>
      </c>
      <c r="GH30" s="201">
        <v>0</v>
      </c>
      <c r="GI30" s="201">
        <v>0</v>
      </c>
      <c r="GJ30" s="201">
        <v>0</v>
      </c>
      <c r="GK30" s="201">
        <v>0</v>
      </c>
      <c r="GL30" s="201">
        <v>0</v>
      </c>
      <c r="GM30" s="201">
        <v>0</v>
      </c>
      <c r="GN30" s="201">
        <v>7500</v>
      </c>
      <c r="GO30" s="201">
        <v>431200</v>
      </c>
      <c r="GP30" s="201">
        <v>0</v>
      </c>
      <c r="GQ30" s="201">
        <v>0</v>
      </c>
      <c r="GR30" s="201">
        <v>0</v>
      </c>
      <c r="GS30" s="201">
        <v>0</v>
      </c>
      <c r="GT30" s="201">
        <v>0</v>
      </c>
      <c r="GU30" s="201">
        <v>0</v>
      </c>
      <c r="GV30" s="201">
        <v>0</v>
      </c>
      <c r="GW30" s="201">
        <v>0</v>
      </c>
      <c r="GX30" s="201">
        <v>0</v>
      </c>
      <c r="GY30" s="201">
        <v>0</v>
      </c>
      <c r="GZ30" s="201">
        <v>0</v>
      </c>
      <c r="HA30" s="201">
        <v>0</v>
      </c>
      <c r="HB30" s="201">
        <v>4906069</v>
      </c>
      <c r="HC30" s="201">
        <v>0</v>
      </c>
      <c r="HD30" s="201">
        <v>0</v>
      </c>
      <c r="HE30" s="201">
        <v>0</v>
      </c>
      <c r="HF30" s="201">
        <v>0</v>
      </c>
      <c r="HG30" s="201">
        <v>0</v>
      </c>
      <c r="HH30" s="201">
        <v>0</v>
      </c>
      <c r="HI30" s="201">
        <v>1908112</v>
      </c>
      <c r="HJ30" s="201">
        <v>0</v>
      </c>
      <c r="HK30" s="201">
        <v>0</v>
      </c>
      <c r="HL30" s="201">
        <v>0</v>
      </c>
      <c r="HM30" s="201">
        <v>0</v>
      </c>
      <c r="HN30" s="201">
        <v>0</v>
      </c>
      <c r="HP30" s="202" t="s">
        <v>161</v>
      </c>
      <c r="HQ30" s="200">
        <f>'Relative Weights'!$H$1</f>
        <v>2018</v>
      </c>
      <c r="HR30" s="201">
        <v>119968.51752946645</v>
      </c>
      <c r="HS30" s="201">
        <v>226565.20236192027</v>
      </c>
      <c r="HT30" s="201">
        <v>0</v>
      </c>
      <c r="HU30" s="201">
        <v>0</v>
      </c>
      <c r="HV30" s="201">
        <v>0</v>
      </c>
      <c r="HW30" s="201">
        <v>0</v>
      </c>
      <c r="HX30" s="201">
        <v>0</v>
      </c>
      <c r="HY30" s="201">
        <v>0</v>
      </c>
      <c r="HZ30" s="201">
        <v>0</v>
      </c>
      <c r="IA30" s="201">
        <v>0</v>
      </c>
      <c r="IB30" s="201">
        <v>0</v>
      </c>
      <c r="IC30" s="201">
        <v>0</v>
      </c>
      <c r="ID30" s="201">
        <v>0</v>
      </c>
      <c r="IE30" s="201">
        <v>0</v>
      </c>
      <c r="IF30" s="201">
        <v>0</v>
      </c>
      <c r="IG30" s="201">
        <v>3967.2638331697813</v>
      </c>
      <c r="IH30" s="201">
        <v>0</v>
      </c>
      <c r="II30" s="201">
        <v>0</v>
      </c>
      <c r="IJ30" s="201">
        <v>37199.074575561965</v>
      </c>
      <c r="IK30" s="201">
        <v>0</v>
      </c>
      <c r="IL30" s="201">
        <v>19387.261024970507</v>
      </c>
      <c r="IM30" s="201">
        <v>52394.756659827224</v>
      </c>
      <c r="IN30" s="201">
        <v>0</v>
      </c>
      <c r="IO30" s="201">
        <v>0</v>
      </c>
      <c r="IP30" s="201">
        <v>0</v>
      </c>
      <c r="IQ30" s="201">
        <v>0</v>
      </c>
      <c r="IR30" s="201">
        <v>0</v>
      </c>
      <c r="IS30" s="201">
        <v>0</v>
      </c>
      <c r="IT30" s="201">
        <v>0</v>
      </c>
      <c r="IU30" s="201">
        <v>0</v>
      </c>
      <c r="IV30" s="201">
        <v>0</v>
      </c>
      <c r="IW30" s="201">
        <v>0</v>
      </c>
      <c r="IX30" s="201">
        <v>0</v>
      </c>
      <c r="IY30" s="201">
        <v>0</v>
      </c>
      <c r="IZ30" s="201">
        <v>2088.8857912393664</v>
      </c>
      <c r="JA30" s="201">
        <v>4833.6186347269086</v>
      </c>
      <c r="JB30" s="201">
        <v>0</v>
      </c>
      <c r="JC30" s="201">
        <v>0</v>
      </c>
      <c r="JD30" s="201">
        <v>36165.083091661501</v>
      </c>
      <c r="JE30" s="201">
        <v>0</v>
      </c>
      <c r="JF30" s="201">
        <v>12426.548900756261</v>
      </c>
      <c r="JG30" s="201">
        <v>8433.2449658059631</v>
      </c>
      <c r="JH30" s="201">
        <v>0</v>
      </c>
      <c r="JI30" s="201">
        <v>0</v>
      </c>
      <c r="JJ30" s="201">
        <v>0</v>
      </c>
      <c r="JK30" s="201">
        <v>0</v>
      </c>
      <c r="JL30" s="201">
        <v>0</v>
      </c>
      <c r="JM30" s="201">
        <v>0</v>
      </c>
      <c r="JN30" s="201">
        <v>0</v>
      </c>
      <c r="JO30" s="201">
        <v>0</v>
      </c>
      <c r="JP30" s="201">
        <v>0</v>
      </c>
      <c r="JQ30" s="201">
        <v>0</v>
      </c>
      <c r="JR30" s="201">
        <v>0</v>
      </c>
      <c r="JS30" s="201">
        <v>0</v>
      </c>
      <c r="JT30" s="201">
        <v>338.23038298928276</v>
      </c>
      <c r="JU30" s="201">
        <v>1885.4793397067874</v>
      </c>
      <c r="JV30" s="201">
        <v>0</v>
      </c>
      <c r="JW30" s="201">
        <v>0</v>
      </c>
      <c r="JX30" s="201">
        <v>406.21094010375407</v>
      </c>
      <c r="JY30" s="201">
        <v>0</v>
      </c>
      <c r="JZ30" s="201">
        <v>742.66679506695334</v>
      </c>
      <c r="KA30" s="201">
        <v>5468.719988743168</v>
      </c>
      <c r="KB30" s="201">
        <v>0</v>
      </c>
      <c r="KC30" s="201">
        <v>0</v>
      </c>
      <c r="KD30" s="201">
        <v>0</v>
      </c>
      <c r="KE30" s="201">
        <v>0</v>
      </c>
      <c r="KF30" s="201">
        <v>0</v>
      </c>
      <c r="KG30" s="201">
        <v>0</v>
      </c>
      <c r="KH30" s="201">
        <v>0</v>
      </c>
      <c r="KI30" s="201">
        <v>0</v>
      </c>
      <c r="KJ30" s="201">
        <v>0</v>
      </c>
      <c r="KK30" s="201">
        <v>0</v>
      </c>
      <c r="KL30" s="201">
        <v>0</v>
      </c>
      <c r="KM30" s="201">
        <v>0</v>
      </c>
      <c r="KN30" s="201">
        <v>363.28448543293337</v>
      </c>
      <c r="KO30" s="201">
        <v>0</v>
      </c>
      <c r="KP30" s="201">
        <v>0</v>
      </c>
      <c r="KQ30" s="201">
        <v>0</v>
      </c>
      <c r="KR30" s="201">
        <v>0</v>
      </c>
      <c r="KS30" s="201">
        <v>0</v>
      </c>
      <c r="KT30" s="201">
        <v>0</v>
      </c>
      <c r="KU30" s="201">
        <v>0</v>
      </c>
      <c r="KV30" s="201">
        <v>0</v>
      </c>
      <c r="KW30" s="201">
        <v>0</v>
      </c>
      <c r="KX30" s="201">
        <v>0</v>
      </c>
      <c r="KY30" s="201">
        <v>0</v>
      </c>
      <c r="KZ30" s="201">
        <v>0</v>
      </c>
      <c r="LA30" s="201">
        <v>262948.75652643066</v>
      </c>
      <c r="LB30" s="201">
        <v>0</v>
      </c>
      <c r="LC30" s="201">
        <v>0</v>
      </c>
      <c r="LD30" s="201">
        <v>0</v>
      </c>
      <c r="LE30" s="201">
        <v>0</v>
      </c>
      <c r="LF30" s="201">
        <v>0</v>
      </c>
      <c r="LG30" s="201">
        <v>0</v>
      </c>
      <c r="LH30" s="201">
        <v>45470.064172420338</v>
      </c>
      <c r="LI30" s="201">
        <v>0</v>
      </c>
      <c r="LJ30" s="201">
        <v>0</v>
      </c>
      <c r="LK30" s="201">
        <v>0</v>
      </c>
      <c r="LL30" s="201">
        <v>0</v>
      </c>
      <c r="LM30" s="201">
        <v>0</v>
      </c>
      <c r="LN30" s="201">
        <v>0</v>
      </c>
      <c r="LO30" s="201">
        <v>0</v>
      </c>
      <c r="LP30" s="201">
        <v>0</v>
      </c>
      <c r="LQ30" s="201">
        <v>0</v>
      </c>
      <c r="LR30" s="201">
        <v>0</v>
      </c>
      <c r="LS30" s="201">
        <v>0</v>
      </c>
      <c r="LT30" s="201">
        <v>0</v>
      </c>
      <c r="LU30" s="201">
        <v>0</v>
      </c>
      <c r="LV30" s="201">
        <v>0</v>
      </c>
      <c r="LW30" s="201">
        <v>0</v>
      </c>
      <c r="LX30" s="201">
        <v>0</v>
      </c>
      <c r="LY30" s="201">
        <v>0</v>
      </c>
      <c r="LZ30" s="201">
        <v>0</v>
      </c>
      <c r="MA30" s="201">
        <v>0</v>
      </c>
      <c r="MB30" s="201">
        <v>0</v>
      </c>
      <c r="MC30" s="201">
        <v>0</v>
      </c>
      <c r="MD30" s="201">
        <v>0</v>
      </c>
      <c r="ME30" s="201">
        <v>0</v>
      </c>
      <c r="MF30" s="201">
        <v>0</v>
      </c>
      <c r="MG30" s="201">
        <v>0</v>
      </c>
      <c r="MH30" s="201">
        <v>0</v>
      </c>
      <c r="MI30" s="201">
        <v>0</v>
      </c>
      <c r="MJ30" s="201">
        <v>0</v>
      </c>
      <c r="MK30" s="201">
        <v>0</v>
      </c>
      <c r="ML30" s="201">
        <v>0</v>
      </c>
      <c r="MM30" s="201">
        <v>0</v>
      </c>
      <c r="MN30" s="201">
        <v>0</v>
      </c>
      <c r="MO30" s="201">
        <v>0</v>
      </c>
      <c r="MP30" s="201">
        <v>0</v>
      </c>
      <c r="MQ30" s="201">
        <v>0</v>
      </c>
      <c r="MR30" s="201">
        <v>0</v>
      </c>
      <c r="MS30" s="201">
        <v>0</v>
      </c>
      <c r="MT30" s="201">
        <v>0</v>
      </c>
      <c r="MU30" s="201">
        <v>0</v>
      </c>
      <c r="MV30" s="201">
        <v>0</v>
      </c>
      <c r="MW30" s="201">
        <v>0</v>
      </c>
      <c r="MX30" s="201">
        <v>0</v>
      </c>
      <c r="MY30" s="201">
        <v>0</v>
      </c>
      <c r="MZ30" s="201">
        <v>0</v>
      </c>
      <c r="NA30" s="201">
        <v>0</v>
      </c>
      <c r="NB30" s="201">
        <v>0</v>
      </c>
      <c r="NC30" s="201">
        <v>0</v>
      </c>
      <c r="ND30" s="201">
        <v>0</v>
      </c>
      <c r="NE30" s="201">
        <v>0</v>
      </c>
      <c r="NF30" s="201">
        <v>0</v>
      </c>
      <c r="NG30" s="201">
        <v>0</v>
      </c>
      <c r="NH30" s="201">
        <v>0</v>
      </c>
      <c r="NI30" s="201">
        <v>0</v>
      </c>
      <c r="NJ30" s="201">
        <v>0</v>
      </c>
      <c r="NK30" s="201">
        <v>0</v>
      </c>
      <c r="NL30" s="201">
        <v>0</v>
      </c>
      <c r="NM30" s="201">
        <v>0</v>
      </c>
      <c r="NN30" s="201">
        <v>0</v>
      </c>
      <c r="NO30" s="201">
        <v>0</v>
      </c>
      <c r="NP30" s="201">
        <v>0</v>
      </c>
      <c r="NQ30" s="201">
        <v>0</v>
      </c>
      <c r="NR30" s="201">
        <v>0</v>
      </c>
      <c r="NS30" s="201">
        <v>0</v>
      </c>
      <c r="NT30" s="201">
        <v>0</v>
      </c>
      <c r="NU30" s="201">
        <v>0</v>
      </c>
      <c r="NV30" s="201">
        <v>0</v>
      </c>
      <c r="NW30" s="201">
        <v>0</v>
      </c>
      <c r="NX30" s="201">
        <v>0</v>
      </c>
      <c r="NY30" s="201">
        <v>0</v>
      </c>
      <c r="NZ30" s="201">
        <v>0</v>
      </c>
      <c r="OA30" s="201">
        <v>0</v>
      </c>
      <c r="OB30" s="201">
        <v>0</v>
      </c>
      <c r="OC30" s="201">
        <v>0</v>
      </c>
      <c r="OD30" s="201">
        <v>0</v>
      </c>
      <c r="OE30" s="201">
        <v>0</v>
      </c>
      <c r="OF30" s="201">
        <v>0</v>
      </c>
      <c r="OG30" s="201">
        <v>0</v>
      </c>
      <c r="OH30" s="201">
        <v>0</v>
      </c>
      <c r="OI30" s="201">
        <v>0</v>
      </c>
      <c r="OJ30" s="201">
        <v>0</v>
      </c>
      <c r="OK30" s="201">
        <v>0</v>
      </c>
      <c r="OL30" s="201">
        <v>0</v>
      </c>
      <c r="OM30" s="201">
        <v>0</v>
      </c>
      <c r="ON30" s="201">
        <v>0</v>
      </c>
      <c r="OO30" s="201">
        <v>0</v>
      </c>
      <c r="OP30" s="201">
        <v>0</v>
      </c>
      <c r="OQ30" s="201">
        <v>0</v>
      </c>
      <c r="OR30" s="201">
        <v>0</v>
      </c>
      <c r="OS30" s="201">
        <v>0</v>
      </c>
      <c r="OT30" s="201">
        <v>0</v>
      </c>
      <c r="OU30" s="201">
        <v>0</v>
      </c>
      <c r="OV30" s="201">
        <v>0</v>
      </c>
      <c r="OW30" s="201">
        <v>0</v>
      </c>
      <c r="OX30" s="201">
        <v>0</v>
      </c>
      <c r="OY30" s="201">
        <v>0</v>
      </c>
      <c r="OZ30" s="201">
        <v>0</v>
      </c>
      <c r="PA30" s="201">
        <v>0</v>
      </c>
      <c r="PB30" s="201">
        <v>0</v>
      </c>
      <c r="PC30" s="201">
        <v>0</v>
      </c>
      <c r="PD30" s="201">
        <v>0</v>
      </c>
      <c r="PE30" s="201">
        <v>0</v>
      </c>
      <c r="PF30" s="201">
        <v>0</v>
      </c>
      <c r="PG30" s="201">
        <v>0</v>
      </c>
      <c r="PH30" s="201">
        <v>0</v>
      </c>
      <c r="PI30" s="201">
        <v>0</v>
      </c>
      <c r="PJ30" s="201">
        <v>13408341.683486383</v>
      </c>
      <c r="PK30" s="201">
        <v>3015382.9304189165</v>
      </c>
      <c r="PL30" s="201">
        <v>444457.88493303373</v>
      </c>
      <c r="PM30" s="201">
        <v>0</v>
      </c>
      <c r="PN30" s="201">
        <v>3714363.9767293846</v>
      </c>
      <c r="PO30" s="201">
        <v>0</v>
      </c>
      <c r="PP30" s="201">
        <v>595478.35279357503</v>
      </c>
      <c r="PQ30" s="201">
        <v>8781523.3548263125</v>
      </c>
      <c r="PR30" s="201">
        <v>822159.21683836437</v>
      </c>
      <c r="PS30" s="201">
        <v>0</v>
      </c>
      <c r="PT30" s="201">
        <v>0</v>
      </c>
      <c r="PU30" s="201">
        <v>0</v>
      </c>
      <c r="PV30" s="201">
        <v>0</v>
      </c>
      <c r="PW30" s="201">
        <v>190235.72586583806</v>
      </c>
      <c r="PX30" s="201">
        <v>8144216.5063805506</v>
      </c>
      <c r="PY30" s="201">
        <v>2888677.3993560029</v>
      </c>
      <c r="PZ30" s="201">
        <v>0</v>
      </c>
      <c r="QA30" s="201">
        <v>0</v>
      </c>
      <c r="QB30" s="201">
        <v>9092408.4483716227</v>
      </c>
      <c r="QC30" s="201">
        <v>0</v>
      </c>
      <c r="QD30" s="298">
        <v>0</v>
      </c>
    </row>
    <row r="31" spans="1:446" x14ac:dyDescent="0.2">
      <c r="A31" s="200" t="s">
        <v>115</v>
      </c>
      <c r="B31" s="200" t="s">
        <v>115</v>
      </c>
      <c r="C31" s="201">
        <f>ROUND(TTU!H18,0)-ROUND(TTU!H288,0)</f>
        <v>0</v>
      </c>
      <c r="D31" s="311">
        <v>3644</v>
      </c>
      <c r="E31" s="200" t="s">
        <v>115</v>
      </c>
      <c r="F31" s="200">
        <v>2018</v>
      </c>
      <c r="G31" s="201">
        <v>193567099</v>
      </c>
      <c r="H31" s="201">
        <v>171203014</v>
      </c>
      <c r="I31" s="201">
        <v>89658440</v>
      </c>
      <c r="J31" s="201">
        <v>44736884</v>
      </c>
      <c r="K31" s="201">
        <v>45677930</v>
      </c>
      <c r="L31" s="200" t="s">
        <v>925</v>
      </c>
      <c r="M31" s="200" t="s">
        <v>880</v>
      </c>
      <c r="N31" s="306" t="s">
        <v>926</v>
      </c>
      <c r="O31" s="201">
        <v>13526</v>
      </c>
      <c r="P31" s="201">
        <v>17399</v>
      </c>
      <c r="Q31" s="201">
        <v>2938</v>
      </c>
      <c r="R31" s="201">
        <v>2327</v>
      </c>
      <c r="S31" s="201">
        <v>444</v>
      </c>
      <c r="T31" s="203" t="s">
        <v>839</v>
      </c>
      <c r="U31" s="203" t="s">
        <v>840</v>
      </c>
      <c r="V31" s="203" t="s">
        <v>841</v>
      </c>
      <c r="W31" s="201">
        <v>259963</v>
      </c>
      <c r="X31" s="201">
        <v>113441</v>
      </c>
      <c r="Y31" s="201">
        <v>34841</v>
      </c>
      <c r="Z31" s="201">
        <v>1722</v>
      </c>
      <c r="AA31" s="201">
        <v>16019</v>
      </c>
      <c r="AB31" s="201">
        <v>34892</v>
      </c>
      <c r="AC31" s="201">
        <v>7104</v>
      </c>
      <c r="AD31" s="201">
        <v>0</v>
      </c>
      <c r="AE31" s="201">
        <v>573</v>
      </c>
      <c r="AF31" s="201">
        <v>152</v>
      </c>
      <c r="AG31" s="201">
        <v>0</v>
      </c>
      <c r="AH31" s="201">
        <v>0</v>
      </c>
      <c r="AI31" s="201">
        <v>0</v>
      </c>
      <c r="AJ31" s="201">
        <v>9207</v>
      </c>
      <c r="AK31" s="201">
        <v>0</v>
      </c>
      <c r="AL31" s="201">
        <v>25141</v>
      </c>
      <c r="AM31" s="201">
        <v>0</v>
      </c>
      <c r="AN31" s="201">
        <v>78</v>
      </c>
      <c r="AO31" s="201">
        <v>2004</v>
      </c>
      <c r="AP31" s="201">
        <v>0</v>
      </c>
      <c r="AQ31" s="201">
        <v>79133</v>
      </c>
      <c r="AR31" s="201">
        <v>55527</v>
      </c>
      <c r="AS31" s="201">
        <v>10936</v>
      </c>
      <c r="AT31" s="201">
        <v>6443</v>
      </c>
      <c r="AU31" s="201">
        <v>12451</v>
      </c>
      <c r="AV31" s="201">
        <v>59769</v>
      </c>
      <c r="AW31" s="201">
        <v>1211</v>
      </c>
      <c r="AX31" s="201">
        <v>0</v>
      </c>
      <c r="AY31" s="201">
        <v>717</v>
      </c>
      <c r="AZ31" s="201">
        <v>0</v>
      </c>
      <c r="BA31" s="201">
        <v>0</v>
      </c>
      <c r="BB31" s="201">
        <v>0</v>
      </c>
      <c r="BC31" s="201">
        <v>0</v>
      </c>
      <c r="BD31" s="201">
        <v>6403</v>
      </c>
      <c r="BE31" s="201">
        <v>0</v>
      </c>
      <c r="BF31" s="201">
        <v>78819</v>
      </c>
      <c r="BG31" s="201">
        <v>0</v>
      </c>
      <c r="BH31" s="201">
        <v>5631</v>
      </c>
      <c r="BI31" s="201">
        <v>2542</v>
      </c>
      <c r="BJ31" s="201">
        <v>0</v>
      </c>
      <c r="BK31" s="201">
        <v>10396</v>
      </c>
      <c r="BL31" s="201">
        <v>9084</v>
      </c>
      <c r="BM31" s="201">
        <v>2921</v>
      </c>
      <c r="BN31" s="201">
        <v>8473</v>
      </c>
      <c r="BO31" s="201">
        <v>2491</v>
      </c>
      <c r="BP31" s="201">
        <v>8089</v>
      </c>
      <c r="BQ31" s="201">
        <v>155</v>
      </c>
      <c r="BR31" s="201">
        <v>0</v>
      </c>
      <c r="BS31" s="201">
        <v>676</v>
      </c>
      <c r="BT31" s="201">
        <v>638</v>
      </c>
      <c r="BU31" s="201">
        <v>0</v>
      </c>
      <c r="BV31" s="201">
        <v>0</v>
      </c>
      <c r="BW31" s="201">
        <v>0</v>
      </c>
      <c r="BX31" s="201">
        <v>1090</v>
      </c>
      <c r="BY31" s="201">
        <v>0</v>
      </c>
      <c r="BZ31" s="201">
        <v>16891</v>
      </c>
      <c r="CA31" s="201">
        <v>0</v>
      </c>
      <c r="CB31" s="201">
        <v>0</v>
      </c>
      <c r="CC31" s="201">
        <v>54</v>
      </c>
      <c r="CD31" s="201">
        <v>0</v>
      </c>
      <c r="CE31" s="201">
        <v>9834</v>
      </c>
      <c r="CF31" s="201">
        <v>11086</v>
      </c>
      <c r="CG31" s="201">
        <v>2360</v>
      </c>
      <c r="CH31" s="201">
        <v>5343</v>
      </c>
      <c r="CI31" s="201">
        <v>1662</v>
      </c>
      <c r="CJ31" s="201">
        <v>9842</v>
      </c>
      <c r="CK31" s="201">
        <v>146</v>
      </c>
      <c r="CL31" s="201">
        <v>0</v>
      </c>
      <c r="CM31" s="201">
        <v>3</v>
      </c>
      <c r="CN31" s="201">
        <v>3</v>
      </c>
      <c r="CO31" s="201">
        <v>0</v>
      </c>
      <c r="CP31" s="201">
        <v>0</v>
      </c>
      <c r="CQ31" s="201">
        <v>0</v>
      </c>
      <c r="CR31" s="201">
        <v>1160</v>
      </c>
      <c r="CS31" s="201">
        <v>0</v>
      </c>
      <c r="CT31" s="201">
        <v>2659</v>
      </c>
      <c r="CU31" s="201">
        <v>0</v>
      </c>
      <c r="CV31" s="201">
        <v>0</v>
      </c>
      <c r="CW31" s="201">
        <v>21</v>
      </c>
      <c r="CX31" s="201">
        <v>0</v>
      </c>
      <c r="CY31" s="201">
        <v>0</v>
      </c>
      <c r="CZ31" s="201">
        <v>0</v>
      </c>
      <c r="DA31" s="201">
        <v>0</v>
      </c>
      <c r="DB31" s="201">
        <v>0</v>
      </c>
      <c r="DC31" s="201">
        <v>0</v>
      </c>
      <c r="DD31" s="201">
        <v>0</v>
      </c>
      <c r="DE31" s="201">
        <v>0</v>
      </c>
      <c r="DF31" s="201">
        <v>12871</v>
      </c>
      <c r="DG31" s="201">
        <v>0</v>
      </c>
      <c r="DH31" s="201">
        <v>0</v>
      </c>
      <c r="DI31" s="201">
        <v>0</v>
      </c>
      <c r="DJ31" s="201">
        <v>0</v>
      </c>
      <c r="DK31" s="201">
        <v>0</v>
      </c>
      <c r="DL31" s="201">
        <v>0</v>
      </c>
      <c r="DM31" s="201">
        <v>0</v>
      </c>
      <c r="DN31" s="201">
        <v>0</v>
      </c>
      <c r="DO31" s="201">
        <v>0</v>
      </c>
      <c r="DP31" s="201">
        <v>0</v>
      </c>
      <c r="DQ31" s="201">
        <v>0</v>
      </c>
      <c r="DR31" s="201">
        <v>0</v>
      </c>
      <c r="DS31" s="201">
        <v>9941904</v>
      </c>
      <c r="DT31" s="201">
        <v>4891173</v>
      </c>
      <c r="DU31" s="201">
        <v>2934994</v>
      </c>
      <c r="DV31" s="201">
        <v>185710</v>
      </c>
      <c r="DW31" s="201">
        <v>874379</v>
      </c>
      <c r="DX31" s="201">
        <v>3143247</v>
      </c>
      <c r="DY31" s="201">
        <v>309931</v>
      </c>
      <c r="DZ31" s="201">
        <v>0</v>
      </c>
      <c r="EA31" s="201">
        <v>72357</v>
      </c>
      <c r="EB31" s="201">
        <v>141173</v>
      </c>
      <c r="EC31" s="201">
        <v>0</v>
      </c>
      <c r="ED31" s="201">
        <v>0</v>
      </c>
      <c r="EE31" s="201">
        <v>0</v>
      </c>
      <c r="EF31" s="201">
        <v>329696</v>
      </c>
      <c r="EG31" s="201">
        <v>0</v>
      </c>
      <c r="EH31" s="201">
        <v>1138037</v>
      </c>
      <c r="EI31" s="201">
        <v>0</v>
      </c>
      <c r="EJ31" s="201">
        <v>5163</v>
      </c>
      <c r="EK31" s="201">
        <v>121536</v>
      </c>
      <c r="EL31" s="201">
        <v>0</v>
      </c>
      <c r="EM31" s="201">
        <v>7926390</v>
      </c>
      <c r="EN31" s="201">
        <v>5678278</v>
      </c>
      <c r="EO31" s="201">
        <v>3082158</v>
      </c>
      <c r="EP31" s="201">
        <v>813005</v>
      </c>
      <c r="EQ31" s="201">
        <v>1276525</v>
      </c>
      <c r="ER31" s="201">
        <v>6692920</v>
      </c>
      <c r="ES31" s="201">
        <v>161901</v>
      </c>
      <c r="ET31" s="201">
        <v>0</v>
      </c>
      <c r="EU31" s="201">
        <v>109319</v>
      </c>
      <c r="EV31" s="201">
        <v>0</v>
      </c>
      <c r="EW31" s="201">
        <v>0</v>
      </c>
      <c r="EX31" s="201">
        <v>0</v>
      </c>
      <c r="EY31" s="201">
        <v>0</v>
      </c>
      <c r="EZ31" s="201">
        <v>686934</v>
      </c>
      <c r="FA31" s="201">
        <v>0</v>
      </c>
      <c r="FB31" s="201">
        <v>10353134</v>
      </c>
      <c r="FC31" s="201">
        <v>0</v>
      </c>
      <c r="FD31" s="201">
        <v>1091208</v>
      </c>
      <c r="FE31" s="201">
        <v>232117</v>
      </c>
      <c r="FF31" s="201">
        <v>0</v>
      </c>
      <c r="FG31" s="201">
        <v>6257270</v>
      </c>
      <c r="FH31" s="201">
        <v>5522237</v>
      </c>
      <c r="FI31" s="201">
        <v>1820338</v>
      </c>
      <c r="FJ31" s="201">
        <v>1376124</v>
      </c>
      <c r="FK31" s="201">
        <v>1823097</v>
      </c>
      <c r="FL31" s="201">
        <v>4574163</v>
      </c>
      <c r="FM31" s="201">
        <v>32043</v>
      </c>
      <c r="FN31" s="201">
        <v>0</v>
      </c>
      <c r="FO31" s="201">
        <v>307134</v>
      </c>
      <c r="FP31" s="201">
        <v>399603</v>
      </c>
      <c r="FQ31" s="201">
        <v>0</v>
      </c>
      <c r="FR31" s="201">
        <v>0</v>
      </c>
      <c r="FS31" s="201">
        <v>0</v>
      </c>
      <c r="FT31" s="201">
        <v>236708</v>
      </c>
      <c r="FU31" s="201">
        <v>0</v>
      </c>
      <c r="FV31" s="201">
        <v>5119952</v>
      </c>
      <c r="FW31" s="201">
        <v>0</v>
      </c>
      <c r="FX31" s="201">
        <v>0</v>
      </c>
      <c r="FY31" s="201">
        <v>51556</v>
      </c>
      <c r="FZ31" s="201">
        <v>0</v>
      </c>
      <c r="GA31" s="201">
        <v>10466399</v>
      </c>
      <c r="GB31" s="201">
        <v>10907884</v>
      </c>
      <c r="GC31" s="201">
        <v>1917644</v>
      </c>
      <c r="GD31" s="201">
        <v>3640077</v>
      </c>
      <c r="GE31" s="201">
        <v>2012647</v>
      </c>
      <c r="GF31" s="201">
        <v>13440290</v>
      </c>
      <c r="GG31" s="201">
        <v>163296</v>
      </c>
      <c r="GH31" s="201">
        <v>0</v>
      </c>
      <c r="GI31" s="201">
        <v>985</v>
      </c>
      <c r="GJ31" s="201">
        <v>375</v>
      </c>
      <c r="GK31" s="201">
        <v>0</v>
      </c>
      <c r="GL31" s="201">
        <v>0</v>
      </c>
      <c r="GM31" s="201">
        <v>0</v>
      </c>
      <c r="GN31" s="201">
        <v>890499</v>
      </c>
      <c r="GO31" s="201">
        <v>0</v>
      </c>
      <c r="GP31" s="201">
        <v>6792750</v>
      </c>
      <c r="GQ31" s="201">
        <v>0</v>
      </c>
      <c r="GR31" s="201">
        <v>0</v>
      </c>
      <c r="GS31" s="201">
        <v>24873</v>
      </c>
      <c r="GT31" s="201">
        <v>0</v>
      </c>
      <c r="GU31" s="201">
        <v>0</v>
      </c>
      <c r="GV31" s="201">
        <v>0</v>
      </c>
      <c r="GW31" s="201">
        <v>0</v>
      </c>
      <c r="GX31" s="201">
        <v>0</v>
      </c>
      <c r="GY31" s="201">
        <v>0</v>
      </c>
      <c r="GZ31" s="201">
        <v>0</v>
      </c>
      <c r="HA31" s="201">
        <v>0</v>
      </c>
      <c r="HB31" s="201">
        <v>4887624</v>
      </c>
      <c r="HC31" s="201">
        <v>0</v>
      </c>
      <c r="HD31" s="201">
        <v>0</v>
      </c>
      <c r="HE31" s="201">
        <v>0</v>
      </c>
      <c r="HF31" s="201">
        <v>0</v>
      </c>
      <c r="HG31" s="201">
        <v>0</v>
      </c>
      <c r="HH31" s="201">
        <v>0</v>
      </c>
      <c r="HI31" s="201">
        <v>0</v>
      </c>
      <c r="HJ31" s="201">
        <v>0</v>
      </c>
      <c r="HK31" s="201">
        <v>0</v>
      </c>
      <c r="HL31" s="201">
        <v>0</v>
      </c>
      <c r="HM31" s="201">
        <v>0</v>
      </c>
      <c r="HN31" s="201">
        <v>0</v>
      </c>
      <c r="HP31" s="202" t="s">
        <v>162</v>
      </c>
      <c r="HQ31" s="200">
        <f>'Relative Weights'!$H$1</f>
        <v>2018</v>
      </c>
      <c r="HR31" s="201">
        <v>7185051.0030971058</v>
      </c>
      <c r="HS31" s="201">
        <v>2370583.511401121</v>
      </c>
      <c r="HT31" s="201">
        <v>1116208.3534170545</v>
      </c>
      <c r="HU31" s="201">
        <v>39227.521295912738</v>
      </c>
      <c r="HV31" s="201">
        <v>736775.89007375739</v>
      </c>
      <c r="HW31" s="201">
        <v>1205806.833472902</v>
      </c>
      <c r="HX31" s="201">
        <v>169823.01894674852</v>
      </c>
      <c r="HY31" s="201">
        <v>0</v>
      </c>
      <c r="HZ31" s="201">
        <v>7384.6067107966219</v>
      </c>
      <c r="IA31" s="201">
        <v>0</v>
      </c>
      <c r="IB31" s="201">
        <v>0</v>
      </c>
      <c r="IC31" s="201">
        <v>0</v>
      </c>
      <c r="ID31" s="201">
        <v>0</v>
      </c>
      <c r="IE31" s="201">
        <v>160361.06783121137</v>
      </c>
      <c r="IF31" s="201">
        <v>0</v>
      </c>
      <c r="IG31" s="201">
        <v>392197.57898082538</v>
      </c>
      <c r="IH31" s="201">
        <v>0</v>
      </c>
      <c r="II31" s="201">
        <v>1753.8677299801739</v>
      </c>
      <c r="IJ31" s="201">
        <v>5896.1482802899818</v>
      </c>
      <c r="IK31" s="201">
        <v>0</v>
      </c>
      <c r="IL31" s="201">
        <v>1149096.4500049162</v>
      </c>
      <c r="IM31" s="201">
        <v>991608.84268772358</v>
      </c>
      <c r="IN31" s="201">
        <v>290027.959416506</v>
      </c>
      <c r="IO31" s="201">
        <v>146636.92032036954</v>
      </c>
      <c r="IP31" s="201">
        <v>419361.17466101173</v>
      </c>
      <c r="IQ31" s="201">
        <v>2397885.9949310771</v>
      </c>
      <c r="IR31" s="201">
        <v>34334.833733781663</v>
      </c>
      <c r="IS31" s="201">
        <v>0</v>
      </c>
      <c r="IT31" s="201">
        <v>9240.4241040858251</v>
      </c>
      <c r="IU31" s="201">
        <v>0</v>
      </c>
      <c r="IV31" s="201">
        <v>0</v>
      </c>
      <c r="IW31" s="201">
        <v>0</v>
      </c>
      <c r="IX31" s="201">
        <v>0</v>
      </c>
      <c r="IY31" s="201">
        <v>132917.72391868304</v>
      </c>
      <c r="IZ31" s="201">
        <v>0</v>
      </c>
      <c r="JA31" s="201">
        <v>1362864.1924294054</v>
      </c>
      <c r="JB31" s="201">
        <v>0</v>
      </c>
      <c r="JC31" s="201">
        <v>129912.54377924389</v>
      </c>
      <c r="JD31" s="201">
        <v>2167.3690658499236</v>
      </c>
      <c r="JE31" s="201">
        <v>0</v>
      </c>
      <c r="JF31" s="201">
        <v>187184.57871791744</v>
      </c>
      <c r="JG31" s="201">
        <v>366645.711157399</v>
      </c>
      <c r="JH31" s="201">
        <v>95397.519174141416</v>
      </c>
      <c r="JI31" s="201">
        <v>100615.77885482767</v>
      </c>
      <c r="JJ31" s="201">
        <v>82120.09490172303</v>
      </c>
      <c r="JK31" s="201">
        <v>304544.51921879611</v>
      </c>
      <c r="JL31" s="201">
        <v>2350.1243312608258</v>
      </c>
      <c r="JM31" s="201">
        <v>0</v>
      </c>
      <c r="JN31" s="201">
        <v>8712.0316518298714</v>
      </c>
      <c r="JO31" s="201">
        <v>17554.843428571428</v>
      </c>
      <c r="JP31" s="201">
        <v>0</v>
      </c>
      <c r="JQ31" s="201">
        <v>0</v>
      </c>
      <c r="JR31" s="201">
        <v>0</v>
      </c>
      <c r="JS31" s="201">
        <v>14319.061509891584</v>
      </c>
      <c r="JT31" s="201">
        <v>0</v>
      </c>
      <c r="JU31" s="201">
        <v>296024.00986283045</v>
      </c>
      <c r="JV31" s="201">
        <v>0</v>
      </c>
      <c r="JW31" s="201">
        <v>0</v>
      </c>
      <c r="JX31" s="201">
        <v>49.258387860225533</v>
      </c>
      <c r="JY31" s="201">
        <v>0</v>
      </c>
      <c r="JZ31" s="201">
        <v>183548.18511938682</v>
      </c>
      <c r="KA31" s="201">
        <v>231922.52604645526</v>
      </c>
      <c r="KB31" s="201">
        <v>92285.820580981162</v>
      </c>
      <c r="KC31" s="201">
        <v>135125.95651889505</v>
      </c>
      <c r="KD31" s="201">
        <v>56301.491769486427</v>
      </c>
      <c r="KE31" s="201">
        <v>619766.49009108532</v>
      </c>
      <c r="KF31" s="201">
        <v>98.920009967605282</v>
      </c>
      <c r="KG31" s="201">
        <v>0</v>
      </c>
      <c r="KH31" s="201">
        <v>38.662862360191738</v>
      </c>
      <c r="KI31" s="201">
        <v>82.546285714285716</v>
      </c>
      <c r="KJ31" s="201">
        <v>0</v>
      </c>
      <c r="KK31" s="201">
        <v>0</v>
      </c>
      <c r="KL31" s="201">
        <v>0</v>
      </c>
      <c r="KM31" s="201">
        <v>18855.617226902745</v>
      </c>
      <c r="KN31" s="201">
        <v>0</v>
      </c>
      <c r="KO31" s="201">
        <v>49491.032157101225</v>
      </c>
      <c r="KP31" s="201">
        <v>0</v>
      </c>
      <c r="KQ31" s="201">
        <v>0</v>
      </c>
      <c r="KR31" s="201">
        <v>0</v>
      </c>
      <c r="KS31" s="201">
        <v>0</v>
      </c>
      <c r="KT31" s="201">
        <v>0</v>
      </c>
      <c r="KU31" s="201">
        <v>0</v>
      </c>
      <c r="KV31" s="201">
        <v>0</v>
      </c>
      <c r="KW31" s="201">
        <v>0</v>
      </c>
      <c r="KX31" s="201">
        <v>0</v>
      </c>
      <c r="KY31" s="201">
        <v>0</v>
      </c>
      <c r="KZ31" s="201">
        <v>0</v>
      </c>
      <c r="LA31" s="201">
        <v>637857.3898442561</v>
      </c>
      <c r="LB31" s="201">
        <v>0</v>
      </c>
      <c r="LC31" s="201">
        <v>0</v>
      </c>
      <c r="LD31" s="201">
        <v>0</v>
      </c>
      <c r="LE31" s="201">
        <v>0</v>
      </c>
      <c r="LF31" s="201">
        <v>0</v>
      </c>
      <c r="LG31" s="201">
        <v>0</v>
      </c>
      <c r="LH31" s="201">
        <v>0</v>
      </c>
      <c r="LI31" s="201">
        <v>0</v>
      </c>
      <c r="LJ31" s="201">
        <v>0</v>
      </c>
      <c r="LK31" s="201">
        <v>0</v>
      </c>
      <c r="LL31" s="201">
        <v>0</v>
      </c>
      <c r="LM31" s="201">
        <v>0</v>
      </c>
      <c r="LN31" s="201">
        <v>0</v>
      </c>
      <c r="LO31" s="201">
        <v>0</v>
      </c>
      <c r="LP31" s="201">
        <v>0</v>
      </c>
      <c r="LQ31" s="201">
        <v>0</v>
      </c>
      <c r="LR31" s="201">
        <v>0</v>
      </c>
      <c r="LS31" s="201">
        <v>0</v>
      </c>
      <c r="LT31" s="201">
        <v>0</v>
      </c>
      <c r="LU31" s="201">
        <v>0</v>
      </c>
      <c r="LV31" s="201">
        <v>0</v>
      </c>
      <c r="LW31" s="201">
        <v>0</v>
      </c>
      <c r="LX31" s="201">
        <v>0</v>
      </c>
      <c r="LY31" s="201">
        <v>0</v>
      </c>
      <c r="LZ31" s="201">
        <v>0</v>
      </c>
      <c r="MA31" s="201">
        <v>0</v>
      </c>
      <c r="MB31" s="201">
        <v>0</v>
      </c>
      <c r="MC31" s="201">
        <v>0</v>
      </c>
      <c r="MD31" s="201">
        <v>0</v>
      </c>
      <c r="ME31" s="201">
        <v>0</v>
      </c>
      <c r="MF31" s="201">
        <v>0</v>
      </c>
      <c r="MG31" s="201">
        <v>0</v>
      </c>
      <c r="MH31" s="201">
        <v>0</v>
      </c>
      <c r="MI31" s="201">
        <v>0</v>
      </c>
      <c r="MJ31" s="201">
        <v>0</v>
      </c>
      <c r="MK31" s="201">
        <v>0</v>
      </c>
      <c r="ML31" s="201">
        <v>0</v>
      </c>
      <c r="MM31" s="201">
        <v>0</v>
      </c>
      <c r="MN31" s="201">
        <v>0</v>
      </c>
      <c r="MO31" s="201">
        <v>0</v>
      </c>
      <c r="MP31" s="201">
        <v>0</v>
      </c>
      <c r="MQ31" s="201">
        <v>0</v>
      </c>
      <c r="MR31" s="201">
        <v>0</v>
      </c>
      <c r="MS31" s="201">
        <v>0</v>
      </c>
      <c r="MT31" s="201">
        <v>0</v>
      </c>
      <c r="MU31" s="201">
        <v>0</v>
      </c>
      <c r="MV31" s="201">
        <v>0</v>
      </c>
      <c r="MW31" s="201">
        <v>0</v>
      </c>
      <c r="MX31" s="201">
        <v>0</v>
      </c>
      <c r="MY31" s="201">
        <v>0</v>
      </c>
      <c r="MZ31" s="201">
        <v>0</v>
      </c>
      <c r="NA31" s="201">
        <v>0</v>
      </c>
      <c r="NB31" s="201">
        <v>0</v>
      </c>
      <c r="NC31" s="201">
        <v>0</v>
      </c>
      <c r="ND31" s="201">
        <v>0</v>
      </c>
      <c r="NE31" s="201">
        <v>0</v>
      </c>
      <c r="NF31" s="201">
        <v>0</v>
      </c>
      <c r="NG31" s="201">
        <v>0</v>
      </c>
      <c r="NH31" s="201">
        <v>0</v>
      </c>
      <c r="NI31" s="201">
        <v>0</v>
      </c>
      <c r="NJ31" s="201">
        <v>0</v>
      </c>
      <c r="NK31" s="201">
        <v>0</v>
      </c>
      <c r="NL31" s="201">
        <v>0</v>
      </c>
      <c r="NM31" s="201">
        <v>0</v>
      </c>
      <c r="NN31" s="201">
        <v>0</v>
      </c>
      <c r="NO31" s="201">
        <v>0</v>
      </c>
      <c r="NP31" s="201">
        <v>0</v>
      </c>
      <c r="NQ31" s="201">
        <v>0</v>
      </c>
      <c r="NR31" s="201">
        <v>0</v>
      </c>
      <c r="NS31" s="201">
        <v>0</v>
      </c>
      <c r="NT31" s="201">
        <v>0</v>
      </c>
      <c r="NU31" s="201">
        <v>0</v>
      </c>
      <c r="NV31" s="201">
        <v>0</v>
      </c>
      <c r="NW31" s="201">
        <v>0</v>
      </c>
      <c r="NX31" s="201">
        <v>0</v>
      </c>
      <c r="NY31" s="201">
        <v>0</v>
      </c>
      <c r="NZ31" s="201">
        <v>0</v>
      </c>
      <c r="OA31" s="201">
        <v>0</v>
      </c>
      <c r="OB31" s="201">
        <v>0</v>
      </c>
      <c r="OC31" s="201">
        <v>0</v>
      </c>
      <c r="OD31" s="201">
        <v>0</v>
      </c>
      <c r="OE31" s="201">
        <v>0</v>
      </c>
      <c r="OF31" s="201">
        <v>0</v>
      </c>
      <c r="OG31" s="201">
        <v>0</v>
      </c>
      <c r="OH31" s="201">
        <v>0</v>
      </c>
      <c r="OI31" s="201">
        <v>0</v>
      </c>
      <c r="OJ31" s="201">
        <v>0</v>
      </c>
      <c r="OK31" s="201">
        <v>0</v>
      </c>
      <c r="OL31" s="201">
        <v>0</v>
      </c>
      <c r="OM31" s="201">
        <v>0</v>
      </c>
      <c r="ON31" s="201">
        <v>0</v>
      </c>
      <c r="OO31" s="201">
        <v>0</v>
      </c>
      <c r="OP31" s="201">
        <v>0</v>
      </c>
      <c r="OQ31" s="201">
        <v>0</v>
      </c>
      <c r="OR31" s="201">
        <v>0</v>
      </c>
      <c r="OS31" s="201">
        <v>0</v>
      </c>
      <c r="OT31" s="201">
        <v>0</v>
      </c>
      <c r="OU31" s="201">
        <v>0</v>
      </c>
      <c r="OV31" s="201">
        <v>0</v>
      </c>
      <c r="OW31" s="201">
        <v>0</v>
      </c>
      <c r="OX31" s="201">
        <v>0</v>
      </c>
      <c r="OY31" s="201">
        <v>0</v>
      </c>
      <c r="OZ31" s="201">
        <v>0</v>
      </c>
      <c r="PA31" s="201">
        <v>0</v>
      </c>
      <c r="PB31" s="201">
        <v>0</v>
      </c>
      <c r="PC31" s="201">
        <v>0</v>
      </c>
      <c r="PD31" s="201">
        <v>0</v>
      </c>
      <c r="PE31" s="201">
        <v>0</v>
      </c>
      <c r="PF31" s="201">
        <v>0</v>
      </c>
      <c r="PG31" s="201">
        <v>0</v>
      </c>
      <c r="PH31" s="201">
        <v>0</v>
      </c>
      <c r="PI31" s="201">
        <v>0</v>
      </c>
      <c r="PJ31" s="201">
        <v>49357524.153761804</v>
      </c>
      <c r="PK31" s="201">
        <v>47280259.468787931</v>
      </c>
      <c r="PL31" s="201">
        <v>9190628.4945675749</v>
      </c>
      <c r="PM31" s="201">
        <v>15594388.507482525</v>
      </c>
      <c r="PN31" s="201">
        <v>9227494.9654483423</v>
      </c>
      <c r="PO31" s="201">
        <v>34270757.678321615</v>
      </c>
      <c r="PP31" s="201">
        <v>3432973.4098116416</v>
      </c>
      <c r="PQ31" s="201">
        <v>866340.90151068685</v>
      </c>
      <c r="PR31" s="201">
        <v>204322.75323347194</v>
      </c>
      <c r="PS31" s="201">
        <v>1835894.693270542</v>
      </c>
      <c r="PT31" s="201">
        <v>0</v>
      </c>
      <c r="PU31" s="201">
        <v>0</v>
      </c>
      <c r="PV31" s="201">
        <v>0</v>
      </c>
      <c r="PW31" s="201">
        <v>3330111.398642011</v>
      </c>
      <c r="PX31" s="201">
        <v>0</v>
      </c>
      <c r="PY31" s="201">
        <v>18802376.2568666</v>
      </c>
      <c r="PZ31" s="201">
        <v>0</v>
      </c>
      <c r="QA31" s="201">
        <v>2121913.9562919247</v>
      </c>
      <c r="QB31" s="201">
        <v>438353.36200332653</v>
      </c>
      <c r="QC31" s="201">
        <v>0</v>
      </c>
      <c r="QD31" s="298">
        <v>1</v>
      </c>
    </row>
    <row r="32" spans="1:446" x14ac:dyDescent="0.2">
      <c r="A32" s="200" t="s">
        <v>89</v>
      </c>
      <c r="B32" s="200" t="s">
        <v>89</v>
      </c>
      <c r="C32" s="201">
        <f>ROUND(ASU!H18,0)-ROUND(ASU!H288,0)</f>
        <v>0</v>
      </c>
      <c r="D32" s="311">
        <v>3541</v>
      </c>
      <c r="E32" s="200" t="s">
        <v>690</v>
      </c>
      <c r="F32" s="200">
        <v>2018</v>
      </c>
      <c r="G32" s="201">
        <v>43282500</v>
      </c>
      <c r="H32" s="201">
        <v>802104</v>
      </c>
      <c r="I32" s="201">
        <v>7166467</v>
      </c>
      <c r="J32" s="201">
        <v>6304588</v>
      </c>
      <c r="K32" s="201">
        <v>19228563</v>
      </c>
      <c r="L32" s="200" t="s">
        <v>765</v>
      </c>
      <c r="M32" s="200" t="s">
        <v>766</v>
      </c>
      <c r="N32" s="200" t="s">
        <v>767</v>
      </c>
      <c r="O32" s="201">
        <v>6323</v>
      </c>
      <c r="P32" s="201">
        <v>2440</v>
      </c>
      <c r="Q32" s="201">
        <v>1347</v>
      </c>
      <c r="R32" s="201">
        <v>0</v>
      </c>
      <c r="S32" s="201">
        <v>79</v>
      </c>
      <c r="T32" s="203" t="s">
        <v>842</v>
      </c>
      <c r="U32" s="203" t="s">
        <v>843</v>
      </c>
      <c r="V32" s="203" t="s">
        <v>844</v>
      </c>
      <c r="W32" s="201">
        <v>86137</v>
      </c>
      <c r="X32" s="201">
        <v>25240</v>
      </c>
      <c r="Y32" s="201">
        <v>8479</v>
      </c>
      <c r="Z32" s="201">
        <v>1746</v>
      </c>
      <c r="AA32" s="201">
        <v>2448</v>
      </c>
      <c r="AB32" s="201">
        <v>2776</v>
      </c>
      <c r="AC32" s="201">
        <v>528</v>
      </c>
      <c r="AD32" s="201">
        <v>0</v>
      </c>
      <c r="AE32" s="201">
        <v>651</v>
      </c>
      <c r="AF32" s="201">
        <v>0</v>
      </c>
      <c r="AG32" s="201">
        <v>0</v>
      </c>
      <c r="AH32" s="201">
        <v>0</v>
      </c>
      <c r="AI32" s="201">
        <v>767</v>
      </c>
      <c r="AJ32" s="201">
        <v>3126</v>
      </c>
      <c r="AK32" s="201">
        <v>0</v>
      </c>
      <c r="AL32" s="201">
        <v>6876</v>
      </c>
      <c r="AM32" s="201">
        <v>0</v>
      </c>
      <c r="AN32" s="201">
        <v>0</v>
      </c>
      <c r="AO32" s="201">
        <v>1983</v>
      </c>
      <c r="AP32" s="201">
        <v>656</v>
      </c>
      <c r="AQ32" s="201">
        <v>13703</v>
      </c>
      <c r="AR32" s="201">
        <v>7375</v>
      </c>
      <c r="AS32" s="201">
        <v>1622</v>
      </c>
      <c r="AT32" s="201">
        <v>2370</v>
      </c>
      <c r="AU32" s="201">
        <v>2487</v>
      </c>
      <c r="AV32" s="201">
        <v>1270</v>
      </c>
      <c r="AW32" s="201">
        <v>297</v>
      </c>
      <c r="AX32" s="201">
        <v>0</v>
      </c>
      <c r="AY32" s="201">
        <v>1782</v>
      </c>
      <c r="AZ32" s="201">
        <v>0</v>
      </c>
      <c r="BA32" s="201">
        <v>0</v>
      </c>
      <c r="BB32" s="201">
        <v>0</v>
      </c>
      <c r="BC32" s="201">
        <v>0</v>
      </c>
      <c r="BD32" s="201">
        <v>3070</v>
      </c>
      <c r="BE32" s="201">
        <v>0</v>
      </c>
      <c r="BF32" s="201">
        <v>10200</v>
      </c>
      <c r="BG32" s="201">
        <v>0</v>
      </c>
      <c r="BH32" s="201">
        <v>792</v>
      </c>
      <c r="BI32" s="201">
        <v>1119</v>
      </c>
      <c r="BJ32" s="201">
        <v>3597</v>
      </c>
      <c r="BK32" s="201">
        <v>6462</v>
      </c>
      <c r="BL32" s="201">
        <v>376</v>
      </c>
      <c r="BM32" s="201">
        <v>0</v>
      </c>
      <c r="BN32" s="201">
        <v>13389</v>
      </c>
      <c r="BO32" s="201">
        <v>318</v>
      </c>
      <c r="BP32" s="201">
        <v>0</v>
      </c>
      <c r="BQ32" s="201">
        <v>231</v>
      </c>
      <c r="BR32" s="201">
        <v>0</v>
      </c>
      <c r="BS32" s="201">
        <v>0</v>
      </c>
      <c r="BT32" s="201">
        <v>0</v>
      </c>
      <c r="BU32" s="201">
        <v>0</v>
      </c>
      <c r="BV32" s="201">
        <v>0</v>
      </c>
      <c r="BW32" s="201">
        <v>0</v>
      </c>
      <c r="BX32" s="201">
        <v>202</v>
      </c>
      <c r="BY32" s="201">
        <v>0</v>
      </c>
      <c r="BZ32" s="201">
        <v>3537</v>
      </c>
      <c r="CA32" s="201">
        <v>0</v>
      </c>
      <c r="CB32" s="201">
        <v>0</v>
      </c>
      <c r="CC32" s="201">
        <v>630</v>
      </c>
      <c r="CD32" s="201">
        <v>1627</v>
      </c>
      <c r="CE32" s="201">
        <v>0</v>
      </c>
      <c r="CF32" s="201">
        <v>0</v>
      </c>
      <c r="CG32" s="201">
        <v>0</v>
      </c>
      <c r="CH32" s="201">
        <v>0</v>
      </c>
      <c r="CI32" s="201">
        <v>0</v>
      </c>
      <c r="CJ32" s="201">
        <v>0</v>
      </c>
      <c r="CK32" s="201">
        <v>0</v>
      </c>
      <c r="CL32" s="201">
        <v>0</v>
      </c>
      <c r="CM32" s="201">
        <v>0</v>
      </c>
      <c r="CN32" s="201">
        <v>0</v>
      </c>
      <c r="CO32" s="201">
        <v>0</v>
      </c>
      <c r="CP32" s="201">
        <v>0</v>
      </c>
      <c r="CQ32" s="201">
        <v>0</v>
      </c>
      <c r="CR32" s="201">
        <v>0</v>
      </c>
      <c r="CS32" s="201">
        <v>0</v>
      </c>
      <c r="CT32" s="201">
        <v>0</v>
      </c>
      <c r="CU32" s="201">
        <v>0</v>
      </c>
      <c r="CV32" s="201">
        <v>0</v>
      </c>
      <c r="CW32" s="201">
        <v>0</v>
      </c>
      <c r="CX32" s="201">
        <v>0</v>
      </c>
      <c r="CY32" s="201">
        <v>0</v>
      </c>
      <c r="CZ32" s="201">
        <v>0</v>
      </c>
      <c r="DA32" s="201">
        <v>0</v>
      </c>
      <c r="DB32" s="201">
        <v>0</v>
      </c>
      <c r="DC32" s="201">
        <v>0</v>
      </c>
      <c r="DD32" s="201">
        <v>0</v>
      </c>
      <c r="DE32" s="201">
        <v>0</v>
      </c>
      <c r="DF32" s="201">
        <v>0</v>
      </c>
      <c r="DG32" s="201">
        <v>0</v>
      </c>
      <c r="DH32" s="201">
        <v>0</v>
      </c>
      <c r="DI32" s="201">
        <v>0</v>
      </c>
      <c r="DJ32" s="201">
        <v>0</v>
      </c>
      <c r="DK32" s="201">
        <v>0</v>
      </c>
      <c r="DL32" s="201">
        <v>2597</v>
      </c>
      <c r="DM32" s="201">
        <v>0</v>
      </c>
      <c r="DN32" s="201">
        <v>0</v>
      </c>
      <c r="DO32" s="201">
        <v>0</v>
      </c>
      <c r="DP32" s="201">
        <v>0</v>
      </c>
      <c r="DQ32" s="201">
        <v>0</v>
      </c>
      <c r="DR32" s="201">
        <v>0</v>
      </c>
      <c r="DS32" s="201">
        <v>5050966</v>
      </c>
      <c r="DT32" s="201">
        <v>2036195</v>
      </c>
      <c r="DU32" s="201">
        <v>1105998</v>
      </c>
      <c r="DV32" s="201">
        <v>126768</v>
      </c>
      <c r="DW32" s="201">
        <v>181049</v>
      </c>
      <c r="DX32" s="201">
        <v>574696</v>
      </c>
      <c r="DY32" s="201">
        <v>22250</v>
      </c>
      <c r="DZ32" s="201">
        <v>0</v>
      </c>
      <c r="EA32" s="201">
        <v>75975</v>
      </c>
      <c r="EB32" s="201">
        <v>0</v>
      </c>
      <c r="EC32" s="201">
        <v>0</v>
      </c>
      <c r="ED32" s="201">
        <v>0</v>
      </c>
      <c r="EE32" s="201">
        <v>72395</v>
      </c>
      <c r="EF32" s="201">
        <v>221552</v>
      </c>
      <c r="EG32" s="201">
        <v>0</v>
      </c>
      <c r="EH32" s="201">
        <v>442976</v>
      </c>
      <c r="EI32" s="201">
        <v>0</v>
      </c>
      <c r="EJ32" s="201">
        <v>0</v>
      </c>
      <c r="EK32" s="201">
        <v>109424</v>
      </c>
      <c r="EL32" s="201">
        <v>65219</v>
      </c>
      <c r="EM32" s="201">
        <v>1645678</v>
      </c>
      <c r="EN32" s="201">
        <v>1071684</v>
      </c>
      <c r="EO32" s="201">
        <v>537424</v>
      </c>
      <c r="EP32" s="201">
        <v>265295</v>
      </c>
      <c r="EQ32" s="201">
        <v>229736</v>
      </c>
      <c r="ER32" s="201">
        <v>469634</v>
      </c>
      <c r="ES32" s="201">
        <v>33233</v>
      </c>
      <c r="ET32" s="201">
        <v>0</v>
      </c>
      <c r="EU32" s="201">
        <v>195074</v>
      </c>
      <c r="EV32" s="201">
        <v>0</v>
      </c>
      <c r="EW32" s="201">
        <v>0</v>
      </c>
      <c r="EX32" s="201">
        <v>0</v>
      </c>
      <c r="EY32" s="201">
        <v>0</v>
      </c>
      <c r="EZ32" s="201">
        <v>324498</v>
      </c>
      <c r="FA32" s="201">
        <v>0</v>
      </c>
      <c r="FB32" s="201">
        <v>1212679</v>
      </c>
      <c r="FC32" s="201">
        <v>0</v>
      </c>
      <c r="FD32" s="201">
        <v>0</v>
      </c>
      <c r="FE32" s="201">
        <v>107811</v>
      </c>
      <c r="FF32" s="201">
        <v>982687</v>
      </c>
      <c r="FG32" s="201">
        <v>1233456</v>
      </c>
      <c r="FH32" s="201">
        <v>118757</v>
      </c>
      <c r="FI32" s="201">
        <v>0</v>
      </c>
      <c r="FJ32" s="201">
        <v>344623</v>
      </c>
      <c r="FK32" s="201">
        <v>156661</v>
      </c>
      <c r="FL32" s="201">
        <v>0</v>
      </c>
      <c r="FM32" s="201">
        <v>32373</v>
      </c>
      <c r="FN32" s="201">
        <v>0</v>
      </c>
      <c r="FO32" s="201">
        <v>0</v>
      </c>
      <c r="FP32" s="201">
        <v>0</v>
      </c>
      <c r="FQ32" s="201">
        <v>0</v>
      </c>
      <c r="FR32" s="201">
        <v>0</v>
      </c>
      <c r="FS32" s="201">
        <v>0</v>
      </c>
      <c r="FT32" s="201">
        <v>64433</v>
      </c>
      <c r="FU32" s="201">
        <v>0</v>
      </c>
      <c r="FV32" s="201">
        <v>662031</v>
      </c>
      <c r="FW32" s="201">
        <v>0</v>
      </c>
      <c r="FX32" s="201">
        <v>0</v>
      </c>
      <c r="FY32" s="201">
        <v>147502</v>
      </c>
      <c r="FZ32" s="201">
        <v>772914</v>
      </c>
      <c r="GA32" s="201">
        <v>0</v>
      </c>
      <c r="GB32" s="201">
        <v>0</v>
      </c>
      <c r="GC32" s="201">
        <v>0</v>
      </c>
      <c r="GD32" s="201">
        <v>0</v>
      </c>
      <c r="GE32" s="201">
        <v>0</v>
      </c>
      <c r="GF32" s="201">
        <v>0</v>
      </c>
      <c r="GG32" s="201">
        <v>0</v>
      </c>
      <c r="GH32" s="201">
        <v>0</v>
      </c>
      <c r="GI32" s="201">
        <v>0</v>
      </c>
      <c r="GJ32" s="201">
        <v>0</v>
      </c>
      <c r="GK32" s="201">
        <v>0</v>
      </c>
      <c r="GL32" s="201">
        <v>0</v>
      </c>
      <c r="GM32" s="201">
        <v>0</v>
      </c>
      <c r="GN32" s="201">
        <v>0</v>
      </c>
      <c r="GO32" s="201">
        <v>0</v>
      </c>
      <c r="GP32" s="201">
        <v>0</v>
      </c>
      <c r="GQ32" s="201">
        <v>0</v>
      </c>
      <c r="GR32" s="201">
        <v>0</v>
      </c>
      <c r="GS32" s="201">
        <v>0</v>
      </c>
      <c r="GT32" s="201">
        <v>0</v>
      </c>
      <c r="GU32" s="201">
        <v>0</v>
      </c>
      <c r="GV32" s="201">
        <v>0</v>
      </c>
      <c r="GW32" s="201">
        <v>0</v>
      </c>
      <c r="GX32" s="201">
        <v>0</v>
      </c>
      <c r="GY32" s="201">
        <v>0</v>
      </c>
      <c r="GZ32" s="201">
        <v>0</v>
      </c>
      <c r="HA32" s="201">
        <v>0</v>
      </c>
      <c r="HB32" s="201">
        <v>0</v>
      </c>
      <c r="HC32" s="201">
        <v>0</v>
      </c>
      <c r="HD32" s="201">
        <v>0</v>
      </c>
      <c r="HE32" s="201">
        <v>0</v>
      </c>
      <c r="HF32" s="201">
        <v>0</v>
      </c>
      <c r="HG32" s="201">
        <v>0</v>
      </c>
      <c r="HH32" s="201">
        <v>864497</v>
      </c>
      <c r="HI32" s="201">
        <v>0</v>
      </c>
      <c r="HJ32" s="201">
        <v>0</v>
      </c>
      <c r="HK32" s="201">
        <v>0</v>
      </c>
      <c r="HL32" s="201">
        <v>0</v>
      </c>
      <c r="HM32" s="201">
        <v>0</v>
      </c>
      <c r="HN32" s="201">
        <v>0</v>
      </c>
      <c r="HP32" s="202" t="s">
        <v>163</v>
      </c>
      <c r="HQ32" s="200">
        <f>'Relative Weights'!$H$1</f>
        <v>2018</v>
      </c>
      <c r="HR32" s="201">
        <v>33286</v>
      </c>
      <c r="HS32" s="201">
        <v>44381</v>
      </c>
      <c r="HT32" s="201">
        <v>38833</v>
      </c>
      <c r="HU32" s="201">
        <v>0</v>
      </c>
      <c r="HV32" s="201">
        <v>0</v>
      </c>
      <c r="HW32" s="201">
        <v>0</v>
      </c>
      <c r="HX32" s="201">
        <v>0</v>
      </c>
      <c r="HY32" s="201">
        <v>0</v>
      </c>
      <c r="HZ32" s="201">
        <v>44380</v>
      </c>
      <c r="IA32" s="201">
        <v>0</v>
      </c>
      <c r="IB32" s="201">
        <v>0</v>
      </c>
      <c r="IC32" s="201">
        <v>0</v>
      </c>
      <c r="ID32" s="201">
        <v>0</v>
      </c>
      <c r="IE32" s="201">
        <v>0</v>
      </c>
      <c r="IF32" s="201">
        <v>0</v>
      </c>
      <c r="IG32" s="201">
        <v>0</v>
      </c>
      <c r="IH32" s="201">
        <v>0</v>
      </c>
      <c r="II32" s="201">
        <v>0</v>
      </c>
      <c r="IJ32" s="201">
        <v>0</v>
      </c>
      <c r="IK32" s="201">
        <v>0</v>
      </c>
      <c r="IL32" s="201">
        <v>0</v>
      </c>
      <c r="IM32" s="201">
        <v>0</v>
      </c>
      <c r="IN32" s="201">
        <v>0</v>
      </c>
      <c r="IO32" s="201">
        <v>0</v>
      </c>
      <c r="IP32" s="201">
        <v>0</v>
      </c>
      <c r="IQ32" s="201">
        <v>0</v>
      </c>
      <c r="IR32" s="201">
        <v>0</v>
      </c>
      <c r="IS32" s="201">
        <v>0</v>
      </c>
      <c r="IT32" s="201">
        <v>0</v>
      </c>
      <c r="IU32" s="201">
        <v>0</v>
      </c>
      <c r="IV32" s="201">
        <v>0</v>
      </c>
      <c r="IW32" s="201">
        <v>0</v>
      </c>
      <c r="IX32" s="201">
        <v>0</v>
      </c>
      <c r="IY32" s="201">
        <v>0</v>
      </c>
      <c r="IZ32" s="201">
        <v>0</v>
      </c>
      <c r="JA32" s="201">
        <v>0</v>
      </c>
      <c r="JB32" s="201">
        <v>0</v>
      </c>
      <c r="JC32" s="201">
        <v>0</v>
      </c>
      <c r="JD32" s="201">
        <v>0</v>
      </c>
      <c r="JE32" s="201">
        <v>0</v>
      </c>
      <c r="JF32" s="201">
        <v>0</v>
      </c>
      <c r="JG32" s="201">
        <v>0</v>
      </c>
      <c r="JH32" s="201">
        <v>0</v>
      </c>
      <c r="JI32" s="201">
        <v>0</v>
      </c>
      <c r="JJ32" s="201">
        <v>0</v>
      </c>
      <c r="JK32" s="201">
        <v>0</v>
      </c>
      <c r="JL32" s="201">
        <v>0</v>
      </c>
      <c r="JM32" s="201">
        <v>0</v>
      </c>
      <c r="JN32" s="201">
        <v>0</v>
      </c>
      <c r="JO32" s="201">
        <v>0</v>
      </c>
      <c r="JP32" s="201">
        <v>0</v>
      </c>
      <c r="JQ32" s="201">
        <v>0</v>
      </c>
      <c r="JR32" s="201">
        <v>0</v>
      </c>
      <c r="JS32" s="201">
        <v>0</v>
      </c>
      <c r="JT32" s="201">
        <v>0</v>
      </c>
      <c r="JU32" s="201">
        <v>0</v>
      </c>
      <c r="JV32" s="201">
        <v>0</v>
      </c>
      <c r="JW32" s="201">
        <v>0</v>
      </c>
      <c r="JX32" s="201">
        <v>0</v>
      </c>
      <c r="JY32" s="201">
        <v>0</v>
      </c>
      <c r="JZ32" s="201">
        <v>0</v>
      </c>
      <c r="KA32" s="201">
        <v>0</v>
      </c>
      <c r="KB32" s="201">
        <v>0</v>
      </c>
      <c r="KC32" s="201">
        <v>0</v>
      </c>
      <c r="KD32" s="201">
        <v>0</v>
      </c>
      <c r="KE32" s="201">
        <v>0</v>
      </c>
      <c r="KF32" s="201">
        <v>0</v>
      </c>
      <c r="KG32" s="201">
        <v>0</v>
      </c>
      <c r="KH32" s="201">
        <v>0</v>
      </c>
      <c r="KI32" s="201">
        <v>0</v>
      </c>
      <c r="KJ32" s="201">
        <v>0</v>
      </c>
      <c r="KK32" s="201">
        <v>0</v>
      </c>
      <c r="KL32" s="201">
        <v>0</v>
      </c>
      <c r="KM32" s="201">
        <v>0</v>
      </c>
      <c r="KN32" s="201">
        <v>0</v>
      </c>
      <c r="KO32" s="201">
        <v>0</v>
      </c>
      <c r="KP32" s="201">
        <v>0</v>
      </c>
      <c r="KQ32" s="201">
        <v>0</v>
      </c>
      <c r="KR32" s="201">
        <v>0</v>
      </c>
      <c r="KS32" s="201">
        <v>0</v>
      </c>
      <c r="KT32" s="201">
        <v>0</v>
      </c>
      <c r="KU32" s="201">
        <v>0</v>
      </c>
      <c r="KV32" s="201">
        <v>0</v>
      </c>
      <c r="KW32" s="201">
        <v>0</v>
      </c>
      <c r="KX32" s="201">
        <v>0</v>
      </c>
      <c r="KY32" s="201">
        <v>0</v>
      </c>
      <c r="KZ32" s="201">
        <v>0</v>
      </c>
      <c r="LA32" s="201">
        <v>0</v>
      </c>
      <c r="LB32" s="201">
        <v>0</v>
      </c>
      <c r="LC32" s="201">
        <v>0</v>
      </c>
      <c r="LD32" s="201">
        <v>0</v>
      </c>
      <c r="LE32" s="201">
        <v>0</v>
      </c>
      <c r="LF32" s="201">
        <v>0</v>
      </c>
      <c r="LG32" s="201">
        <v>0</v>
      </c>
      <c r="LH32" s="201">
        <v>0</v>
      </c>
      <c r="LI32" s="201">
        <v>0</v>
      </c>
      <c r="LJ32" s="201">
        <v>0</v>
      </c>
      <c r="LK32" s="201">
        <v>0</v>
      </c>
      <c r="LL32" s="201">
        <v>0</v>
      </c>
      <c r="LM32" s="201">
        <v>0</v>
      </c>
      <c r="LN32" s="201">
        <v>0</v>
      </c>
      <c r="LO32" s="201">
        <v>0</v>
      </c>
      <c r="LP32" s="201">
        <v>0</v>
      </c>
      <c r="LQ32" s="201">
        <v>0</v>
      </c>
      <c r="LR32" s="201">
        <v>0</v>
      </c>
      <c r="LS32" s="201">
        <v>0</v>
      </c>
      <c r="LT32" s="201">
        <v>0</v>
      </c>
      <c r="LU32" s="201">
        <v>0</v>
      </c>
      <c r="LV32" s="201">
        <v>0</v>
      </c>
      <c r="LW32" s="201">
        <v>0</v>
      </c>
      <c r="LX32" s="201">
        <v>0</v>
      </c>
      <c r="LY32" s="201">
        <v>0</v>
      </c>
      <c r="LZ32" s="201">
        <v>0</v>
      </c>
      <c r="MA32" s="201">
        <v>0</v>
      </c>
      <c r="MB32" s="201">
        <v>0</v>
      </c>
      <c r="MC32" s="201">
        <v>0</v>
      </c>
      <c r="MD32" s="201">
        <v>0</v>
      </c>
      <c r="ME32" s="201">
        <v>0</v>
      </c>
      <c r="MF32" s="201">
        <v>0</v>
      </c>
      <c r="MG32" s="201">
        <v>0</v>
      </c>
      <c r="MH32" s="201">
        <v>0</v>
      </c>
      <c r="MI32" s="201">
        <v>0</v>
      </c>
      <c r="MJ32" s="201">
        <v>0</v>
      </c>
      <c r="MK32" s="201">
        <v>0</v>
      </c>
      <c r="ML32" s="201">
        <v>0</v>
      </c>
      <c r="MM32" s="201">
        <v>0</v>
      </c>
      <c r="MN32" s="201">
        <v>0</v>
      </c>
      <c r="MO32" s="201">
        <v>0</v>
      </c>
      <c r="MP32" s="201">
        <v>0</v>
      </c>
      <c r="MQ32" s="201">
        <v>0</v>
      </c>
      <c r="MR32" s="201">
        <v>0</v>
      </c>
      <c r="MS32" s="201">
        <v>0</v>
      </c>
      <c r="MT32" s="201">
        <v>0</v>
      </c>
      <c r="MU32" s="201">
        <v>0</v>
      </c>
      <c r="MV32" s="201">
        <v>0</v>
      </c>
      <c r="MW32" s="201">
        <v>0</v>
      </c>
      <c r="MX32" s="201">
        <v>0</v>
      </c>
      <c r="MY32" s="201">
        <v>0</v>
      </c>
      <c r="MZ32" s="201">
        <v>0</v>
      </c>
      <c r="NA32" s="201">
        <v>0</v>
      </c>
      <c r="NB32" s="201">
        <v>0</v>
      </c>
      <c r="NC32" s="201">
        <v>0</v>
      </c>
      <c r="ND32" s="201">
        <v>0</v>
      </c>
      <c r="NE32" s="201">
        <v>0</v>
      </c>
      <c r="NF32" s="201">
        <v>0</v>
      </c>
      <c r="NG32" s="201">
        <v>0</v>
      </c>
      <c r="NH32" s="201">
        <v>0</v>
      </c>
      <c r="NI32" s="201">
        <v>0</v>
      </c>
      <c r="NJ32" s="201">
        <v>0</v>
      </c>
      <c r="NK32" s="201">
        <v>0</v>
      </c>
      <c r="NL32" s="201">
        <v>0</v>
      </c>
      <c r="NM32" s="201">
        <v>0</v>
      </c>
      <c r="NN32" s="201">
        <v>0</v>
      </c>
      <c r="NO32" s="201">
        <v>0</v>
      </c>
      <c r="NP32" s="201">
        <v>0</v>
      </c>
      <c r="NQ32" s="201">
        <v>0</v>
      </c>
      <c r="NR32" s="201">
        <v>0</v>
      </c>
      <c r="NS32" s="201">
        <v>0</v>
      </c>
      <c r="NT32" s="201">
        <v>0</v>
      </c>
      <c r="NU32" s="201">
        <v>0</v>
      </c>
      <c r="NV32" s="201">
        <v>0</v>
      </c>
      <c r="NW32" s="201">
        <v>0</v>
      </c>
      <c r="NX32" s="201">
        <v>0</v>
      </c>
      <c r="NY32" s="201">
        <v>0</v>
      </c>
      <c r="NZ32" s="201">
        <v>0</v>
      </c>
      <c r="OA32" s="201">
        <v>0</v>
      </c>
      <c r="OB32" s="201">
        <v>0</v>
      </c>
      <c r="OC32" s="201">
        <v>0</v>
      </c>
      <c r="OD32" s="201">
        <v>0</v>
      </c>
      <c r="OE32" s="201">
        <v>0</v>
      </c>
      <c r="OF32" s="201">
        <v>0</v>
      </c>
      <c r="OG32" s="201">
        <v>0</v>
      </c>
      <c r="OH32" s="201">
        <v>0</v>
      </c>
      <c r="OI32" s="201">
        <v>0</v>
      </c>
      <c r="OJ32" s="201">
        <v>0</v>
      </c>
      <c r="OK32" s="201">
        <v>0</v>
      </c>
      <c r="OL32" s="201">
        <v>0</v>
      </c>
      <c r="OM32" s="201">
        <v>0</v>
      </c>
      <c r="ON32" s="201">
        <v>0</v>
      </c>
      <c r="OO32" s="201">
        <v>0</v>
      </c>
      <c r="OP32" s="201">
        <v>0</v>
      </c>
      <c r="OQ32" s="201">
        <v>0</v>
      </c>
      <c r="OR32" s="201">
        <v>0</v>
      </c>
      <c r="OS32" s="201">
        <v>0</v>
      </c>
      <c r="OT32" s="201">
        <v>0</v>
      </c>
      <c r="OU32" s="201">
        <v>0</v>
      </c>
      <c r="OV32" s="201">
        <v>0</v>
      </c>
      <c r="OW32" s="201">
        <v>0</v>
      </c>
      <c r="OX32" s="201">
        <v>0</v>
      </c>
      <c r="OY32" s="201">
        <v>0</v>
      </c>
      <c r="OZ32" s="201">
        <v>0</v>
      </c>
      <c r="PA32" s="201">
        <v>0</v>
      </c>
      <c r="PB32" s="201">
        <v>0</v>
      </c>
      <c r="PC32" s="201">
        <v>0</v>
      </c>
      <c r="PD32" s="201">
        <v>0</v>
      </c>
      <c r="PE32" s="201">
        <v>0</v>
      </c>
      <c r="PF32" s="201">
        <v>0</v>
      </c>
      <c r="PG32" s="201">
        <v>0</v>
      </c>
      <c r="PH32" s="201">
        <v>0</v>
      </c>
      <c r="PI32" s="201">
        <v>0</v>
      </c>
      <c r="PJ32" s="201">
        <v>8253006</v>
      </c>
      <c r="PK32" s="201">
        <v>3327184</v>
      </c>
      <c r="PL32" s="201">
        <v>1678406</v>
      </c>
      <c r="PM32" s="201">
        <v>592934</v>
      </c>
      <c r="PN32" s="201">
        <v>769775</v>
      </c>
      <c r="PO32" s="201">
        <v>1091238</v>
      </c>
      <c r="PP32" s="201">
        <v>91802</v>
      </c>
      <c r="PQ32" s="201">
        <v>0</v>
      </c>
      <c r="PR32" s="201">
        <v>238844</v>
      </c>
      <c r="PS32" s="201">
        <v>0</v>
      </c>
      <c r="PT32" s="201">
        <v>0</v>
      </c>
      <c r="PU32" s="201">
        <v>0</v>
      </c>
      <c r="PV32" s="201">
        <v>75647</v>
      </c>
      <c r="PW32" s="201">
        <v>1541231</v>
      </c>
      <c r="PX32" s="201">
        <v>0</v>
      </c>
      <c r="PY32" s="201">
        <v>2421789</v>
      </c>
      <c r="PZ32" s="201">
        <v>0</v>
      </c>
      <c r="QA32" s="201">
        <v>0</v>
      </c>
      <c r="QB32" s="201">
        <v>381120</v>
      </c>
      <c r="QC32" s="201">
        <v>1902605</v>
      </c>
      <c r="QD32" s="193">
        <v>1</v>
      </c>
    </row>
    <row r="33" spans="1:446" s="192" customFormat="1" x14ac:dyDescent="0.2">
      <c r="A33" s="200" t="s">
        <v>117</v>
      </c>
      <c r="B33" s="200" t="s">
        <v>117</v>
      </c>
      <c r="C33" s="205">
        <f>ROUND(TWU!H18,0)-ROUND(TWU!H288,0)</f>
        <v>0</v>
      </c>
      <c r="D33" s="311">
        <v>3646</v>
      </c>
      <c r="E33" s="200" t="s">
        <v>117</v>
      </c>
      <c r="F33" s="200">
        <v>2018</v>
      </c>
      <c r="G33" s="205">
        <v>69649184</v>
      </c>
      <c r="H33" s="205">
        <v>4059485</v>
      </c>
      <c r="I33" s="205">
        <v>24019631</v>
      </c>
      <c r="J33" s="205">
        <v>13805686</v>
      </c>
      <c r="K33" s="205">
        <v>18435261</v>
      </c>
      <c r="L33" s="200" t="s">
        <v>881</v>
      </c>
      <c r="M33" s="200" t="s">
        <v>768</v>
      </c>
      <c r="N33" s="200" t="s">
        <v>882</v>
      </c>
      <c r="O33" s="201">
        <v>4288</v>
      </c>
      <c r="P33" s="201">
        <v>6020</v>
      </c>
      <c r="Q33" s="201">
        <v>4035</v>
      </c>
      <c r="R33" s="201">
        <v>672</v>
      </c>
      <c r="S33" s="201">
        <v>306</v>
      </c>
      <c r="T33" s="203" t="s">
        <v>845</v>
      </c>
      <c r="U33" s="203" t="s">
        <v>846</v>
      </c>
      <c r="V33" s="203" t="s">
        <v>847</v>
      </c>
      <c r="W33" s="205">
        <v>69343</v>
      </c>
      <c r="X33" s="205">
        <v>27432</v>
      </c>
      <c r="Y33" s="205">
        <v>10481</v>
      </c>
      <c r="Z33" s="205">
        <v>1807</v>
      </c>
      <c r="AA33" s="205">
        <v>600</v>
      </c>
      <c r="AB33" s="205">
        <v>1184</v>
      </c>
      <c r="AC33" s="205">
        <v>3614</v>
      </c>
      <c r="AD33" s="205">
        <v>0</v>
      </c>
      <c r="AE33" s="205">
        <v>603</v>
      </c>
      <c r="AF33" s="205">
        <v>192</v>
      </c>
      <c r="AG33" s="205">
        <v>0</v>
      </c>
      <c r="AH33" s="205">
        <v>0</v>
      </c>
      <c r="AI33" s="205">
        <v>0</v>
      </c>
      <c r="AJ33" s="205">
        <v>9228</v>
      </c>
      <c r="AK33" s="205">
        <v>0</v>
      </c>
      <c r="AL33" s="205">
        <v>3813</v>
      </c>
      <c r="AM33" s="205">
        <v>0</v>
      </c>
      <c r="AN33" s="205">
        <v>0</v>
      </c>
      <c r="AO33" s="205">
        <v>18</v>
      </c>
      <c r="AP33" s="205">
        <v>99</v>
      </c>
      <c r="AQ33" s="205">
        <v>16974</v>
      </c>
      <c r="AR33" s="205">
        <v>14126</v>
      </c>
      <c r="AS33" s="205">
        <v>5132</v>
      </c>
      <c r="AT33" s="205">
        <v>6961</v>
      </c>
      <c r="AU33" s="205">
        <v>497</v>
      </c>
      <c r="AV33" s="205">
        <v>1390</v>
      </c>
      <c r="AW33" s="205">
        <v>6412</v>
      </c>
      <c r="AX33" s="205">
        <v>0</v>
      </c>
      <c r="AY33" s="205">
        <v>3075</v>
      </c>
      <c r="AZ33" s="205">
        <v>525</v>
      </c>
      <c r="BA33" s="205">
        <v>0</v>
      </c>
      <c r="BB33" s="205">
        <v>0</v>
      </c>
      <c r="BC33" s="205">
        <v>0</v>
      </c>
      <c r="BD33" s="205">
        <v>15122</v>
      </c>
      <c r="BE33" s="205">
        <v>0</v>
      </c>
      <c r="BF33" s="205">
        <v>18181</v>
      </c>
      <c r="BG33" s="205">
        <v>0</v>
      </c>
      <c r="BH33" s="205">
        <v>1056</v>
      </c>
      <c r="BI33" s="205">
        <v>279</v>
      </c>
      <c r="BJ33" s="205">
        <v>27802</v>
      </c>
      <c r="BK33" s="205">
        <v>3067</v>
      </c>
      <c r="BL33" s="205">
        <v>3345</v>
      </c>
      <c r="BM33" s="205">
        <v>1469</v>
      </c>
      <c r="BN33" s="205">
        <v>4415</v>
      </c>
      <c r="BO33" s="205">
        <v>69</v>
      </c>
      <c r="BP33" s="205">
        <v>729</v>
      </c>
      <c r="BQ33" s="205">
        <v>5238</v>
      </c>
      <c r="BR33" s="205">
        <v>0</v>
      </c>
      <c r="BS33" s="205">
        <v>51</v>
      </c>
      <c r="BT33" s="205">
        <v>7284</v>
      </c>
      <c r="BU33" s="205">
        <v>0</v>
      </c>
      <c r="BV33" s="205">
        <v>0</v>
      </c>
      <c r="BW33" s="205">
        <v>0</v>
      </c>
      <c r="BX33" s="205">
        <v>24690</v>
      </c>
      <c r="BY33" s="205">
        <v>0</v>
      </c>
      <c r="BZ33" s="205">
        <v>13284</v>
      </c>
      <c r="CA33" s="205">
        <v>0</v>
      </c>
      <c r="CB33" s="205">
        <v>0</v>
      </c>
      <c r="CC33" s="205">
        <v>93</v>
      </c>
      <c r="CD33" s="205">
        <v>9712</v>
      </c>
      <c r="CE33" s="205">
        <v>2252</v>
      </c>
      <c r="CF33" s="205">
        <v>699</v>
      </c>
      <c r="CG33" s="205">
        <v>225</v>
      </c>
      <c r="CH33" s="205">
        <v>541</v>
      </c>
      <c r="CI33" s="205">
        <v>3</v>
      </c>
      <c r="CJ33" s="205">
        <v>30</v>
      </c>
      <c r="CK33" s="205">
        <v>1120</v>
      </c>
      <c r="CL33" s="205">
        <v>0</v>
      </c>
      <c r="CM33" s="205">
        <v>0</v>
      </c>
      <c r="CN33" s="205">
        <v>66</v>
      </c>
      <c r="CO33" s="205">
        <v>0</v>
      </c>
      <c r="CP33" s="205">
        <v>0</v>
      </c>
      <c r="CQ33" s="205">
        <v>0</v>
      </c>
      <c r="CR33" s="205">
        <v>2014</v>
      </c>
      <c r="CS33" s="205">
        <v>0</v>
      </c>
      <c r="CT33" s="205">
        <v>51</v>
      </c>
      <c r="CU33" s="205">
        <v>0</v>
      </c>
      <c r="CV33" s="205">
        <v>0</v>
      </c>
      <c r="CW33" s="205">
        <v>0</v>
      </c>
      <c r="CX33" s="205">
        <v>1928</v>
      </c>
      <c r="CY33" s="205">
        <v>0</v>
      </c>
      <c r="CZ33" s="205">
        <v>0</v>
      </c>
      <c r="DA33" s="205">
        <v>0</v>
      </c>
      <c r="DB33" s="205">
        <v>0</v>
      </c>
      <c r="DC33" s="205">
        <v>0</v>
      </c>
      <c r="DD33" s="205">
        <v>0</v>
      </c>
      <c r="DE33" s="205">
        <v>0</v>
      </c>
      <c r="DF33" s="205">
        <v>0</v>
      </c>
      <c r="DG33" s="205">
        <v>0</v>
      </c>
      <c r="DH33" s="205">
        <v>0</v>
      </c>
      <c r="DI33" s="205">
        <v>0</v>
      </c>
      <c r="DJ33" s="205">
        <v>0</v>
      </c>
      <c r="DK33" s="205">
        <v>0</v>
      </c>
      <c r="DL33" s="205">
        <v>9416</v>
      </c>
      <c r="DM33" s="205">
        <v>0</v>
      </c>
      <c r="DN33" s="205">
        <v>0</v>
      </c>
      <c r="DO33" s="205">
        <v>0</v>
      </c>
      <c r="DP33" s="205">
        <v>0</v>
      </c>
      <c r="DQ33" s="205">
        <v>0</v>
      </c>
      <c r="DR33" s="205">
        <v>0</v>
      </c>
      <c r="DS33" s="205">
        <v>3190749</v>
      </c>
      <c r="DT33" s="205">
        <v>1588671</v>
      </c>
      <c r="DU33" s="205">
        <v>918147</v>
      </c>
      <c r="DV33" s="205">
        <v>155817</v>
      </c>
      <c r="DW33" s="205">
        <v>55263</v>
      </c>
      <c r="DX33" s="205">
        <v>77146</v>
      </c>
      <c r="DY33" s="205">
        <v>288693</v>
      </c>
      <c r="DZ33" s="205">
        <v>0</v>
      </c>
      <c r="EA33" s="205">
        <v>133997</v>
      </c>
      <c r="EB33" s="205">
        <v>9418</v>
      </c>
      <c r="EC33" s="205">
        <v>0</v>
      </c>
      <c r="ED33" s="205">
        <v>0</v>
      </c>
      <c r="EE33" s="205">
        <v>0</v>
      </c>
      <c r="EF33" s="205">
        <v>649295</v>
      </c>
      <c r="EG33" s="205">
        <v>0</v>
      </c>
      <c r="EH33" s="205">
        <v>254807</v>
      </c>
      <c r="EI33" s="205">
        <v>0</v>
      </c>
      <c r="EJ33" s="205">
        <v>0</v>
      </c>
      <c r="EK33" s="205">
        <v>2588</v>
      </c>
      <c r="EL33" s="205">
        <v>15837</v>
      </c>
      <c r="EM33" s="205">
        <v>1447475</v>
      </c>
      <c r="EN33" s="205">
        <v>1459701</v>
      </c>
      <c r="EO33" s="205">
        <v>934768</v>
      </c>
      <c r="EP33" s="205">
        <v>713697</v>
      </c>
      <c r="EQ33" s="205">
        <v>50915</v>
      </c>
      <c r="ER33" s="205">
        <v>221426</v>
      </c>
      <c r="ES33" s="205">
        <v>557894</v>
      </c>
      <c r="ET33" s="205">
        <v>0</v>
      </c>
      <c r="EU33" s="205">
        <v>347320</v>
      </c>
      <c r="EV33" s="205">
        <v>34579</v>
      </c>
      <c r="EW33" s="205">
        <v>0</v>
      </c>
      <c r="EX33" s="205">
        <v>0</v>
      </c>
      <c r="EY33" s="205">
        <v>0</v>
      </c>
      <c r="EZ33" s="205">
        <v>1228129</v>
      </c>
      <c r="FA33" s="205">
        <v>0</v>
      </c>
      <c r="FB33" s="205">
        <v>1657274</v>
      </c>
      <c r="FC33" s="205">
        <v>0</v>
      </c>
      <c r="FD33" s="205">
        <v>203670</v>
      </c>
      <c r="FE33" s="205">
        <v>40225</v>
      </c>
      <c r="FF33" s="205">
        <v>5424392</v>
      </c>
      <c r="FG33" s="205">
        <v>1265346</v>
      </c>
      <c r="FH33" s="205">
        <v>899109</v>
      </c>
      <c r="FI33" s="205">
        <v>654761</v>
      </c>
      <c r="FJ33" s="205">
        <v>1129446</v>
      </c>
      <c r="FK33" s="205">
        <v>38039</v>
      </c>
      <c r="FL33" s="205">
        <v>210659</v>
      </c>
      <c r="FM33" s="205">
        <v>968780</v>
      </c>
      <c r="FN33" s="205">
        <v>0</v>
      </c>
      <c r="FO33" s="205">
        <v>62000</v>
      </c>
      <c r="FP33" s="205">
        <v>1122489</v>
      </c>
      <c r="FQ33" s="205">
        <v>0</v>
      </c>
      <c r="FR33" s="205">
        <v>0</v>
      </c>
      <c r="FS33" s="205">
        <v>0</v>
      </c>
      <c r="FT33" s="205">
        <v>4273854</v>
      </c>
      <c r="FU33" s="205">
        <v>0</v>
      </c>
      <c r="FV33" s="205">
        <v>1827319</v>
      </c>
      <c r="FW33" s="205">
        <v>0</v>
      </c>
      <c r="FX33" s="205">
        <v>0</v>
      </c>
      <c r="FY33" s="205">
        <v>25116</v>
      </c>
      <c r="FZ33" s="205">
        <v>3009088</v>
      </c>
      <c r="GA33" s="205">
        <v>1661689</v>
      </c>
      <c r="GB33" s="205">
        <v>510261</v>
      </c>
      <c r="GC33" s="205">
        <v>104283</v>
      </c>
      <c r="GD33" s="205">
        <v>492519</v>
      </c>
      <c r="GE33" s="205">
        <v>273</v>
      </c>
      <c r="GF33" s="205">
        <v>14815</v>
      </c>
      <c r="GG33" s="205">
        <v>675749</v>
      </c>
      <c r="GH33" s="205">
        <v>0</v>
      </c>
      <c r="GI33" s="205">
        <v>0</v>
      </c>
      <c r="GJ33" s="205">
        <v>10631</v>
      </c>
      <c r="GK33" s="205">
        <v>0</v>
      </c>
      <c r="GL33" s="205">
        <v>0</v>
      </c>
      <c r="GM33" s="205">
        <v>0</v>
      </c>
      <c r="GN33" s="205">
        <v>1351888</v>
      </c>
      <c r="GO33" s="205">
        <v>0</v>
      </c>
      <c r="GP33" s="205">
        <v>11128</v>
      </c>
      <c r="GQ33" s="205">
        <v>0</v>
      </c>
      <c r="GR33" s="205">
        <v>0</v>
      </c>
      <c r="GS33" s="205">
        <v>0</v>
      </c>
      <c r="GT33" s="205">
        <v>1963530</v>
      </c>
      <c r="GU33" s="205">
        <v>0</v>
      </c>
      <c r="GV33" s="205">
        <v>0</v>
      </c>
      <c r="GW33" s="205">
        <v>0</v>
      </c>
      <c r="GX33" s="205">
        <v>0</v>
      </c>
      <c r="GY33" s="205">
        <v>0</v>
      </c>
      <c r="GZ33" s="205">
        <v>0</v>
      </c>
      <c r="HA33" s="205">
        <v>0</v>
      </c>
      <c r="HB33" s="205">
        <v>0</v>
      </c>
      <c r="HC33" s="205">
        <v>0</v>
      </c>
      <c r="HD33" s="205">
        <v>0</v>
      </c>
      <c r="HE33" s="205">
        <v>0</v>
      </c>
      <c r="HF33" s="205">
        <v>0</v>
      </c>
      <c r="HG33" s="205">
        <v>0</v>
      </c>
      <c r="HH33" s="205">
        <v>1957369</v>
      </c>
      <c r="HI33" s="205">
        <v>0</v>
      </c>
      <c r="HJ33" s="205">
        <v>0</v>
      </c>
      <c r="HK33" s="205">
        <v>0</v>
      </c>
      <c r="HL33" s="205">
        <v>0</v>
      </c>
      <c r="HM33" s="205">
        <v>0</v>
      </c>
      <c r="HN33" s="205">
        <v>0</v>
      </c>
      <c r="HP33" s="202" t="s">
        <v>164</v>
      </c>
      <c r="HQ33" s="200">
        <f>'Relative Weights'!$H$1</f>
        <v>2018</v>
      </c>
      <c r="HR33" s="205">
        <v>101619</v>
      </c>
      <c r="HS33" s="205">
        <v>155454</v>
      </c>
      <c r="HT33" s="205">
        <v>518</v>
      </c>
      <c r="HU33" s="205">
        <v>0</v>
      </c>
      <c r="HV33" s="205">
        <v>0</v>
      </c>
      <c r="HW33" s="205">
        <v>0</v>
      </c>
      <c r="HX33" s="205">
        <v>3090</v>
      </c>
      <c r="HY33" s="205">
        <v>0</v>
      </c>
      <c r="HZ33" s="205">
        <v>26621</v>
      </c>
      <c r="IA33" s="205">
        <v>0</v>
      </c>
      <c r="IB33" s="205">
        <v>0</v>
      </c>
      <c r="IC33" s="205">
        <v>0</v>
      </c>
      <c r="ID33" s="205">
        <v>0</v>
      </c>
      <c r="IE33" s="205">
        <v>0</v>
      </c>
      <c r="IF33" s="205">
        <v>0</v>
      </c>
      <c r="IG33" s="205">
        <v>0</v>
      </c>
      <c r="IH33" s="205">
        <v>0</v>
      </c>
      <c r="II33" s="205">
        <v>0</v>
      </c>
      <c r="IJ33" s="205">
        <v>0</v>
      </c>
      <c r="IK33" s="205">
        <v>0</v>
      </c>
      <c r="IL33" s="205">
        <v>31581</v>
      </c>
      <c r="IM33" s="205">
        <v>179064</v>
      </c>
      <c r="IN33" s="205">
        <v>5093</v>
      </c>
      <c r="IO33" s="205">
        <v>0</v>
      </c>
      <c r="IP33" s="205">
        <v>0</v>
      </c>
      <c r="IQ33" s="205">
        <v>0</v>
      </c>
      <c r="IR33" s="205">
        <v>0</v>
      </c>
      <c r="IS33" s="205">
        <v>0</v>
      </c>
      <c r="IT33" s="205">
        <v>0</v>
      </c>
      <c r="IU33" s="205">
        <v>0</v>
      </c>
      <c r="IV33" s="205">
        <v>0</v>
      </c>
      <c r="IW33" s="205">
        <v>0</v>
      </c>
      <c r="IX33" s="205">
        <v>0</v>
      </c>
      <c r="IY33" s="205">
        <v>111794</v>
      </c>
      <c r="IZ33" s="205">
        <v>0</v>
      </c>
      <c r="JA33" s="205">
        <v>0</v>
      </c>
      <c r="JB33" s="205">
        <v>0</v>
      </c>
      <c r="JC33" s="205">
        <v>37246</v>
      </c>
      <c r="JD33" s="205">
        <v>0</v>
      </c>
      <c r="JE33" s="205">
        <v>41744</v>
      </c>
      <c r="JF33" s="205">
        <v>115256</v>
      </c>
      <c r="JG33" s="205">
        <v>36362</v>
      </c>
      <c r="JH33" s="205">
        <v>0</v>
      </c>
      <c r="JI33" s="205">
        <v>24233</v>
      </c>
      <c r="JJ33" s="205">
        <v>0</v>
      </c>
      <c r="JK33" s="205">
        <v>0</v>
      </c>
      <c r="JL33" s="205">
        <v>0</v>
      </c>
      <c r="JM33" s="205">
        <v>0</v>
      </c>
      <c r="JN33" s="205">
        <v>0</v>
      </c>
      <c r="JO33" s="205">
        <v>14892</v>
      </c>
      <c r="JP33" s="205">
        <v>0</v>
      </c>
      <c r="JQ33" s="205">
        <v>0</v>
      </c>
      <c r="JR33" s="205">
        <v>0</v>
      </c>
      <c r="JS33" s="205">
        <v>84106</v>
      </c>
      <c r="JT33" s="205">
        <v>0</v>
      </c>
      <c r="JU33" s="205">
        <v>171604</v>
      </c>
      <c r="JV33" s="205">
        <v>0</v>
      </c>
      <c r="JW33" s="205">
        <v>0</v>
      </c>
      <c r="JX33" s="205">
        <v>0</v>
      </c>
      <c r="JY33" s="205">
        <v>115553</v>
      </c>
      <c r="JZ33" s="205">
        <v>29192</v>
      </c>
      <c r="KA33" s="205">
        <v>7872</v>
      </c>
      <c r="KB33" s="205">
        <v>0</v>
      </c>
      <c r="KC33" s="205">
        <v>100249</v>
      </c>
      <c r="KD33" s="205">
        <v>0</v>
      </c>
      <c r="KE33" s="205">
        <v>0</v>
      </c>
      <c r="KF33" s="205">
        <v>0</v>
      </c>
      <c r="KG33" s="205">
        <v>0</v>
      </c>
      <c r="KH33" s="205">
        <v>0</v>
      </c>
      <c r="KI33" s="205">
        <v>71214</v>
      </c>
      <c r="KJ33" s="205">
        <v>0</v>
      </c>
      <c r="KK33" s="205">
        <v>0</v>
      </c>
      <c r="KL33" s="205">
        <v>0</v>
      </c>
      <c r="KM33" s="205">
        <v>241657</v>
      </c>
      <c r="KN33" s="205">
        <v>0</v>
      </c>
      <c r="KO33" s="205">
        <v>0</v>
      </c>
      <c r="KP33" s="205">
        <v>0</v>
      </c>
      <c r="KQ33" s="205">
        <v>0</v>
      </c>
      <c r="KR33" s="205">
        <v>0</v>
      </c>
      <c r="KS33" s="205">
        <v>207617</v>
      </c>
      <c r="KT33" s="205">
        <v>0</v>
      </c>
      <c r="KU33" s="205">
        <v>0</v>
      </c>
      <c r="KV33" s="205">
        <v>0</v>
      </c>
      <c r="KW33" s="205">
        <v>0</v>
      </c>
      <c r="KX33" s="205">
        <v>0</v>
      </c>
      <c r="KY33" s="205">
        <v>0</v>
      </c>
      <c r="KZ33" s="205">
        <v>0</v>
      </c>
      <c r="LA33" s="205">
        <v>0</v>
      </c>
      <c r="LB33" s="205">
        <v>0</v>
      </c>
      <c r="LC33" s="205">
        <v>0</v>
      </c>
      <c r="LD33" s="205">
        <v>0</v>
      </c>
      <c r="LE33" s="205">
        <v>0</v>
      </c>
      <c r="LF33" s="205">
        <v>0</v>
      </c>
      <c r="LG33" s="205">
        <v>0</v>
      </c>
      <c r="LH33" s="205">
        <v>0</v>
      </c>
      <c r="LI33" s="205">
        <v>0</v>
      </c>
      <c r="LJ33" s="205">
        <v>0</v>
      </c>
      <c r="LK33" s="205">
        <v>0</v>
      </c>
      <c r="LL33" s="205">
        <v>0</v>
      </c>
      <c r="LM33" s="205">
        <v>0</v>
      </c>
      <c r="LN33" s="205">
        <v>0</v>
      </c>
      <c r="LO33" s="205">
        <v>0</v>
      </c>
      <c r="LP33" s="205">
        <v>0</v>
      </c>
      <c r="LQ33" s="205">
        <v>0</v>
      </c>
      <c r="LR33" s="205">
        <v>0</v>
      </c>
      <c r="LS33" s="205">
        <v>0</v>
      </c>
      <c r="LT33" s="205">
        <v>0</v>
      </c>
      <c r="LU33" s="205">
        <v>0</v>
      </c>
      <c r="LV33" s="205">
        <v>0</v>
      </c>
      <c r="LW33" s="205">
        <v>0</v>
      </c>
      <c r="LX33" s="205">
        <v>0</v>
      </c>
      <c r="LY33" s="205">
        <v>0</v>
      </c>
      <c r="LZ33" s="205">
        <v>0</v>
      </c>
      <c r="MA33" s="205">
        <v>0</v>
      </c>
      <c r="MB33" s="205">
        <v>0</v>
      </c>
      <c r="MC33" s="205">
        <v>0</v>
      </c>
      <c r="MD33" s="205">
        <v>0</v>
      </c>
      <c r="ME33" s="205">
        <v>0</v>
      </c>
      <c r="MF33" s="205">
        <v>0</v>
      </c>
      <c r="MG33" s="205">
        <v>0</v>
      </c>
      <c r="MH33" s="205">
        <v>0</v>
      </c>
      <c r="MI33" s="205">
        <v>0</v>
      </c>
      <c r="MJ33" s="205">
        <v>0</v>
      </c>
      <c r="MK33" s="205">
        <v>0</v>
      </c>
      <c r="ML33" s="205">
        <v>0</v>
      </c>
      <c r="MM33" s="205">
        <v>0</v>
      </c>
      <c r="MN33" s="205">
        <v>0</v>
      </c>
      <c r="MO33" s="205">
        <v>0</v>
      </c>
      <c r="MP33" s="205">
        <v>0</v>
      </c>
      <c r="MQ33" s="205">
        <v>0</v>
      </c>
      <c r="MR33" s="205">
        <v>0</v>
      </c>
      <c r="MS33" s="205">
        <v>0</v>
      </c>
      <c r="MT33" s="205">
        <v>0</v>
      </c>
      <c r="MU33" s="205">
        <v>0</v>
      </c>
      <c r="MV33" s="205">
        <v>0</v>
      </c>
      <c r="MW33" s="205">
        <v>0</v>
      </c>
      <c r="MX33" s="205">
        <v>0</v>
      </c>
      <c r="MY33" s="205">
        <v>0</v>
      </c>
      <c r="MZ33" s="205">
        <v>0</v>
      </c>
      <c r="NA33" s="205">
        <v>0</v>
      </c>
      <c r="NB33" s="205">
        <v>0</v>
      </c>
      <c r="NC33" s="205">
        <v>0</v>
      </c>
      <c r="ND33" s="205">
        <v>0</v>
      </c>
      <c r="NE33" s="205">
        <v>0</v>
      </c>
      <c r="NF33" s="205">
        <v>0</v>
      </c>
      <c r="NG33" s="205">
        <v>0</v>
      </c>
      <c r="NH33" s="205">
        <v>0</v>
      </c>
      <c r="NI33" s="205">
        <v>0</v>
      </c>
      <c r="NJ33" s="205">
        <v>0</v>
      </c>
      <c r="NK33" s="205">
        <v>0</v>
      </c>
      <c r="NL33" s="205">
        <v>0</v>
      </c>
      <c r="NM33" s="205">
        <v>0</v>
      </c>
      <c r="NN33" s="205">
        <v>0</v>
      </c>
      <c r="NO33" s="205">
        <v>0</v>
      </c>
      <c r="NP33" s="205">
        <v>0</v>
      </c>
      <c r="NQ33" s="205">
        <v>0</v>
      </c>
      <c r="NR33" s="205">
        <v>0</v>
      </c>
      <c r="NS33" s="205">
        <v>0</v>
      </c>
      <c r="NT33" s="205">
        <v>0</v>
      </c>
      <c r="NU33" s="205">
        <v>0</v>
      </c>
      <c r="NV33" s="205">
        <v>0</v>
      </c>
      <c r="NW33" s="205">
        <v>0</v>
      </c>
      <c r="NX33" s="205">
        <v>0</v>
      </c>
      <c r="NY33" s="205">
        <v>0</v>
      </c>
      <c r="NZ33" s="205">
        <v>0</v>
      </c>
      <c r="OA33" s="205">
        <v>0</v>
      </c>
      <c r="OB33" s="205">
        <v>0</v>
      </c>
      <c r="OC33" s="205">
        <v>0</v>
      </c>
      <c r="OD33" s="205">
        <v>0</v>
      </c>
      <c r="OE33" s="205">
        <v>0</v>
      </c>
      <c r="OF33" s="205">
        <v>0</v>
      </c>
      <c r="OG33" s="205">
        <v>0</v>
      </c>
      <c r="OH33" s="205">
        <v>0</v>
      </c>
      <c r="OI33" s="205">
        <v>0</v>
      </c>
      <c r="OJ33" s="205">
        <v>0</v>
      </c>
      <c r="OK33" s="205">
        <v>0</v>
      </c>
      <c r="OL33" s="205">
        <v>0</v>
      </c>
      <c r="OM33" s="205">
        <v>0</v>
      </c>
      <c r="ON33" s="205">
        <v>0</v>
      </c>
      <c r="OO33" s="205">
        <v>0</v>
      </c>
      <c r="OP33" s="205">
        <v>0</v>
      </c>
      <c r="OQ33" s="205">
        <v>0</v>
      </c>
      <c r="OR33" s="205">
        <v>0</v>
      </c>
      <c r="OS33" s="205">
        <v>0</v>
      </c>
      <c r="OT33" s="205">
        <v>0</v>
      </c>
      <c r="OU33" s="205">
        <v>0</v>
      </c>
      <c r="OV33" s="205">
        <v>0</v>
      </c>
      <c r="OW33" s="205">
        <v>0</v>
      </c>
      <c r="OX33" s="205">
        <v>0</v>
      </c>
      <c r="OY33" s="205">
        <v>0</v>
      </c>
      <c r="OZ33" s="205">
        <v>0</v>
      </c>
      <c r="PA33" s="205">
        <v>0</v>
      </c>
      <c r="PB33" s="205">
        <v>0</v>
      </c>
      <c r="PC33" s="205">
        <v>0</v>
      </c>
      <c r="PD33" s="205">
        <v>0</v>
      </c>
      <c r="PE33" s="205">
        <v>0</v>
      </c>
      <c r="PF33" s="205">
        <v>0</v>
      </c>
      <c r="PG33" s="205">
        <v>0</v>
      </c>
      <c r="PH33" s="205">
        <v>0</v>
      </c>
      <c r="PI33" s="205">
        <v>0</v>
      </c>
      <c r="PJ33" s="205">
        <v>4247068.87</v>
      </c>
      <c r="PK33" s="205">
        <v>2619044.58</v>
      </c>
      <c r="PL33" s="205">
        <v>1417459.12</v>
      </c>
      <c r="PM33" s="205">
        <v>78243.820000000007</v>
      </c>
      <c r="PN33" s="205">
        <v>1416587.82</v>
      </c>
      <c r="PO33" s="205">
        <v>283779.90999999997</v>
      </c>
      <c r="PP33" s="205">
        <v>1350655.4</v>
      </c>
      <c r="PQ33" s="205">
        <v>0</v>
      </c>
      <c r="PR33" s="205">
        <v>308631.21999999997</v>
      </c>
      <c r="PS33" s="205">
        <v>684056.95</v>
      </c>
      <c r="PT33" s="205">
        <v>0</v>
      </c>
      <c r="PU33" s="205">
        <v>0</v>
      </c>
      <c r="PV33" s="205">
        <v>0</v>
      </c>
      <c r="PW33" s="205">
        <v>5359986.8499999996</v>
      </c>
      <c r="PX33" s="205">
        <v>0</v>
      </c>
      <c r="PY33" s="205">
        <v>2123901.8544346918</v>
      </c>
      <c r="PZ33" s="205">
        <v>0</v>
      </c>
      <c r="QA33" s="205">
        <v>130460.15</v>
      </c>
      <c r="QB33" s="205">
        <v>36784.720000000001</v>
      </c>
      <c r="QC33" s="205">
        <v>5836342.7300000004</v>
      </c>
      <c r="QD33" s="193">
        <v>1</v>
      </c>
    </row>
    <row r="34" spans="1:446" x14ac:dyDescent="0.2">
      <c r="A34" s="200" t="s">
        <v>93</v>
      </c>
      <c r="B34" s="200" t="s">
        <v>93</v>
      </c>
      <c r="C34" s="201">
        <f>ROUND(LU!H18,0)-ROUND(LU!H288,0)</f>
        <v>0</v>
      </c>
      <c r="D34" s="311">
        <v>3581</v>
      </c>
      <c r="E34" s="200" t="s">
        <v>691</v>
      </c>
      <c r="F34" s="200">
        <v>2018</v>
      </c>
      <c r="G34" s="201">
        <v>67918236</v>
      </c>
      <c r="H34" s="201">
        <v>3408038</v>
      </c>
      <c r="I34" s="201">
        <v>34224691</v>
      </c>
      <c r="J34" s="201">
        <v>10146803</v>
      </c>
      <c r="K34" s="201">
        <v>25940758</v>
      </c>
      <c r="L34" s="200" t="s">
        <v>883</v>
      </c>
      <c r="M34" s="200" t="s">
        <v>884</v>
      </c>
      <c r="N34" s="200" t="s">
        <v>885</v>
      </c>
      <c r="O34" s="201">
        <v>4296</v>
      </c>
      <c r="P34" s="201">
        <v>5832</v>
      </c>
      <c r="Q34" s="201">
        <v>3488</v>
      </c>
      <c r="R34" s="201">
        <v>287</v>
      </c>
      <c r="S34" s="201">
        <v>26</v>
      </c>
      <c r="T34" s="203" t="s">
        <v>848</v>
      </c>
      <c r="U34" s="203" t="s">
        <v>849</v>
      </c>
      <c r="V34" s="203" t="s">
        <v>850</v>
      </c>
      <c r="W34" s="201">
        <v>76606</v>
      </c>
      <c r="X34" s="201">
        <v>22882</v>
      </c>
      <c r="Y34" s="201">
        <v>10930</v>
      </c>
      <c r="Z34" s="201">
        <v>1458</v>
      </c>
      <c r="AA34" s="201">
        <v>0</v>
      </c>
      <c r="AB34" s="201">
        <v>6786</v>
      </c>
      <c r="AC34" s="201">
        <v>408</v>
      </c>
      <c r="AD34" s="201">
        <v>0</v>
      </c>
      <c r="AE34" s="201">
        <v>589</v>
      </c>
      <c r="AF34" s="201">
        <v>216</v>
      </c>
      <c r="AG34" s="201">
        <v>0</v>
      </c>
      <c r="AH34" s="201">
        <v>36</v>
      </c>
      <c r="AI34" s="201">
        <v>358</v>
      </c>
      <c r="AJ34" s="201">
        <v>4163</v>
      </c>
      <c r="AK34" s="201">
        <v>0</v>
      </c>
      <c r="AL34" s="201">
        <v>8225</v>
      </c>
      <c r="AM34" s="201">
        <v>0</v>
      </c>
      <c r="AN34" s="201">
        <v>0</v>
      </c>
      <c r="AO34" s="201">
        <v>285</v>
      </c>
      <c r="AP34" s="201">
        <v>1852</v>
      </c>
      <c r="AQ34" s="201">
        <v>26636</v>
      </c>
      <c r="AR34" s="201">
        <v>8483</v>
      </c>
      <c r="AS34" s="201">
        <v>3211</v>
      </c>
      <c r="AT34" s="201">
        <v>2313</v>
      </c>
      <c r="AU34" s="201">
        <v>0</v>
      </c>
      <c r="AV34" s="201">
        <v>13251</v>
      </c>
      <c r="AW34" s="201">
        <v>1737</v>
      </c>
      <c r="AX34" s="201">
        <v>0</v>
      </c>
      <c r="AY34" s="201">
        <v>2051</v>
      </c>
      <c r="AZ34" s="201">
        <v>0</v>
      </c>
      <c r="BA34" s="201">
        <v>0</v>
      </c>
      <c r="BB34" s="201">
        <v>78</v>
      </c>
      <c r="BC34" s="201">
        <v>0</v>
      </c>
      <c r="BD34" s="201">
        <v>4963</v>
      </c>
      <c r="BE34" s="201">
        <v>0</v>
      </c>
      <c r="BF34" s="201">
        <v>13900</v>
      </c>
      <c r="BG34" s="201">
        <v>0</v>
      </c>
      <c r="BH34" s="201">
        <v>444</v>
      </c>
      <c r="BI34" s="201">
        <v>555</v>
      </c>
      <c r="BJ34" s="201">
        <v>11123</v>
      </c>
      <c r="BK34" s="201">
        <v>11398</v>
      </c>
      <c r="BL34" s="201">
        <v>1087</v>
      </c>
      <c r="BM34" s="201">
        <v>112</v>
      </c>
      <c r="BN34" s="201">
        <v>53544</v>
      </c>
      <c r="BO34" s="201">
        <v>0</v>
      </c>
      <c r="BP34" s="201">
        <v>5550</v>
      </c>
      <c r="BQ34" s="201">
        <v>345</v>
      </c>
      <c r="BR34" s="201">
        <v>0</v>
      </c>
      <c r="BS34" s="201">
        <v>0</v>
      </c>
      <c r="BT34" s="201">
        <v>0</v>
      </c>
      <c r="BU34" s="201">
        <v>0</v>
      </c>
      <c r="BV34" s="201">
        <v>0</v>
      </c>
      <c r="BW34" s="201">
        <v>0</v>
      </c>
      <c r="BX34" s="201">
        <v>14072</v>
      </c>
      <c r="BY34" s="201">
        <v>0</v>
      </c>
      <c r="BZ34" s="201">
        <v>7762</v>
      </c>
      <c r="CA34" s="201">
        <v>0</v>
      </c>
      <c r="CB34" s="201">
        <v>0</v>
      </c>
      <c r="CC34" s="201">
        <v>75</v>
      </c>
      <c r="CD34" s="201">
        <v>904</v>
      </c>
      <c r="CE34" s="201">
        <v>84</v>
      </c>
      <c r="CF34" s="201">
        <v>0</v>
      </c>
      <c r="CG34" s="201">
        <v>0</v>
      </c>
      <c r="CH34" s="201">
        <v>3219</v>
      </c>
      <c r="CI34" s="201">
        <v>0</v>
      </c>
      <c r="CJ34" s="201">
        <v>1390</v>
      </c>
      <c r="CK34" s="201">
        <v>0</v>
      </c>
      <c r="CL34" s="201">
        <v>0</v>
      </c>
      <c r="CM34" s="201">
        <v>0</v>
      </c>
      <c r="CN34" s="201">
        <v>0</v>
      </c>
      <c r="CO34" s="201">
        <v>0</v>
      </c>
      <c r="CP34" s="201">
        <v>0</v>
      </c>
      <c r="CQ34" s="201">
        <v>0</v>
      </c>
      <c r="CR34" s="201">
        <v>24</v>
      </c>
      <c r="CS34" s="201">
        <v>0</v>
      </c>
      <c r="CT34" s="201">
        <v>0</v>
      </c>
      <c r="CU34" s="201">
        <v>0</v>
      </c>
      <c r="CV34" s="201">
        <v>0</v>
      </c>
      <c r="CW34" s="201">
        <v>0</v>
      </c>
      <c r="CX34" s="201">
        <v>0</v>
      </c>
      <c r="CY34" s="201">
        <v>0</v>
      </c>
      <c r="CZ34" s="201">
        <v>0</v>
      </c>
      <c r="DA34" s="201">
        <v>0</v>
      </c>
      <c r="DB34" s="201">
        <v>0</v>
      </c>
      <c r="DC34" s="201">
        <v>0</v>
      </c>
      <c r="DD34" s="201">
        <v>0</v>
      </c>
      <c r="DE34" s="201">
        <v>0</v>
      </c>
      <c r="DF34" s="201">
        <v>0</v>
      </c>
      <c r="DG34" s="201">
        <v>0</v>
      </c>
      <c r="DH34" s="201">
        <v>0</v>
      </c>
      <c r="DI34" s="201">
        <v>0</v>
      </c>
      <c r="DJ34" s="201">
        <v>0</v>
      </c>
      <c r="DK34" s="201">
        <v>0</v>
      </c>
      <c r="DL34" s="201">
        <v>948</v>
      </c>
      <c r="DM34" s="201">
        <v>0</v>
      </c>
      <c r="DN34" s="201">
        <v>0</v>
      </c>
      <c r="DO34" s="201">
        <v>0</v>
      </c>
      <c r="DP34" s="201">
        <v>0</v>
      </c>
      <c r="DQ34" s="201">
        <v>0</v>
      </c>
      <c r="DR34" s="201">
        <v>0</v>
      </c>
      <c r="DS34" s="201">
        <v>6117445</v>
      </c>
      <c r="DT34" s="201">
        <v>1335690</v>
      </c>
      <c r="DU34" s="201">
        <v>1538814</v>
      </c>
      <c r="DV34" s="201">
        <v>150919</v>
      </c>
      <c r="DW34" s="201">
        <v>0</v>
      </c>
      <c r="DX34" s="201">
        <v>1091964</v>
      </c>
      <c r="DY34" s="201">
        <v>70138</v>
      </c>
      <c r="DZ34" s="201">
        <v>0</v>
      </c>
      <c r="EA34" s="201">
        <v>80974</v>
      </c>
      <c r="EB34" s="201">
        <v>8907</v>
      </c>
      <c r="EC34" s="201">
        <v>0</v>
      </c>
      <c r="ED34" s="201">
        <v>11692</v>
      </c>
      <c r="EE34" s="201">
        <v>55121</v>
      </c>
      <c r="EF34" s="201">
        <v>286557</v>
      </c>
      <c r="EG34" s="201">
        <v>0</v>
      </c>
      <c r="EH34" s="201">
        <v>1062580</v>
      </c>
      <c r="EI34" s="201">
        <v>0</v>
      </c>
      <c r="EJ34" s="201">
        <v>0</v>
      </c>
      <c r="EK34" s="201">
        <v>53553</v>
      </c>
      <c r="EL34" s="201">
        <v>172344</v>
      </c>
      <c r="EM34" s="201">
        <v>2890949</v>
      </c>
      <c r="EN34" s="201">
        <v>1693708</v>
      </c>
      <c r="EO34" s="201">
        <v>1087176</v>
      </c>
      <c r="EP34" s="201">
        <v>453564</v>
      </c>
      <c r="EQ34" s="201">
        <v>0</v>
      </c>
      <c r="ER34" s="201">
        <v>1998211</v>
      </c>
      <c r="ES34" s="201">
        <v>186040</v>
      </c>
      <c r="ET34" s="201">
        <v>0</v>
      </c>
      <c r="EU34" s="201">
        <v>265040</v>
      </c>
      <c r="EV34" s="201">
        <v>0</v>
      </c>
      <c r="EW34" s="201">
        <v>0</v>
      </c>
      <c r="EX34" s="201">
        <v>14908</v>
      </c>
      <c r="EY34" s="201">
        <v>0</v>
      </c>
      <c r="EZ34" s="201">
        <v>469674</v>
      </c>
      <c r="FA34" s="201">
        <v>0</v>
      </c>
      <c r="FB34" s="201">
        <v>2640893</v>
      </c>
      <c r="FC34" s="201">
        <v>0</v>
      </c>
      <c r="FD34" s="201">
        <v>77211</v>
      </c>
      <c r="FE34" s="201">
        <v>79372</v>
      </c>
      <c r="FF34" s="201">
        <v>2066210</v>
      </c>
      <c r="FG34" s="201">
        <v>1342874</v>
      </c>
      <c r="FH34" s="201">
        <v>658862</v>
      </c>
      <c r="FI34" s="201">
        <v>171277</v>
      </c>
      <c r="FJ34" s="201">
        <v>2417228</v>
      </c>
      <c r="FK34" s="201">
        <v>0</v>
      </c>
      <c r="FL34" s="201">
        <v>2345720</v>
      </c>
      <c r="FM34" s="201">
        <v>188338</v>
      </c>
      <c r="FN34" s="201">
        <v>0</v>
      </c>
      <c r="FO34" s="201">
        <v>0</v>
      </c>
      <c r="FP34" s="201">
        <v>0</v>
      </c>
      <c r="FQ34" s="201">
        <v>0</v>
      </c>
      <c r="FR34" s="201">
        <v>0</v>
      </c>
      <c r="FS34" s="201">
        <v>0</v>
      </c>
      <c r="FT34" s="201">
        <v>1425669</v>
      </c>
      <c r="FU34" s="201">
        <v>0</v>
      </c>
      <c r="FV34" s="201">
        <v>1344532</v>
      </c>
      <c r="FW34" s="201">
        <v>0</v>
      </c>
      <c r="FX34" s="201">
        <v>0</v>
      </c>
      <c r="FY34" s="201">
        <v>5542</v>
      </c>
      <c r="FZ34" s="201">
        <v>509541</v>
      </c>
      <c r="GA34" s="201">
        <v>46594</v>
      </c>
      <c r="GB34" s="201">
        <v>0</v>
      </c>
      <c r="GC34" s="201">
        <v>0</v>
      </c>
      <c r="GD34" s="201">
        <v>1255818</v>
      </c>
      <c r="GE34" s="201">
        <v>0</v>
      </c>
      <c r="GF34" s="201">
        <v>1687028</v>
      </c>
      <c r="GG34" s="201">
        <v>0</v>
      </c>
      <c r="GH34" s="201">
        <v>0</v>
      </c>
      <c r="GI34" s="201">
        <v>0</v>
      </c>
      <c r="GJ34" s="201">
        <v>0</v>
      </c>
      <c r="GK34" s="201">
        <v>0</v>
      </c>
      <c r="GL34" s="201">
        <v>0</v>
      </c>
      <c r="GM34" s="201">
        <v>0</v>
      </c>
      <c r="GN34" s="201">
        <v>4464</v>
      </c>
      <c r="GO34" s="201">
        <v>0</v>
      </c>
      <c r="GP34" s="201">
        <v>0</v>
      </c>
      <c r="GQ34" s="201">
        <v>0</v>
      </c>
      <c r="GR34" s="201">
        <v>0</v>
      </c>
      <c r="GS34" s="201">
        <v>0</v>
      </c>
      <c r="GT34" s="201">
        <v>0</v>
      </c>
      <c r="GU34" s="201">
        <v>0</v>
      </c>
      <c r="GV34" s="201">
        <v>0</v>
      </c>
      <c r="GW34" s="201">
        <v>0</v>
      </c>
      <c r="GX34" s="201">
        <v>0</v>
      </c>
      <c r="GY34" s="201">
        <v>0</v>
      </c>
      <c r="GZ34" s="201">
        <v>0</v>
      </c>
      <c r="HA34" s="201">
        <v>0</v>
      </c>
      <c r="HB34" s="201">
        <v>0</v>
      </c>
      <c r="HC34" s="201">
        <v>0</v>
      </c>
      <c r="HD34" s="201">
        <v>0</v>
      </c>
      <c r="HE34" s="201">
        <v>0</v>
      </c>
      <c r="HF34" s="201">
        <v>0</v>
      </c>
      <c r="HG34" s="201">
        <v>0</v>
      </c>
      <c r="HH34" s="201">
        <v>342211</v>
      </c>
      <c r="HI34" s="201">
        <v>0</v>
      </c>
      <c r="HJ34" s="201">
        <v>0</v>
      </c>
      <c r="HK34" s="201">
        <v>0</v>
      </c>
      <c r="HL34" s="201">
        <v>0</v>
      </c>
      <c r="HM34" s="201">
        <v>0</v>
      </c>
      <c r="HN34" s="201">
        <v>0</v>
      </c>
      <c r="HP34" s="202" t="s">
        <v>165</v>
      </c>
      <c r="HQ34" s="200">
        <f>'Relative Weights'!$H$1</f>
        <v>2018</v>
      </c>
      <c r="HR34" s="201">
        <v>0</v>
      </c>
      <c r="HS34" s="201">
        <v>0</v>
      </c>
      <c r="HT34" s="201">
        <v>0</v>
      </c>
      <c r="HU34" s="201">
        <v>0</v>
      </c>
      <c r="HV34" s="201">
        <v>0</v>
      </c>
      <c r="HW34" s="201">
        <v>0</v>
      </c>
      <c r="HX34" s="201">
        <v>0</v>
      </c>
      <c r="HY34" s="201">
        <v>0</v>
      </c>
      <c r="HZ34" s="201">
        <v>0</v>
      </c>
      <c r="IA34" s="201">
        <v>0</v>
      </c>
      <c r="IB34" s="201">
        <v>0</v>
      </c>
      <c r="IC34" s="201">
        <v>0</v>
      </c>
      <c r="ID34" s="201">
        <v>0</v>
      </c>
      <c r="IE34" s="201">
        <v>0</v>
      </c>
      <c r="IF34" s="201">
        <v>0</v>
      </c>
      <c r="IG34" s="201">
        <v>0</v>
      </c>
      <c r="IH34" s="201">
        <v>0</v>
      </c>
      <c r="II34" s="201">
        <v>0</v>
      </c>
      <c r="IJ34" s="201">
        <v>0</v>
      </c>
      <c r="IK34" s="201">
        <v>0</v>
      </c>
      <c r="IL34" s="201">
        <v>24820</v>
      </c>
      <c r="IM34" s="201">
        <v>0</v>
      </c>
      <c r="IN34" s="201">
        <v>5820.02</v>
      </c>
      <c r="IO34" s="201">
        <v>0</v>
      </c>
      <c r="IP34" s="201">
        <v>0</v>
      </c>
      <c r="IQ34" s="201">
        <v>0</v>
      </c>
      <c r="IR34" s="201">
        <v>0</v>
      </c>
      <c r="IS34" s="201">
        <v>0</v>
      </c>
      <c r="IT34" s="201">
        <v>0</v>
      </c>
      <c r="IU34" s="201">
        <v>0</v>
      </c>
      <c r="IV34" s="201">
        <v>0</v>
      </c>
      <c r="IW34" s="201">
        <v>0</v>
      </c>
      <c r="IX34" s="201">
        <v>0</v>
      </c>
      <c r="IY34" s="201">
        <v>0</v>
      </c>
      <c r="IZ34" s="201">
        <v>0</v>
      </c>
      <c r="JA34" s="201">
        <v>0</v>
      </c>
      <c r="JB34" s="201">
        <v>0</v>
      </c>
      <c r="JC34" s="201">
        <v>0</v>
      </c>
      <c r="JD34" s="201">
        <v>0</v>
      </c>
      <c r="JE34" s="201">
        <v>0</v>
      </c>
      <c r="JF34" s="201">
        <v>0</v>
      </c>
      <c r="JG34" s="201">
        <v>0</v>
      </c>
      <c r="JH34" s="201">
        <v>0</v>
      </c>
      <c r="JI34" s="201">
        <v>0</v>
      </c>
      <c r="JJ34" s="201">
        <v>0</v>
      </c>
      <c r="JK34" s="201">
        <v>0</v>
      </c>
      <c r="JL34" s="201">
        <v>0</v>
      </c>
      <c r="JM34" s="201">
        <v>0</v>
      </c>
      <c r="JN34" s="201">
        <v>0</v>
      </c>
      <c r="JO34" s="201">
        <v>0</v>
      </c>
      <c r="JP34" s="201">
        <v>0</v>
      </c>
      <c r="JQ34" s="201">
        <v>0</v>
      </c>
      <c r="JR34" s="201">
        <v>0</v>
      </c>
      <c r="JS34" s="201">
        <v>0</v>
      </c>
      <c r="JT34" s="201">
        <v>0</v>
      </c>
      <c r="JU34" s="201">
        <v>0</v>
      </c>
      <c r="JV34" s="201">
        <v>0</v>
      </c>
      <c r="JW34" s="201">
        <v>0</v>
      </c>
      <c r="JX34" s="201">
        <v>0</v>
      </c>
      <c r="JY34" s="201">
        <v>0</v>
      </c>
      <c r="JZ34" s="201">
        <v>0</v>
      </c>
      <c r="KA34" s="201">
        <v>0</v>
      </c>
      <c r="KB34" s="201">
        <v>0</v>
      </c>
      <c r="KC34" s="201">
        <v>0</v>
      </c>
      <c r="KD34" s="201">
        <v>0</v>
      </c>
      <c r="KE34" s="201">
        <v>0</v>
      </c>
      <c r="KF34" s="201">
        <v>0</v>
      </c>
      <c r="KG34" s="201">
        <v>0</v>
      </c>
      <c r="KH34" s="201">
        <v>0</v>
      </c>
      <c r="KI34" s="201">
        <v>0</v>
      </c>
      <c r="KJ34" s="201">
        <v>0</v>
      </c>
      <c r="KK34" s="201">
        <v>0</v>
      </c>
      <c r="KL34" s="201">
        <v>0</v>
      </c>
      <c r="KM34" s="201">
        <v>0</v>
      </c>
      <c r="KN34" s="201">
        <v>0</v>
      </c>
      <c r="KO34" s="201">
        <v>0</v>
      </c>
      <c r="KP34" s="201">
        <v>0</v>
      </c>
      <c r="KQ34" s="201">
        <v>0</v>
      </c>
      <c r="KR34" s="201">
        <v>0</v>
      </c>
      <c r="KS34" s="201">
        <v>0</v>
      </c>
      <c r="KT34" s="201">
        <v>0</v>
      </c>
      <c r="KU34" s="201">
        <v>0</v>
      </c>
      <c r="KV34" s="201">
        <v>0</v>
      </c>
      <c r="KW34" s="201">
        <v>0</v>
      </c>
      <c r="KX34" s="201">
        <v>0</v>
      </c>
      <c r="KY34" s="201">
        <v>0</v>
      </c>
      <c r="KZ34" s="201">
        <v>0</v>
      </c>
      <c r="LA34" s="201">
        <v>0</v>
      </c>
      <c r="LB34" s="201">
        <v>0</v>
      </c>
      <c r="LC34" s="201">
        <v>0</v>
      </c>
      <c r="LD34" s="201">
        <v>0</v>
      </c>
      <c r="LE34" s="201">
        <v>0</v>
      </c>
      <c r="LF34" s="201">
        <v>0</v>
      </c>
      <c r="LG34" s="201">
        <v>0</v>
      </c>
      <c r="LH34" s="201">
        <v>0</v>
      </c>
      <c r="LI34" s="201">
        <v>0</v>
      </c>
      <c r="LJ34" s="201">
        <v>0</v>
      </c>
      <c r="LK34" s="201">
        <v>0</v>
      </c>
      <c r="LL34" s="201">
        <v>0</v>
      </c>
      <c r="LM34" s="201">
        <v>0</v>
      </c>
      <c r="LN34" s="201">
        <v>0</v>
      </c>
      <c r="LO34" s="201">
        <v>0</v>
      </c>
      <c r="LP34" s="201">
        <v>0</v>
      </c>
      <c r="LQ34" s="201">
        <v>0</v>
      </c>
      <c r="LR34" s="201">
        <v>0</v>
      </c>
      <c r="LS34" s="201">
        <v>0</v>
      </c>
      <c r="LT34" s="201">
        <v>0</v>
      </c>
      <c r="LU34" s="201">
        <v>0</v>
      </c>
      <c r="LV34" s="201">
        <v>0</v>
      </c>
      <c r="LW34" s="201">
        <v>0</v>
      </c>
      <c r="LX34" s="201">
        <v>0</v>
      </c>
      <c r="LY34" s="201">
        <v>0</v>
      </c>
      <c r="LZ34" s="201">
        <v>0</v>
      </c>
      <c r="MA34" s="201">
        <v>0</v>
      </c>
      <c r="MB34" s="201">
        <v>0</v>
      </c>
      <c r="MC34" s="201">
        <v>0</v>
      </c>
      <c r="MD34" s="201">
        <v>0</v>
      </c>
      <c r="ME34" s="201">
        <v>0</v>
      </c>
      <c r="MF34" s="201">
        <v>0</v>
      </c>
      <c r="MG34" s="201">
        <v>0</v>
      </c>
      <c r="MH34" s="201">
        <v>0</v>
      </c>
      <c r="MI34" s="201">
        <v>0</v>
      </c>
      <c r="MJ34" s="201">
        <v>0</v>
      </c>
      <c r="MK34" s="201">
        <v>0</v>
      </c>
      <c r="ML34" s="201">
        <v>0</v>
      </c>
      <c r="MM34" s="201">
        <v>0</v>
      </c>
      <c r="MN34" s="201">
        <v>0</v>
      </c>
      <c r="MO34" s="201">
        <v>0</v>
      </c>
      <c r="MP34" s="201">
        <v>0</v>
      </c>
      <c r="MQ34" s="201">
        <v>0</v>
      </c>
      <c r="MR34" s="201">
        <v>0</v>
      </c>
      <c r="MS34" s="201">
        <v>0</v>
      </c>
      <c r="MT34" s="201">
        <v>0</v>
      </c>
      <c r="MU34" s="201">
        <v>0</v>
      </c>
      <c r="MV34" s="201">
        <v>0</v>
      </c>
      <c r="MW34" s="201">
        <v>0</v>
      </c>
      <c r="MX34" s="201">
        <v>0</v>
      </c>
      <c r="MY34" s="201">
        <v>0</v>
      </c>
      <c r="MZ34" s="201">
        <v>0</v>
      </c>
      <c r="NA34" s="201">
        <v>0</v>
      </c>
      <c r="NB34" s="201">
        <v>0</v>
      </c>
      <c r="NC34" s="201">
        <v>0</v>
      </c>
      <c r="ND34" s="201">
        <v>0</v>
      </c>
      <c r="NE34" s="201">
        <v>0</v>
      </c>
      <c r="NF34" s="201">
        <v>0</v>
      </c>
      <c r="NG34" s="201">
        <v>0</v>
      </c>
      <c r="NH34" s="201">
        <v>0</v>
      </c>
      <c r="NI34" s="201">
        <v>0</v>
      </c>
      <c r="NJ34" s="201">
        <v>0</v>
      </c>
      <c r="NK34" s="201">
        <v>0</v>
      </c>
      <c r="NL34" s="201">
        <v>0</v>
      </c>
      <c r="NM34" s="201">
        <v>0</v>
      </c>
      <c r="NN34" s="201">
        <v>0</v>
      </c>
      <c r="NO34" s="201">
        <v>0</v>
      </c>
      <c r="NP34" s="201">
        <v>0</v>
      </c>
      <c r="NQ34" s="201">
        <v>0</v>
      </c>
      <c r="NR34" s="201">
        <v>0</v>
      </c>
      <c r="NS34" s="201">
        <v>0</v>
      </c>
      <c r="NT34" s="201">
        <v>0</v>
      </c>
      <c r="NU34" s="201">
        <v>0</v>
      </c>
      <c r="NV34" s="201">
        <v>0</v>
      </c>
      <c r="NW34" s="201">
        <v>0</v>
      </c>
      <c r="NX34" s="201">
        <v>0</v>
      </c>
      <c r="NY34" s="201">
        <v>0</v>
      </c>
      <c r="NZ34" s="201">
        <v>0</v>
      </c>
      <c r="OA34" s="201">
        <v>0</v>
      </c>
      <c r="OB34" s="201">
        <v>0</v>
      </c>
      <c r="OC34" s="201">
        <v>0</v>
      </c>
      <c r="OD34" s="201">
        <v>0</v>
      </c>
      <c r="OE34" s="201">
        <v>0</v>
      </c>
      <c r="OF34" s="201">
        <v>0</v>
      </c>
      <c r="OG34" s="201">
        <v>0</v>
      </c>
      <c r="OH34" s="201">
        <v>0</v>
      </c>
      <c r="OI34" s="201">
        <v>0</v>
      </c>
      <c r="OJ34" s="201">
        <v>0</v>
      </c>
      <c r="OK34" s="201">
        <v>0</v>
      </c>
      <c r="OL34" s="201">
        <v>0</v>
      </c>
      <c r="OM34" s="201">
        <v>0</v>
      </c>
      <c r="ON34" s="201">
        <v>0</v>
      </c>
      <c r="OO34" s="201">
        <v>0</v>
      </c>
      <c r="OP34" s="201">
        <v>0</v>
      </c>
      <c r="OQ34" s="201">
        <v>0</v>
      </c>
      <c r="OR34" s="201">
        <v>0</v>
      </c>
      <c r="OS34" s="201">
        <v>0</v>
      </c>
      <c r="OT34" s="201">
        <v>0</v>
      </c>
      <c r="OU34" s="201">
        <v>0</v>
      </c>
      <c r="OV34" s="201">
        <v>0</v>
      </c>
      <c r="OW34" s="201">
        <v>0</v>
      </c>
      <c r="OX34" s="201">
        <v>0</v>
      </c>
      <c r="OY34" s="201">
        <v>0</v>
      </c>
      <c r="OZ34" s="201">
        <v>0</v>
      </c>
      <c r="PA34" s="201">
        <v>0</v>
      </c>
      <c r="PB34" s="201">
        <v>0</v>
      </c>
      <c r="PC34" s="201">
        <v>0</v>
      </c>
      <c r="PD34" s="201">
        <v>0</v>
      </c>
      <c r="PE34" s="201">
        <v>0</v>
      </c>
      <c r="PF34" s="201">
        <v>0</v>
      </c>
      <c r="PG34" s="201">
        <v>0</v>
      </c>
      <c r="PH34" s="201">
        <v>0</v>
      </c>
      <c r="PI34" s="201">
        <v>0</v>
      </c>
      <c r="PJ34" s="201">
        <v>8286076.3411203846</v>
      </c>
      <c r="PK34" s="201">
        <v>2932182.323695635</v>
      </c>
      <c r="PL34" s="201">
        <v>2228466.054948586</v>
      </c>
      <c r="PM34" s="201">
        <v>0</v>
      </c>
      <c r="PN34" s="201">
        <v>3400653.674875271</v>
      </c>
      <c r="PO34" s="201">
        <v>5662753.9581388198</v>
      </c>
      <c r="PP34" s="201">
        <v>353392.10299704707</v>
      </c>
      <c r="PQ34" s="201">
        <v>0</v>
      </c>
      <c r="PR34" s="201">
        <v>275082.59573653195</v>
      </c>
      <c r="PS34" s="201">
        <v>7081.1027305984453</v>
      </c>
      <c r="PT34" s="201">
        <v>0</v>
      </c>
      <c r="PU34" s="201">
        <v>21147.112679231912</v>
      </c>
      <c r="PV34" s="201">
        <v>43821.428495937682</v>
      </c>
      <c r="PW34" s="201">
        <v>2010227.8361988284</v>
      </c>
      <c r="PX34" s="201">
        <v>0</v>
      </c>
      <c r="PY34" s="201">
        <v>4013185.3586588758</v>
      </c>
      <c r="PZ34" s="201">
        <v>0</v>
      </c>
      <c r="QA34" s="201">
        <v>61383.0720705329</v>
      </c>
      <c r="QB34" s="201">
        <v>110081.85155470697</v>
      </c>
      <c r="QC34" s="201">
        <v>2184747.1660990156</v>
      </c>
      <c r="QD34" s="298">
        <v>1</v>
      </c>
    </row>
    <row r="35" spans="1:446" x14ac:dyDescent="0.2">
      <c r="A35" s="200" t="s">
        <v>99</v>
      </c>
      <c r="B35" s="200" t="s">
        <v>99</v>
      </c>
      <c r="C35" s="201">
        <f>ROUND(SHSU!H18,0)-ROUND(SHSU!H288,0)</f>
        <v>0</v>
      </c>
      <c r="D35" s="311">
        <v>3606</v>
      </c>
      <c r="E35" s="200" t="s">
        <v>694</v>
      </c>
      <c r="F35" s="200">
        <v>2018</v>
      </c>
      <c r="G35" s="201">
        <v>99768839</v>
      </c>
      <c r="H35" s="201">
        <v>7044036</v>
      </c>
      <c r="I35" s="201">
        <v>45863763</v>
      </c>
      <c r="J35" s="201">
        <v>26810433</v>
      </c>
      <c r="K35" s="201">
        <v>20549736</v>
      </c>
      <c r="L35" s="200" t="s">
        <v>940</v>
      </c>
      <c r="M35" s="200" t="s">
        <v>888</v>
      </c>
      <c r="N35" s="200" t="s">
        <v>941</v>
      </c>
      <c r="O35" s="201">
        <v>7671</v>
      </c>
      <c r="P35" s="201">
        <v>10836</v>
      </c>
      <c r="Q35" s="201">
        <v>2158</v>
      </c>
      <c r="R35" s="201">
        <v>273</v>
      </c>
      <c r="S35" s="201">
        <v>0</v>
      </c>
      <c r="T35" s="203" t="s">
        <v>851</v>
      </c>
      <c r="U35" s="203" t="s">
        <v>852</v>
      </c>
      <c r="V35" s="203" t="s">
        <v>853</v>
      </c>
      <c r="W35" s="201">
        <v>149698</v>
      </c>
      <c r="X35" s="201">
        <v>53062</v>
      </c>
      <c r="Y35" s="201">
        <v>20554</v>
      </c>
      <c r="Z35" s="201">
        <v>4955</v>
      </c>
      <c r="AA35" s="201">
        <v>5842</v>
      </c>
      <c r="AB35" s="201">
        <v>2255</v>
      </c>
      <c r="AC35" s="201">
        <v>4352</v>
      </c>
      <c r="AD35" s="201">
        <v>0</v>
      </c>
      <c r="AE35" s="201">
        <v>0</v>
      </c>
      <c r="AF35" s="201">
        <v>185</v>
      </c>
      <c r="AG35" s="201">
        <v>0</v>
      </c>
      <c r="AH35" s="201">
        <v>15</v>
      </c>
      <c r="AI35" s="201">
        <v>3958</v>
      </c>
      <c r="AJ35" s="201">
        <v>6567</v>
      </c>
      <c r="AK35" s="201">
        <v>0</v>
      </c>
      <c r="AL35" s="201">
        <v>18915</v>
      </c>
      <c r="AM35" s="201">
        <v>0</v>
      </c>
      <c r="AN35" s="201">
        <v>0</v>
      </c>
      <c r="AO35" s="201">
        <v>3168</v>
      </c>
      <c r="AP35" s="201">
        <v>90</v>
      </c>
      <c r="AQ35" s="201">
        <v>88498</v>
      </c>
      <c r="AR35" s="201">
        <v>14899</v>
      </c>
      <c r="AS35" s="201">
        <v>8317</v>
      </c>
      <c r="AT35" s="201">
        <v>18517</v>
      </c>
      <c r="AU35" s="201">
        <v>7624</v>
      </c>
      <c r="AV35" s="201">
        <v>1539</v>
      </c>
      <c r="AW35" s="201">
        <v>3552</v>
      </c>
      <c r="AX35" s="201">
        <v>0</v>
      </c>
      <c r="AY35" s="201">
        <v>0</v>
      </c>
      <c r="AZ35" s="201">
        <v>0</v>
      </c>
      <c r="BA35" s="201">
        <v>0</v>
      </c>
      <c r="BB35" s="201">
        <v>414</v>
      </c>
      <c r="BC35" s="201">
        <v>0</v>
      </c>
      <c r="BD35" s="201">
        <v>13889</v>
      </c>
      <c r="BE35" s="201">
        <v>0</v>
      </c>
      <c r="BF35" s="201">
        <v>46855</v>
      </c>
      <c r="BG35" s="201">
        <v>0</v>
      </c>
      <c r="BH35" s="201">
        <v>2403</v>
      </c>
      <c r="BI35" s="201">
        <v>4435</v>
      </c>
      <c r="BJ35" s="201">
        <v>7859</v>
      </c>
      <c r="BK35" s="201">
        <v>13821</v>
      </c>
      <c r="BL35" s="201">
        <v>2134</v>
      </c>
      <c r="BM35" s="201">
        <v>658</v>
      </c>
      <c r="BN35" s="201">
        <v>8574</v>
      </c>
      <c r="BO35" s="201">
        <v>719</v>
      </c>
      <c r="BP35" s="201">
        <v>951</v>
      </c>
      <c r="BQ35" s="201">
        <v>531</v>
      </c>
      <c r="BR35" s="201">
        <v>0</v>
      </c>
      <c r="BS35" s="201">
        <v>0</v>
      </c>
      <c r="BT35" s="201">
        <v>2613</v>
      </c>
      <c r="BU35" s="201">
        <v>0</v>
      </c>
      <c r="BV35" s="201">
        <v>0</v>
      </c>
      <c r="BW35" s="201">
        <v>0</v>
      </c>
      <c r="BX35" s="201">
        <v>828</v>
      </c>
      <c r="BY35" s="201">
        <v>0</v>
      </c>
      <c r="BZ35" s="201">
        <v>4671</v>
      </c>
      <c r="CA35" s="201">
        <v>0</v>
      </c>
      <c r="CB35" s="201">
        <v>0</v>
      </c>
      <c r="CC35" s="201">
        <v>579</v>
      </c>
      <c r="CD35" s="201">
        <v>0</v>
      </c>
      <c r="CE35" s="201">
        <v>1473</v>
      </c>
      <c r="CF35" s="201">
        <v>169</v>
      </c>
      <c r="CG35" s="201">
        <v>0</v>
      </c>
      <c r="CH35" s="201">
        <v>2269</v>
      </c>
      <c r="CI35" s="201">
        <v>0</v>
      </c>
      <c r="CJ35" s="201">
        <v>0</v>
      </c>
      <c r="CK35" s="201">
        <v>0</v>
      </c>
      <c r="CL35" s="201">
        <v>0</v>
      </c>
      <c r="CM35" s="201">
        <v>0</v>
      </c>
      <c r="CN35" s="201">
        <v>0</v>
      </c>
      <c r="CO35" s="201">
        <v>0</v>
      </c>
      <c r="CP35" s="201">
        <v>0</v>
      </c>
      <c r="CQ35" s="201">
        <v>0</v>
      </c>
      <c r="CR35" s="201">
        <v>0</v>
      </c>
      <c r="CS35" s="201">
        <v>0</v>
      </c>
      <c r="CT35" s="201">
        <v>15</v>
      </c>
      <c r="CU35" s="201">
        <v>0</v>
      </c>
      <c r="CV35" s="201">
        <v>0</v>
      </c>
      <c r="CW35" s="201">
        <v>0</v>
      </c>
      <c r="CX35" s="201">
        <v>0</v>
      </c>
      <c r="CY35" s="201">
        <v>0</v>
      </c>
      <c r="CZ35" s="201">
        <v>0</v>
      </c>
      <c r="DA35" s="201">
        <v>0</v>
      </c>
      <c r="DB35" s="201">
        <v>0</v>
      </c>
      <c r="DC35" s="201">
        <v>0</v>
      </c>
      <c r="DD35" s="201">
        <v>0</v>
      </c>
      <c r="DE35" s="201">
        <v>0</v>
      </c>
      <c r="DF35" s="201">
        <v>0</v>
      </c>
      <c r="DG35" s="201">
        <v>0</v>
      </c>
      <c r="DH35" s="201">
        <v>0</v>
      </c>
      <c r="DI35" s="201">
        <v>0</v>
      </c>
      <c r="DJ35" s="201">
        <v>0</v>
      </c>
      <c r="DK35" s="201">
        <v>0</v>
      </c>
      <c r="DL35" s="201">
        <v>0</v>
      </c>
      <c r="DM35" s="201">
        <v>0</v>
      </c>
      <c r="DN35" s="201">
        <v>0</v>
      </c>
      <c r="DO35" s="201">
        <v>0</v>
      </c>
      <c r="DP35" s="201">
        <v>0</v>
      </c>
      <c r="DQ35" s="201">
        <v>0</v>
      </c>
      <c r="DR35" s="201">
        <v>0</v>
      </c>
      <c r="DS35" s="201">
        <v>8003479</v>
      </c>
      <c r="DT35" s="201">
        <v>2440925</v>
      </c>
      <c r="DU35" s="201">
        <v>2228176</v>
      </c>
      <c r="DV35" s="201">
        <v>386053</v>
      </c>
      <c r="DW35" s="201">
        <v>268658</v>
      </c>
      <c r="DX35" s="201">
        <v>286890</v>
      </c>
      <c r="DY35" s="201">
        <v>240248</v>
      </c>
      <c r="DZ35" s="201">
        <v>0</v>
      </c>
      <c r="EA35" s="201">
        <v>0</v>
      </c>
      <c r="EB35" s="201">
        <v>0</v>
      </c>
      <c r="EC35" s="201">
        <v>0</v>
      </c>
      <c r="ED35" s="201">
        <v>108</v>
      </c>
      <c r="EE35" s="201">
        <v>230658</v>
      </c>
      <c r="EF35" s="201">
        <v>222736</v>
      </c>
      <c r="EG35" s="201">
        <v>0</v>
      </c>
      <c r="EH35" s="201">
        <v>1423439</v>
      </c>
      <c r="EI35" s="201">
        <v>0</v>
      </c>
      <c r="EJ35" s="201">
        <v>0</v>
      </c>
      <c r="EK35" s="201">
        <v>314259</v>
      </c>
      <c r="EL35" s="201">
        <v>13205</v>
      </c>
      <c r="EM35" s="201">
        <v>7110367</v>
      </c>
      <c r="EN35" s="201">
        <v>1880421</v>
      </c>
      <c r="EO35" s="201">
        <v>1961193</v>
      </c>
      <c r="EP35" s="201">
        <v>1559430</v>
      </c>
      <c r="EQ35" s="201">
        <v>714378</v>
      </c>
      <c r="ER35" s="201">
        <v>383984</v>
      </c>
      <c r="ES35" s="201">
        <v>453904</v>
      </c>
      <c r="ET35" s="201">
        <v>0</v>
      </c>
      <c r="EU35" s="201">
        <v>0</v>
      </c>
      <c r="EV35" s="201">
        <v>0</v>
      </c>
      <c r="EW35" s="201">
        <v>0</v>
      </c>
      <c r="EX35" s="201">
        <v>57459</v>
      </c>
      <c r="EY35" s="201">
        <v>0</v>
      </c>
      <c r="EZ35" s="201">
        <v>1025648</v>
      </c>
      <c r="FA35" s="201">
        <v>0</v>
      </c>
      <c r="FB35" s="201">
        <v>5061986</v>
      </c>
      <c r="FC35" s="201">
        <v>0</v>
      </c>
      <c r="FD35" s="201">
        <v>203354</v>
      </c>
      <c r="FE35" s="201">
        <v>536337</v>
      </c>
      <c r="FF35" s="201">
        <v>1707845</v>
      </c>
      <c r="FG35" s="201">
        <v>3523122</v>
      </c>
      <c r="FH35" s="201">
        <v>929932</v>
      </c>
      <c r="FI35" s="201">
        <v>301678</v>
      </c>
      <c r="FJ35" s="201">
        <v>1896840</v>
      </c>
      <c r="FK35" s="201">
        <v>137389</v>
      </c>
      <c r="FL35" s="201">
        <v>307079</v>
      </c>
      <c r="FM35" s="201">
        <v>79881</v>
      </c>
      <c r="FN35" s="201">
        <v>0</v>
      </c>
      <c r="FO35" s="201">
        <v>0</v>
      </c>
      <c r="FP35" s="201">
        <v>493273</v>
      </c>
      <c r="FQ35" s="201">
        <v>0</v>
      </c>
      <c r="FR35" s="201">
        <v>0</v>
      </c>
      <c r="FS35" s="201">
        <v>0</v>
      </c>
      <c r="FT35" s="201">
        <v>212987</v>
      </c>
      <c r="FU35" s="201">
        <v>0</v>
      </c>
      <c r="FV35" s="201">
        <v>923282</v>
      </c>
      <c r="FW35" s="201">
        <v>0</v>
      </c>
      <c r="FX35" s="201">
        <v>0</v>
      </c>
      <c r="FY35" s="201">
        <v>87486</v>
      </c>
      <c r="FZ35" s="201">
        <v>0</v>
      </c>
      <c r="GA35" s="201">
        <v>907603</v>
      </c>
      <c r="GB35" s="201">
        <v>77920</v>
      </c>
      <c r="GC35" s="201">
        <v>0</v>
      </c>
      <c r="GD35" s="201">
        <v>1293070</v>
      </c>
      <c r="GE35" s="201">
        <v>0</v>
      </c>
      <c r="GF35" s="201">
        <v>0</v>
      </c>
      <c r="GG35" s="201">
        <v>0</v>
      </c>
      <c r="GH35" s="201">
        <v>0</v>
      </c>
      <c r="GI35" s="201">
        <v>0</v>
      </c>
      <c r="GJ35" s="201">
        <v>0</v>
      </c>
      <c r="GK35" s="201">
        <v>0</v>
      </c>
      <c r="GL35" s="201">
        <v>0</v>
      </c>
      <c r="GM35" s="201">
        <v>0</v>
      </c>
      <c r="GN35" s="201">
        <v>0</v>
      </c>
      <c r="GO35" s="201">
        <v>0</v>
      </c>
      <c r="GP35" s="201">
        <v>16496</v>
      </c>
      <c r="GQ35" s="201">
        <v>0</v>
      </c>
      <c r="GR35" s="201">
        <v>0</v>
      </c>
      <c r="GS35" s="201">
        <v>0</v>
      </c>
      <c r="GT35" s="201">
        <v>0</v>
      </c>
      <c r="GU35" s="201">
        <v>0</v>
      </c>
      <c r="GV35" s="201">
        <v>0</v>
      </c>
      <c r="GW35" s="201">
        <v>0</v>
      </c>
      <c r="GX35" s="201">
        <v>0</v>
      </c>
      <c r="GY35" s="201">
        <v>0</v>
      </c>
      <c r="GZ35" s="201">
        <v>0</v>
      </c>
      <c r="HA35" s="201">
        <v>0</v>
      </c>
      <c r="HB35" s="201">
        <v>0</v>
      </c>
      <c r="HC35" s="201">
        <v>0</v>
      </c>
      <c r="HD35" s="201">
        <v>0</v>
      </c>
      <c r="HE35" s="201">
        <v>0</v>
      </c>
      <c r="HF35" s="201">
        <v>0</v>
      </c>
      <c r="HG35" s="201">
        <v>0</v>
      </c>
      <c r="HH35" s="201">
        <v>0</v>
      </c>
      <c r="HI35" s="201">
        <v>0</v>
      </c>
      <c r="HJ35" s="201">
        <v>0</v>
      </c>
      <c r="HK35" s="201">
        <v>0</v>
      </c>
      <c r="HL35" s="201">
        <v>0</v>
      </c>
      <c r="HM35" s="201">
        <v>0</v>
      </c>
      <c r="HN35" s="201">
        <v>0</v>
      </c>
      <c r="HP35" s="202" t="s">
        <v>166</v>
      </c>
      <c r="HQ35" s="200">
        <f>'Relative Weights'!$H$1</f>
        <v>2018</v>
      </c>
      <c r="HR35" s="201">
        <v>130912</v>
      </c>
      <c r="HS35" s="201">
        <v>25288</v>
      </c>
      <c r="HT35" s="201">
        <v>53649</v>
      </c>
      <c r="HU35" s="201">
        <v>0</v>
      </c>
      <c r="HV35" s="201">
        <v>5318</v>
      </c>
      <c r="HW35" s="201">
        <v>0</v>
      </c>
      <c r="HX35" s="201">
        <v>0</v>
      </c>
      <c r="HY35" s="201">
        <v>0</v>
      </c>
      <c r="HZ35" s="201">
        <v>0</v>
      </c>
      <c r="IA35" s="201">
        <v>0</v>
      </c>
      <c r="IB35" s="201">
        <v>0</v>
      </c>
      <c r="IC35" s="201">
        <v>0</v>
      </c>
      <c r="ID35" s="201">
        <v>0</v>
      </c>
      <c r="IE35" s="201">
        <v>0</v>
      </c>
      <c r="IF35" s="201">
        <v>0</v>
      </c>
      <c r="IG35" s="201">
        <v>0</v>
      </c>
      <c r="IH35" s="201">
        <v>0</v>
      </c>
      <c r="II35" s="201">
        <v>0</v>
      </c>
      <c r="IJ35" s="201">
        <v>0</v>
      </c>
      <c r="IK35" s="201">
        <v>0</v>
      </c>
      <c r="IL35" s="201">
        <v>132070</v>
      </c>
      <c r="IM35" s="201">
        <v>0</v>
      </c>
      <c r="IN35" s="201">
        <v>14443</v>
      </c>
      <c r="IO35" s="201">
        <v>65169</v>
      </c>
      <c r="IP35" s="201">
        <v>809</v>
      </c>
      <c r="IQ35" s="201">
        <v>0</v>
      </c>
      <c r="IR35" s="201">
        <v>0</v>
      </c>
      <c r="IS35" s="201">
        <v>0</v>
      </c>
      <c r="IT35" s="201">
        <v>0</v>
      </c>
      <c r="IU35" s="201">
        <v>0</v>
      </c>
      <c r="IV35" s="201">
        <v>0</v>
      </c>
      <c r="IW35" s="201">
        <v>0</v>
      </c>
      <c r="IX35" s="201">
        <v>0</v>
      </c>
      <c r="IY35" s="201">
        <v>0</v>
      </c>
      <c r="IZ35" s="201">
        <v>0</v>
      </c>
      <c r="JA35" s="201">
        <v>0</v>
      </c>
      <c r="JB35" s="201">
        <v>0</v>
      </c>
      <c r="JC35" s="201">
        <v>0</v>
      </c>
      <c r="JD35" s="201">
        <v>0</v>
      </c>
      <c r="JE35" s="201">
        <v>0</v>
      </c>
      <c r="JF35" s="201">
        <v>25596</v>
      </c>
      <c r="JG35" s="201">
        <v>0</v>
      </c>
      <c r="JH35" s="201">
        <v>0</v>
      </c>
      <c r="JI35" s="201">
        <v>0</v>
      </c>
      <c r="JJ35" s="201">
        <v>0</v>
      </c>
      <c r="JK35" s="201">
        <v>0</v>
      </c>
      <c r="JL35" s="201">
        <v>0</v>
      </c>
      <c r="JM35" s="201">
        <v>0</v>
      </c>
      <c r="JN35" s="201">
        <v>0</v>
      </c>
      <c r="JO35" s="201">
        <v>0</v>
      </c>
      <c r="JP35" s="201">
        <v>0</v>
      </c>
      <c r="JQ35" s="201">
        <v>0</v>
      </c>
      <c r="JR35" s="201">
        <v>0</v>
      </c>
      <c r="JS35" s="201">
        <v>0</v>
      </c>
      <c r="JT35" s="201">
        <v>0</v>
      </c>
      <c r="JU35" s="201">
        <v>0</v>
      </c>
      <c r="JV35" s="201">
        <v>0</v>
      </c>
      <c r="JW35" s="201">
        <v>0</v>
      </c>
      <c r="JX35" s="201">
        <v>0</v>
      </c>
      <c r="JY35" s="201">
        <v>0</v>
      </c>
      <c r="JZ35" s="201">
        <v>0</v>
      </c>
      <c r="KA35" s="201">
        <v>0</v>
      </c>
      <c r="KB35" s="201">
        <v>0</v>
      </c>
      <c r="KC35" s="201">
        <v>0</v>
      </c>
      <c r="KD35" s="201">
        <v>0</v>
      </c>
      <c r="KE35" s="201">
        <v>0</v>
      </c>
      <c r="KF35" s="201">
        <v>0</v>
      </c>
      <c r="KG35" s="201">
        <v>0</v>
      </c>
      <c r="KH35" s="201">
        <v>0</v>
      </c>
      <c r="KI35" s="201">
        <v>0</v>
      </c>
      <c r="KJ35" s="201">
        <v>0</v>
      </c>
      <c r="KK35" s="201">
        <v>0</v>
      </c>
      <c r="KL35" s="201">
        <v>0</v>
      </c>
      <c r="KM35" s="201">
        <v>0</v>
      </c>
      <c r="KN35" s="201">
        <v>0</v>
      </c>
      <c r="KO35" s="201">
        <v>0</v>
      </c>
      <c r="KP35" s="201">
        <v>0</v>
      </c>
      <c r="KQ35" s="201">
        <v>0</v>
      </c>
      <c r="KR35" s="201">
        <v>0</v>
      </c>
      <c r="KS35" s="201">
        <v>0</v>
      </c>
      <c r="KT35" s="201">
        <v>0</v>
      </c>
      <c r="KU35" s="201">
        <v>0</v>
      </c>
      <c r="KV35" s="201">
        <v>0</v>
      </c>
      <c r="KW35" s="201">
        <v>0</v>
      </c>
      <c r="KX35" s="201">
        <v>0</v>
      </c>
      <c r="KY35" s="201">
        <v>0</v>
      </c>
      <c r="KZ35" s="201">
        <v>0</v>
      </c>
      <c r="LA35" s="201">
        <v>0</v>
      </c>
      <c r="LB35" s="201">
        <v>0</v>
      </c>
      <c r="LC35" s="201">
        <v>0</v>
      </c>
      <c r="LD35" s="201">
        <v>0</v>
      </c>
      <c r="LE35" s="201">
        <v>0</v>
      </c>
      <c r="LF35" s="201">
        <v>0</v>
      </c>
      <c r="LG35" s="201">
        <v>0</v>
      </c>
      <c r="LH35" s="201">
        <v>0</v>
      </c>
      <c r="LI35" s="201">
        <v>0</v>
      </c>
      <c r="LJ35" s="201">
        <v>0</v>
      </c>
      <c r="LK35" s="201">
        <v>0</v>
      </c>
      <c r="LL35" s="201">
        <v>0</v>
      </c>
      <c r="LM35" s="201">
        <v>0</v>
      </c>
      <c r="LN35" s="201">
        <v>0</v>
      </c>
      <c r="LO35" s="201">
        <v>0</v>
      </c>
      <c r="LP35" s="201">
        <v>0</v>
      </c>
      <c r="LQ35" s="201">
        <v>0</v>
      </c>
      <c r="LR35" s="201">
        <v>0</v>
      </c>
      <c r="LS35" s="201">
        <v>0</v>
      </c>
      <c r="LT35" s="201">
        <v>0</v>
      </c>
      <c r="LU35" s="201">
        <v>0</v>
      </c>
      <c r="LV35" s="201">
        <v>0</v>
      </c>
      <c r="LW35" s="201">
        <v>0</v>
      </c>
      <c r="LX35" s="201">
        <v>0</v>
      </c>
      <c r="LY35" s="201">
        <v>0</v>
      </c>
      <c r="LZ35" s="201">
        <v>0</v>
      </c>
      <c r="MA35" s="201">
        <v>0</v>
      </c>
      <c r="MB35" s="201">
        <v>0</v>
      </c>
      <c r="MC35" s="201">
        <v>0</v>
      </c>
      <c r="MD35" s="201">
        <v>0</v>
      </c>
      <c r="ME35" s="201">
        <v>0</v>
      </c>
      <c r="MF35" s="201">
        <v>0</v>
      </c>
      <c r="MG35" s="201">
        <v>0</v>
      </c>
      <c r="MH35" s="201">
        <v>0</v>
      </c>
      <c r="MI35" s="201">
        <v>0</v>
      </c>
      <c r="MJ35" s="201">
        <v>0</v>
      </c>
      <c r="MK35" s="201">
        <v>0</v>
      </c>
      <c r="ML35" s="201">
        <v>0</v>
      </c>
      <c r="MM35" s="201">
        <v>0</v>
      </c>
      <c r="MN35" s="201">
        <v>0</v>
      </c>
      <c r="MO35" s="201">
        <v>0</v>
      </c>
      <c r="MP35" s="201">
        <v>0</v>
      </c>
      <c r="MQ35" s="201">
        <v>0</v>
      </c>
      <c r="MR35" s="201">
        <v>0</v>
      </c>
      <c r="MS35" s="201">
        <v>0</v>
      </c>
      <c r="MT35" s="201">
        <v>0</v>
      </c>
      <c r="MU35" s="201">
        <v>0</v>
      </c>
      <c r="MV35" s="201">
        <v>0</v>
      </c>
      <c r="MW35" s="201">
        <v>0</v>
      </c>
      <c r="MX35" s="201">
        <v>0</v>
      </c>
      <c r="MY35" s="201">
        <v>0</v>
      </c>
      <c r="MZ35" s="201">
        <v>0</v>
      </c>
      <c r="NA35" s="201">
        <v>0</v>
      </c>
      <c r="NB35" s="201">
        <v>0</v>
      </c>
      <c r="NC35" s="201">
        <v>0</v>
      </c>
      <c r="ND35" s="201">
        <v>0</v>
      </c>
      <c r="NE35" s="201">
        <v>0</v>
      </c>
      <c r="NF35" s="201">
        <v>0</v>
      </c>
      <c r="NG35" s="201">
        <v>0</v>
      </c>
      <c r="NH35" s="201">
        <v>0</v>
      </c>
      <c r="NI35" s="201">
        <v>0</v>
      </c>
      <c r="NJ35" s="201">
        <v>0</v>
      </c>
      <c r="NK35" s="201">
        <v>0</v>
      </c>
      <c r="NL35" s="201">
        <v>0</v>
      </c>
      <c r="NM35" s="201">
        <v>0</v>
      </c>
      <c r="NN35" s="201">
        <v>0</v>
      </c>
      <c r="NO35" s="201">
        <v>0</v>
      </c>
      <c r="NP35" s="201">
        <v>0</v>
      </c>
      <c r="NQ35" s="201">
        <v>0</v>
      </c>
      <c r="NR35" s="201">
        <v>0</v>
      </c>
      <c r="NS35" s="201">
        <v>0</v>
      </c>
      <c r="NT35" s="201">
        <v>0</v>
      </c>
      <c r="NU35" s="201">
        <v>0</v>
      </c>
      <c r="NV35" s="201">
        <v>0</v>
      </c>
      <c r="NW35" s="201">
        <v>0</v>
      </c>
      <c r="NX35" s="201">
        <v>0</v>
      </c>
      <c r="NY35" s="201">
        <v>0</v>
      </c>
      <c r="NZ35" s="201">
        <v>0</v>
      </c>
      <c r="OA35" s="201">
        <v>0</v>
      </c>
      <c r="OB35" s="201">
        <v>0</v>
      </c>
      <c r="OC35" s="201">
        <v>0</v>
      </c>
      <c r="OD35" s="201">
        <v>0</v>
      </c>
      <c r="OE35" s="201">
        <v>0</v>
      </c>
      <c r="OF35" s="201">
        <v>0</v>
      </c>
      <c r="OG35" s="201">
        <v>0</v>
      </c>
      <c r="OH35" s="201">
        <v>0</v>
      </c>
      <c r="OI35" s="201">
        <v>0</v>
      </c>
      <c r="OJ35" s="201">
        <v>0</v>
      </c>
      <c r="OK35" s="201">
        <v>0</v>
      </c>
      <c r="OL35" s="201">
        <v>0</v>
      </c>
      <c r="OM35" s="201">
        <v>0</v>
      </c>
      <c r="ON35" s="201">
        <v>0</v>
      </c>
      <c r="OO35" s="201">
        <v>0</v>
      </c>
      <c r="OP35" s="201">
        <v>0</v>
      </c>
      <c r="OQ35" s="201">
        <v>0</v>
      </c>
      <c r="OR35" s="201">
        <v>0</v>
      </c>
      <c r="OS35" s="201">
        <v>0</v>
      </c>
      <c r="OT35" s="201">
        <v>0</v>
      </c>
      <c r="OU35" s="201">
        <v>0</v>
      </c>
      <c r="OV35" s="201">
        <v>0</v>
      </c>
      <c r="OW35" s="201">
        <v>0</v>
      </c>
      <c r="OX35" s="201">
        <v>0</v>
      </c>
      <c r="OY35" s="201">
        <v>0</v>
      </c>
      <c r="OZ35" s="201">
        <v>0</v>
      </c>
      <c r="PA35" s="201">
        <v>0</v>
      </c>
      <c r="PB35" s="201">
        <v>0</v>
      </c>
      <c r="PC35" s="201">
        <v>0</v>
      </c>
      <c r="PD35" s="201">
        <v>0</v>
      </c>
      <c r="PE35" s="201">
        <v>0</v>
      </c>
      <c r="PF35" s="201">
        <v>0</v>
      </c>
      <c r="PG35" s="201">
        <v>0</v>
      </c>
      <c r="PH35" s="201">
        <v>0</v>
      </c>
      <c r="PI35" s="201">
        <v>0</v>
      </c>
      <c r="PJ35" s="201">
        <v>22235670.828088194</v>
      </c>
      <c r="PK35" s="201">
        <v>6003110.658302757</v>
      </c>
      <c r="PL35" s="201">
        <v>5111417.9631030448</v>
      </c>
      <c r="PM35" s="201">
        <v>1263018.7693706339</v>
      </c>
      <c r="PN35" s="201">
        <v>5830540.8159371968</v>
      </c>
      <c r="PO35" s="201">
        <v>1096418.9798272245</v>
      </c>
      <c r="PP35" s="201">
        <v>867796.78799758886</v>
      </c>
      <c r="PQ35" s="201">
        <v>0</v>
      </c>
      <c r="PR35" s="201">
        <v>0</v>
      </c>
      <c r="PS35" s="201">
        <v>553026.45366015995</v>
      </c>
      <c r="PT35" s="201">
        <v>0</v>
      </c>
      <c r="PU35" s="201">
        <v>64540.475269991322</v>
      </c>
      <c r="PV35" s="201">
        <v>258599.14438524956</v>
      </c>
      <c r="PW35" s="201">
        <v>1638396.6315038563</v>
      </c>
      <c r="PX35" s="201">
        <v>0</v>
      </c>
      <c r="PY35" s="201">
        <v>8324667.4413494775</v>
      </c>
      <c r="PZ35" s="201">
        <v>0</v>
      </c>
      <c r="QA35" s="201">
        <v>227987.62846863334</v>
      </c>
      <c r="QB35" s="201">
        <v>1051718.1392503344</v>
      </c>
      <c r="QC35" s="201">
        <v>1929532.2834856526</v>
      </c>
      <c r="QD35" s="298">
        <v>0</v>
      </c>
    </row>
    <row r="36" spans="1:446" x14ac:dyDescent="0.2">
      <c r="A36" s="200" t="s">
        <v>181</v>
      </c>
      <c r="B36" s="200" t="s">
        <v>101</v>
      </c>
      <c r="C36" s="201">
        <f>ROUND(TXST!H18,0)-ROUND(TXST!H288,0)</f>
        <v>0</v>
      </c>
      <c r="D36" s="311">
        <v>3615</v>
      </c>
      <c r="E36" s="200" t="s">
        <v>731</v>
      </c>
      <c r="F36" s="200">
        <v>2018</v>
      </c>
      <c r="G36" s="201">
        <v>210750242</v>
      </c>
      <c r="H36" s="201">
        <v>58665886</v>
      </c>
      <c r="I36" s="201">
        <v>56658356</v>
      </c>
      <c r="J36" s="201">
        <v>17646036</v>
      </c>
      <c r="K36" s="201">
        <v>34679922</v>
      </c>
      <c r="L36" s="200" t="s">
        <v>769</v>
      </c>
      <c r="M36" s="200" t="s">
        <v>770</v>
      </c>
      <c r="N36" t="s">
        <v>771</v>
      </c>
      <c r="O36" s="201">
        <v>14969</v>
      </c>
      <c r="P36" s="201">
        <v>19760</v>
      </c>
      <c r="Q36" s="201">
        <v>3446</v>
      </c>
      <c r="R36" s="201">
        <v>366</v>
      </c>
      <c r="S36" s="201">
        <v>125</v>
      </c>
      <c r="T36" s="203" t="s">
        <v>854</v>
      </c>
      <c r="U36" s="203" t="s">
        <v>855</v>
      </c>
      <c r="V36" s="203" t="s">
        <v>856</v>
      </c>
      <c r="W36" s="201">
        <v>293794</v>
      </c>
      <c r="X36" s="201">
        <v>99931</v>
      </c>
      <c r="Y36" s="201">
        <v>45619</v>
      </c>
      <c r="Z36" s="201">
        <v>4044</v>
      </c>
      <c r="AA36" s="201">
        <v>2249</v>
      </c>
      <c r="AB36" s="201">
        <v>14123</v>
      </c>
      <c r="AC36" s="201">
        <v>14475</v>
      </c>
      <c r="AD36" s="201">
        <v>0</v>
      </c>
      <c r="AE36" s="201">
        <v>1856</v>
      </c>
      <c r="AF36" s="201">
        <v>0</v>
      </c>
      <c r="AG36" s="201">
        <v>0</v>
      </c>
      <c r="AH36" s="201">
        <v>6732</v>
      </c>
      <c r="AI36" s="201">
        <v>2595</v>
      </c>
      <c r="AJ36" s="201">
        <v>7950</v>
      </c>
      <c r="AK36" s="201">
        <v>0</v>
      </c>
      <c r="AL36" s="201">
        <v>30330</v>
      </c>
      <c r="AM36" s="201">
        <v>0</v>
      </c>
      <c r="AN36" s="201">
        <v>36</v>
      </c>
      <c r="AO36" s="201">
        <v>4976</v>
      </c>
      <c r="AP36" s="201">
        <v>0</v>
      </c>
      <c r="AQ36" s="201">
        <v>116267</v>
      </c>
      <c r="AR36" s="201">
        <v>32949</v>
      </c>
      <c r="AS36" s="201">
        <v>24056</v>
      </c>
      <c r="AT36" s="201">
        <v>21180</v>
      </c>
      <c r="AU36" s="201">
        <v>5035</v>
      </c>
      <c r="AV36" s="201">
        <v>25835</v>
      </c>
      <c r="AW36" s="201">
        <v>13567</v>
      </c>
      <c r="AX36" s="201">
        <v>0</v>
      </c>
      <c r="AY36" s="201">
        <v>5471</v>
      </c>
      <c r="AZ36" s="201">
        <v>0</v>
      </c>
      <c r="BA36" s="201">
        <v>0</v>
      </c>
      <c r="BB36" s="201">
        <v>0</v>
      </c>
      <c r="BC36" s="201">
        <v>0</v>
      </c>
      <c r="BD36" s="201">
        <v>21418</v>
      </c>
      <c r="BE36" s="201">
        <v>0</v>
      </c>
      <c r="BF36" s="201">
        <v>60886</v>
      </c>
      <c r="BG36" s="201">
        <v>0</v>
      </c>
      <c r="BH36" s="201">
        <v>9216</v>
      </c>
      <c r="BI36" s="201">
        <v>6287</v>
      </c>
      <c r="BJ36" s="201">
        <v>5222</v>
      </c>
      <c r="BK36" s="201">
        <v>19246</v>
      </c>
      <c r="BL36" s="201">
        <v>3631</v>
      </c>
      <c r="BM36" s="201">
        <v>2431</v>
      </c>
      <c r="BN36" s="201">
        <v>11071</v>
      </c>
      <c r="BO36" s="201">
        <v>264</v>
      </c>
      <c r="BP36" s="201">
        <v>3907</v>
      </c>
      <c r="BQ36" s="201">
        <v>1052</v>
      </c>
      <c r="BR36" s="201">
        <v>0</v>
      </c>
      <c r="BS36" s="201">
        <v>8954</v>
      </c>
      <c r="BT36" s="201">
        <v>0</v>
      </c>
      <c r="BU36" s="201">
        <v>0</v>
      </c>
      <c r="BV36" s="201">
        <v>0</v>
      </c>
      <c r="BW36" s="201">
        <v>0</v>
      </c>
      <c r="BX36" s="201">
        <v>5809</v>
      </c>
      <c r="BY36" s="201">
        <v>0</v>
      </c>
      <c r="BZ36" s="201">
        <v>5739</v>
      </c>
      <c r="CA36" s="201">
        <v>0</v>
      </c>
      <c r="CB36" s="201">
        <v>0</v>
      </c>
      <c r="CC36" s="201">
        <v>140</v>
      </c>
      <c r="CD36" s="201">
        <v>1740</v>
      </c>
      <c r="CE36" s="201">
        <v>818</v>
      </c>
      <c r="CF36" s="201">
        <v>941</v>
      </c>
      <c r="CG36" s="201">
        <v>0</v>
      </c>
      <c r="CH36" s="201">
        <v>2440</v>
      </c>
      <c r="CI36" s="201">
        <v>6</v>
      </c>
      <c r="CJ36" s="201">
        <v>884</v>
      </c>
      <c r="CK36" s="201">
        <v>0</v>
      </c>
      <c r="CL36" s="201">
        <v>0</v>
      </c>
      <c r="CM36" s="201">
        <v>0</v>
      </c>
      <c r="CN36" s="201">
        <v>0</v>
      </c>
      <c r="CO36" s="201">
        <v>0</v>
      </c>
      <c r="CP36" s="201">
        <v>0</v>
      </c>
      <c r="CQ36" s="201">
        <v>0</v>
      </c>
      <c r="CR36" s="201">
        <v>0</v>
      </c>
      <c r="CS36" s="201">
        <v>0</v>
      </c>
      <c r="CT36" s="201">
        <v>121</v>
      </c>
      <c r="CU36" s="201">
        <v>0</v>
      </c>
      <c r="CV36" s="201">
        <v>0</v>
      </c>
      <c r="CW36" s="201">
        <v>0</v>
      </c>
      <c r="CX36" s="201">
        <v>0</v>
      </c>
      <c r="CY36" s="201">
        <v>0</v>
      </c>
      <c r="CZ36" s="201">
        <v>0</v>
      </c>
      <c r="DA36" s="201">
        <v>0</v>
      </c>
      <c r="DB36" s="201">
        <v>0</v>
      </c>
      <c r="DC36" s="201">
        <v>0</v>
      </c>
      <c r="DD36" s="201">
        <v>0</v>
      </c>
      <c r="DE36" s="201">
        <v>0</v>
      </c>
      <c r="DF36" s="201">
        <v>0</v>
      </c>
      <c r="DG36" s="201">
        <v>0</v>
      </c>
      <c r="DH36" s="201">
        <v>0</v>
      </c>
      <c r="DI36" s="201">
        <v>0</v>
      </c>
      <c r="DJ36" s="201">
        <v>0</v>
      </c>
      <c r="DK36" s="201">
        <v>0</v>
      </c>
      <c r="DL36" s="201">
        <v>4020</v>
      </c>
      <c r="DM36" s="201">
        <v>0</v>
      </c>
      <c r="DN36" s="201">
        <v>0</v>
      </c>
      <c r="DO36" s="201">
        <v>0</v>
      </c>
      <c r="DP36" s="201">
        <v>0</v>
      </c>
      <c r="DQ36" s="201">
        <v>0</v>
      </c>
      <c r="DR36" s="201">
        <v>0</v>
      </c>
      <c r="DS36" s="201">
        <v>11734183</v>
      </c>
      <c r="DT36" s="201">
        <v>2901875</v>
      </c>
      <c r="DU36" s="201">
        <v>3899667</v>
      </c>
      <c r="DV36" s="201">
        <v>232456</v>
      </c>
      <c r="DW36" s="201">
        <v>124752</v>
      </c>
      <c r="DX36" s="201">
        <v>955066</v>
      </c>
      <c r="DY36" s="201">
        <v>387571</v>
      </c>
      <c r="DZ36" s="201">
        <v>0</v>
      </c>
      <c r="EA36" s="201">
        <v>107259</v>
      </c>
      <c r="EB36" s="201">
        <v>0</v>
      </c>
      <c r="EC36" s="201">
        <v>0</v>
      </c>
      <c r="ED36" s="201">
        <v>316265</v>
      </c>
      <c r="EE36" s="201">
        <v>231529</v>
      </c>
      <c r="EF36" s="201">
        <v>504630</v>
      </c>
      <c r="EG36" s="201">
        <v>0</v>
      </c>
      <c r="EH36" s="201">
        <v>1409091</v>
      </c>
      <c r="EI36" s="201">
        <v>0</v>
      </c>
      <c r="EJ36" s="201">
        <v>636</v>
      </c>
      <c r="EK36" s="201">
        <v>751404</v>
      </c>
      <c r="EL36" s="201">
        <v>0</v>
      </c>
      <c r="EM36" s="201">
        <v>10608318</v>
      </c>
      <c r="EN36" s="201">
        <v>2700927</v>
      </c>
      <c r="EO36" s="201">
        <v>4205927</v>
      </c>
      <c r="EP36" s="201">
        <v>2006376</v>
      </c>
      <c r="EQ36" s="201">
        <v>525993</v>
      </c>
      <c r="ER36" s="201">
        <v>2717441</v>
      </c>
      <c r="ES36" s="201">
        <v>674800</v>
      </c>
      <c r="ET36" s="201">
        <v>0</v>
      </c>
      <c r="EU36" s="201">
        <v>397314</v>
      </c>
      <c r="EV36" s="201">
        <v>0</v>
      </c>
      <c r="EW36" s="201">
        <v>0</v>
      </c>
      <c r="EX36" s="201">
        <v>0</v>
      </c>
      <c r="EY36" s="201">
        <v>0</v>
      </c>
      <c r="EZ36" s="201">
        <v>2849134</v>
      </c>
      <c r="FA36" s="201">
        <v>0</v>
      </c>
      <c r="FB36" s="201">
        <v>5613400</v>
      </c>
      <c r="FC36" s="201">
        <v>0</v>
      </c>
      <c r="FD36" s="201">
        <v>1132295</v>
      </c>
      <c r="FE36" s="201">
        <v>822846</v>
      </c>
      <c r="FF36" s="201">
        <v>1399489</v>
      </c>
      <c r="FG36" s="201">
        <v>6581032</v>
      </c>
      <c r="FH36" s="201">
        <v>1952209</v>
      </c>
      <c r="FI36" s="201">
        <v>1922296</v>
      </c>
      <c r="FJ36" s="201">
        <v>2427138</v>
      </c>
      <c r="FK36" s="201">
        <v>139046</v>
      </c>
      <c r="FL36" s="201">
        <v>1450601</v>
      </c>
      <c r="FM36" s="201">
        <v>414729</v>
      </c>
      <c r="FN36" s="201">
        <v>0</v>
      </c>
      <c r="FO36" s="201">
        <v>1136141</v>
      </c>
      <c r="FP36" s="201">
        <v>0</v>
      </c>
      <c r="FQ36" s="201">
        <v>0</v>
      </c>
      <c r="FR36" s="201">
        <v>0</v>
      </c>
      <c r="FS36" s="201">
        <v>0</v>
      </c>
      <c r="FT36" s="201">
        <v>1507407</v>
      </c>
      <c r="FU36" s="201">
        <v>0</v>
      </c>
      <c r="FV36" s="201">
        <v>1755958</v>
      </c>
      <c r="FW36" s="201">
        <v>0</v>
      </c>
      <c r="FX36" s="201">
        <v>0</v>
      </c>
      <c r="FY36" s="201">
        <v>96297</v>
      </c>
      <c r="FZ36" s="201">
        <v>626268</v>
      </c>
      <c r="GA36" s="201">
        <v>725183</v>
      </c>
      <c r="GB36" s="201">
        <v>823628</v>
      </c>
      <c r="GC36" s="201">
        <v>0</v>
      </c>
      <c r="GD36" s="201">
        <v>1417299</v>
      </c>
      <c r="GE36" s="201">
        <v>1809</v>
      </c>
      <c r="GF36" s="201">
        <v>462267</v>
      </c>
      <c r="GG36" s="201">
        <v>0</v>
      </c>
      <c r="GH36" s="201">
        <v>0</v>
      </c>
      <c r="GI36" s="201">
        <v>0</v>
      </c>
      <c r="GJ36" s="201">
        <v>0</v>
      </c>
      <c r="GK36" s="201">
        <v>0</v>
      </c>
      <c r="GL36" s="201">
        <v>0</v>
      </c>
      <c r="GM36" s="201">
        <v>0</v>
      </c>
      <c r="GN36" s="201">
        <v>0</v>
      </c>
      <c r="GO36" s="201">
        <v>0</v>
      </c>
      <c r="GP36" s="201">
        <v>43999</v>
      </c>
      <c r="GQ36" s="201">
        <v>0</v>
      </c>
      <c r="GR36" s="201">
        <v>0</v>
      </c>
      <c r="GS36" s="201">
        <v>0</v>
      </c>
      <c r="GT36" s="201">
        <v>0</v>
      </c>
      <c r="GU36" s="201">
        <v>0</v>
      </c>
      <c r="GV36" s="201">
        <v>0</v>
      </c>
      <c r="GW36" s="201">
        <v>0</v>
      </c>
      <c r="GX36" s="201">
        <v>0</v>
      </c>
      <c r="GY36" s="201">
        <v>0</v>
      </c>
      <c r="GZ36" s="201">
        <v>0</v>
      </c>
      <c r="HA36" s="201">
        <v>0</v>
      </c>
      <c r="HB36" s="201">
        <v>0</v>
      </c>
      <c r="HC36" s="201">
        <v>0</v>
      </c>
      <c r="HD36" s="201">
        <v>0</v>
      </c>
      <c r="HE36" s="201">
        <v>0</v>
      </c>
      <c r="HF36" s="201">
        <v>0</v>
      </c>
      <c r="HG36" s="201">
        <v>0</v>
      </c>
      <c r="HH36" s="201">
        <v>1073599</v>
      </c>
      <c r="HI36" s="201">
        <v>0</v>
      </c>
      <c r="HJ36" s="201">
        <v>0</v>
      </c>
      <c r="HK36" s="201">
        <v>0</v>
      </c>
      <c r="HL36" s="201">
        <v>0</v>
      </c>
      <c r="HM36" s="201">
        <v>0</v>
      </c>
      <c r="HN36" s="201">
        <v>0</v>
      </c>
      <c r="HP36" s="202" t="s">
        <v>167</v>
      </c>
      <c r="HQ36" s="200">
        <f>'Relative Weights'!$H$1</f>
        <v>2018</v>
      </c>
      <c r="HR36" s="201">
        <v>3046477.270398227</v>
      </c>
      <c r="HS36" s="201">
        <v>1918340.8567615377</v>
      </c>
      <c r="HT36" s="201">
        <v>279816.77045965323</v>
      </c>
      <c r="HU36" s="201">
        <v>50051.785778701109</v>
      </c>
      <c r="HV36" s="201">
        <v>23012.921819149557</v>
      </c>
      <c r="HW36" s="201">
        <v>438484.05289897131</v>
      </c>
      <c r="HX36" s="201">
        <v>116412.59002482521</v>
      </c>
      <c r="HY36" s="201">
        <v>0</v>
      </c>
      <c r="HZ36" s="201">
        <v>6645.9233592361052</v>
      </c>
      <c r="IA36" s="201">
        <v>0</v>
      </c>
      <c r="IB36" s="201">
        <v>0</v>
      </c>
      <c r="IC36" s="201">
        <v>46689.634605051062</v>
      </c>
      <c r="ID36" s="201">
        <v>23242.182317589417</v>
      </c>
      <c r="IE36" s="201">
        <v>162023.15471180622</v>
      </c>
      <c r="IF36" s="201">
        <v>0</v>
      </c>
      <c r="IG36" s="201">
        <v>273216.6335539202</v>
      </c>
      <c r="IH36" s="201">
        <v>0</v>
      </c>
      <c r="II36" s="201">
        <v>0</v>
      </c>
      <c r="IJ36" s="201">
        <v>76412.85237307346</v>
      </c>
      <c r="IK36" s="201">
        <v>0</v>
      </c>
      <c r="IL36" s="201">
        <v>1532693.3460537205</v>
      </c>
      <c r="IM36" s="201">
        <v>714217.80347773898</v>
      </c>
      <c r="IN36" s="201">
        <v>215397.26545625442</v>
      </c>
      <c r="IO36" s="201">
        <v>381508.04508059646</v>
      </c>
      <c r="IP36" s="201">
        <v>69494.704471592398</v>
      </c>
      <c r="IQ36" s="201">
        <v>906282.86340438551</v>
      </c>
      <c r="IR36" s="201">
        <v>150891.74532163268</v>
      </c>
      <c r="IS36" s="201">
        <v>0</v>
      </c>
      <c r="IT36" s="201">
        <v>25193.861555735348</v>
      </c>
      <c r="IU36" s="201">
        <v>0</v>
      </c>
      <c r="IV36" s="201">
        <v>0</v>
      </c>
      <c r="IW36" s="201">
        <v>0</v>
      </c>
      <c r="IX36" s="201">
        <v>0</v>
      </c>
      <c r="IY36" s="201">
        <v>609966.53732174577</v>
      </c>
      <c r="IZ36" s="201">
        <v>0</v>
      </c>
      <c r="JA36" s="201">
        <v>725657.13107780111</v>
      </c>
      <c r="JB36" s="201">
        <v>0</v>
      </c>
      <c r="JC36" s="201">
        <v>127612.75964335504</v>
      </c>
      <c r="JD36" s="201">
        <v>110263.76225664894</v>
      </c>
      <c r="JE36" s="201">
        <v>156164.96157130657</v>
      </c>
      <c r="JF36" s="201">
        <v>210383.15096975002</v>
      </c>
      <c r="JG36" s="201">
        <v>56974.694524652936</v>
      </c>
      <c r="JH36" s="201">
        <v>16972.343845590382</v>
      </c>
      <c r="JI36" s="201">
        <v>174600.79545333504</v>
      </c>
      <c r="JJ36" s="201">
        <v>2627.6485288809972</v>
      </c>
      <c r="JK36" s="201">
        <v>120653.70473734084</v>
      </c>
      <c r="JL36" s="201">
        <v>9805.9127797354577</v>
      </c>
      <c r="JM36" s="201">
        <v>0</v>
      </c>
      <c r="JN36" s="201">
        <v>37710.771710139474</v>
      </c>
      <c r="JO36" s="201">
        <v>0</v>
      </c>
      <c r="JP36" s="201">
        <v>0</v>
      </c>
      <c r="JQ36" s="201">
        <v>0</v>
      </c>
      <c r="JR36" s="201">
        <v>0</v>
      </c>
      <c r="JS36" s="201">
        <v>147681.45293957205</v>
      </c>
      <c r="JT36" s="201">
        <v>0</v>
      </c>
      <c r="JU36" s="201">
        <v>61470.800595200497</v>
      </c>
      <c r="JV36" s="201">
        <v>0</v>
      </c>
      <c r="JW36" s="201">
        <v>0</v>
      </c>
      <c r="JX36" s="201">
        <v>2279.5225510825239</v>
      </c>
      <c r="JY36" s="201">
        <v>51405.03842869342</v>
      </c>
      <c r="JZ36" s="201">
        <v>12229.168381492858</v>
      </c>
      <c r="KA36" s="201">
        <v>25894.082824571538</v>
      </c>
      <c r="KB36" s="201">
        <v>0</v>
      </c>
      <c r="KC36" s="201">
        <v>49471.331006582303</v>
      </c>
      <c r="KD36" s="201">
        <v>647.9133358884651</v>
      </c>
      <c r="KE36" s="201">
        <v>30742.424372990605</v>
      </c>
      <c r="KF36" s="201">
        <v>0</v>
      </c>
      <c r="KG36" s="201">
        <v>0</v>
      </c>
      <c r="KH36" s="201">
        <v>0</v>
      </c>
      <c r="KI36" s="201">
        <v>0</v>
      </c>
      <c r="KJ36" s="201">
        <v>0</v>
      </c>
      <c r="KK36" s="201">
        <v>0</v>
      </c>
      <c r="KL36" s="201">
        <v>0</v>
      </c>
      <c r="KM36" s="201">
        <v>0</v>
      </c>
      <c r="KN36" s="201">
        <v>0</v>
      </c>
      <c r="KO36" s="201">
        <v>1700.9845622410162</v>
      </c>
      <c r="KP36" s="201">
        <v>0</v>
      </c>
      <c r="KQ36" s="201">
        <v>0</v>
      </c>
      <c r="KR36" s="201">
        <v>0</v>
      </c>
      <c r="KS36" s="201">
        <v>0</v>
      </c>
      <c r="KT36" s="201">
        <v>0</v>
      </c>
      <c r="KU36" s="201">
        <v>0</v>
      </c>
      <c r="KV36" s="201">
        <v>0</v>
      </c>
      <c r="KW36" s="201">
        <v>0</v>
      </c>
      <c r="KX36" s="201">
        <v>0</v>
      </c>
      <c r="KY36" s="201">
        <v>0</v>
      </c>
      <c r="KZ36" s="201">
        <v>0</v>
      </c>
      <c r="LA36" s="201">
        <v>0</v>
      </c>
      <c r="LB36" s="201">
        <v>0</v>
      </c>
      <c r="LC36" s="201">
        <v>0</v>
      </c>
      <c r="LD36" s="201">
        <v>0</v>
      </c>
      <c r="LE36" s="201">
        <v>0</v>
      </c>
      <c r="LF36" s="201">
        <v>0</v>
      </c>
      <c r="LG36" s="201">
        <v>102041.84269801989</v>
      </c>
      <c r="LH36" s="201">
        <v>0</v>
      </c>
      <c r="LI36" s="201">
        <v>0</v>
      </c>
      <c r="LJ36" s="201">
        <v>0</v>
      </c>
      <c r="LK36" s="201">
        <v>0</v>
      </c>
      <c r="LL36" s="201">
        <v>0</v>
      </c>
      <c r="LM36" s="201">
        <v>0</v>
      </c>
      <c r="LN36" s="201">
        <v>0</v>
      </c>
      <c r="LO36" s="201">
        <v>0</v>
      </c>
      <c r="LP36" s="201">
        <v>0</v>
      </c>
      <c r="LQ36" s="201">
        <v>0</v>
      </c>
      <c r="LR36" s="201">
        <v>0</v>
      </c>
      <c r="LS36" s="201">
        <v>0</v>
      </c>
      <c r="LT36" s="201">
        <v>0</v>
      </c>
      <c r="LU36" s="201">
        <v>0</v>
      </c>
      <c r="LV36" s="201">
        <v>0</v>
      </c>
      <c r="LW36" s="201">
        <v>0</v>
      </c>
      <c r="LX36" s="201">
        <v>0</v>
      </c>
      <c r="LY36" s="201">
        <v>0</v>
      </c>
      <c r="LZ36" s="201">
        <v>0</v>
      </c>
      <c r="MA36" s="201">
        <v>0</v>
      </c>
      <c r="MB36" s="201">
        <v>0</v>
      </c>
      <c r="MC36" s="201">
        <v>0</v>
      </c>
      <c r="MD36" s="201">
        <v>0</v>
      </c>
      <c r="ME36" s="201">
        <v>0</v>
      </c>
      <c r="MF36" s="201">
        <v>0</v>
      </c>
      <c r="MG36" s="201">
        <v>0</v>
      </c>
      <c r="MH36" s="201">
        <v>0</v>
      </c>
      <c r="MI36" s="201">
        <v>0</v>
      </c>
      <c r="MJ36" s="201">
        <v>0</v>
      </c>
      <c r="MK36" s="201">
        <v>0</v>
      </c>
      <c r="ML36" s="201">
        <v>0</v>
      </c>
      <c r="MM36" s="201">
        <v>0</v>
      </c>
      <c r="MN36" s="201">
        <v>0</v>
      </c>
      <c r="MO36" s="201">
        <v>0</v>
      </c>
      <c r="MP36" s="201">
        <v>0</v>
      </c>
      <c r="MQ36" s="201">
        <v>0</v>
      </c>
      <c r="MR36" s="201">
        <v>0</v>
      </c>
      <c r="MS36" s="201">
        <v>0</v>
      </c>
      <c r="MT36" s="201">
        <v>0</v>
      </c>
      <c r="MU36" s="201">
        <v>0</v>
      </c>
      <c r="MV36" s="201">
        <v>0</v>
      </c>
      <c r="MW36" s="201">
        <v>0</v>
      </c>
      <c r="MX36" s="201">
        <v>0</v>
      </c>
      <c r="MY36" s="201">
        <v>0</v>
      </c>
      <c r="MZ36" s="201">
        <v>0</v>
      </c>
      <c r="NA36" s="201">
        <v>0</v>
      </c>
      <c r="NB36" s="201">
        <v>0</v>
      </c>
      <c r="NC36" s="201">
        <v>0</v>
      </c>
      <c r="ND36" s="201">
        <v>0</v>
      </c>
      <c r="NE36" s="201">
        <v>0</v>
      </c>
      <c r="NF36" s="201">
        <v>0</v>
      </c>
      <c r="NG36" s="201">
        <v>0</v>
      </c>
      <c r="NH36" s="201">
        <v>0</v>
      </c>
      <c r="NI36" s="201">
        <v>0</v>
      </c>
      <c r="NJ36" s="201">
        <v>0</v>
      </c>
      <c r="NK36" s="201">
        <v>0</v>
      </c>
      <c r="NL36" s="201">
        <v>0</v>
      </c>
      <c r="NM36" s="201">
        <v>0</v>
      </c>
      <c r="NN36" s="201">
        <v>0</v>
      </c>
      <c r="NO36" s="201">
        <v>0</v>
      </c>
      <c r="NP36" s="201">
        <v>0</v>
      </c>
      <c r="NQ36" s="201">
        <v>0</v>
      </c>
      <c r="NR36" s="201">
        <v>0</v>
      </c>
      <c r="NS36" s="201">
        <v>0</v>
      </c>
      <c r="NT36" s="201">
        <v>0</v>
      </c>
      <c r="NU36" s="201">
        <v>0</v>
      </c>
      <c r="NV36" s="201">
        <v>0</v>
      </c>
      <c r="NW36" s="201">
        <v>0</v>
      </c>
      <c r="NX36" s="201">
        <v>0</v>
      </c>
      <c r="NY36" s="201">
        <v>0</v>
      </c>
      <c r="NZ36" s="201">
        <v>0</v>
      </c>
      <c r="OA36" s="201">
        <v>0</v>
      </c>
      <c r="OB36" s="201">
        <v>0</v>
      </c>
      <c r="OC36" s="201">
        <v>0</v>
      </c>
      <c r="OD36" s="201">
        <v>0</v>
      </c>
      <c r="OE36" s="201">
        <v>0</v>
      </c>
      <c r="OF36" s="201">
        <v>0</v>
      </c>
      <c r="OG36" s="201">
        <v>0</v>
      </c>
      <c r="OH36" s="201">
        <v>0</v>
      </c>
      <c r="OI36" s="201">
        <v>0</v>
      </c>
      <c r="OJ36" s="201">
        <v>0</v>
      </c>
      <c r="OK36" s="201">
        <v>0</v>
      </c>
      <c r="OL36" s="201">
        <v>0</v>
      </c>
      <c r="OM36" s="201">
        <v>0</v>
      </c>
      <c r="ON36" s="201">
        <v>0</v>
      </c>
      <c r="OO36" s="201">
        <v>0</v>
      </c>
      <c r="OP36" s="201">
        <v>0</v>
      </c>
      <c r="OQ36" s="201">
        <v>0</v>
      </c>
      <c r="OR36" s="201">
        <v>0</v>
      </c>
      <c r="OS36" s="201">
        <v>0</v>
      </c>
      <c r="OT36" s="201">
        <v>0</v>
      </c>
      <c r="OU36" s="201">
        <v>0</v>
      </c>
      <c r="OV36" s="201">
        <v>0</v>
      </c>
      <c r="OW36" s="201">
        <v>0</v>
      </c>
      <c r="OX36" s="201">
        <v>0</v>
      </c>
      <c r="OY36" s="201">
        <v>0</v>
      </c>
      <c r="OZ36" s="201">
        <v>0</v>
      </c>
      <c r="PA36" s="201">
        <v>0</v>
      </c>
      <c r="PB36" s="201">
        <v>0</v>
      </c>
      <c r="PC36" s="201">
        <v>0</v>
      </c>
      <c r="PD36" s="201">
        <v>0</v>
      </c>
      <c r="PE36" s="201">
        <v>0</v>
      </c>
      <c r="PF36" s="201">
        <v>0</v>
      </c>
      <c r="PG36" s="201">
        <v>0</v>
      </c>
      <c r="PH36" s="201">
        <v>0</v>
      </c>
      <c r="PI36" s="201">
        <v>0</v>
      </c>
      <c r="PJ36" s="201">
        <v>67986486.831330881</v>
      </c>
      <c r="PK36" s="201">
        <v>23249896.520684879</v>
      </c>
      <c r="PL36" s="201">
        <v>12111628.891516317</v>
      </c>
      <c r="PM36" s="201">
        <v>1268221.845993408</v>
      </c>
      <c r="PN36" s="201">
        <v>11013185.452736355</v>
      </c>
      <c r="PO36" s="201">
        <v>17074413.64444774</v>
      </c>
      <c r="PP36" s="201">
        <v>7243801.972856625</v>
      </c>
      <c r="PQ36" s="201">
        <v>0</v>
      </c>
      <c r="PR36" s="201">
        <v>4222194.2528988626</v>
      </c>
      <c r="PS36" s="201">
        <v>0</v>
      </c>
      <c r="PT36" s="201">
        <v>0</v>
      </c>
      <c r="PU36" s="201">
        <v>671892.9775337599</v>
      </c>
      <c r="PV36" s="201">
        <v>297394.41952807078</v>
      </c>
      <c r="PW36" s="201">
        <v>7039952.6700972253</v>
      </c>
      <c r="PX36" s="201">
        <v>0</v>
      </c>
      <c r="PY36" s="201">
        <v>11082090.089639422</v>
      </c>
      <c r="PZ36" s="201">
        <v>0</v>
      </c>
      <c r="QA36" s="201">
        <v>3597372.8427896132</v>
      </c>
      <c r="QB36" s="201">
        <v>3017225.2319830721</v>
      </c>
      <c r="QC36" s="201">
        <v>2471355.4037197107</v>
      </c>
      <c r="QD36" s="298">
        <v>0.2</v>
      </c>
    </row>
    <row r="37" spans="1:446" x14ac:dyDescent="0.2">
      <c r="A37" s="200" t="s">
        <v>85</v>
      </c>
      <c r="B37" s="200" t="s">
        <v>85</v>
      </c>
      <c r="C37" s="201">
        <f>ROUND(SRSU!H18,0)-ROUND(SRSU!H288,0)</f>
        <v>0</v>
      </c>
      <c r="D37" s="311">
        <v>3625</v>
      </c>
      <c r="E37" s="200" t="s">
        <v>695</v>
      </c>
      <c r="F37" s="200">
        <v>2018</v>
      </c>
      <c r="G37" s="201">
        <v>12585962</v>
      </c>
      <c r="H37" s="201">
        <v>2242552</v>
      </c>
      <c r="I37" s="201">
        <v>4639506</v>
      </c>
      <c r="J37" s="201">
        <v>3127606</v>
      </c>
      <c r="K37" s="201">
        <v>9622910</v>
      </c>
      <c r="L37" s="200" t="s">
        <v>772</v>
      </c>
      <c r="M37" s="200" t="s">
        <v>773</v>
      </c>
      <c r="N37" s="200" t="s">
        <v>774</v>
      </c>
      <c r="O37" s="201">
        <v>909</v>
      </c>
      <c r="P37" s="201">
        <v>568</v>
      </c>
      <c r="Q37" s="201">
        <v>519</v>
      </c>
      <c r="R37" s="201">
        <v>0</v>
      </c>
      <c r="S37" s="201">
        <v>0</v>
      </c>
      <c r="T37" s="203" t="s">
        <v>857</v>
      </c>
      <c r="U37" s="203" t="s">
        <v>858</v>
      </c>
      <c r="V37" s="203" t="s">
        <v>859</v>
      </c>
      <c r="W37" s="201">
        <v>15867</v>
      </c>
      <c r="X37" s="201">
        <v>4689</v>
      </c>
      <c r="Y37" s="201">
        <v>1797</v>
      </c>
      <c r="Z37" s="201">
        <v>108</v>
      </c>
      <c r="AA37" s="201">
        <v>1220</v>
      </c>
      <c r="AB37" s="201">
        <v>216</v>
      </c>
      <c r="AC37" s="201">
        <v>258</v>
      </c>
      <c r="AD37" s="201">
        <v>0</v>
      </c>
      <c r="AE37" s="201">
        <v>0</v>
      </c>
      <c r="AF37" s="201">
        <v>0</v>
      </c>
      <c r="AG37" s="201">
        <v>0</v>
      </c>
      <c r="AH37" s="201">
        <v>103</v>
      </c>
      <c r="AI37" s="201">
        <v>41</v>
      </c>
      <c r="AJ37" s="201">
        <v>855</v>
      </c>
      <c r="AK37" s="201">
        <v>0</v>
      </c>
      <c r="AL37" s="201">
        <v>567</v>
      </c>
      <c r="AM37" s="201">
        <v>0</v>
      </c>
      <c r="AN37" s="201">
        <v>0</v>
      </c>
      <c r="AO37" s="201">
        <v>195</v>
      </c>
      <c r="AP37" s="201">
        <v>0</v>
      </c>
      <c r="AQ37" s="201">
        <v>3109</v>
      </c>
      <c r="AR37" s="201">
        <v>2051</v>
      </c>
      <c r="AS37" s="201">
        <v>716</v>
      </c>
      <c r="AT37" s="201">
        <v>897</v>
      </c>
      <c r="AU37" s="201">
        <v>765</v>
      </c>
      <c r="AV37" s="201">
        <v>162</v>
      </c>
      <c r="AW37" s="201">
        <v>51</v>
      </c>
      <c r="AX37" s="201">
        <v>0</v>
      </c>
      <c r="AY37" s="201">
        <v>0</v>
      </c>
      <c r="AZ37" s="201">
        <v>0</v>
      </c>
      <c r="BA37" s="201">
        <v>0</v>
      </c>
      <c r="BB37" s="201">
        <v>0</v>
      </c>
      <c r="BC37" s="201">
        <v>135</v>
      </c>
      <c r="BD37" s="201">
        <v>369</v>
      </c>
      <c r="BE37" s="201">
        <v>0</v>
      </c>
      <c r="BF37" s="201">
        <v>777</v>
      </c>
      <c r="BG37" s="201">
        <v>0</v>
      </c>
      <c r="BH37" s="201">
        <v>132</v>
      </c>
      <c r="BI37" s="201">
        <v>102</v>
      </c>
      <c r="BJ37" s="201">
        <v>0</v>
      </c>
      <c r="BK37" s="201">
        <v>2186</v>
      </c>
      <c r="BL37" s="201">
        <v>838</v>
      </c>
      <c r="BM37" s="201">
        <v>54</v>
      </c>
      <c r="BN37" s="201">
        <v>3672</v>
      </c>
      <c r="BO37" s="201">
        <v>993</v>
      </c>
      <c r="BP37" s="201">
        <v>0</v>
      </c>
      <c r="BQ37" s="201">
        <v>69</v>
      </c>
      <c r="BR37" s="201">
        <v>0</v>
      </c>
      <c r="BS37" s="201">
        <v>0</v>
      </c>
      <c r="BT37" s="201">
        <v>0</v>
      </c>
      <c r="BU37" s="201">
        <v>0</v>
      </c>
      <c r="BV37" s="201">
        <v>0</v>
      </c>
      <c r="BW37" s="201">
        <v>0</v>
      </c>
      <c r="BX37" s="201">
        <v>459</v>
      </c>
      <c r="BY37" s="201">
        <v>0</v>
      </c>
      <c r="BZ37" s="201">
        <v>705</v>
      </c>
      <c r="CA37" s="201">
        <v>0</v>
      </c>
      <c r="CB37" s="201">
        <v>0</v>
      </c>
      <c r="CC37" s="201">
        <v>144</v>
      </c>
      <c r="CD37" s="201">
        <v>0</v>
      </c>
      <c r="CE37" s="201">
        <v>0</v>
      </c>
      <c r="CF37" s="201">
        <v>0</v>
      </c>
      <c r="CG37" s="201">
        <v>0</v>
      </c>
      <c r="CH37" s="201">
        <v>0</v>
      </c>
      <c r="CI37" s="201">
        <v>0</v>
      </c>
      <c r="CJ37" s="201">
        <v>0</v>
      </c>
      <c r="CK37" s="201">
        <v>0</v>
      </c>
      <c r="CL37" s="201">
        <v>0</v>
      </c>
      <c r="CM37" s="201">
        <v>0</v>
      </c>
      <c r="CN37" s="201">
        <v>0</v>
      </c>
      <c r="CO37" s="201">
        <v>0</v>
      </c>
      <c r="CP37" s="201">
        <v>0</v>
      </c>
      <c r="CQ37" s="201">
        <v>0</v>
      </c>
      <c r="CR37" s="201">
        <v>0</v>
      </c>
      <c r="CS37" s="201">
        <v>0</v>
      </c>
      <c r="CT37" s="201">
        <v>0</v>
      </c>
      <c r="CU37" s="201">
        <v>0</v>
      </c>
      <c r="CV37" s="201">
        <v>0</v>
      </c>
      <c r="CW37" s="201">
        <v>0</v>
      </c>
      <c r="CX37" s="201">
        <v>0</v>
      </c>
      <c r="CY37" s="201">
        <v>0</v>
      </c>
      <c r="CZ37" s="201">
        <v>0</v>
      </c>
      <c r="DA37" s="201">
        <v>0</v>
      </c>
      <c r="DB37" s="201">
        <v>0</v>
      </c>
      <c r="DC37" s="201">
        <v>0</v>
      </c>
      <c r="DD37" s="201">
        <v>0</v>
      </c>
      <c r="DE37" s="201">
        <v>0</v>
      </c>
      <c r="DF37" s="201">
        <v>0</v>
      </c>
      <c r="DG37" s="201">
        <v>0</v>
      </c>
      <c r="DH37" s="201">
        <v>0</v>
      </c>
      <c r="DI37" s="201">
        <v>0</v>
      </c>
      <c r="DJ37" s="201">
        <v>0</v>
      </c>
      <c r="DK37" s="201">
        <v>0</v>
      </c>
      <c r="DL37" s="201">
        <v>0</v>
      </c>
      <c r="DM37" s="201">
        <v>0</v>
      </c>
      <c r="DN37" s="201">
        <v>0</v>
      </c>
      <c r="DO37" s="201">
        <v>0</v>
      </c>
      <c r="DP37" s="201">
        <v>0</v>
      </c>
      <c r="DQ37" s="201">
        <v>0</v>
      </c>
      <c r="DR37" s="201">
        <v>0</v>
      </c>
      <c r="DS37" s="201">
        <v>1584079</v>
      </c>
      <c r="DT37" s="201">
        <v>391181</v>
      </c>
      <c r="DU37" s="201">
        <v>441229</v>
      </c>
      <c r="DV37" s="201">
        <v>20613</v>
      </c>
      <c r="DW37" s="201">
        <v>158782</v>
      </c>
      <c r="DX37" s="201">
        <v>39456</v>
      </c>
      <c r="DY37" s="201">
        <v>14281</v>
      </c>
      <c r="DZ37" s="201">
        <v>0</v>
      </c>
      <c r="EA37" s="201">
        <v>0</v>
      </c>
      <c r="EB37" s="201">
        <v>0</v>
      </c>
      <c r="EC37" s="201">
        <v>0</v>
      </c>
      <c r="ED37" s="201">
        <v>22469</v>
      </c>
      <c r="EE37" s="201">
        <v>10700</v>
      </c>
      <c r="EF37" s="201">
        <v>68818</v>
      </c>
      <c r="EG37" s="201">
        <v>0</v>
      </c>
      <c r="EH37" s="201">
        <v>77959</v>
      </c>
      <c r="EI37" s="201">
        <v>0</v>
      </c>
      <c r="EJ37" s="201">
        <v>0</v>
      </c>
      <c r="EK37" s="201">
        <v>22097</v>
      </c>
      <c r="EL37" s="201">
        <v>0</v>
      </c>
      <c r="EM37" s="201">
        <v>473938</v>
      </c>
      <c r="EN37" s="201">
        <v>347292</v>
      </c>
      <c r="EO37" s="201">
        <v>229184</v>
      </c>
      <c r="EP37" s="201">
        <v>182800</v>
      </c>
      <c r="EQ37" s="201">
        <v>191758</v>
      </c>
      <c r="ER37" s="201">
        <v>25434</v>
      </c>
      <c r="ES37" s="201">
        <v>3773</v>
      </c>
      <c r="ET37" s="201">
        <v>0</v>
      </c>
      <c r="EU37" s="201">
        <v>0</v>
      </c>
      <c r="EV37" s="201">
        <v>0</v>
      </c>
      <c r="EW37" s="201">
        <v>0</v>
      </c>
      <c r="EX37" s="201">
        <v>0</v>
      </c>
      <c r="EY37" s="201">
        <v>11727</v>
      </c>
      <c r="EZ37" s="201">
        <v>47211</v>
      </c>
      <c r="FA37" s="201">
        <v>0</v>
      </c>
      <c r="FB37" s="201">
        <v>124831</v>
      </c>
      <c r="FC37" s="201">
        <v>0</v>
      </c>
      <c r="FD37" s="201">
        <v>14519</v>
      </c>
      <c r="FE37" s="201">
        <v>20717</v>
      </c>
      <c r="FF37" s="201">
        <v>0</v>
      </c>
      <c r="FG37" s="201">
        <v>368472</v>
      </c>
      <c r="FH37" s="201">
        <v>225690</v>
      </c>
      <c r="FI37" s="201">
        <v>43593</v>
      </c>
      <c r="FJ37" s="201">
        <v>511826</v>
      </c>
      <c r="FK37" s="201">
        <v>259143</v>
      </c>
      <c r="FL37" s="201">
        <v>0</v>
      </c>
      <c r="FM37" s="201">
        <v>28327</v>
      </c>
      <c r="FN37" s="201">
        <v>0</v>
      </c>
      <c r="FO37" s="201">
        <v>0</v>
      </c>
      <c r="FP37" s="201">
        <v>0</v>
      </c>
      <c r="FQ37" s="201">
        <v>0</v>
      </c>
      <c r="FR37" s="201">
        <v>0</v>
      </c>
      <c r="FS37" s="201">
        <v>0</v>
      </c>
      <c r="FT37" s="201">
        <v>38622</v>
      </c>
      <c r="FU37" s="201">
        <v>0</v>
      </c>
      <c r="FV37" s="201">
        <v>159882</v>
      </c>
      <c r="FW37" s="201">
        <v>0</v>
      </c>
      <c r="FX37" s="201">
        <v>0</v>
      </c>
      <c r="FY37" s="201">
        <v>14991</v>
      </c>
      <c r="FZ37" s="201">
        <v>0</v>
      </c>
      <c r="GA37" s="201">
        <v>0</v>
      </c>
      <c r="GB37" s="201">
        <v>0</v>
      </c>
      <c r="GC37" s="201">
        <v>0</v>
      </c>
      <c r="GD37" s="201">
        <v>0</v>
      </c>
      <c r="GE37" s="201">
        <v>0</v>
      </c>
      <c r="GF37" s="201">
        <v>0</v>
      </c>
      <c r="GG37" s="201">
        <v>0</v>
      </c>
      <c r="GH37" s="201">
        <v>0</v>
      </c>
      <c r="GI37" s="201">
        <v>0</v>
      </c>
      <c r="GJ37" s="201">
        <v>0</v>
      </c>
      <c r="GK37" s="201">
        <v>0</v>
      </c>
      <c r="GL37" s="201">
        <v>0</v>
      </c>
      <c r="GM37" s="201">
        <v>0</v>
      </c>
      <c r="GN37" s="201">
        <v>0</v>
      </c>
      <c r="GO37" s="201">
        <v>0</v>
      </c>
      <c r="GP37" s="201">
        <v>0</v>
      </c>
      <c r="GQ37" s="201">
        <v>0</v>
      </c>
      <c r="GR37" s="201">
        <v>0</v>
      </c>
      <c r="GS37" s="201">
        <v>0</v>
      </c>
      <c r="GT37" s="201">
        <v>0</v>
      </c>
      <c r="GU37" s="201">
        <v>0</v>
      </c>
      <c r="GV37" s="201">
        <v>0</v>
      </c>
      <c r="GW37" s="201">
        <v>0</v>
      </c>
      <c r="GX37" s="201">
        <v>0</v>
      </c>
      <c r="GY37" s="201">
        <v>0</v>
      </c>
      <c r="GZ37" s="201">
        <v>0</v>
      </c>
      <c r="HA37" s="201">
        <v>0</v>
      </c>
      <c r="HB37" s="201">
        <v>0</v>
      </c>
      <c r="HC37" s="201">
        <v>0</v>
      </c>
      <c r="HD37" s="201">
        <v>0</v>
      </c>
      <c r="HE37" s="201">
        <v>0</v>
      </c>
      <c r="HF37" s="201">
        <v>0</v>
      </c>
      <c r="HG37" s="201">
        <v>0</v>
      </c>
      <c r="HH37" s="201">
        <v>0</v>
      </c>
      <c r="HI37" s="201">
        <v>0</v>
      </c>
      <c r="HJ37" s="201">
        <v>0</v>
      </c>
      <c r="HK37" s="201">
        <v>0</v>
      </c>
      <c r="HL37" s="201">
        <v>0</v>
      </c>
      <c r="HM37" s="201">
        <v>0</v>
      </c>
      <c r="HN37" s="201">
        <v>0</v>
      </c>
      <c r="HP37" s="202" t="s">
        <v>168</v>
      </c>
      <c r="HQ37" s="200">
        <f>'Relative Weights'!$H$1</f>
        <v>2018</v>
      </c>
      <c r="HR37" s="201">
        <v>93478</v>
      </c>
      <c r="HS37" s="201">
        <v>81632</v>
      </c>
      <c r="HT37" s="201">
        <v>7000</v>
      </c>
      <c r="HU37" s="201">
        <v>30511</v>
      </c>
      <c r="HV37" s="201">
        <v>23372</v>
      </c>
      <c r="HW37" s="201">
        <v>0</v>
      </c>
      <c r="HX37" s="201">
        <v>0</v>
      </c>
      <c r="HY37" s="201">
        <v>0</v>
      </c>
      <c r="HZ37" s="201">
        <v>0</v>
      </c>
      <c r="IA37" s="201">
        <v>0</v>
      </c>
      <c r="IB37" s="201">
        <v>0</v>
      </c>
      <c r="IC37" s="201">
        <v>0</v>
      </c>
      <c r="ID37" s="201">
        <v>0</v>
      </c>
      <c r="IE37" s="201">
        <v>0</v>
      </c>
      <c r="IF37" s="201">
        <v>0</v>
      </c>
      <c r="IG37" s="201">
        <v>0</v>
      </c>
      <c r="IH37" s="201">
        <v>0</v>
      </c>
      <c r="II37" s="201">
        <v>0</v>
      </c>
      <c r="IJ37" s="201">
        <v>0</v>
      </c>
      <c r="IK37" s="201">
        <v>0</v>
      </c>
      <c r="IL37" s="201">
        <v>0</v>
      </c>
      <c r="IM37" s="201">
        <v>0</v>
      </c>
      <c r="IN37" s="201">
        <v>0</v>
      </c>
      <c r="IO37" s="201">
        <v>0</v>
      </c>
      <c r="IP37" s="201">
        <v>0</v>
      </c>
      <c r="IQ37" s="201">
        <v>0</v>
      </c>
      <c r="IR37" s="201">
        <v>0</v>
      </c>
      <c r="IS37" s="201">
        <v>0</v>
      </c>
      <c r="IT37" s="201">
        <v>0</v>
      </c>
      <c r="IU37" s="201">
        <v>0</v>
      </c>
      <c r="IV37" s="201">
        <v>0</v>
      </c>
      <c r="IW37" s="201">
        <v>0</v>
      </c>
      <c r="IX37" s="201">
        <v>0</v>
      </c>
      <c r="IY37" s="201">
        <v>0</v>
      </c>
      <c r="IZ37" s="201">
        <v>0</v>
      </c>
      <c r="JA37" s="201">
        <v>0</v>
      </c>
      <c r="JB37" s="201">
        <v>0</v>
      </c>
      <c r="JC37" s="201">
        <v>0</v>
      </c>
      <c r="JD37" s="201">
        <v>0</v>
      </c>
      <c r="JE37" s="201">
        <v>0</v>
      </c>
      <c r="JF37" s="201">
        <v>0</v>
      </c>
      <c r="JG37" s="201">
        <v>0</v>
      </c>
      <c r="JH37" s="201">
        <v>0</v>
      </c>
      <c r="JI37" s="201">
        <v>0</v>
      </c>
      <c r="JJ37" s="201">
        <v>0</v>
      </c>
      <c r="JK37" s="201">
        <v>0</v>
      </c>
      <c r="JL37" s="201">
        <v>0</v>
      </c>
      <c r="JM37" s="201">
        <v>0</v>
      </c>
      <c r="JN37" s="201">
        <v>0</v>
      </c>
      <c r="JO37" s="201">
        <v>0</v>
      </c>
      <c r="JP37" s="201">
        <v>0</v>
      </c>
      <c r="JQ37" s="201">
        <v>0</v>
      </c>
      <c r="JR37" s="201">
        <v>0</v>
      </c>
      <c r="JS37" s="201">
        <v>0</v>
      </c>
      <c r="JT37" s="201">
        <v>0</v>
      </c>
      <c r="JU37" s="201">
        <v>0</v>
      </c>
      <c r="JV37" s="201">
        <v>0</v>
      </c>
      <c r="JW37" s="201">
        <v>0</v>
      </c>
      <c r="JX37" s="201">
        <v>0</v>
      </c>
      <c r="JY37" s="201">
        <v>0</v>
      </c>
      <c r="JZ37" s="201">
        <v>0</v>
      </c>
      <c r="KA37" s="201">
        <v>0</v>
      </c>
      <c r="KB37" s="201">
        <v>0</v>
      </c>
      <c r="KC37" s="201">
        <v>0</v>
      </c>
      <c r="KD37" s="201">
        <v>0</v>
      </c>
      <c r="KE37" s="201">
        <v>0</v>
      </c>
      <c r="KF37" s="201">
        <v>0</v>
      </c>
      <c r="KG37" s="201">
        <v>0</v>
      </c>
      <c r="KH37" s="201">
        <v>0</v>
      </c>
      <c r="KI37" s="201">
        <v>0</v>
      </c>
      <c r="KJ37" s="201">
        <v>0</v>
      </c>
      <c r="KK37" s="201">
        <v>0</v>
      </c>
      <c r="KL37" s="201">
        <v>0</v>
      </c>
      <c r="KM37" s="201">
        <v>0</v>
      </c>
      <c r="KN37" s="201">
        <v>0</v>
      </c>
      <c r="KO37" s="201">
        <v>0</v>
      </c>
      <c r="KP37" s="201">
        <v>0</v>
      </c>
      <c r="KQ37" s="201">
        <v>0</v>
      </c>
      <c r="KR37" s="201">
        <v>0</v>
      </c>
      <c r="KS37" s="201">
        <v>0</v>
      </c>
      <c r="KT37" s="201">
        <v>0</v>
      </c>
      <c r="KU37" s="201">
        <v>0</v>
      </c>
      <c r="KV37" s="201">
        <v>0</v>
      </c>
      <c r="KW37" s="201">
        <v>0</v>
      </c>
      <c r="KX37" s="201">
        <v>0</v>
      </c>
      <c r="KY37" s="201">
        <v>0</v>
      </c>
      <c r="KZ37" s="201">
        <v>0</v>
      </c>
      <c r="LA37" s="201">
        <v>0</v>
      </c>
      <c r="LB37" s="201">
        <v>0</v>
      </c>
      <c r="LC37" s="201">
        <v>0</v>
      </c>
      <c r="LD37" s="201">
        <v>0</v>
      </c>
      <c r="LE37" s="201">
        <v>0</v>
      </c>
      <c r="LF37" s="201">
        <v>0</v>
      </c>
      <c r="LG37" s="201">
        <v>0</v>
      </c>
      <c r="LH37" s="201">
        <v>0</v>
      </c>
      <c r="LI37" s="201">
        <v>0</v>
      </c>
      <c r="LJ37" s="201">
        <v>0</v>
      </c>
      <c r="LK37" s="201">
        <v>0</v>
      </c>
      <c r="LL37" s="201">
        <v>0</v>
      </c>
      <c r="LM37" s="201">
        <v>0</v>
      </c>
      <c r="LN37" s="201">
        <v>0</v>
      </c>
      <c r="LO37" s="201">
        <v>0</v>
      </c>
      <c r="LP37" s="201">
        <v>0</v>
      </c>
      <c r="LQ37" s="201">
        <v>0</v>
      </c>
      <c r="LR37" s="201">
        <v>0</v>
      </c>
      <c r="LS37" s="201">
        <v>0</v>
      </c>
      <c r="LT37" s="201">
        <v>0</v>
      </c>
      <c r="LU37" s="201">
        <v>0</v>
      </c>
      <c r="LV37" s="201">
        <v>0</v>
      </c>
      <c r="LW37" s="201">
        <v>0</v>
      </c>
      <c r="LX37" s="201">
        <v>0</v>
      </c>
      <c r="LY37" s="201">
        <v>0</v>
      </c>
      <c r="LZ37" s="201">
        <v>0</v>
      </c>
      <c r="MA37" s="201">
        <v>0</v>
      </c>
      <c r="MB37" s="201">
        <v>0</v>
      </c>
      <c r="MC37" s="201">
        <v>0</v>
      </c>
      <c r="MD37" s="201">
        <v>0</v>
      </c>
      <c r="ME37" s="201">
        <v>0</v>
      </c>
      <c r="MF37" s="201">
        <v>0</v>
      </c>
      <c r="MG37" s="201">
        <v>0</v>
      </c>
      <c r="MH37" s="201">
        <v>0</v>
      </c>
      <c r="MI37" s="201">
        <v>0</v>
      </c>
      <c r="MJ37" s="201">
        <v>0</v>
      </c>
      <c r="MK37" s="201">
        <v>0</v>
      </c>
      <c r="ML37" s="201">
        <v>0</v>
      </c>
      <c r="MM37" s="201">
        <v>0</v>
      </c>
      <c r="MN37" s="201">
        <v>0</v>
      </c>
      <c r="MO37" s="201">
        <v>0</v>
      </c>
      <c r="MP37" s="201">
        <v>0</v>
      </c>
      <c r="MQ37" s="201">
        <v>0</v>
      </c>
      <c r="MR37" s="201">
        <v>0</v>
      </c>
      <c r="MS37" s="201">
        <v>0</v>
      </c>
      <c r="MT37" s="201">
        <v>0</v>
      </c>
      <c r="MU37" s="201">
        <v>0</v>
      </c>
      <c r="MV37" s="201">
        <v>0</v>
      </c>
      <c r="MW37" s="201">
        <v>0</v>
      </c>
      <c r="MX37" s="201">
        <v>0</v>
      </c>
      <c r="MY37" s="201">
        <v>0</v>
      </c>
      <c r="MZ37" s="201">
        <v>0</v>
      </c>
      <c r="NA37" s="201">
        <v>0</v>
      </c>
      <c r="NB37" s="201">
        <v>0</v>
      </c>
      <c r="NC37" s="201">
        <v>0</v>
      </c>
      <c r="ND37" s="201">
        <v>0</v>
      </c>
      <c r="NE37" s="201">
        <v>0</v>
      </c>
      <c r="NF37" s="201">
        <v>0</v>
      </c>
      <c r="NG37" s="201">
        <v>0</v>
      </c>
      <c r="NH37" s="201">
        <v>0</v>
      </c>
      <c r="NI37" s="201">
        <v>0</v>
      </c>
      <c r="NJ37" s="201">
        <v>0</v>
      </c>
      <c r="NK37" s="201">
        <v>0</v>
      </c>
      <c r="NL37" s="201">
        <v>0</v>
      </c>
      <c r="NM37" s="201">
        <v>0</v>
      </c>
      <c r="NN37" s="201">
        <v>0</v>
      </c>
      <c r="NO37" s="201">
        <v>0</v>
      </c>
      <c r="NP37" s="201">
        <v>0</v>
      </c>
      <c r="NQ37" s="201">
        <v>0</v>
      </c>
      <c r="NR37" s="201">
        <v>0</v>
      </c>
      <c r="NS37" s="201">
        <v>0</v>
      </c>
      <c r="NT37" s="201">
        <v>0</v>
      </c>
      <c r="NU37" s="201">
        <v>0</v>
      </c>
      <c r="NV37" s="201">
        <v>0</v>
      </c>
      <c r="NW37" s="201">
        <v>0</v>
      </c>
      <c r="NX37" s="201">
        <v>0</v>
      </c>
      <c r="NY37" s="201">
        <v>0</v>
      </c>
      <c r="NZ37" s="201">
        <v>0</v>
      </c>
      <c r="OA37" s="201">
        <v>0</v>
      </c>
      <c r="OB37" s="201">
        <v>0</v>
      </c>
      <c r="OC37" s="201">
        <v>0</v>
      </c>
      <c r="OD37" s="201">
        <v>0</v>
      </c>
      <c r="OE37" s="201">
        <v>0</v>
      </c>
      <c r="OF37" s="201">
        <v>0</v>
      </c>
      <c r="OG37" s="201">
        <v>0</v>
      </c>
      <c r="OH37" s="201">
        <v>0</v>
      </c>
      <c r="OI37" s="201">
        <v>0</v>
      </c>
      <c r="OJ37" s="201">
        <v>0</v>
      </c>
      <c r="OK37" s="201">
        <v>0</v>
      </c>
      <c r="OL37" s="201">
        <v>0</v>
      </c>
      <c r="OM37" s="201">
        <v>0</v>
      </c>
      <c r="ON37" s="201">
        <v>0</v>
      </c>
      <c r="OO37" s="201">
        <v>0</v>
      </c>
      <c r="OP37" s="201">
        <v>0</v>
      </c>
      <c r="OQ37" s="201">
        <v>0</v>
      </c>
      <c r="OR37" s="201">
        <v>0</v>
      </c>
      <c r="OS37" s="201">
        <v>0</v>
      </c>
      <c r="OT37" s="201">
        <v>0</v>
      </c>
      <c r="OU37" s="201">
        <v>0</v>
      </c>
      <c r="OV37" s="201">
        <v>0</v>
      </c>
      <c r="OW37" s="201">
        <v>0</v>
      </c>
      <c r="OX37" s="201">
        <v>0</v>
      </c>
      <c r="OY37" s="201">
        <v>0</v>
      </c>
      <c r="OZ37" s="201">
        <v>0</v>
      </c>
      <c r="PA37" s="201">
        <v>0</v>
      </c>
      <c r="PB37" s="201">
        <v>0</v>
      </c>
      <c r="PC37" s="201">
        <v>0</v>
      </c>
      <c r="PD37" s="201">
        <v>0</v>
      </c>
      <c r="PE37" s="201">
        <v>0</v>
      </c>
      <c r="PF37" s="201">
        <v>0</v>
      </c>
      <c r="PG37" s="201">
        <v>0</v>
      </c>
      <c r="PH37" s="201">
        <v>0</v>
      </c>
      <c r="PI37" s="201">
        <v>0</v>
      </c>
      <c r="PJ37" s="201">
        <v>2089388</v>
      </c>
      <c r="PK37" s="201">
        <v>1441906</v>
      </c>
      <c r="PL37" s="201">
        <v>317538</v>
      </c>
      <c r="PM37" s="201">
        <v>1434656</v>
      </c>
      <c r="PN37" s="201">
        <v>390664</v>
      </c>
      <c r="PO37" s="201">
        <v>29433</v>
      </c>
      <c r="PP37" s="201">
        <v>6499</v>
      </c>
      <c r="PQ37" s="201">
        <v>0</v>
      </c>
      <c r="PR37" s="201">
        <v>0</v>
      </c>
      <c r="PS37" s="201">
        <v>0</v>
      </c>
      <c r="PT37" s="201">
        <v>0</v>
      </c>
      <c r="PU37" s="201">
        <v>24786</v>
      </c>
      <c r="PV37" s="201">
        <v>4877</v>
      </c>
      <c r="PW37" s="201">
        <v>84038</v>
      </c>
      <c r="PX37" s="201">
        <v>0</v>
      </c>
      <c r="PY37" s="201">
        <v>198748</v>
      </c>
      <c r="PZ37" s="201">
        <v>0</v>
      </c>
      <c r="QA37" s="201">
        <v>130583</v>
      </c>
      <c r="QB37" s="201">
        <v>49638</v>
      </c>
      <c r="QC37" s="201">
        <v>44986</v>
      </c>
      <c r="QD37" s="193">
        <v>1</v>
      </c>
    </row>
    <row r="38" spans="1:446" x14ac:dyDescent="0.2">
      <c r="A38" s="200" t="s">
        <v>180</v>
      </c>
      <c r="B38" s="200" t="s">
        <v>85</v>
      </c>
      <c r="C38" s="191"/>
      <c r="D38" s="311">
        <v>20</v>
      </c>
      <c r="E38" s="200" t="s">
        <v>717</v>
      </c>
      <c r="F38" s="200">
        <v>2018</v>
      </c>
      <c r="G38" s="201"/>
      <c r="H38" s="201"/>
      <c r="I38" s="201"/>
      <c r="J38" s="201"/>
      <c r="K38" s="201"/>
      <c r="L38" s="200"/>
      <c r="M38" s="200"/>
      <c r="N38" s="200"/>
      <c r="O38" s="201">
        <v>60</v>
      </c>
      <c r="P38" s="201">
        <v>771</v>
      </c>
      <c r="Q38" s="201">
        <v>143</v>
      </c>
      <c r="R38" s="201">
        <v>0</v>
      </c>
      <c r="S38" s="201">
        <v>0</v>
      </c>
      <c r="T38" s="203" t="s">
        <v>860</v>
      </c>
      <c r="U38" s="203" t="s">
        <v>861</v>
      </c>
      <c r="V38" s="203" t="s">
        <v>862</v>
      </c>
      <c r="W38" s="201">
        <v>591</v>
      </c>
      <c r="X38" s="201">
        <v>167</v>
      </c>
      <c r="Y38" s="201">
        <v>0</v>
      </c>
      <c r="Z38" s="201">
        <v>156</v>
      </c>
      <c r="AA38" s="201">
        <v>0</v>
      </c>
      <c r="AB38" s="201">
        <v>0</v>
      </c>
      <c r="AC38" s="201">
        <v>0</v>
      </c>
      <c r="AD38" s="201">
        <v>0</v>
      </c>
      <c r="AE38" s="201">
        <v>0</v>
      </c>
      <c r="AF38" s="201">
        <v>0</v>
      </c>
      <c r="AG38" s="201">
        <v>0</v>
      </c>
      <c r="AH38" s="201">
        <v>0</v>
      </c>
      <c r="AI38" s="201">
        <v>0</v>
      </c>
      <c r="AJ38" s="201">
        <v>0</v>
      </c>
      <c r="AK38" s="201">
        <v>0</v>
      </c>
      <c r="AL38" s="201">
        <v>111</v>
      </c>
      <c r="AM38" s="201">
        <v>0</v>
      </c>
      <c r="AN38" s="201">
        <v>0</v>
      </c>
      <c r="AO38" s="201">
        <v>0</v>
      </c>
      <c r="AP38" s="201">
        <v>0</v>
      </c>
      <c r="AQ38" s="201">
        <v>6522</v>
      </c>
      <c r="AR38" s="201">
        <v>1429</v>
      </c>
      <c r="AS38" s="201">
        <v>0</v>
      </c>
      <c r="AT38" s="201">
        <v>2592</v>
      </c>
      <c r="AU38" s="201">
        <v>0</v>
      </c>
      <c r="AV38" s="201">
        <v>0</v>
      </c>
      <c r="AW38" s="201">
        <v>0</v>
      </c>
      <c r="AX38" s="201">
        <v>0</v>
      </c>
      <c r="AY38" s="201">
        <v>0</v>
      </c>
      <c r="AZ38" s="201">
        <v>0</v>
      </c>
      <c r="BA38" s="201">
        <v>0</v>
      </c>
      <c r="BB38" s="201">
        <v>0</v>
      </c>
      <c r="BC38" s="201">
        <v>0</v>
      </c>
      <c r="BD38" s="201">
        <v>0</v>
      </c>
      <c r="BE38" s="201">
        <v>0</v>
      </c>
      <c r="BF38" s="201">
        <v>2196</v>
      </c>
      <c r="BG38" s="201">
        <v>0</v>
      </c>
      <c r="BH38" s="201">
        <v>357</v>
      </c>
      <c r="BI38" s="201">
        <v>0</v>
      </c>
      <c r="BJ38" s="201">
        <v>51</v>
      </c>
      <c r="BK38" s="201">
        <v>474</v>
      </c>
      <c r="BL38" s="201">
        <v>18</v>
      </c>
      <c r="BM38" s="201">
        <v>0</v>
      </c>
      <c r="BN38" s="201">
        <v>1245</v>
      </c>
      <c r="BO38" s="201">
        <v>0</v>
      </c>
      <c r="BP38" s="201">
        <v>0</v>
      </c>
      <c r="BQ38" s="201">
        <v>18</v>
      </c>
      <c r="BR38" s="201">
        <v>0</v>
      </c>
      <c r="BS38" s="201">
        <v>0</v>
      </c>
      <c r="BT38" s="201">
        <v>0</v>
      </c>
      <c r="BU38" s="201">
        <v>0</v>
      </c>
      <c r="BV38" s="201">
        <v>0</v>
      </c>
      <c r="BW38" s="201">
        <v>0</v>
      </c>
      <c r="BX38" s="201">
        <v>0</v>
      </c>
      <c r="BY38" s="201">
        <v>0</v>
      </c>
      <c r="BZ38" s="201">
        <v>351</v>
      </c>
      <c r="CA38" s="201">
        <v>0</v>
      </c>
      <c r="CB38" s="201">
        <v>0</v>
      </c>
      <c r="CC38" s="201">
        <v>0</v>
      </c>
      <c r="CD38" s="201">
        <v>0</v>
      </c>
      <c r="CE38" s="201">
        <v>0</v>
      </c>
      <c r="CF38" s="201">
        <v>0</v>
      </c>
      <c r="CG38" s="201">
        <v>0</v>
      </c>
      <c r="CH38" s="201">
        <v>0</v>
      </c>
      <c r="CI38" s="201">
        <v>0</v>
      </c>
      <c r="CJ38" s="201">
        <v>0</v>
      </c>
      <c r="CK38" s="201">
        <v>0</v>
      </c>
      <c r="CL38" s="201">
        <v>0</v>
      </c>
      <c r="CM38" s="201">
        <v>0</v>
      </c>
      <c r="CN38" s="201">
        <v>0</v>
      </c>
      <c r="CO38" s="201">
        <v>0</v>
      </c>
      <c r="CP38" s="201">
        <v>0</v>
      </c>
      <c r="CQ38" s="201">
        <v>0</v>
      </c>
      <c r="CR38" s="201">
        <v>0</v>
      </c>
      <c r="CS38" s="201">
        <v>0</v>
      </c>
      <c r="CT38" s="201">
        <v>0</v>
      </c>
      <c r="CU38" s="201">
        <v>0</v>
      </c>
      <c r="CV38" s="201">
        <v>0</v>
      </c>
      <c r="CW38" s="201">
        <v>0</v>
      </c>
      <c r="CX38" s="201">
        <v>0</v>
      </c>
      <c r="CY38" s="201">
        <v>0</v>
      </c>
      <c r="CZ38" s="201">
        <v>0</v>
      </c>
      <c r="DA38" s="201">
        <v>0</v>
      </c>
      <c r="DB38" s="201">
        <v>0</v>
      </c>
      <c r="DC38" s="201">
        <v>0</v>
      </c>
      <c r="DD38" s="201">
        <v>0</v>
      </c>
      <c r="DE38" s="201">
        <v>0</v>
      </c>
      <c r="DF38" s="201">
        <v>0</v>
      </c>
      <c r="DG38" s="201">
        <v>0</v>
      </c>
      <c r="DH38" s="201">
        <v>0</v>
      </c>
      <c r="DI38" s="201">
        <v>0</v>
      </c>
      <c r="DJ38" s="201">
        <v>0</v>
      </c>
      <c r="DK38" s="201">
        <v>0</v>
      </c>
      <c r="DL38" s="201">
        <v>0</v>
      </c>
      <c r="DM38" s="201">
        <v>0</v>
      </c>
      <c r="DN38" s="201">
        <v>0</v>
      </c>
      <c r="DO38" s="201">
        <v>0</v>
      </c>
      <c r="DP38" s="201">
        <v>0</v>
      </c>
      <c r="DQ38" s="201">
        <v>0</v>
      </c>
      <c r="DR38" s="201">
        <v>0</v>
      </c>
      <c r="DS38" s="201">
        <v>48827</v>
      </c>
      <c r="DT38" s="201">
        <v>19445</v>
      </c>
      <c r="DU38" s="201">
        <v>0</v>
      </c>
      <c r="DV38" s="201">
        <v>16015</v>
      </c>
      <c r="DW38" s="201">
        <v>0</v>
      </c>
      <c r="DX38" s="201">
        <v>0</v>
      </c>
      <c r="DY38" s="201">
        <v>0</v>
      </c>
      <c r="DZ38" s="201">
        <v>0</v>
      </c>
      <c r="EA38" s="201">
        <v>0</v>
      </c>
      <c r="EB38" s="201">
        <v>0</v>
      </c>
      <c r="EC38" s="201">
        <v>0</v>
      </c>
      <c r="ED38" s="201">
        <v>0</v>
      </c>
      <c r="EE38" s="201">
        <v>0</v>
      </c>
      <c r="EF38" s="201">
        <v>0</v>
      </c>
      <c r="EG38" s="201">
        <v>0</v>
      </c>
      <c r="EH38" s="201">
        <v>14464</v>
      </c>
      <c r="EI38" s="201">
        <v>0</v>
      </c>
      <c r="EJ38" s="201">
        <v>0</v>
      </c>
      <c r="EK38" s="201">
        <v>0</v>
      </c>
      <c r="EL38" s="201">
        <v>0</v>
      </c>
      <c r="EM38" s="201">
        <v>558747</v>
      </c>
      <c r="EN38" s="201">
        <v>228614</v>
      </c>
      <c r="EO38" s="201">
        <v>0</v>
      </c>
      <c r="EP38" s="201">
        <v>239193</v>
      </c>
      <c r="EQ38" s="201">
        <v>0</v>
      </c>
      <c r="ER38" s="201">
        <v>0</v>
      </c>
      <c r="ES38" s="201">
        <v>0</v>
      </c>
      <c r="ET38" s="201">
        <v>0</v>
      </c>
      <c r="EU38" s="201">
        <v>0</v>
      </c>
      <c r="EV38" s="201">
        <v>0</v>
      </c>
      <c r="EW38" s="201">
        <v>0</v>
      </c>
      <c r="EX38" s="201">
        <v>0</v>
      </c>
      <c r="EY38" s="201">
        <v>0</v>
      </c>
      <c r="EZ38" s="201">
        <v>0</v>
      </c>
      <c r="FA38" s="201">
        <v>0</v>
      </c>
      <c r="FB38" s="201">
        <v>295628</v>
      </c>
      <c r="FC38" s="201">
        <v>0</v>
      </c>
      <c r="FD38" s="201">
        <v>136962</v>
      </c>
      <c r="FE38" s="201">
        <v>0</v>
      </c>
      <c r="FF38" s="201">
        <v>25380</v>
      </c>
      <c r="FG38" s="201">
        <v>192140</v>
      </c>
      <c r="FH38" s="201">
        <v>7853</v>
      </c>
      <c r="FI38" s="201">
        <v>0</v>
      </c>
      <c r="FJ38" s="201">
        <v>249708</v>
      </c>
      <c r="FK38" s="201">
        <v>0</v>
      </c>
      <c r="FL38" s="201">
        <v>0</v>
      </c>
      <c r="FM38" s="201">
        <v>3215</v>
      </c>
      <c r="FN38" s="201">
        <v>0</v>
      </c>
      <c r="FO38" s="201">
        <v>0</v>
      </c>
      <c r="FP38" s="201">
        <v>0</v>
      </c>
      <c r="FQ38" s="201">
        <v>0</v>
      </c>
      <c r="FR38" s="201">
        <v>0</v>
      </c>
      <c r="FS38" s="201">
        <v>0</v>
      </c>
      <c r="FT38" s="201">
        <v>0</v>
      </c>
      <c r="FU38" s="201">
        <v>0</v>
      </c>
      <c r="FV38" s="201">
        <v>133196</v>
      </c>
      <c r="FW38" s="201">
        <v>0</v>
      </c>
      <c r="FX38" s="201">
        <v>0</v>
      </c>
      <c r="FY38" s="201">
        <v>0</v>
      </c>
      <c r="FZ38" s="201">
        <v>0</v>
      </c>
      <c r="GA38" s="201">
        <v>0</v>
      </c>
      <c r="GB38" s="201">
        <v>0</v>
      </c>
      <c r="GC38" s="201">
        <v>0</v>
      </c>
      <c r="GD38" s="201">
        <v>0</v>
      </c>
      <c r="GE38" s="201">
        <v>0</v>
      </c>
      <c r="GF38" s="201">
        <v>0</v>
      </c>
      <c r="GG38" s="201">
        <v>0</v>
      </c>
      <c r="GH38" s="201">
        <v>0</v>
      </c>
      <c r="GI38" s="201">
        <v>0</v>
      </c>
      <c r="GJ38" s="201">
        <v>0</v>
      </c>
      <c r="GK38" s="201">
        <v>0</v>
      </c>
      <c r="GL38" s="201">
        <v>0</v>
      </c>
      <c r="GM38" s="201">
        <v>0</v>
      </c>
      <c r="GN38" s="201">
        <v>0</v>
      </c>
      <c r="GO38" s="201">
        <v>0</v>
      </c>
      <c r="GP38" s="201">
        <v>0</v>
      </c>
      <c r="GQ38" s="201">
        <v>0</v>
      </c>
      <c r="GR38" s="201">
        <v>0</v>
      </c>
      <c r="GS38" s="201">
        <v>0</v>
      </c>
      <c r="GT38" s="201">
        <v>0</v>
      </c>
      <c r="GU38" s="201">
        <v>0</v>
      </c>
      <c r="GV38" s="201">
        <v>0</v>
      </c>
      <c r="GW38" s="201">
        <v>0</v>
      </c>
      <c r="GX38" s="201">
        <v>0</v>
      </c>
      <c r="GY38" s="201">
        <v>0</v>
      </c>
      <c r="GZ38" s="201">
        <v>0</v>
      </c>
      <c r="HA38" s="201">
        <v>0</v>
      </c>
      <c r="HB38" s="201">
        <v>0</v>
      </c>
      <c r="HC38" s="201">
        <v>0</v>
      </c>
      <c r="HD38" s="201">
        <v>0</v>
      </c>
      <c r="HE38" s="201">
        <v>0</v>
      </c>
      <c r="HF38" s="201">
        <v>0</v>
      </c>
      <c r="HG38" s="201">
        <v>0</v>
      </c>
      <c r="HH38" s="201">
        <v>0</v>
      </c>
      <c r="HI38" s="201">
        <v>0</v>
      </c>
      <c r="HJ38" s="201">
        <v>0</v>
      </c>
      <c r="HK38" s="201">
        <v>0</v>
      </c>
      <c r="HL38" s="201">
        <v>0</v>
      </c>
      <c r="HM38" s="201">
        <v>0</v>
      </c>
      <c r="HN38" s="201">
        <v>0</v>
      </c>
      <c r="HP38" s="202" t="s">
        <v>169</v>
      </c>
      <c r="HQ38" s="206"/>
    </row>
    <row r="39" spans="1:446" x14ac:dyDescent="0.2">
      <c r="A39" s="200" t="s">
        <v>1</v>
      </c>
      <c r="B39" s="200"/>
      <c r="C39" s="201">
        <f>SUM(C2:C37)</f>
        <v>3754603</v>
      </c>
      <c r="D39" s="202"/>
      <c r="E39" s="200"/>
      <c r="F39" s="200"/>
      <c r="G39" s="201">
        <f>SUM(G2:G37)</f>
        <v>4003215536</v>
      </c>
      <c r="H39" s="201">
        <f>SUM(H2:H37)</f>
        <v>1621239028</v>
      </c>
      <c r="I39" s="201">
        <f>SUM(I2:I37)</f>
        <v>1567304008</v>
      </c>
      <c r="J39" s="201">
        <f>SUM(J2:J37)</f>
        <v>696092162</v>
      </c>
      <c r="K39" s="201">
        <f>SUM(K2:K37)</f>
        <v>980185271</v>
      </c>
      <c r="L39" s="265">
        <f>SUM(G39:K39)</f>
        <v>8868036005</v>
      </c>
      <c r="M39" s="200"/>
      <c r="N39" s="200"/>
      <c r="O39" s="201">
        <f>SUM(O2:O38)</f>
        <v>217567</v>
      </c>
      <c r="P39" s="201">
        <f>SUM(P2:P38)</f>
        <v>312303</v>
      </c>
      <c r="Q39" s="201">
        <f>SUM(Q2:Q38)</f>
        <v>92491</v>
      </c>
      <c r="R39" s="201">
        <f>SUM(R2:R38)</f>
        <v>21979</v>
      </c>
      <c r="S39" s="201">
        <f>SUM(S2:S38)</f>
        <v>6797</v>
      </c>
      <c r="T39" s="203"/>
      <c r="U39" s="203"/>
      <c r="V39" s="203"/>
      <c r="W39" s="201">
        <f t="shared" ref="W39:BB39" si="0">SUM(W2:W38)</f>
        <v>3912215</v>
      </c>
      <c r="X39" s="201">
        <f t="shared" si="0"/>
        <v>1544075</v>
      </c>
      <c r="Y39" s="201">
        <f t="shared" si="0"/>
        <v>540795</v>
      </c>
      <c r="Z39" s="201">
        <f t="shared" si="0"/>
        <v>76468</v>
      </c>
      <c r="AA39" s="201">
        <f t="shared" si="0"/>
        <v>86470</v>
      </c>
      <c r="AB39" s="201">
        <f t="shared" si="0"/>
        <v>469547</v>
      </c>
      <c r="AC39" s="201">
        <f t="shared" si="0"/>
        <v>77511</v>
      </c>
      <c r="AD39" s="201">
        <f t="shared" si="0"/>
        <v>0</v>
      </c>
      <c r="AE39" s="201">
        <f t="shared" si="0"/>
        <v>18855</v>
      </c>
      <c r="AF39" s="201">
        <f t="shared" si="0"/>
        <v>2698</v>
      </c>
      <c r="AG39" s="201">
        <f t="shared" si="0"/>
        <v>0</v>
      </c>
      <c r="AH39" s="201">
        <f t="shared" si="0"/>
        <v>15543</v>
      </c>
      <c r="AI39" s="201">
        <f t="shared" si="0"/>
        <v>40651</v>
      </c>
      <c r="AJ39" s="201">
        <f t="shared" si="0"/>
        <v>174061</v>
      </c>
      <c r="AK39" s="201">
        <f t="shared" si="0"/>
        <v>36</v>
      </c>
      <c r="AL39" s="201">
        <f t="shared" si="0"/>
        <v>442444</v>
      </c>
      <c r="AM39" s="201">
        <f t="shared" si="0"/>
        <v>0</v>
      </c>
      <c r="AN39" s="201">
        <f t="shared" si="0"/>
        <v>1490</v>
      </c>
      <c r="AO39" s="201">
        <f t="shared" si="0"/>
        <v>63558</v>
      </c>
      <c r="AP39" s="201">
        <f t="shared" si="0"/>
        <v>27454</v>
      </c>
      <c r="AQ39" s="201">
        <f t="shared" si="0"/>
        <v>1569081</v>
      </c>
      <c r="AR39" s="201">
        <f t="shared" si="0"/>
        <v>769452</v>
      </c>
      <c r="AS39" s="201">
        <f t="shared" si="0"/>
        <v>224583</v>
      </c>
      <c r="AT39" s="201">
        <f t="shared" si="0"/>
        <v>313833</v>
      </c>
      <c r="AU39" s="201">
        <f t="shared" si="0"/>
        <v>102690</v>
      </c>
      <c r="AV39" s="201">
        <f t="shared" si="0"/>
        <v>675219</v>
      </c>
      <c r="AW39" s="201">
        <f t="shared" si="0"/>
        <v>73036</v>
      </c>
      <c r="AX39" s="201">
        <f t="shared" si="0"/>
        <v>11</v>
      </c>
      <c r="AY39" s="201">
        <f t="shared" si="0"/>
        <v>61807</v>
      </c>
      <c r="AZ39" s="201">
        <f t="shared" si="0"/>
        <v>4571</v>
      </c>
      <c r="BA39" s="201">
        <f t="shared" si="0"/>
        <v>0</v>
      </c>
      <c r="BB39" s="201">
        <f t="shared" si="0"/>
        <v>3689</v>
      </c>
      <c r="BC39" s="201">
        <f t="shared" ref="BC39:CH39" si="1">SUM(BC2:BC38)</f>
        <v>3604</v>
      </c>
      <c r="BD39" s="201">
        <f t="shared" si="1"/>
        <v>262215</v>
      </c>
      <c r="BE39" s="201">
        <f t="shared" si="1"/>
        <v>997</v>
      </c>
      <c r="BF39" s="201">
        <f t="shared" si="1"/>
        <v>1296064</v>
      </c>
      <c r="BG39" s="201">
        <f t="shared" si="1"/>
        <v>0</v>
      </c>
      <c r="BH39" s="201">
        <f t="shared" si="1"/>
        <v>51839</v>
      </c>
      <c r="BI39" s="201">
        <f t="shared" si="1"/>
        <v>103780</v>
      </c>
      <c r="BJ39" s="201">
        <f t="shared" si="1"/>
        <v>309364</v>
      </c>
      <c r="BK39" s="201">
        <f t="shared" si="1"/>
        <v>281362</v>
      </c>
      <c r="BL39" s="201">
        <f t="shared" si="1"/>
        <v>125519</v>
      </c>
      <c r="BM39" s="201">
        <f t="shared" si="1"/>
        <v>35043</v>
      </c>
      <c r="BN39" s="201">
        <f t="shared" si="1"/>
        <v>279819</v>
      </c>
      <c r="BO39" s="201">
        <f t="shared" si="1"/>
        <v>16484</v>
      </c>
      <c r="BP39" s="201">
        <f t="shared" si="1"/>
        <v>242913</v>
      </c>
      <c r="BQ39" s="201">
        <f t="shared" si="1"/>
        <v>12827</v>
      </c>
      <c r="BR39" s="201">
        <f t="shared" si="1"/>
        <v>0</v>
      </c>
      <c r="BS39" s="201">
        <f t="shared" si="1"/>
        <v>79715</v>
      </c>
      <c r="BT39" s="201">
        <f t="shared" si="1"/>
        <v>25367</v>
      </c>
      <c r="BU39" s="201">
        <f t="shared" si="1"/>
        <v>0</v>
      </c>
      <c r="BV39" s="201">
        <f t="shared" si="1"/>
        <v>0</v>
      </c>
      <c r="BW39" s="201">
        <f t="shared" si="1"/>
        <v>0</v>
      </c>
      <c r="BX39" s="201">
        <f t="shared" si="1"/>
        <v>102053</v>
      </c>
      <c r="BY39" s="201">
        <f t="shared" si="1"/>
        <v>1295</v>
      </c>
      <c r="BZ39" s="201">
        <f t="shared" si="1"/>
        <v>401900</v>
      </c>
      <c r="CA39" s="201">
        <f t="shared" si="1"/>
        <v>0</v>
      </c>
      <c r="CB39" s="201">
        <f t="shared" si="1"/>
        <v>0</v>
      </c>
      <c r="CC39" s="201">
        <f t="shared" si="1"/>
        <v>13411</v>
      </c>
      <c r="CD39" s="201">
        <f t="shared" si="1"/>
        <v>111179</v>
      </c>
      <c r="CE39" s="201">
        <f t="shared" si="1"/>
        <v>86512</v>
      </c>
      <c r="CF39" s="201">
        <f t="shared" si="1"/>
        <v>76502</v>
      </c>
      <c r="CG39" s="201">
        <f t="shared" si="1"/>
        <v>12429</v>
      </c>
      <c r="CH39" s="201">
        <f t="shared" si="1"/>
        <v>51843</v>
      </c>
      <c r="CI39" s="201">
        <f t="shared" ref="CI39:DN39" si="2">SUM(CI2:CI38)</f>
        <v>7316</v>
      </c>
      <c r="CJ39" s="201">
        <f t="shared" si="2"/>
        <v>97292</v>
      </c>
      <c r="CK39" s="201">
        <f t="shared" si="2"/>
        <v>1933</v>
      </c>
      <c r="CL39" s="201">
        <f t="shared" si="2"/>
        <v>0</v>
      </c>
      <c r="CM39" s="201">
        <f t="shared" si="2"/>
        <v>1378</v>
      </c>
      <c r="CN39" s="201">
        <f t="shared" si="2"/>
        <v>654</v>
      </c>
      <c r="CO39" s="201">
        <f t="shared" si="2"/>
        <v>0</v>
      </c>
      <c r="CP39" s="201">
        <f t="shared" si="2"/>
        <v>0</v>
      </c>
      <c r="CQ39" s="201">
        <f t="shared" si="2"/>
        <v>0</v>
      </c>
      <c r="CR39" s="201">
        <f t="shared" si="2"/>
        <v>7333</v>
      </c>
      <c r="CS39" s="201">
        <f t="shared" si="2"/>
        <v>2008</v>
      </c>
      <c r="CT39" s="201">
        <f t="shared" si="2"/>
        <v>14423</v>
      </c>
      <c r="CU39" s="201">
        <f t="shared" si="2"/>
        <v>0</v>
      </c>
      <c r="CV39" s="201">
        <f t="shared" si="2"/>
        <v>0</v>
      </c>
      <c r="CW39" s="201">
        <f t="shared" si="2"/>
        <v>90</v>
      </c>
      <c r="CX39" s="201">
        <f t="shared" si="2"/>
        <v>6102</v>
      </c>
      <c r="CY39" s="201">
        <f t="shared" si="2"/>
        <v>36</v>
      </c>
      <c r="CZ39" s="201">
        <f t="shared" si="2"/>
        <v>0</v>
      </c>
      <c r="DA39" s="201">
        <f t="shared" si="2"/>
        <v>0</v>
      </c>
      <c r="DB39" s="201">
        <f t="shared" si="2"/>
        <v>0</v>
      </c>
      <c r="DC39" s="201">
        <f t="shared" si="2"/>
        <v>0</v>
      </c>
      <c r="DD39" s="201">
        <f t="shared" si="2"/>
        <v>0</v>
      </c>
      <c r="DE39" s="201">
        <f t="shared" si="2"/>
        <v>0</v>
      </c>
      <c r="DF39" s="201">
        <f t="shared" si="2"/>
        <v>103983</v>
      </c>
      <c r="DG39" s="201">
        <f t="shared" si="2"/>
        <v>0</v>
      </c>
      <c r="DH39" s="201">
        <f t="shared" si="2"/>
        <v>0</v>
      </c>
      <c r="DI39" s="201">
        <f t="shared" si="2"/>
        <v>12864</v>
      </c>
      <c r="DJ39" s="201">
        <f t="shared" si="2"/>
        <v>0</v>
      </c>
      <c r="DK39" s="201">
        <f t="shared" si="2"/>
        <v>0</v>
      </c>
      <c r="DL39" s="201">
        <f t="shared" si="2"/>
        <v>22755</v>
      </c>
      <c r="DM39" s="201">
        <f t="shared" si="2"/>
        <v>51159</v>
      </c>
      <c r="DN39" s="201">
        <f t="shared" si="2"/>
        <v>0</v>
      </c>
      <c r="DO39" s="201">
        <f t="shared" ref="DO39:ET39" si="3">SUM(DO2:DO38)</f>
        <v>16562</v>
      </c>
      <c r="DP39" s="201">
        <f t="shared" si="3"/>
        <v>0</v>
      </c>
      <c r="DQ39" s="201">
        <f t="shared" si="3"/>
        <v>0</v>
      </c>
      <c r="DR39" s="201">
        <f t="shared" si="3"/>
        <v>0</v>
      </c>
      <c r="DS39" s="201">
        <f t="shared" si="3"/>
        <v>212649866</v>
      </c>
      <c r="DT39" s="201">
        <f t="shared" si="3"/>
        <v>84239474</v>
      </c>
      <c r="DU39" s="201">
        <f t="shared" si="3"/>
        <v>51953182</v>
      </c>
      <c r="DV39" s="201">
        <f t="shared" si="3"/>
        <v>6029826</v>
      </c>
      <c r="DW39" s="201">
        <f t="shared" si="3"/>
        <v>5320994</v>
      </c>
      <c r="DX39" s="201">
        <f t="shared" si="3"/>
        <v>43050600</v>
      </c>
      <c r="DY39" s="201">
        <f t="shared" si="3"/>
        <v>3824856</v>
      </c>
      <c r="DZ39" s="201">
        <f t="shared" si="3"/>
        <v>0</v>
      </c>
      <c r="EA39" s="201">
        <f t="shared" si="3"/>
        <v>1825610</v>
      </c>
      <c r="EB39" s="201">
        <f t="shared" si="3"/>
        <v>360843</v>
      </c>
      <c r="EC39" s="201">
        <f t="shared" si="3"/>
        <v>0</v>
      </c>
      <c r="ED39" s="201">
        <f t="shared" si="3"/>
        <v>1245689</v>
      </c>
      <c r="EE39" s="201">
        <f t="shared" si="3"/>
        <v>3320392</v>
      </c>
      <c r="EF39" s="201">
        <f t="shared" si="3"/>
        <v>8347809</v>
      </c>
      <c r="EG39" s="201">
        <f t="shared" si="3"/>
        <v>15318</v>
      </c>
      <c r="EH39" s="201">
        <f t="shared" si="3"/>
        <v>27984624</v>
      </c>
      <c r="EI39" s="201">
        <f t="shared" si="3"/>
        <v>0</v>
      </c>
      <c r="EJ39" s="201">
        <f t="shared" si="3"/>
        <v>114641</v>
      </c>
      <c r="EK39" s="201">
        <f t="shared" si="3"/>
        <v>6253306</v>
      </c>
      <c r="EL39" s="201">
        <f t="shared" si="3"/>
        <v>2143119</v>
      </c>
      <c r="EM39" s="201">
        <f t="shared" si="3"/>
        <v>165931713</v>
      </c>
      <c r="EN39" s="201">
        <f t="shared" si="3"/>
        <v>93895229</v>
      </c>
      <c r="EO39" s="201">
        <f t="shared" si="3"/>
        <v>45312836</v>
      </c>
      <c r="EP39" s="201">
        <f t="shared" si="3"/>
        <v>31157632</v>
      </c>
      <c r="EQ39" s="201">
        <f t="shared" si="3"/>
        <v>11913916</v>
      </c>
      <c r="ER39" s="201">
        <f t="shared" si="3"/>
        <v>91938392</v>
      </c>
      <c r="ES39" s="201">
        <f t="shared" si="3"/>
        <v>6265580</v>
      </c>
      <c r="ET39" s="201">
        <f t="shared" si="3"/>
        <v>9142</v>
      </c>
      <c r="EU39" s="201">
        <f t="shared" ref="EU39:FW39" si="4">SUM(EU2:EU38)</f>
        <v>6469675</v>
      </c>
      <c r="EV39" s="201">
        <f t="shared" si="4"/>
        <v>417271</v>
      </c>
      <c r="EW39" s="201">
        <f t="shared" si="4"/>
        <v>0</v>
      </c>
      <c r="EX39" s="201">
        <f t="shared" si="4"/>
        <v>674908</v>
      </c>
      <c r="EY39" s="201">
        <f t="shared" si="4"/>
        <v>281959</v>
      </c>
      <c r="EZ39" s="201">
        <f t="shared" si="4"/>
        <v>22240562</v>
      </c>
      <c r="FA39" s="201">
        <f t="shared" si="4"/>
        <v>166784</v>
      </c>
      <c r="FB39" s="201">
        <f t="shared" si="4"/>
        <v>134562489</v>
      </c>
      <c r="FC39" s="201">
        <f t="shared" si="4"/>
        <v>0</v>
      </c>
      <c r="FD39" s="201">
        <f t="shared" si="4"/>
        <v>6476652</v>
      </c>
      <c r="FE39" s="201">
        <f t="shared" si="4"/>
        <v>12714664</v>
      </c>
      <c r="FF39" s="201">
        <f t="shared" si="4"/>
        <v>37823116</v>
      </c>
      <c r="FG39" s="201">
        <f t="shared" si="4"/>
        <v>104797322</v>
      </c>
      <c r="FH39" s="201">
        <f t="shared" si="4"/>
        <v>58636856</v>
      </c>
      <c r="FI39" s="201">
        <f t="shared" si="4"/>
        <v>22552847</v>
      </c>
      <c r="FJ39" s="201">
        <f t="shared" si="4"/>
        <v>40963857</v>
      </c>
      <c r="FK39" s="201">
        <f t="shared" si="4"/>
        <v>9204681</v>
      </c>
      <c r="FL39" s="201">
        <f t="shared" si="4"/>
        <v>90172132</v>
      </c>
      <c r="FM39" s="201">
        <f t="shared" si="4"/>
        <v>3376462</v>
      </c>
      <c r="FN39" s="201">
        <f t="shared" si="4"/>
        <v>0</v>
      </c>
      <c r="FO39" s="201">
        <f t="shared" si="4"/>
        <v>10038450</v>
      </c>
      <c r="FP39" s="201">
        <f t="shared" si="4"/>
        <v>4849424</v>
      </c>
      <c r="FQ39" s="201">
        <f t="shared" si="4"/>
        <v>0</v>
      </c>
      <c r="FR39" s="201">
        <f t="shared" si="4"/>
        <v>0</v>
      </c>
      <c r="FS39" s="201">
        <f t="shared" si="4"/>
        <v>0</v>
      </c>
      <c r="FT39" s="201">
        <f t="shared" si="4"/>
        <v>20344928</v>
      </c>
      <c r="FU39" s="201">
        <f t="shared" si="4"/>
        <v>2512747</v>
      </c>
      <c r="FV39" s="201">
        <f t="shared" si="4"/>
        <v>92768792</v>
      </c>
      <c r="FW39" s="201">
        <f t="shared" si="4"/>
        <v>0</v>
      </c>
      <c r="FX39" s="201">
        <f t="shared" ref="FX39:HN39" si="5">SUM(FX2:FX38)</f>
        <v>0</v>
      </c>
      <c r="FY39" s="201">
        <f t="shared" si="5"/>
        <v>4093601</v>
      </c>
      <c r="FZ39" s="201">
        <f t="shared" si="5"/>
        <v>18873357</v>
      </c>
      <c r="GA39" s="201">
        <f t="shared" si="5"/>
        <v>99560999</v>
      </c>
      <c r="GB39" s="201">
        <f t="shared" si="5"/>
        <v>88470093</v>
      </c>
      <c r="GC39" s="201">
        <f t="shared" si="5"/>
        <v>9604666</v>
      </c>
      <c r="GD39" s="201">
        <f t="shared" si="5"/>
        <v>28871612</v>
      </c>
      <c r="GE39" s="201">
        <f t="shared" si="5"/>
        <v>7433244</v>
      </c>
      <c r="GF39" s="201">
        <f t="shared" si="5"/>
        <v>108107926</v>
      </c>
      <c r="GG39" s="201">
        <f t="shared" si="5"/>
        <v>1691405</v>
      </c>
      <c r="GH39" s="201">
        <f t="shared" si="5"/>
        <v>0</v>
      </c>
      <c r="GI39" s="201">
        <f t="shared" si="5"/>
        <v>2330220</v>
      </c>
      <c r="GJ39" s="201">
        <f t="shared" si="5"/>
        <v>536291</v>
      </c>
      <c r="GK39" s="201">
        <f t="shared" si="5"/>
        <v>0</v>
      </c>
      <c r="GL39" s="201">
        <f t="shared" si="5"/>
        <v>0</v>
      </c>
      <c r="GM39" s="201">
        <f t="shared" si="5"/>
        <v>0</v>
      </c>
      <c r="GN39" s="201">
        <f t="shared" si="5"/>
        <v>6406699</v>
      </c>
      <c r="GO39" s="201">
        <f t="shared" si="5"/>
        <v>3928675</v>
      </c>
      <c r="GP39" s="201">
        <f t="shared" si="5"/>
        <v>37409548</v>
      </c>
      <c r="GQ39" s="201">
        <f t="shared" si="5"/>
        <v>0</v>
      </c>
      <c r="GR39" s="201">
        <f t="shared" si="5"/>
        <v>0</v>
      </c>
      <c r="GS39" s="201">
        <f t="shared" si="5"/>
        <v>58789</v>
      </c>
      <c r="GT39" s="201">
        <f t="shared" si="5"/>
        <v>5284823</v>
      </c>
      <c r="GU39" s="201">
        <f t="shared" si="5"/>
        <v>16513</v>
      </c>
      <c r="GV39" s="201">
        <f t="shared" si="5"/>
        <v>0</v>
      </c>
      <c r="GW39" s="201">
        <f t="shared" si="5"/>
        <v>0</v>
      </c>
      <c r="GX39" s="201">
        <f t="shared" si="5"/>
        <v>0</v>
      </c>
      <c r="GY39" s="201">
        <f t="shared" si="5"/>
        <v>0</v>
      </c>
      <c r="GZ39" s="201">
        <f t="shared" si="5"/>
        <v>0</v>
      </c>
      <c r="HA39" s="201">
        <f t="shared" si="5"/>
        <v>0</v>
      </c>
      <c r="HB39" s="201">
        <f t="shared" si="5"/>
        <v>42422576</v>
      </c>
      <c r="HC39" s="201">
        <f t="shared" si="5"/>
        <v>0</v>
      </c>
      <c r="HD39" s="201">
        <f t="shared" si="5"/>
        <v>0</v>
      </c>
      <c r="HE39" s="201">
        <f t="shared" si="5"/>
        <v>0</v>
      </c>
      <c r="HF39" s="201">
        <f t="shared" si="5"/>
        <v>0</v>
      </c>
      <c r="HG39" s="201">
        <f t="shared" si="5"/>
        <v>0</v>
      </c>
      <c r="HH39" s="201">
        <f t="shared" si="5"/>
        <v>6162523</v>
      </c>
      <c r="HI39" s="201">
        <f t="shared" si="5"/>
        <v>11031519</v>
      </c>
      <c r="HJ39" s="201">
        <f t="shared" si="5"/>
        <v>0</v>
      </c>
      <c r="HK39" s="201">
        <f t="shared" si="5"/>
        <v>5428868</v>
      </c>
      <c r="HL39" s="201">
        <f t="shared" si="5"/>
        <v>0</v>
      </c>
      <c r="HM39" s="201">
        <f t="shared" si="5"/>
        <v>0</v>
      </c>
      <c r="HN39" s="201">
        <f t="shared" si="5"/>
        <v>0</v>
      </c>
    </row>
    <row r="40" spans="1:446" x14ac:dyDescent="0.2">
      <c r="C40" s="190">
        <f>COUNTIF(C2:C37,"&lt;&gt;0")</f>
        <v>1</v>
      </c>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row>
    <row r="41" spans="1:446" x14ac:dyDescent="0.2">
      <c r="E41" s="194"/>
      <c r="F41" s="194"/>
      <c r="O41" s="268"/>
      <c r="P41" s="268"/>
      <c r="Q41" s="268"/>
      <c r="R41" s="268"/>
      <c r="S41" s="268"/>
      <c r="T41" s="268"/>
      <c r="U41" s="268"/>
      <c r="V41" s="268"/>
      <c r="W41" s="268"/>
      <c r="X41" s="268"/>
      <c r="Y41" s="268"/>
      <c r="Z41" s="268"/>
      <c r="AA41" s="268"/>
      <c r="AB41" s="268"/>
    </row>
    <row r="42" spans="1:446" x14ac:dyDescent="0.2">
      <c r="A42" s="190" t="s">
        <v>928</v>
      </c>
      <c r="E42" s="194"/>
      <c r="F42" s="194"/>
      <c r="O42" s="267"/>
      <c r="P42" s="267"/>
      <c r="Q42" s="267"/>
      <c r="R42" s="267"/>
      <c r="S42" s="267"/>
      <c r="T42" s="267"/>
      <c r="U42" s="267"/>
      <c r="V42" s="267"/>
    </row>
    <row r="43" spans="1:446" x14ac:dyDescent="0.2">
      <c r="E43" s="194"/>
      <c r="F43" s="194"/>
      <c r="O43" s="267"/>
      <c r="P43" s="267"/>
      <c r="Q43" s="267"/>
      <c r="R43" s="267"/>
      <c r="S43" s="267"/>
      <c r="T43" s="267"/>
      <c r="U43" s="267"/>
      <c r="V43" s="267"/>
    </row>
    <row r="44" spans="1:446" x14ac:dyDescent="0.2">
      <c r="D44" s="268"/>
      <c r="E44" s="267"/>
      <c r="F44" s="267"/>
      <c r="G44" s="268"/>
      <c r="H44" s="268"/>
      <c r="I44" s="268"/>
      <c r="J44" s="268"/>
      <c r="K44" s="268"/>
      <c r="L44" s="268"/>
      <c r="M44" s="268"/>
      <c r="N44" s="268"/>
      <c r="O44" s="267"/>
      <c r="P44" s="267"/>
      <c r="Q44" s="267"/>
      <c r="R44" s="267"/>
      <c r="S44" s="267"/>
      <c r="T44" s="267"/>
      <c r="U44" s="267"/>
    </row>
    <row r="45" spans="1:446" x14ac:dyDescent="0.2">
      <c r="E45" s="194"/>
      <c r="F45" s="194"/>
      <c r="O45" s="267"/>
      <c r="P45" s="267"/>
    </row>
    <row r="46" spans="1:446" x14ac:dyDescent="0.2">
      <c r="E46" s="194"/>
      <c r="F46" s="194"/>
      <c r="O46" s="267"/>
      <c r="P46" s="267"/>
    </row>
    <row r="47" spans="1:446" x14ac:dyDescent="0.2">
      <c r="E47" s="194"/>
      <c r="F47" s="194"/>
      <c r="O47" s="267"/>
      <c r="P47" s="267"/>
    </row>
    <row r="48" spans="1:446" x14ac:dyDescent="0.2">
      <c r="E48" s="194"/>
      <c r="F48" s="194"/>
      <c r="O48" s="267"/>
      <c r="P48" s="267"/>
    </row>
    <row r="49" spans="3:222" x14ac:dyDescent="0.2">
      <c r="C49" s="326"/>
      <c r="E49" s="194"/>
      <c r="F49" s="194"/>
      <c r="O49" s="267"/>
      <c r="P49" s="267"/>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row>
    <row r="50" spans="3:222" x14ac:dyDescent="0.2">
      <c r="E50" s="194"/>
      <c r="F50" s="194"/>
      <c r="O50" s="267"/>
      <c r="P50" s="267"/>
    </row>
    <row r="51" spans="3:222" x14ac:dyDescent="0.2">
      <c r="E51" s="194"/>
      <c r="F51" s="194"/>
      <c r="O51" s="267"/>
      <c r="P51" s="267"/>
    </row>
    <row r="52" spans="3:222" x14ac:dyDescent="0.2">
      <c r="E52" s="194"/>
      <c r="F52" s="194"/>
      <c r="O52" s="267"/>
      <c r="P52" s="267"/>
    </row>
    <row r="53" spans="3:222" x14ac:dyDescent="0.2">
      <c r="E53" s="194"/>
      <c r="F53" s="194"/>
      <c r="O53" s="267"/>
      <c r="P53" s="267"/>
    </row>
    <row r="54" spans="3:222" x14ac:dyDescent="0.2">
      <c r="E54" s="194"/>
      <c r="F54" s="194"/>
      <c r="O54" s="267"/>
      <c r="P54" s="267"/>
    </row>
    <row r="55" spans="3:222" x14ac:dyDescent="0.2">
      <c r="E55" s="194"/>
      <c r="F55" s="194"/>
      <c r="O55" s="267"/>
      <c r="P55" s="267"/>
    </row>
    <row r="56" spans="3:222" x14ac:dyDescent="0.2">
      <c r="E56" s="194"/>
      <c r="F56" s="194"/>
      <c r="O56" s="267"/>
      <c r="P56" s="267"/>
    </row>
    <row r="57" spans="3:222" x14ac:dyDescent="0.2">
      <c r="E57" s="194"/>
      <c r="F57" s="194"/>
      <c r="O57" s="267"/>
      <c r="P57" s="267"/>
    </row>
    <row r="58" spans="3:222" x14ac:dyDescent="0.2">
      <c r="E58" s="194"/>
      <c r="F58" s="194"/>
      <c r="O58" s="267"/>
      <c r="P58" s="267"/>
    </row>
    <row r="59" spans="3:222" x14ac:dyDescent="0.2">
      <c r="E59" s="194"/>
      <c r="F59" s="194"/>
      <c r="O59" s="267"/>
      <c r="P59" s="267"/>
    </row>
    <row r="60" spans="3:222" x14ac:dyDescent="0.2">
      <c r="E60" s="194"/>
      <c r="F60" s="194"/>
      <c r="O60" s="267"/>
      <c r="P60" s="267"/>
    </row>
    <row r="61" spans="3:222" x14ac:dyDescent="0.2">
      <c r="E61" s="194"/>
      <c r="F61" s="194"/>
      <c r="O61" s="267"/>
      <c r="P61" s="267"/>
    </row>
    <row r="62" spans="3:222" x14ac:dyDescent="0.2">
      <c r="E62" s="194"/>
      <c r="F62" s="194"/>
      <c r="O62" s="267"/>
      <c r="P62" s="267"/>
    </row>
    <row r="63" spans="3:222" x14ac:dyDescent="0.2">
      <c r="E63" s="194"/>
      <c r="F63" s="194"/>
      <c r="O63" s="267"/>
      <c r="P63" s="267"/>
    </row>
    <row r="64" spans="3:222" x14ac:dyDescent="0.2">
      <c r="E64" s="194"/>
      <c r="F64" s="194"/>
      <c r="O64" s="267"/>
      <c r="P64" s="267"/>
    </row>
    <row r="65" spans="5:16" x14ac:dyDescent="0.2">
      <c r="E65" s="194"/>
      <c r="F65" s="194"/>
      <c r="O65" s="267"/>
      <c r="P65" s="267"/>
    </row>
    <row r="66" spans="5:16" x14ac:dyDescent="0.2">
      <c r="E66" s="194"/>
      <c r="F66" s="194"/>
      <c r="O66" s="267"/>
      <c r="P66" s="267"/>
    </row>
    <row r="67" spans="5:16" x14ac:dyDescent="0.2">
      <c r="E67" s="194"/>
      <c r="F67" s="194"/>
      <c r="O67" s="267"/>
      <c r="P67" s="267"/>
    </row>
    <row r="68" spans="5:16" x14ac:dyDescent="0.2">
      <c r="E68" s="194"/>
      <c r="F68" s="194"/>
      <c r="O68" s="267"/>
      <c r="P68" s="267"/>
    </row>
    <row r="69" spans="5:16" x14ac:dyDescent="0.2">
      <c r="E69" s="194"/>
      <c r="F69" s="194"/>
      <c r="O69" s="267"/>
      <c r="P69" s="267"/>
    </row>
    <row r="70" spans="5:16" x14ac:dyDescent="0.2">
      <c r="E70" s="194"/>
      <c r="F70" s="194"/>
      <c r="O70" s="267"/>
      <c r="P70" s="267"/>
    </row>
    <row r="71" spans="5:16" x14ac:dyDescent="0.2">
      <c r="E71" s="194"/>
      <c r="F71" s="194"/>
      <c r="O71" s="267"/>
      <c r="P71" s="267"/>
    </row>
    <row r="72" spans="5:16" x14ac:dyDescent="0.2">
      <c r="E72" s="194"/>
      <c r="F72" s="194"/>
      <c r="O72" s="267"/>
      <c r="P72" s="267"/>
    </row>
    <row r="73" spans="5:16" x14ac:dyDescent="0.2">
      <c r="E73" s="194"/>
      <c r="F73" s="194"/>
      <c r="O73" s="267"/>
      <c r="P73" s="267"/>
    </row>
    <row r="74" spans="5:16" x14ac:dyDescent="0.2">
      <c r="E74" s="194"/>
      <c r="F74" s="194"/>
      <c r="O74" s="267"/>
      <c r="P74" s="267"/>
    </row>
    <row r="75" spans="5:16" x14ac:dyDescent="0.2">
      <c r="E75" s="194"/>
      <c r="F75" s="194"/>
      <c r="O75" s="267"/>
      <c r="P75" s="267"/>
    </row>
    <row r="76" spans="5:16" x14ac:dyDescent="0.2">
      <c r="E76" s="194"/>
      <c r="F76" s="194"/>
      <c r="O76" s="267"/>
      <c r="P76" s="267"/>
    </row>
    <row r="77" spans="5:16" x14ac:dyDescent="0.2">
      <c r="E77" s="194"/>
      <c r="F77" s="194"/>
      <c r="O77" s="267"/>
      <c r="P77" s="267"/>
    </row>
    <row r="78" spans="5:16" x14ac:dyDescent="0.2">
      <c r="O78" s="267"/>
      <c r="P78" s="267"/>
    </row>
    <row r="79" spans="5:16" x14ac:dyDescent="0.2">
      <c r="O79" s="267"/>
      <c r="P79" s="267"/>
    </row>
    <row r="82" spans="17:237" x14ac:dyDescent="0.2">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194"/>
      <c r="CH82" s="194"/>
      <c r="CI82" s="194"/>
      <c r="CJ82" s="194"/>
      <c r="CK82" s="194"/>
      <c r="CL82" s="194"/>
      <c r="CM82" s="194"/>
      <c r="CN82" s="194"/>
      <c r="CO82" s="194"/>
      <c r="CP82" s="194"/>
      <c r="CQ82" s="194"/>
      <c r="CR82" s="194"/>
      <c r="CS82" s="194"/>
      <c r="CT82" s="194"/>
      <c r="CU82" s="194"/>
      <c r="CV82" s="194"/>
      <c r="CW82" s="194"/>
      <c r="CX82" s="194"/>
      <c r="CY82" s="194"/>
      <c r="CZ82" s="194"/>
      <c r="DA82" s="194"/>
      <c r="DB82" s="194"/>
      <c r="DC82" s="194"/>
      <c r="DD82" s="194"/>
      <c r="DE82" s="194"/>
      <c r="DF82" s="194"/>
      <c r="DG82" s="194"/>
      <c r="DH82" s="194"/>
      <c r="DI82" s="194"/>
      <c r="DJ82" s="194"/>
      <c r="DK82" s="194"/>
      <c r="DL82" s="194"/>
      <c r="DM82" s="194"/>
      <c r="DN82" s="194"/>
      <c r="DO82" s="194"/>
      <c r="DP82" s="194"/>
      <c r="DQ82" s="194"/>
      <c r="DR82" s="194"/>
      <c r="DS82" s="194"/>
      <c r="DT82" s="194"/>
      <c r="DU82" s="194"/>
      <c r="DV82" s="194"/>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row>
    <row r="83" spans="17:237" x14ac:dyDescent="0.2">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4"/>
      <c r="CE83" s="194"/>
      <c r="CF83" s="194"/>
      <c r="CG83" s="194"/>
      <c r="CH83" s="194"/>
      <c r="CI83" s="194"/>
      <c r="CJ83" s="194"/>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row>
    <row r="84" spans="17:237" x14ac:dyDescent="0.2">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c r="BU84" s="194"/>
      <c r="BV84" s="194"/>
      <c r="BW84" s="194"/>
      <c r="BX84" s="194"/>
      <c r="BY84" s="194"/>
      <c r="BZ84" s="194"/>
      <c r="CA84" s="194"/>
      <c r="CB84" s="194"/>
      <c r="CC84" s="194"/>
      <c r="CD84" s="194"/>
      <c r="CE84" s="194"/>
      <c r="CF84" s="194"/>
      <c r="CG84" s="194"/>
      <c r="CH84" s="194"/>
      <c r="CI84" s="194"/>
      <c r="CJ84" s="194"/>
      <c r="CK84" s="194"/>
      <c r="CL84" s="194"/>
      <c r="CM84" s="194"/>
      <c r="CN84" s="194"/>
      <c r="CO84" s="194"/>
      <c r="CP84" s="194"/>
      <c r="CQ84" s="194"/>
      <c r="CR84" s="194"/>
      <c r="CS84" s="194"/>
      <c r="CT84" s="194"/>
      <c r="CU84" s="194"/>
      <c r="CV84" s="194"/>
      <c r="CW84" s="194"/>
      <c r="CX84" s="194"/>
      <c r="CY84" s="194"/>
      <c r="CZ84" s="194"/>
      <c r="DA84" s="194"/>
      <c r="DB84" s="194"/>
      <c r="DC84" s="194"/>
      <c r="DD84" s="194"/>
      <c r="DE84" s="194"/>
      <c r="DF84" s="194"/>
      <c r="DG84" s="194"/>
      <c r="DH84" s="194"/>
      <c r="DI84" s="194"/>
      <c r="DJ84" s="194"/>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row>
    <row r="85" spans="17:237" x14ac:dyDescent="0.2">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194"/>
      <c r="BU85" s="194"/>
      <c r="BV85" s="194"/>
      <c r="BW85" s="194"/>
      <c r="BX85" s="194"/>
      <c r="BY85" s="194"/>
      <c r="BZ85" s="194"/>
      <c r="CA85" s="194"/>
      <c r="CB85" s="194"/>
      <c r="CC85" s="194"/>
      <c r="CD85" s="194"/>
      <c r="CE85" s="194"/>
      <c r="CF85" s="194"/>
      <c r="CG85" s="194"/>
      <c r="CH85" s="194"/>
      <c r="CI85" s="194"/>
      <c r="CJ85" s="194"/>
      <c r="CK85" s="194"/>
      <c r="CL85" s="194"/>
      <c r="CM85" s="194"/>
      <c r="CN85" s="194"/>
      <c r="CO85" s="194"/>
      <c r="CP85" s="194"/>
      <c r="CQ85" s="194"/>
      <c r="CR85" s="194"/>
      <c r="CS85" s="194"/>
      <c r="CT85" s="194"/>
      <c r="CU85" s="194"/>
      <c r="CV85" s="194"/>
      <c r="CW85" s="194"/>
      <c r="CX85" s="194"/>
      <c r="CY85" s="194"/>
      <c r="CZ85" s="194"/>
      <c r="DA85" s="194"/>
      <c r="DB85" s="194"/>
      <c r="DC85" s="194"/>
      <c r="DD85" s="194"/>
      <c r="DE85" s="194"/>
      <c r="DF85" s="194"/>
      <c r="DG85" s="194"/>
      <c r="DH85" s="194"/>
      <c r="DI85" s="194"/>
      <c r="DJ85" s="194"/>
      <c r="DK85" s="194"/>
      <c r="DL85" s="194"/>
      <c r="DM85" s="194"/>
      <c r="DN85" s="194"/>
      <c r="DO85" s="194"/>
      <c r="DP85" s="194"/>
      <c r="DQ85" s="194"/>
      <c r="DR85" s="194"/>
      <c r="DS85" s="194"/>
      <c r="DT85" s="194"/>
      <c r="DU85" s="194"/>
      <c r="DV85" s="194"/>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row>
    <row r="86" spans="17:237" x14ac:dyDescent="0.2">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194"/>
      <c r="CJ86" s="194"/>
      <c r="CK86" s="194"/>
      <c r="CL86" s="194"/>
      <c r="CM86" s="194"/>
      <c r="CN86" s="194"/>
      <c r="CO86" s="194"/>
      <c r="CP86" s="194"/>
      <c r="CQ86" s="194"/>
      <c r="CR86" s="194"/>
      <c r="CS86" s="194"/>
      <c r="CT86" s="194"/>
      <c r="CU86" s="194"/>
      <c r="CV86" s="194"/>
      <c r="CW86" s="194"/>
      <c r="CX86" s="194"/>
      <c r="CY86" s="194"/>
      <c r="CZ86" s="194"/>
      <c r="DA86" s="194"/>
      <c r="DB86" s="194"/>
      <c r="DC86" s="194"/>
      <c r="DD86" s="194"/>
      <c r="DE86" s="194"/>
      <c r="DF86" s="194"/>
      <c r="DG86" s="194"/>
      <c r="DH86" s="194"/>
      <c r="DI86" s="194"/>
      <c r="DJ86" s="194"/>
      <c r="DK86" s="194"/>
      <c r="DL86" s="194"/>
      <c r="DM86" s="194"/>
      <c r="DN86" s="194"/>
      <c r="DO86" s="194"/>
      <c r="DP86" s="194"/>
      <c r="DQ86" s="194"/>
      <c r="DR86" s="194"/>
      <c r="DS86" s="194"/>
      <c r="DT86" s="194"/>
      <c r="DU86" s="194"/>
      <c r="DV86" s="194"/>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row>
    <row r="87" spans="17:237" x14ac:dyDescent="0.2">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194"/>
      <c r="CJ87" s="194"/>
      <c r="CK87" s="194"/>
      <c r="CL87" s="194"/>
      <c r="CM87" s="194"/>
      <c r="CN87" s="194"/>
      <c r="CO87" s="194"/>
      <c r="CP87" s="194"/>
      <c r="CQ87" s="194"/>
      <c r="CR87" s="194"/>
      <c r="CS87" s="194"/>
      <c r="CT87" s="194"/>
      <c r="CU87" s="194"/>
      <c r="CV87" s="194"/>
      <c r="CW87" s="194"/>
      <c r="CX87" s="194"/>
      <c r="CY87" s="194"/>
      <c r="CZ87" s="194"/>
      <c r="DA87" s="194"/>
      <c r="DB87" s="194"/>
      <c r="DC87" s="194"/>
      <c r="DD87" s="194"/>
      <c r="DE87" s="194"/>
      <c r="DF87" s="194"/>
      <c r="DG87" s="194"/>
      <c r="DH87" s="194"/>
      <c r="DI87" s="194"/>
      <c r="DJ87" s="194"/>
      <c r="DK87" s="194"/>
      <c r="DL87" s="194"/>
      <c r="DM87" s="194"/>
      <c r="DN87" s="194"/>
      <c r="DO87" s="194"/>
      <c r="DP87" s="194"/>
      <c r="DQ87" s="194"/>
      <c r="DR87" s="194"/>
      <c r="DS87" s="194"/>
      <c r="DT87" s="194"/>
      <c r="DU87" s="194"/>
      <c r="DV87" s="194"/>
      <c r="DW87" s="194"/>
      <c r="DX87" s="194"/>
      <c r="DY87" s="194"/>
      <c r="DZ87" s="194"/>
      <c r="EA87" s="194"/>
      <c r="EB87" s="194"/>
      <c r="EC87" s="194"/>
      <c r="ED87" s="194"/>
      <c r="EE87" s="194"/>
      <c r="EF87" s="194"/>
      <c r="EG87" s="194"/>
      <c r="EH87" s="194"/>
      <c r="EI87" s="194"/>
      <c r="EJ87" s="194"/>
      <c r="EK87" s="194"/>
      <c r="EL87" s="194"/>
      <c r="EM87" s="194"/>
      <c r="EN87" s="194"/>
      <c r="EO87" s="194"/>
      <c r="EP87" s="194"/>
      <c r="EQ87" s="194"/>
      <c r="ER87" s="194"/>
      <c r="ES87" s="194"/>
      <c r="ET87" s="194"/>
      <c r="EU87" s="194"/>
      <c r="EV87" s="194"/>
      <c r="EW87" s="194"/>
      <c r="EX87" s="194"/>
      <c r="EY87" s="194"/>
      <c r="EZ87" s="194"/>
      <c r="FA87" s="194"/>
      <c r="FB87" s="194"/>
      <c r="FC87" s="194"/>
      <c r="FD87" s="194"/>
      <c r="FE87" s="194"/>
      <c r="FF87" s="194"/>
      <c r="FG87" s="194"/>
      <c r="FH87" s="194"/>
      <c r="FI87" s="194"/>
      <c r="FJ87" s="194"/>
      <c r="FK87" s="194"/>
      <c r="FL87" s="194"/>
      <c r="FM87" s="194"/>
      <c r="FN87" s="194"/>
      <c r="FO87" s="194"/>
      <c r="FP87" s="194"/>
      <c r="FQ87" s="194"/>
      <c r="FR87" s="194"/>
      <c r="FS87" s="194"/>
      <c r="FT87" s="194"/>
      <c r="FU87" s="194"/>
      <c r="FV87" s="194"/>
      <c r="FW87" s="194"/>
      <c r="FX87" s="194"/>
      <c r="FY87" s="194"/>
      <c r="FZ87" s="194"/>
      <c r="GA87" s="194"/>
      <c r="GB87" s="194"/>
      <c r="GC87" s="194"/>
      <c r="GD87" s="194"/>
      <c r="GE87" s="194"/>
      <c r="GF87" s="194"/>
      <c r="GG87" s="194"/>
      <c r="GH87" s="194"/>
      <c r="GI87" s="194"/>
      <c r="GJ87" s="194"/>
      <c r="GK87" s="194"/>
      <c r="GL87" s="194"/>
      <c r="GM87" s="194"/>
      <c r="GN87" s="194"/>
      <c r="GO87" s="194"/>
      <c r="GP87" s="194"/>
      <c r="GQ87" s="194"/>
      <c r="GR87" s="194"/>
      <c r="GS87" s="194"/>
      <c r="GT87" s="194"/>
      <c r="GU87" s="194"/>
      <c r="GV87" s="194"/>
      <c r="GW87" s="194"/>
      <c r="GX87" s="194"/>
      <c r="GY87" s="194"/>
      <c r="GZ87" s="194"/>
      <c r="HA87" s="194"/>
      <c r="HB87" s="194"/>
      <c r="HC87" s="194"/>
      <c r="HD87" s="194"/>
      <c r="HE87" s="194"/>
      <c r="HF87" s="194"/>
      <c r="HG87" s="194"/>
      <c r="HH87" s="194"/>
      <c r="HI87" s="194"/>
      <c r="HJ87" s="194"/>
      <c r="HK87" s="194"/>
      <c r="HL87" s="194"/>
      <c r="HM87" s="194"/>
      <c r="HN87" s="194"/>
      <c r="HO87" s="194"/>
      <c r="HP87" s="194"/>
      <c r="HQ87" s="194"/>
      <c r="HR87" s="194"/>
      <c r="HS87" s="194"/>
      <c r="HT87" s="194"/>
      <c r="HU87" s="194"/>
      <c r="HV87" s="194"/>
      <c r="HW87" s="194"/>
      <c r="HX87" s="194"/>
      <c r="HY87" s="194"/>
      <c r="HZ87" s="194"/>
      <c r="IA87" s="194"/>
      <c r="IB87" s="194"/>
      <c r="IC87" s="194"/>
    </row>
    <row r="88" spans="17:237" x14ac:dyDescent="0.2">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194"/>
      <c r="BZ88" s="194"/>
      <c r="CA88" s="194"/>
      <c r="CB88" s="194"/>
      <c r="CC88" s="194"/>
      <c r="CD88" s="194"/>
      <c r="CE88" s="194"/>
      <c r="CF88" s="194"/>
      <c r="CG88" s="194"/>
      <c r="CH88" s="194"/>
      <c r="CI88" s="194"/>
      <c r="CJ88" s="194"/>
      <c r="CK88" s="194"/>
      <c r="CL88" s="194"/>
      <c r="CM88" s="194"/>
      <c r="CN88" s="194"/>
      <c r="CO88" s="194"/>
      <c r="CP88" s="194"/>
      <c r="CQ88" s="194"/>
      <c r="CR88" s="194"/>
      <c r="CS88" s="194"/>
      <c r="CT88" s="194"/>
      <c r="CU88" s="194"/>
      <c r="CV88" s="194"/>
      <c r="CW88" s="194"/>
      <c r="CX88" s="194"/>
      <c r="CY88" s="194"/>
      <c r="CZ88" s="194"/>
      <c r="DA88" s="194"/>
      <c r="DB88" s="194"/>
      <c r="DC88" s="194"/>
      <c r="DD88" s="194"/>
      <c r="DE88" s="194"/>
      <c r="DF88" s="194"/>
      <c r="DG88" s="194"/>
      <c r="DH88" s="194"/>
      <c r="DI88" s="194"/>
      <c r="DJ88" s="194"/>
      <c r="DK88" s="194"/>
      <c r="DL88" s="194"/>
      <c r="DM88" s="194"/>
      <c r="DN88" s="194"/>
      <c r="DO88" s="194"/>
      <c r="DP88" s="194"/>
      <c r="DQ88" s="194"/>
      <c r="DR88" s="194"/>
      <c r="DS88" s="194"/>
      <c r="DT88" s="194"/>
      <c r="DU88" s="194"/>
      <c r="DV88" s="194"/>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row>
    <row r="92" spans="17:237" x14ac:dyDescent="0.2">
      <c r="DM92" s="228"/>
    </row>
  </sheetData>
  <conditionalFormatting sqref="C2:C37">
    <cfRule type="cellIs" dxfId="0" priority="1" operator="notBetween">
      <formula>10</formula>
      <formula>-10</formula>
    </cfRule>
  </conditionalFormatting>
  <hyperlinks>
    <hyperlink ref="V28" r:id="rId1"/>
    <hyperlink ref="V6" r:id="rId2"/>
    <hyperlink ref="V14" r:id="rId3"/>
    <hyperlink ref="V3" r:id="rId4" display="mailto:j.l.holmes@austin.utexas.edu"/>
    <hyperlink ref="V17" r:id="rId5"/>
    <hyperlink ref="V30" r:id="rId6"/>
    <hyperlink ref="V22" r:id="rId7"/>
  </hyperlinks>
  <pageMargins left="0.7" right="0.7" top="0.75" bottom="0.75" header="0.3" footer="0.3"/>
  <pageSetup scale="11" fitToWidth="0" orientation="landscape"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V67"/>
  <sheetViews>
    <sheetView showGridLines="0" zoomScale="70" zoomScaleNormal="70" workbookViewId="0">
      <selection activeCell="Y32" sqref="Y32"/>
    </sheetView>
  </sheetViews>
  <sheetFormatPr defaultColWidth="9.140625" defaultRowHeight="14.25" x14ac:dyDescent="0.2"/>
  <cols>
    <col min="1" max="1" width="41" style="115" customWidth="1"/>
    <col min="2" max="2" width="8.28515625" style="101" bestFit="1" customWidth="1"/>
    <col min="3" max="5" width="7.5703125" style="101" bestFit="1" customWidth="1"/>
    <col min="6" max="6" width="9.140625" style="101" customWidth="1"/>
    <col min="7" max="7" width="8" style="101" bestFit="1" customWidth="1"/>
    <col min="8" max="8" width="7.42578125" style="101" customWidth="1"/>
    <col min="9" max="9" width="7.140625" style="101" bestFit="1" customWidth="1"/>
    <col min="10" max="10" width="7.42578125" style="101" bestFit="1" customWidth="1"/>
    <col min="11" max="11" width="7.140625" style="101" bestFit="1" customWidth="1"/>
    <col min="12" max="12" width="7.140625" style="101" customWidth="1"/>
    <col min="13" max="13" width="7.140625" style="101" bestFit="1" customWidth="1"/>
    <col min="14" max="14" width="7.42578125" style="101" bestFit="1" customWidth="1"/>
    <col min="15" max="15" width="7.5703125" style="101" bestFit="1" customWidth="1"/>
    <col min="16" max="16" width="7.140625" style="101" bestFit="1" customWidth="1"/>
    <col min="17" max="17" width="7.5703125" style="101" bestFit="1" customWidth="1"/>
    <col min="18" max="18" width="7.140625" style="101" bestFit="1" customWidth="1"/>
    <col min="19" max="21" width="7.5703125" style="101" bestFit="1" customWidth="1"/>
    <col min="22" max="22" width="9.140625" style="4" bestFit="1" customWidth="1"/>
    <col min="23" max="16384" width="9.140625" style="4"/>
  </cols>
  <sheetData>
    <row r="1" spans="1:22" x14ac:dyDescent="0.2">
      <c r="A1" s="148" t="str">
        <f>'Relative Weights'!B1</f>
        <v>THECB Texas Public University Expenditure Study Fiscal Year 2018</v>
      </c>
    </row>
    <row r="2" spans="1:22" x14ac:dyDescent="0.2">
      <c r="A2" s="28" t="str">
        <f>'Relative Weights'!B2</f>
        <v>Institution Survey for the Year Ended August 31, 2018</v>
      </c>
    </row>
    <row r="3" spans="1:22" x14ac:dyDescent="0.2">
      <c r="A3" s="178" t="s">
        <v>231</v>
      </c>
    </row>
    <row r="4" spans="1:22" ht="15" thickBot="1" x14ac:dyDescent="0.25">
      <c r="A4" s="152" t="s">
        <v>182</v>
      </c>
      <c r="B4" s="153" t="s">
        <v>187</v>
      </c>
      <c r="C4" s="153" t="s">
        <v>188</v>
      </c>
      <c r="D4" s="153" t="s">
        <v>189</v>
      </c>
      <c r="E4" s="153" t="s">
        <v>190</v>
      </c>
      <c r="F4" s="153" t="s">
        <v>186</v>
      </c>
      <c r="G4" s="153" t="s">
        <v>191</v>
      </c>
      <c r="H4" s="153" t="s">
        <v>192</v>
      </c>
      <c r="I4" s="153" t="s">
        <v>183</v>
      </c>
      <c r="J4" s="153" t="s">
        <v>193</v>
      </c>
      <c r="K4" s="153" t="s">
        <v>194</v>
      </c>
      <c r="L4" s="153" t="s">
        <v>688</v>
      </c>
      <c r="M4" s="153" t="s">
        <v>195</v>
      </c>
      <c r="N4" s="153" t="s">
        <v>196</v>
      </c>
      <c r="O4" s="153" t="s">
        <v>197</v>
      </c>
      <c r="P4" s="153" t="s">
        <v>198</v>
      </c>
      <c r="Q4" s="153" t="s">
        <v>199</v>
      </c>
      <c r="R4" s="153" t="s">
        <v>200</v>
      </c>
      <c r="S4" s="153" t="s">
        <v>201</v>
      </c>
      <c r="T4" s="153" t="s">
        <v>202</v>
      </c>
      <c r="U4" s="153" t="s">
        <v>203</v>
      </c>
      <c r="V4" s="154" t="s">
        <v>35</v>
      </c>
    </row>
    <row r="5" spans="1:22" x14ac:dyDescent="0.2">
      <c r="A5" s="122" t="s">
        <v>705</v>
      </c>
      <c r="B5" s="155">
        <f>UTA!$H$293</f>
        <v>304.9587350720862</v>
      </c>
      <c r="C5" s="156">
        <f>UTA!$H$294</f>
        <v>518.08005226137425</v>
      </c>
      <c r="D5" s="155">
        <f>UTA!$H$295</f>
        <v>458.6382473760608</v>
      </c>
      <c r="E5" s="155">
        <f>UTA!$H$296</f>
        <v>437.69354020519017</v>
      </c>
      <c r="F5" s="155">
        <f>UTA!$H$297</f>
        <v>0</v>
      </c>
      <c r="G5" s="155">
        <f>UTA!$H$298</f>
        <v>1090.80378193192</v>
      </c>
      <c r="H5" s="155">
        <f>UTA!$H$299</f>
        <v>408.76341525079846</v>
      </c>
      <c r="I5" s="155">
        <f>UTA!$H$300</f>
        <v>0</v>
      </c>
      <c r="J5" s="155">
        <f>UTA!$H$301</f>
        <v>404.12921480802191</v>
      </c>
      <c r="K5" s="155">
        <f>UTA!$H$302</f>
        <v>758.22763975961084</v>
      </c>
      <c r="L5" s="155">
        <f>UTA!$H$303</f>
        <v>0</v>
      </c>
      <c r="M5" s="155">
        <f>UTA!$H$304</f>
        <v>0</v>
      </c>
      <c r="N5" s="155">
        <f>UTA!$H$305</f>
        <v>82.061197769066553</v>
      </c>
      <c r="O5" s="155">
        <f>UTA!$H$306</f>
        <v>330.93758973427987</v>
      </c>
      <c r="P5" s="155">
        <f>UTA!$H$307</f>
        <v>0</v>
      </c>
      <c r="Q5" s="155">
        <f>UTA!$H$308</f>
        <v>560.19282146671344</v>
      </c>
      <c r="R5" s="155">
        <f>UTA!$H$309</f>
        <v>0</v>
      </c>
      <c r="S5" s="155">
        <f>UTA!$H$310</f>
        <v>510.59505040519008</v>
      </c>
      <c r="T5" s="155">
        <f>UTA!$H$311</f>
        <v>963.61877941739681</v>
      </c>
      <c r="U5" s="155">
        <f>UTA!$H$312</f>
        <v>357.77629832871298</v>
      </c>
      <c r="V5" s="123">
        <f>UTA!$H$313</f>
        <v>483.12182896758287</v>
      </c>
    </row>
    <row r="6" spans="1:22" x14ac:dyDescent="0.2">
      <c r="A6" s="124" t="s">
        <v>706</v>
      </c>
      <c r="B6" s="155">
        <f>UT!$H$293</f>
        <v>744.13211870520809</v>
      </c>
      <c r="C6" s="155">
        <f>UT!$H$294</f>
        <v>2060.6038793949938</v>
      </c>
      <c r="D6" s="155">
        <f>UT!$H$295</f>
        <v>876.6348289391417</v>
      </c>
      <c r="E6" s="155">
        <f>UT!$H$296</f>
        <v>2793.3614698979595</v>
      </c>
      <c r="F6" s="155">
        <f>UT!$H$297</f>
        <v>0</v>
      </c>
      <c r="G6" s="155">
        <f>UT!$H$298</f>
        <v>2191.7053211068983</v>
      </c>
      <c r="H6" s="155">
        <f>UT!$H$299</f>
        <v>720.3663866581561</v>
      </c>
      <c r="I6" s="155">
        <f>UT!$H$300</f>
        <v>1946.0921952337126</v>
      </c>
      <c r="J6" s="155">
        <f>UT!$H$301</f>
        <v>1615.6346446489079</v>
      </c>
      <c r="K6" s="155">
        <f>UT!$H$302</f>
        <v>1156.866163708987</v>
      </c>
      <c r="L6" s="155">
        <f>UT!$H$303</f>
        <v>0</v>
      </c>
      <c r="M6" s="155">
        <f>UT!$H$304</f>
        <v>0</v>
      </c>
      <c r="N6" s="155">
        <f>UT!$H$305</f>
        <v>162.61889668647535</v>
      </c>
      <c r="O6" s="155">
        <f>UT!$H$306</f>
        <v>626.18220675721045</v>
      </c>
      <c r="P6" s="155">
        <f>UT!$H$307</f>
        <v>1879.9746500944666</v>
      </c>
      <c r="Q6" s="155">
        <f>UT!$H$308</f>
        <v>971.59844347434694</v>
      </c>
      <c r="R6" s="155">
        <f>UT!$H$309</f>
        <v>0</v>
      </c>
      <c r="S6" s="155">
        <f>UT!$H$310</f>
        <v>0</v>
      </c>
      <c r="T6" s="155">
        <f>UT!$H$311</f>
        <v>328.29790516953852</v>
      </c>
      <c r="U6" s="155">
        <f>UT!$H$312</f>
        <v>1443.1626690885864</v>
      </c>
      <c r="V6" s="123">
        <f>UT!$H$313</f>
        <v>1280.8838584669884</v>
      </c>
    </row>
    <row r="7" spans="1:22" x14ac:dyDescent="0.2">
      <c r="A7" s="124" t="s">
        <v>707</v>
      </c>
      <c r="B7" s="155">
        <f>UTD!$H$293</f>
        <v>480.77865029072319</v>
      </c>
      <c r="C7" s="155">
        <f>UTD!$H$294</f>
        <v>665.28739070984659</v>
      </c>
      <c r="D7" s="155">
        <f>UTD!$H$295</f>
        <v>568.05379696448381</v>
      </c>
      <c r="E7" s="155">
        <f>UTD!$H$296</f>
        <v>525.1125689208526</v>
      </c>
      <c r="F7" s="155">
        <f>UTD!$H$297</f>
        <v>0</v>
      </c>
      <c r="G7" s="155">
        <f>UTD!$H$298</f>
        <v>775.97194626427006</v>
      </c>
      <c r="H7" s="155">
        <f>UTD!$H$299</f>
        <v>0</v>
      </c>
      <c r="I7" s="155">
        <f>UTD!$H$300</f>
        <v>0</v>
      </c>
      <c r="J7" s="155">
        <f>UTD!$H$301</f>
        <v>0</v>
      </c>
      <c r="K7" s="155">
        <f>UTD!$H$302</f>
        <v>881.92710660431885</v>
      </c>
      <c r="L7" s="155">
        <f>UTD!$H$303</f>
        <v>0</v>
      </c>
      <c r="M7" s="155">
        <f>UTD!$H$304</f>
        <v>0</v>
      </c>
      <c r="N7" s="155">
        <f>UTD!$H$305</f>
        <v>528.26891381288851</v>
      </c>
      <c r="O7" s="155">
        <f>UTD!$H$306</f>
        <v>591.097025663615</v>
      </c>
      <c r="P7" s="155">
        <f>UTD!$H$307</f>
        <v>0</v>
      </c>
      <c r="Q7" s="155">
        <f>UTD!$H$308</f>
        <v>806.05401624551394</v>
      </c>
      <c r="R7" s="155">
        <f>UTD!$H$309</f>
        <v>0</v>
      </c>
      <c r="S7" s="155">
        <f>UTD!$H$310</f>
        <v>747.34772576719581</v>
      </c>
      <c r="T7" s="155">
        <f>UTD!$H$311</f>
        <v>675.24492425524727</v>
      </c>
      <c r="U7" s="155">
        <f>UTD!$H$312</f>
        <v>0</v>
      </c>
      <c r="V7" s="123">
        <f>UTD!$H$313</f>
        <v>664.04836433867911</v>
      </c>
    </row>
    <row r="8" spans="1:22" x14ac:dyDescent="0.2">
      <c r="A8" s="124" t="s">
        <v>708</v>
      </c>
      <c r="B8" s="155">
        <f>UTEP!$H$293</f>
        <v>279.94435284845332</v>
      </c>
      <c r="C8" s="155">
        <f>UTEP!$H$294</f>
        <v>592.97971975120765</v>
      </c>
      <c r="D8" s="155">
        <f>UTEP!$H$295</f>
        <v>330.7395867422585</v>
      </c>
      <c r="E8" s="155">
        <f>UTEP!$H$296</f>
        <v>597.58994238674211</v>
      </c>
      <c r="F8" s="155">
        <f>UTEP!$H$297</f>
        <v>116.75895393601353</v>
      </c>
      <c r="G8" s="155">
        <f>UTEP!$H$298</f>
        <v>983.41771187244717</v>
      </c>
      <c r="H8" s="155">
        <f>UTEP!$H$299</f>
        <v>0</v>
      </c>
      <c r="I8" s="155">
        <f>UTEP!$H$300</f>
        <v>0</v>
      </c>
      <c r="J8" s="155">
        <f>UTEP!$H$301</f>
        <v>504.65453782513435</v>
      </c>
      <c r="K8" s="155">
        <f>UTEP!$H$302</f>
        <v>0</v>
      </c>
      <c r="L8" s="155">
        <f>UTEP!$H$303</f>
        <v>0</v>
      </c>
      <c r="M8" s="155">
        <f>UTEP!$H$304</f>
        <v>0</v>
      </c>
      <c r="N8" s="155">
        <f>UTEP!$H$305</f>
        <v>198.81475304920545</v>
      </c>
      <c r="O8" s="155">
        <f>UTEP!$H$306</f>
        <v>638.60387658141178</v>
      </c>
      <c r="P8" s="155">
        <f>UTEP!$H$307</f>
        <v>2280.1285054272826</v>
      </c>
      <c r="Q8" s="155">
        <f>UTEP!$H$308</f>
        <v>532.40638374407195</v>
      </c>
      <c r="R8" s="155">
        <f>UTEP!$H$309</f>
        <v>0</v>
      </c>
      <c r="S8" s="155">
        <f>UTEP!$H$310</f>
        <v>295.71501078903344</v>
      </c>
      <c r="T8" s="155">
        <f>UTEP!$H$311</f>
        <v>319.10453941669442</v>
      </c>
      <c r="U8" s="155">
        <f>UTEP!$H$312</f>
        <v>385.22377602696298</v>
      </c>
      <c r="V8" s="123">
        <f>UTEP!$H$313</f>
        <v>468.16031277775875</v>
      </c>
    </row>
    <row r="9" spans="1:22" x14ac:dyDescent="0.2">
      <c r="A9" s="124" t="s">
        <v>869</v>
      </c>
      <c r="B9" s="155">
        <f>UTRGV!$H$293</f>
        <v>280.36445754120831</v>
      </c>
      <c r="C9" s="155">
        <f>UTRGV!$H$294</f>
        <v>397.19955708740503</v>
      </c>
      <c r="D9" s="155">
        <f>UTRGV!$H$295</f>
        <v>379.433795079937</v>
      </c>
      <c r="E9" s="155">
        <f>UTRGV!$H$296</f>
        <v>425.42687402372582</v>
      </c>
      <c r="F9" s="155">
        <f>UTRGV!$H$297</f>
        <v>753.78674429128773</v>
      </c>
      <c r="G9" s="155">
        <f>UTRGV!$H$298</f>
        <v>599.81436106364504</v>
      </c>
      <c r="H9" s="155">
        <f>UTRGV!$H$299</f>
        <v>290.45912686477988</v>
      </c>
      <c r="I9" s="155">
        <f>UTRGV!$H$300</f>
        <v>0</v>
      </c>
      <c r="J9" s="155">
        <f>UTRGV!$H$301</f>
        <v>520.49274046581263</v>
      </c>
      <c r="K9" s="155">
        <f>UTRGV!$H$302</f>
        <v>983.43344562768846</v>
      </c>
      <c r="L9" s="155">
        <f>UTRGV!$H$303</f>
        <v>0</v>
      </c>
      <c r="M9" s="155">
        <f>UTRGV!$H$304</f>
        <v>0</v>
      </c>
      <c r="N9" s="155">
        <f>UTRGV!$H$305</f>
        <v>199.61511056359186</v>
      </c>
      <c r="O9" s="155">
        <f>UTRGV!$H$306</f>
        <v>370.70540339335236</v>
      </c>
      <c r="P9" s="155">
        <f>UTRGV!$H$307</f>
        <v>0</v>
      </c>
      <c r="Q9" s="155">
        <f>UTRGV!$H$308</f>
        <v>443.85322999051579</v>
      </c>
      <c r="R9" s="155">
        <f>UTRGV!$H$309</f>
        <v>0</v>
      </c>
      <c r="S9" s="155">
        <f>UTRGV!$H$310</f>
        <v>473.6709273654975</v>
      </c>
      <c r="T9" s="155">
        <f>UTRGV!$H$311</f>
        <v>377.61748838687055</v>
      </c>
      <c r="U9" s="155">
        <f>UTRGV!$H$312</f>
        <v>764.33907386725161</v>
      </c>
      <c r="V9" s="123">
        <f>UTRGV!$H$313</f>
        <v>365.01199151241667</v>
      </c>
    </row>
    <row r="10" spans="1:22" x14ac:dyDescent="0.2">
      <c r="A10" s="124" t="s">
        <v>709</v>
      </c>
      <c r="B10" s="155">
        <f>UTPB!$H$293</f>
        <v>283.95139241403899</v>
      </c>
      <c r="C10" s="155">
        <f>UTPB!$H$294</f>
        <v>437.4564088593815</v>
      </c>
      <c r="D10" s="155">
        <f>UTPB!$H$295</f>
        <v>445.51617362134147</v>
      </c>
      <c r="E10" s="155">
        <f>UTPB!$H$296</f>
        <v>310.40617098660863</v>
      </c>
      <c r="F10" s="155">
        <f>UTPB!$H$297</f>
        <v>0</v>
      </c>
      <c r="G10" s="155">
        <f>UTPB!$H$298</f>
        <v>610.79540826659388</v>
      </c>
      <c r="H10" s="155">
        <f>UTPB!$H$299</f>
        <v>452.31559556738102</v>
      </c>
      <c r="I10" s="155">
        <f>UTPB!$H$300</f>
        <v>0</v>
      </c>
      <c r="J10" s="155">
        <f>UTPB!$H$301</f>
        <v>453.22874443541485</v>
      </c>
      <c r="K10" s="155">
        <f>UTPB!$H$302</f>
        <v>0</v>
      </c>
      <c r="L10" s="155">
        <f>UTPB!$H$303</f>
        <v>0</v>
      </c>
      <c r="M10" s="155">
        <f>UTPB!$H$304</f>
        <v>0</v>
      </c>
      <c r="N10" s="155">
        <f>UTPB!$H$305</f>
        <v>252.31787872223381</v>
      </c>
      <c r="O10" s="155">
        <f>UTPB!$H$306</f>
        <v>361.76730071353097</v>
      </c>
      <c r="P10" s="155">
        <f>UTPB!$H$307</f>
        <v>0</v>
      </c>
      <c r="Q10" s="155">
        <f>UTPB!$H$308</f>
        <v>357.93959326243981</v>
      </c>
      <c r="R10" s="155">
        <f>UTPB!$H$309</f>
        <v>0</v>
      </c>
      <c r="S10" s="155">
        <f>UTPB!$H$310</f>
        <v>735.11277392334716</v>
      </c>
      <c r="T10" s="155">
        <f>UTPB!$H$311</f>
        <v>457.46492836982031</v>
      </c>
      <c r="U10" s="155">
        <f>UTPB!$H$312</f>
        <v>698.22760561745122</v>
      </c>
      <c r="V10" s="123">
        <f>UTPB!$H$313</f>
        <v>360.33603539470755</v>
      </c>
    </row>
    <row r="11" spans="1:22" x14ac:dyDescent="0.2">
      <c r="A11" s="124" t="s">
        <v>710</v>
      </c>
      <c r="B11" s="155">
        <f>UTSA!$H$293</f>
        <v>281.82244085713199</v>
      </c>
      <c r="C11" s="155">
        <f>UTSA!$H$294</f>
        <v>506.52653129285045</v>
      </c>
      <c r="D11" s="155">
        <f>UTSA!$H$295</f>
        <v>545.55324966813623</v>
      </c>
      <c r="E11" s="155">
        <f>UTSA!$H$296</f>
        <v>812.94810657552068</v>
      </c>
      <c r="F11" s="155">
        <f>UTSA!$H$297</f>
        <v>272.20212261548949</v>
      </c>
      <c r="G11" s="155">
        <f>UTSA!$H$298</f>
        <v>832.35376058195118</v>
      </c>
      <c r="H11" s="155">
        <f>UTSA!$H$299</f>
        <v>829.13561841296496</v>
      </c>
      <c r="I11" s="155">
        <f>UTSA!$H$300</f>
        <v>0</v>
      </c>
      <c r="J11" s="155">
        <f>UTSA!$H$301</f>
        <v>728.32507175363878</v>
      </c>
      <c r="K11" s="155">
        <f>UTSA!$H$302</f>
        <v>366.42779557575756</v>
      </c>
      <c r="L11" s="155">
        <f>UTSA!$H$303</f>
        <v>0</v>
      </c>
      <c r="M11" s="155">
        <f>UTSA!$H$304</f>
        <v>2692.8325468851326</v>
      </c>
      <c r="N11" s="155">
        <f>UTSA!$H$305</f>
        <v>63.141538738370627</v>
      </c>
      <c r="O11" s="155">
        <f>UTSA!$H$306</f>
        <v>326.89487079720845</v>
      </c>
      <c r="P11" s="155">
        <f>UTSA!$H$307</f>
        <v>0</v>
      </c>
      <c r="Q11" s="155">
        <f>UTSA!$H$308</f>
        <v>424.05094559509251</v>
      </c>
      <c r="R11" s="155">
        <f>UTSA!$H$309</f>
        <v>0</v>
      </c>
      <c r="S11" s="155">
        <f>UTSA!$H$310</f>
        <v>370.43746961635048</v>
      </c>
      <c r="T11" s="155">
        <f>UTSA!$H$311</f>
        <v>743.56611748974092</v>
      </c>
      <c r="U11" s="155">
        <f>UTSA!$H$312</f>
        <v>0</v>
      </c>
      <c r="V11" s="123">
        <f>UTSA!$H$313</f>
        <v>446.29564863809122</v>
      </c>
    </row>
    <row r="12" spans="1:22" x14ac:dyDescent="0.2">
      <c r="A12" s="124" t="s">
        <v>711</v>
      </c>
      <c r="B12" s="155">
        <f>UTT!$H$293</f>
        <v>363.49439807143403</v>
      </c>
      <c r="C12" s="155">
        <f>UTT!$H$294</f>
        <v>411.34108421164535</v>
      </c>
      <c r="D12" s="155">
        <f>UTT!$H$295</f>
        <v>574.06297395206036</v>
      </c>
      <c r="E12" s="155">
        <f>UTT!$H$296</f>
        <v>486.46645774679035</v>
      </c>
      <c r="F12" s="155">
        <f>UTT!$H$297</f>
        <v>0</v>
      </c>
      <c r="G12" s="155">
        <f>UTT!$H$298</f>
        <v>566.25559381241999</v>
      </c>
      <c r="H12" s="155">
        <f>UTT!$H$299</f>
        <v>344.83065779953301</v>
      </c>
      <c r="I12" s="155">
        <f>UTT!$H$300</f>
        <v>0</v>
      </c>
      <c r="J12" s="155">
        <f>UTT!$H$301</f>
        <v>0</v>
      </c>
      <c r="K12" s="155">
        <f>UTT!$H$302</f>
        <v>172.40868896728904</v>
      </c>
      <c r="L12" s="155">
        <f>UTT!$H$303</f>
        <v>0</v>
      </c>
      <c r="M12" s="155">
        <f>UTT!$H$304</f>
        <v>0</v>
      </c>
      <c r="N12" s="155">
        <f>UTT!$H$305</f>
        <v>172.03419885073032</v>
      </c>
      <c r="O12" s="155">
        <f>UTT!$H$306</f>
        <v>329.10976131390061</v>
      </c>
      <c r="P12" s="155">
        <f>UTT!$H$307</f>
        <v>0</v>
      </c>
      <c r="Q12" s="155">
        <f>UTT!$H$308</f>
        <v>430.32665259647439</v>
      </c>
      <c r="R12" s="155">
        <f>UTT!$H$309</f>
        <v>0</v>
      </c>
      <c r="S12" s="155">
        <f>UTT!$H$310</f>
        <v>260.30049774641708</v>
      </c>
      <c r="T12" s="155">
        <f>UTT!$H$311</f>
        <v>449.50116640812661</v>
      </c>
      <c r="U12" s="155">
        <f>UTT!$H$312</f>
        <v>570.05485793027935</v>
      </c>
      <c r="V12" s="123">
        <f>UTT!$H$313</f>
        <v>447.65406855175439</v>
      </c>
    </row>
    <row r="13" spans="1:22" x14ac:dyDescent="0.2">
      <c r="A13" s="124" t="s">
        <v>109</v>
      </c>
      <c r="B13" s="155">
        <f>TAMU!$H$293</f>
        <v>476.28187357071306</v>
      </c>
      <c r="C13" s="155">
        <f>TAMU!$H$294</f>
        <v>853.55300634515606</v>
      </c>
      <c r="D13" s="155">
        <f>TAMU!$H$295</f>
        <v>321.1640453632811</v>
      </c>
      <c r="E13" s="155">
        <f>TAMU!$H$296</f>
        <v>1042.9142048692615</v>
      </c>
      <c r="F13" s="155">
        <f>TAMU!$H$297</f>
        <v>738.54535043791691</v>
      </c>
      <c r="G13" s="155">
        <f>TAMU!$H$298</f>
        <v>1015.1561232079266</v>
      </c>
      <c r="H13" s="155">
        <f>TAMU!$H$299</f>
        <v>667.23977121921416</v>
      </c>
      <c r="I13" s="155">
        <f>TAMU!$H$300</f>
        <v>2153.3969345802889</v>
      </c>
      <c r="J13" s="155">
        <f>TAMU!$H$301</f>
        <v>0</v>
      </c>
      <c r="K13" s="155">
        <f>TAMU!$H$302</f>
        <v>528.71522746461574</v>
      </c>
      <c r="L13" s="155">
        <f>TAMU!$H$303</f>
        <v>6030.8918934307558</v>
      </c>
      <c r="M13" s="155">
        <f>TAMU!$H$304</f>
        <v>0</v>
      </c>
      <c r="N13" s="155">
        <f>TAMU!$H$305</f>
        <v>416.95692290095741</v>
      </c>
      <c r="O13" s="155">
        <f>TAMU!$H$306</f>
        <v>498.78911308039488</v>
      </c>
      <c r="P13" s="155">
        <f>TAMU!$H$307</f>
        <v>0</v>
      </c>
      <c r="Q13" s="155">
        <f>TAMU!$H$308</f>
        <v>534.85738689999494</v>
      </c>
      <c r="R13" s="155">
        <f>TAMU!$H$309</f>
        <v>0</v>
      </c>
      <c r="S13" s="155">
        <f>TAMU!$H$310</f>
        <v>428.53049240434734</v>
      </c>
      <c r="T13" s="155">
        <f>TAMU!$H$311</f>
        <v>524.1114283009797</v>
      </c>
      <c r="U13" s="155">
        <f>TAMU!$H$312</f>
        <v>0</v>
      </c>
      <c r="V13" s="123">
        <f>TAMU!$H$313</f>
        <v>760.59629374192866</v>
      </c>
    </row>
    <row r="14" spans="1:22" x14ac:dyDescent="0.2">
      <c r="A14" s="124" t="s">
        <v>697</v>
      </c>
      <c r="B14" s="155">
        <f>TAMUG!$H$293</f>
        <v>352.02997693062429</v>
      </c>
      <c r="C14" s="155">
        <f>TAMUG!$H$294</f>
        <v>1126.1831197388733</v>
      </c>
      <c r="D14" s="155">
        <f>TAMUG!$H$295</f>
        <v>580.11837581888233</v>
      </c>
      <c r="E14" s="155">
        <f>TAMUG!$H$296</f>
        <v>0</v>
      </c>
      <c r="F14" s="155">
        <f>TAMUG!$H$297</f>
        <v>2228.0691297718768</v>
      </c>
      <c r="G14" s="155">
        <f>TAMUG!$H$298</f>
        <v>1097.3386126828134</v>
      </c>
      <c r="H14" s="155">
        <f>TAMUG!$H$299</f>
        <v>0</v>
      </c>
      <c r="I14" s="155">
        <f>TAMUG!$H$300</f>
        <v>0</v>
      </c>
      <c r="J14" s="155">
        <f>TAMUG!$H$301</f>
        <v>0</v>
      </c>
      <c r="K14" s="155">
        <f>TAMUG!$H$302</f>
        <v>634.51797588943236</v>
      </c>
      <c r="L14" s="155">
        <f>TAMUG!$H$303</f>
        <v>0</v>
      </c>
      <c r="M14" s="155">
        <f>TAMUG!$H$304</f>
        <v>593.89639223046186</v>
      </c>
      <c r="N14" s="155">
        <f>TAMUG!$H$305</f>
        <v>1047.7252666120978</v>
      </c>
      <c r="O14" s="155">
        <f>TAMUG!$H$306</f>
        <v>620.03919786704466</v>
      </c>
      <c r="P14" s="155">
        <f>TAMUG!$H$307</f>
        <v>0</v>
      </c>
      <c r="Q14" s="155">
        <f>TAMUG!$H$308</f>
        <v>570.33297619947166</v>
      </c>
      <c r="R14" s="155">
        <f>TAMUG!$H$309</f>
        <v>0</v>
      </c>
      <c r="S14" s="155">
        <f>TAMUG!$H$310</f>
        <v>0</v>
      </c>
      <c r="T14" s="155">
        <f>TAMUG!$H$311</f>
        <v>995.18835362366258</v>
      </c>
      <c r="U14" s="155">
        <f>TAMUG!$H$312</f>
        <v>0</v>
      </c>
      <c r="V14" s="123">
        <f>TAMUG!$H$313</f>
        <v>723.11655454848494</v>
      </c>
    </row>
    <row r="15" spans="1:22" x14ac:dyDescent="0.2">
      <c r="A15" s="124" t="s">
        <v>693</v>
      </c>
      <c r="B15" s="155">
        <f>PVAMU!$H$293</f>
        <v>331.97758864929204</v>
      </c>
      <c r="C15" s="155">
        <f>PVAMU!$H$294</f>
        <v>347.13685824531723</v>
      </c>
      <c r="D15" s="155">
        <f>PVAMU!$H$295</f>
        <v>431.10215867714317</v>
      </c>
      <c r="E15" s="155">
        <f>PVAMU!$H$296</f>
        <v>589.95913672816869</v>
      </c>
      <c r="F15" s="155">
        <f>PVAMU!$H$297</f>
        <v>3972.4879250609524</v>
      </c>
      <c r="G15" s="155">
        <f>PVAMU!$H$298</f>
        <v>855.62035717625383</v>
      </c>
      <c r="H15" s="155">
        <f>PVAMU!$H$299</f>
        <v>325.07785629776129</v>
      </c>
      <c r="I15" s="155">
        <f>PVAMU!$H$300</f>
        <v>0</v>
      </c>
      <c r="J15" s="155">
        <f>PVAMU!$H$301</f>
        <v>474.30075620563088</v>
      </c>
      <c r="K15" s="155">
        <f>PVAMU!$H$302</f>
        <v>0</v>
      </c>
      <c r="L15" s="155">
        <f>PVAMU!$H$303</f>
        <v>0</v>
      </c>
      <c r="M15" s="155">
        <f>PVAMU!$H$304</f>
        <v>297.30024023829418</v>
      </c>
      <c r="N15" s="155">
        <f>PVAMU!$H$305</f>
        <v>571.43114970113106</v>
      </c>
      <c r="O15" s="155">
        <f>PVAMU!$H$306</f>
        <v>307.02519076863035</v>
      </c>
      <c r="P15" s="155">
        <f>PVAMU!$H$307</f>
        <v>0</v>
      </c>
      <c r="Q15" s="155">
        <f>PVAMU!$H$308</f>
        <v>499.56712478877716</v>
      </c>
      <c r="R15" s="155">
        <f>PVAMU!$H$309</f>
        <v>0</v>
      </c>
      <c r="S15" s="155">
        <f>PVAMU!$H$310</f>
        <v>1082.1873951744496</v>
      </c>
      <c r="T15" s="155">
        <f>PVAMU!$H$311</f>
        <v>585.86314201245079</v>
      </c>
      <c r="U15" s="155">
        <f>PVAMU!$H$312</f>
        <v>1006.5228348992955</v>
      </c>
      <c r="V15" s="123">
        <f>PVAMU!$H$313</f>
        <v>521.00267356992231</v>
      </c>
    </row>
    <row r="16" spans="1:22" x14ac:dyDescent="0.2">
      <c r="A16" s="124" t="s">
        <v>696</v>
      </c>
      <c r="B16" s="155">
        <f>TAR!$H$293</f>
        <v>295.13988646681173</v>
      </c>
      <c r="C16" s="155">
        <f>TAR!$H$294</f>
        <v>320.21105440246794</v>
      </c>
      <c r="D16" s="155">
        <f>TAR!$H$295</f>
        <v>399.34450877431112</v>
      </c>
      <c r="E16" s="155">
        <f>TAR!$H$296</f>
        <v>491.84901697360488</v>
      </c>
      <c r="F16" s="155">
        <f>TAR!$H$297</f>
        <v>377.84090193315308</v>
      </c>
      <c r="G16" s="155">
        <f>TAR!$H$298</f>
        <v>520.13841703450589</v>
      </c>
      <c r="H16" s="155">
        <f>TAR!$H$299</f>
        <v>358.67844432814326</v>
      </c>
      <c r="I16" s="155">
        <f>TAR!$H$300</f>
        <v>0</v>
      </c>
      <c r="J16" s="155">
        <f>TAR!$H$301</f>
        <v>543.31051426119211</v>
      </c>
      <c r="K16" s="155">
        <f>TAR!$H$302</f>
        <v>0</v>
      </c>
      <c r="L16" s="155">
        <f>TAR!$H$303</f>
        <v>0</v>
      </c>
      <c r="M16" s="155">
        <f>TAR!$H$304</f>
        <v>0</v>
      </c>
      <c r="N16" s="155">
        <f>TAR!$H$305</f>
        <v>245.35221394963312</v>
      </c>
      <c r="O16" s="155">
        <f>TAR!$H$306</f>
        <v>395.31710369843023</v>
      </c>
      <c r="P16" s="155">
        <f>TAR!$H$307</f>
        <v>0</v>
      </c>
      <c r="Q16" s="155">
        <f>TAR!$H$308</f>
        <v>412.46356566439829</v>
      </c>
      <c r="R16" s="155">
        <f>TAR!$H$309</f>
        <v>0</v>
      </c>
      <c r="S16" s="155">
        <f>TAR!$H$310</f>
        <v>653.09307162759478</v>
      </c>
      <c r="T16" s="155">
        <f>TAR!$H$311</f>
        <v>418.79801493376181</v>
      </c>
      <c r="U16" s="155">
        <f>TAR!$H$312</f>
        <v>378.3035186371041</v>
      </c>
      <c r="V16" s="123">
        <f>TAR!$H$313</f>
        <v>365.22934340593099</v>
      </c>
    </row>
    <row r="17" spans="1:22" x14ac:dyDescent="0.2">
      <c r="A17" s="214" t="s">
        <v>703</v>
      </c>
      <c r="B17" s="155">
        <f>TAMUCT!$H$293</f>
        <v>511.88886706220256</v>
      </c>
      <c r="C17" s="155">
        <f>TAMUCT!$H$294</f>
        <v>583.24137223953267</v>
      </c>
      <c r="D17" s="155">
        <f>TAMUCT!$H$295</f>
        <v>680.41331381293924</v>
      </c>
      <c r="E17" s="155">
        <f>TAMUCT!$H$296</f>
        <v>741.02573740705975</v>
      </c>
      <c r="F17" s="155">
        <f>TAMUCT!$H$297</f>
        <v>0</v>
      </c>
      <c r="G17" s="155">
        <f>TAMUCT!$H$298</f>
        <v>570.87773971816841</v>
      </c>
      <c r="H17" s="155">
        <f>TAMUCT!$H$299</f>
        <v>625.67288909645379</v>
      </c>
      <c r="I17" s="155">
        <f>TAMUCT!$H$300</f>
        <v>0</v>
      </c>
      <c r="J17" s="155">
        <f>TAMUCT!$H$301</f>
        <v>516.91835901921149</v>
      </c>
      <c r="K17" s="155">
        <f>TAMUCT!$H$302</f>
        <v>0</v>
      </c>
      <c r="L17" s="155">
        <f>TAMUCT!$H$303</f>
        <v>0</v>
      </c>
      <c r="M17" s="155">
        <f>TAMUCT!$H$304</f>
        <v>0</v>
      </c>
      <c r="N17" s="155">
        <f>TAMUCT!$H$305</f>
        <v>0</v>
      </c>
      <c r="O17" s="155">
        <f>TAMUCT!$H$306</f>
        <v>1223.319180011702</v>
      </c>
      <c r="P17" s="155">
        <f>TAMUCT!$H$307</f>
        <v>0</v>
      </c>
      <c r="Q17" s="155">
        <f>TAMUCT!$H$308</f>
        <v>522.54158028186498</v>
      </c>
      <c r="R17" s="155">
        <f>TAMUCT!$H$309</f>
        <v>0</v>
      </c>
      <c r="S17" s="155">
        <f>TAMUCT!$H$310</f>
        <v>672.61030166529156</v>
      </c>
      <c r="T17" s="155">
        <f>TAMUCT!$H$311</f>
        <v>603.41117836906346</v>
      </c>
      <c r="U17" s="155">
        <f>TAMUCT!$H$312</f>
        <v>559.86921612722983</v>
      </c>
      <c r="V17" s="123">
        <f>TAMUCT!$H$313</f>
        <v>546.75674498662408</v>
      </c>
    </row>
    <row r="18" spans="1:22" x14ac:dyDescent="0.2">
      <c r="A18" s="124" t="s">
        <v>698</v>
      </c>
      <c r="B18" s="155">
        <f>TAMUC!$H$293</f>
        <v>321.41386423516855</v>
      </c>
      <c r="C18" s="155">
        <f>TAMUC!$H$294</f>
        <v>363.71407227868559</v>
      </c>
      <c r="D18" s="155">
        <f>TAMUC!$H$295</f>
        <v>479.91136008149016</v>
      </c>
      <c r="E18" s="155">
        <f>TAMUC!$H$296</f>
        <v>422.39894930131516</v>
      </c>
      <c r="F18" s="155">
        <f>TAMUC!$H$297</f>
        <v>455.43924692121999</v>
      </c>
      <c r="G18" s="155">
        <f>TAMUC!$H$298</f>
        <v>523.60079875335009</v>
      </c>
      <c r="H18" s="155">
        <f>TAMUC!$H$299</f>
        <v>400.00856304131139</v>
      </c>
      <c r="I18" s="155">
        <f>TAMUC!$H$300</f>
        <v>0</v>
      </c>
      <c r="J18" s="155">
        <f>TAMUC!$H$301</f>
        <v>371.50516575943709</v>
      </c>
      <c r="K18" s="155">
        <f>TAMUC!$H$302</f>
        <v>431.59099900534011</v>
      </c>
      <c r="L18" s="155">
        <f>TAMUC!$H$303</f>
        <v>0</v>
      </c>
      <c r="M18" s="155">
        <f>TAMUC!$H$304</f>
        <v>0</v>
      </c>
      <c r="N18" s="155">
        <f>TAMUC!$H$305</f>
        <v>1344.0592100524348</v>
      </c>
      <c r="O18" s="155">
        <f>TAMUC!$H$306</f>
        <v>328.50716629232812</v>
      </c>
      <c r="P18" s="155">
        <f>TAMUC!$H$307</f>
        <v>0</v>
      </c>
      <c r="Q18" s="155">
        <f>TAMUC!$H$308</f>
        <v>414.08373956772778</v>
      </c>
      <c r="R18" s="155">
        <f>TAMUC!$H$309</f>
        <v>0</v>
      </c>
      <c r="S18" s="155">
        <f>TAMUC!$H$310</f>
        <v>109.23691789522604</v>
      </c>
      <c r="T18" s="155">
        <f>TAMUC!$H$311</f>
        <v>550.04768116572711</v>
      </c>
      <c r="U18" s="155">
        <f>TAMUC!$H$312</f>
        <v>967.55261205047498</v>
      </c>
      <c r="V18" s="123">
        <f>TAMUC!$H$313</f>
        <v>389.51211877702514</v>
      </c>
    </row>
    <row r="19" spans="1:22" x14ac:dyDescent="0.2">
      <c r="A19" s="124" t="s">
        <v>699</v>
      </c>
      <c r="B19" s="155">
        <f>TAMUCC!$H$293</f>
        <v>288.5951668656121</v>
      </c>
      <c r="C19" s="155">
        <f>TAMUCC!$H$294</f>
        <v>608.3692921182419</v>
      </c>
      <c r="D19" s="155">
        <f>TAMUCC!$H$295</f>
        <v>422.52376231614028</v>
      </c>
      <c r="E19" s="155">
        <f>TAMUCC!$H$296</f>
        <v>838.30666728402753</v>
      </c>
      <c r="F19" s="155">
        <f>TAMUCC!$H$297</f>
        <v>924.1358259216322</v>
      </c>
      <c r="G19" s="155">
        <f>TAMUCC!$H$298</f>
        <v>523.5172718823826</v>
      </c>
      <c r="H19" s="155">
        <f>TAMUCC!$H$299</f>
        <v>0</v>
      </c>
      <c r="I19" s="155">
        <f>TAMUCC!$H$300</f>
        <v>0</v>
      </c>
      <c r="J19" s="155">
        <f>TAMUCC!$H$301</f>
        <v>317.48395722815565</v>
      </c>
      <c r="K19" s="155">
        <f>TAMUCC!$H$302</f>
        <v>0</v>
      </c>
      <c r="L19" s="155">
        <f>TAMUCC!$H$303</f>
        <v>0</v>
      </c>
      <c r="M19" s="155">
        <f>TAMUCC!$H$304</f>
        <v>0</v>
      </c>
      <c r="N19" s="155">
        <f>TAMUCC!$H$305</f>
        <v>258.2569175802347</v>
      </c>
      <c r="O19" s="155">
        <f>TAMUCC!$H$306</f>
        <v>339.27068577785138</v>
      </c>
      <c r="P19" s="155">
        <f>TAMUCC!$H$307</f>
        <v>0</v>
      </c>
      <c r="Q19" s="155">
        <f>TAMUCC!$H$308</f>
        <v>490.85284558741068</v>
      </c>
      <c r="R19" s="155">
        <f>TAMUCC!$H$309</f>
        <v>0</v>
      </c>
      <c r="S19" s="155">
        <f>TAMUCC!$H$310</f>
        <v>443.0371846975375</v>
      </c>
      <c r="T19" s="155">
        <f>TAMUCC!$H$311</f>
        <v>579.26128995452996</v>
      </c>
      <c r="U19" s="155">
        <f>TAMUCC!$H$312</f>
        <v>751.20364369818935</v>
      </c>
      <c r="V19" s="123">
        <f>TAMUCC!$H$313</f>
        <v>462.58703499996562</v>
      </c>
    </row>
    <row r="20" spans="1:22" x14ac:dyDescent="0.2">
      <c r="A20" s="214" t="s">
        <v>700</v>
      </c>
      <c r="B20" s="155">
        <f>TAMUK!$H$293</f>
        <v>368.68079726750358</v>
      </c>
      <c r="C20" s="155">
        <f>TAMUK!$H$294</f>
        <v>447.48874272181456</v>
      </c>
      <c r="D20" s="155">
        <f>TAMUK!$H$295</f>
        <v>504.87545626338584</v>
      </c>
      <c r="E20" s="155">
        <f>TAMUK!$H$296</f>
        <v>570.88985315533671</v>
      </c>
      <c r="F20" s="155">
        <f>TAMUK!$H$297</f>
        <v>1389.0143845961627</v>
      </c>
      <c r="G20" s="155">
        <f>TAMUK!$H$298</f>
        <v>677.40376954597923</v>
      </c>
      <c r="H20" s="155">
        <f>TAMUK!$H$299</f>
        <v>1346.4552511038476</v>
      </c>
      <c r="I20" s="155">
        <f>TAMUK!$H$300</f>
        <v>0</v>
      </c>
      <c r="J20" s="155">
        <f>TAMUK!$H$301</f>
        <v>441.55665274829471</v>
      </c>
      <c r="K20" s="155">
        <f>TAMUK!$H$302</f>
        <v>529.4421483479789</v>
      </c>
      <c r="L20" s="155">
        <f>TAMUK!$H$303</f>
        <v>0</v>
      </c>
      <c r="M20" s="155">
        <f>TAMUK!$H$304</f>
        <v>1500.7113621115459</v>
      </c>
      <c r="N20" s="155">
        <f>TAMUK!$H$305</f>
        <v>462.49353711890035</v>
      </c>
      <c r="O20" s="155">
        <f>TAMUK!$H$306</f>
        <v>501.86871390207352</v>
      </c>
      <c r="P20" s="155">
        <f>TAMUK!$H$307</f>
        <v>0</v>
      </c>
      <c r="Q20" s="155">
        <f>TAMUK!$H$308</f>
        <v>531.92529936839185</v>
      </c>
      <c r="R20" s="155">
        <f>TAMUK!$H$309</f>
        <v>0</v>
      </c>
      <c r="S20" s="155">
        <f>TAMUK!$H$310</f>
        <v>607.18783031951034</v>
      </c>
      <c r="T20" s="155">
        <f>TAMUK!$H$311</f>
        <v>661.93549772499273</v>
      </c>
      <c r="U20" s="155">
        <f>TAMUK!$H$312</f>
        <v>0</v>
      </c>
      <c r="V20" s="123">
        <f>TAMUK!$H$313</f>
        <v>532.7945626707899</v>
      </c>
    </row>
    <row r="21" spans="1:22" x14ac:dyDescent="0.2">
      <c r="A21" s="214" t="s">
        <v>701</v>
      </c>
      <c r="B21" s="155">
        <f>TAMUSA!$H$293</f>
        <v>342.60947381927315</v>
      </c>
      <c r="C21" s="155">
        <f>TAMUSA!$H$294</f>
        <v>374.93899251568462</v>
      </c>
      <c r="D21" s="155">
        <f>TAMUSA!$H$295</f>
        <v>238.26644570589531</v>
      </c>
      <c r="E21" s="155">
        <f>TAMUSA!$H$296</f>
        <v>432.66551023861382</v>
      </c>
      <c r="F21" s="155">
        <f>TAMUSA!$H$297</f>
        <v>0</v>
      </c>
      <c r="G21" s="155">
        <f>TAMUSA!$H$298</f>
        <v>459.46774488601835</v>
      </c>
      <c r="H21" s="155">
        <f>TAMUSA!$H$299</f>
        <v>577.59519300021373</v>
      </c>
      <c r="I21" s="155">
        <f>TAMUSA!$H$300</f>
        <v>0</v>
      </c>
      <c r="J21" s="155">
        <f>TAMUSA!$H$301</f>
        <v>0</v>
      </c>
      <c r="K21" s="155">
        <f>TAMUSA!$H$302</f>
        <v>0</v>
      </c>
      <c r="L21" s="155">
        <f>TAMUSA!$H$303</f>
        <v>0</v>
      </c>
      <c r="M21" s="155">
        <f>TAMUSA!$H$304</f>
        <v>0</v>
      </c>
      <c r="N21" s="155">
        <f>TAMUSA!$H$305</f>
        <v>223.0772282752809</v>
      </c>
      <c r="O21" s="155">
        <f>TAMUSA!$H$306</f>
        <v>299.68329843848187</v>
      </c>
      <c r="P21" s="155">
        <f>TAMUSA!$H$307</f>
        <v>0</v>
      </c>
      <c r="Q21" s="155">
        <f>TAMUSA!$H$308</f>
        <v>367.17511437647119</v>
      </c>
      <c r="R21" s="155">
        <f>TAMUSA!$H$309</f>
        <v>0</v>
      </c>
      <c r="S21" s="155">
        <f>TAMUSA!$H$310</f>
        <v>610.19219492764739</v>
      </c>
      <c r="T21" s="155">
        <f>TAMUSA!$H$311</f>
        <v>224.43501915260995</v>
      </c>
      <c r="U21" s="155">
        <f>TAMUSA!$H$312</f>
        <v>0</v>
      </c>
      <c r="V21" s="123">
        <f>TAMUSA!$H$313</f>
        <v>371.833769857086</v>
      </c>
    </row>
    <row r="22" spans="1:22" x14ac:dyDescent="0.2">
      <c r="A22" s="124" t="s">
        <v>716</v>
      </c>
      <c r="B22" s="155">
        <f>TAMIU!$H$293</f>
        <v>274.59598253361281</v>
      </c>
      <c r="C22" s="155">
        <f>TAMIU!$H$294</f>
        <v>308.36448714253493</v>
      </c>
      <c r="D22" s="155">
        <f>TAMIU!$H$295</f>
        <v>577.75909785156432</v>
      </c>
      <c r="E22" s="155">
        <f>TAMIU!$H$296</f>
        <v>531.44073507706514</v>
      </c>
      <c r="F22" s="155">
        <f>TAMIU!$H$297</f>
        <v>0</v>
      </c>
      <c r="G22" s="155">
        <f>TAMIU!$H$298</f>
        <v>758.80052655061866</v>
      </c>
      <c r="H22" s="155">
        <f>TAMIU!$H$299</f>
        <v>350.13864345388725</v>
      </c>
      <c r="I22" s="155">
        <f>TAMIU!$H$300</f>
        <v>0</v>
      </c>
      <c r="J22" s="155">
        <f>TAMIU!$H$301</f>
        <v>621.59834940365101</v>
      </c>
      <c r="K22" s="155">
        <f>TAMIU!$H$302</f>
        <v>0</v>
      </c>
      <c r="L22" s="155">
        <f>TAMIU!$H$303</f>
        <v>0</v>
      </c>
      <c r="M22" s="155">
        <f>TAMIU!$H$304</f>
        <v>0</v>
      </c>
      <c r="N22" s="155">
        <f>TAMIU!$H$305</f>
        <v>339.61210467411956</v>
      </c>
      <c r="O22" s="155">
        <f>TAMIU!$H$306</f>
        <v>555.09920348235244</v>
      </c>
      <c r="P22" s="155">
        <f>TAMIU!$H$307</f>
        <v>0</v>
      </c>
      <c r="Q22" s="155">
        <f>TAMIU!$H$308</f>
        <v>583.39363539693989</v>
      </c>
      <c r="R22" s="155">
        <f>TAMIU!$H$309</f>
        <v>0</v>
      </c>
      <c r="S22" s="155">
        <f>TAMIU!$H$310</f>
        <v>455.76427990613018</v>
      </c>
      <c r="T22" s="155">
        <f>TAMIU!$H$311</f>
        <v>934.23145994555671</v>
      </c>
      <c r="U22" s="155">
        <f>TAMIU!$H$312</f>
        <v>760.1726381175655</v>
      </c>
      <c r="V22" s="123">
        <f>TAMIU!$H$313</f>
        <v>373.46203202710825</v>
      </c>
    </row>
    <row r="23" spans="1:22" x14ac:dyDescent="0.2">
      <c r="A23" s="124" t="s">
        <v>702</v>
      </c>
      <c r="B23" s="155">
        <f>TAMUT!$H$293</f>
        <v>497.29354849767788</v>
      </c>
      <c r="C23" s="155">
        <f>TAMUT!$H$294</f>
        <v>556.40715546204876</v>
      </c>
      <c r="D23" s="155">
        <f>TAMUT!$H$295</f>
        <v>402.15041967203655</v>
      </c>
      <c r="E23" s="155">
        <f>TAMUT!$H$296</f>
        <v>742.20079562306853</v>
      </c>
      <c r="F23" s="155">
        <f>TAMUT!$H$297</f>
        <v>0</v>
      </c>
      <c r="G23" s="155">
        <f>TAMUT!$H$298</f>
        <v>1062.5275283923693</v>
      </c>
      <c r="H23" s="155">
        <f>TAMUT!$H$299</f>
        <v>578.72195462873606</v>
      </c>
      <c r="I23" s="155">
        <f>TAMUT!$H$300</f>
        <v>0</v>
      </c>
      <c r="J23" s="155">
        <f>TAMUT!$H$301</f>
        <v>0</v>
      </c>
      <c r="K23" s="155">
        <f>TAMUT!$H$302</f>
        <v>0</v>
      </c>
      <c r="L23" s="155">
        <f>TAMUT!$H$303</f>
        <v>0</v>
      </c>
      <c r="M23" s="155">
        <f>TAMUT!$H$304</f>
        <v>0</v>
      </c>
      <c r="N23" s="155">
        <f>TAMUT!$H$305</f>
        <v>0</v>
      </c>
      <c r="O23" s="155">
        <f>TAMUT!$H$306</f>
        <v>481.40362405605146</v>
      </c>
      <c r="P23" s="155">
        <f>TAMUT!$H$307</f>
        <v>0</v>
      </c>
      <c r="Q23" s="155">
        <f>TAMUT!$H$308</f>
        <v>691.73781924387697</v>
      </c>
      <c r="R23" s="155">
        <f>TAMUT!$H$309</f>
        <v>0</v>
      </c>
      <c r="S23" s="155">
        <f>TAMUT!$H$310</f>
        <v>1539.6198686907358</v>
      </c>
      <c r="T23" s="155">
        <f>TAMUT!$H$311</f>
        <v>234.24734703772882</v>
      </c>
      <c r="U23" s="155">
        <f>TAMUT!$H$312</f>
        <v>1607.5203698678665</v>
      </c>
      <c r="V23" s="123">
        <f>TAMUT!$H$313</f>
        <v>605.49292407522046</v>
      </c>
    </row>
    <row r="24" spans="1:22" x14ac:dyDescent="0.2">
      <c r="A24" s="124" t="s">
        <v>127</v>
      </c>
      <c r="B24" s="155">
        <f>WTAMU!$H$293</f>
        <v>315.06429570862656</v>
      </c>
      <c r="C24" s="155">
        <f>WTAMU!$H$294</f>
        <v>328.79333845420342</v>
      </c>
      <c r="D24" s="155">
        <f>WTAMU!$H$295</f>
        <v>613.30006333189931</v>
      </c>
      <c r="E24" s="155">
        <f>WTAMU!$H$296</f>
        <v>336.66551149618556</v>
      </c>
      <c r="F24" s="155">
        <f>WTAMU!$H$297</f>
        <v>377.47703062806937</v>
      </c>
      <c r="G24" s="155">
        <f>WTAMU!$H$298</f>
        <v>652.28953110529062</v>
      </c>
      <c r="H24" s="155">
        <f>WTAMU!$H$299</f>
        <v>250.23381717440327</v>
      </c>
      <c r="I24" s="155">
        <f>WTAMU!$H$300</f>
        <v>0</v>
      </c>
      <c r="J24" s="155">
        <f>WTAMU!$H$301</f>
        <v>302.45510842392514</v>
      </c>
      <c r="K24" s="155">
        <f>WTAMU!$H$302</f>
        <v>3563.9637942330201</v>
      </c>
      <c r="L24" s="155">
        <f>WTAMU!$H$303</f>
        <v>0</v>
      </c>
      <c r="M24" s="155">
        <f>WTAMU!$H$304</f>
        <v>1405.980547114679</v>
      </c>
      <c r="N24" s="155">
        <f>WTAMU!$H$305</f>
        <v>427.70952029272939</v>
      </c>
      <c r="O24" s="155">
        <f>WTAMU!$H$306</f>
        <v>596.33003108750711</v>
      </c>
      <c r="P24" s="155">
        <f>WTAMU!$H$307</f>
        <v>0</v>
      </c>
      <c r="Q24" s="155">
        <f>WTAMU!$H$308</f>
        <v>387.18542671191136</v>
      </c>
      <c r="R24" s="155">
        <f>WTAMU!$H$309</f>
        <v>0</v>
      </c>
      <c r="S24" s="155">
        <f>WTAMU!$H$310</f>
        <v>223.45074706775912</v>
      </c>
      <c r="T24" s="155">
        <f>WTAMU!$H$311</f>
        <v>476.23910441638662</v>
      </c>
      <c r="U24" s="155">
        <f>WTAMU!$H$312</f>
        <v>527.05259581435416</v>
      </c>
      <c r="V24" s="123">
        <f>WTAMU!$H$313</f>
        <v>384.46142711769249</v>
      </c>
    </row>
    <row r="25" spans="1:22" x14ac:dyDescent="0.2">
      <c r="A25" s="124" t="s">
        <v>119</v>
      </c>
      <c r="B25" s="155">
        <f>UH!$H$293</f>
        <v>399.4189460849783</v>
      </c>
      <c r="C25" s="155">
        <f>UH!$H$294</f>
        <v>764.31196404284026</v>
      </c>
      <c r="D25" s="155">
        <f>UH!$H$295</f>
        <v>613.1021543759241</v>
      </c>
      <c r="E25" s="155">
        <f>UH!$H$296</f>
        <v>642.33206731969381</v>
      </c>
      <c r="F25" s="155">
        <f>UH!$H$297</f>
        <v>0</v>
      </c>
      <c r="G25" s="155">
        <f>UH!$H$298</f>
        <v>1400.6169561055074</v>
      </c>
      <c r="H25" s="155">
        <f>UH!$H$299</f>
        <v>270.07601973508741</v>
      </c>
      <c r="I25" s="155">
        <f>UH!$H$300</f>
        <v>782.80921243395744</v>
      </c>
      <c r="J25" s="155">
        <f>UH!$H$301</f>
        <v>611.15345916395597</v>
      </c>
      <c r="K25" s="155">
        <f>UH!$H$302</f>
        <v>0</v>
      </c>
      <c r="L25" s="155">
        <f>UH!$H$303</f>
        <v>0</v>
      </c>
      <c r="M25" s="155">
        <f>UH!$H$304</f>
        <v>197.64821046885527</v>
      </c>
      <c r="N25" s="155">
        <f>UH!$H$305</f>
        <v>253.27905731840499</v>
      </c>
      <c r="O25" s="155">
        <f>UH!$H$306</f>
        <v>330.15642953818161</v>
      </c>
      <c r="P25" s="155">
        <f>UH!$H$307</f>
        <v>1873.8378380048605</v>
      </c>
      <c r="Q25" s="155">
        <f>UH!$H$308</f>
        <v>424.74377601142197</v>
      </c>
      <c r="R25" s="155">
        <f>UH!$H$309</f>
        <v>1453.5366559279425</v>
      </c>
      <c r="S25" s="155">
        <f>UH!$H$310</f>
        <v>789.59007484432107</v>
      </c>
      <c r="T25" s="155">
        <f>UH!$H$311</f>
        <v>415.35815147858335</v>
      </c>
      <c r="U25" s="155">
        <f>UH!$H$312</f>
        <v>623.64588622650331</v>
      </c>
      <c r="V25" s="123">
        <f>UH!$H$313</f>
        <v>610.99146525134972</v>
      </c>
    </row>
    <row r="26" spans="1:22" x14ac:dyDescent="0.2">
      <c r="A26" s="124" t="s">
        <v>712</v>
      </c>
      <c r="B26" s="155">
        <f>UHCL!$H$293</f>
        <v>468.1882544730658</v>
      </c>
      <c r="C26" s="155">
        <f>UHCL!$H$294</f>
        <v>609.10694705850131</v>
      </c>
      <c r="D26" s="155">
        <f>UHCL!$H$295</f>
        <v>422.57391946023955</v>
      </c>
      <c r="E26" s="155">
        <f>UHCL!$H$296</f>
        <v>626.59902035048879</v>
      </c>
      <c r="F26" s="155">
        <f>UHCL!$H$297</f>
        <v>545.56269176253932</v>
      </c>
      <c r="G26" s="155">
        <f>UHCL!$H$298</f>
        <v>718.6160392533825</v>
      </c>
      <c r="H26" s="155">
        <f>UHCL!$H$299</f>
        <v>458.84531629274574</v>
      </c>
      <c r="I26" s="155">
        <f>UHCL!$H$300</f>
        <v>0</v>
      </c>
      <c r="J26" s="155">
        <f>UHCL!$H$301</f>
        <v>596.52726610732429</v>
      </c>
      <c r="K26" s="155">
        <f>UHCL!$H$302</f>
        <v>595.5068143554048</v>
      </c>
      <c r="L26" s="155">
        <f>UHCL!$H$303</f>
        <v>0</v>
      </c>
      <c r="M26" s="155">
        <f>UHCL!$H$304</f>
        <v>0</v>
      </c>
      <c r="N26" s="155">
        <f>UHCL!$H$305</f>
        <v>0</v>
      </c>
      <c r="O26" s="155">
        <f>UHCL!$H$306</f>
        <v>422.92235304773925</v>
      </c>
      <c r="P26" s="155">
        <f>UHCL!$H$307</f>
        <v>0</v>
      </c>
      <c r="Q26" s="155">
        <f>UHCL!$H$308</f>
        <v>504.43218911328637</v>
      </c>
      <c r="R26" s="155">
        <f>UHCL!$H$309</f>
        <v>0</v>
      </c>
      <c r="S26" s="155">
        <f>UHCL!$H$310</f>
        <v>147.58124121891058</v>
      </c>
      <c r="T26" s="155">
        <f>UHCL!$H$311</f>
        <v>728.10970410468053</v>
      </c>
      <c r="U26" s="155">
        <f>UHCL!$H$312</f>
        <v>1322.5143167256749</v>
      </c>
      <c r="V26" s="123">
        <f>UHCL!$H$313</f>
        <v>538.24667456031432</v>
      </c>
    </row>
    <row r="27" spans="1:22" x14ac:dyDescent="0.2">
      <c r="A27" s="124" t="s">
        <v>713</v>
      </c>
      <c r="B27" s="155">
        <f>UHD!$H$293</f>
        <v>335.39426588115197</v>
      </c>
      <c r="C27" s="155">
        <f>UHD!$H$294</f>
        <v>442.96283755521029</v>
      </c>
      <c r="D27" s="155">
        <f>UHD!$H$295</f>
        <v>312.3585998894165</v>
      </c>
      <c r="E27" s="155">
        <f>UHD!$H$296</f>
        <v>445.3531411509577</v>
      </c>
      <c r="F27" s="155">
        <f>UHD!$H$297</f>
        <v>0</v>
      </c>
      <c r="G27" s="155">
        <f>UHD!$H$298</f>
        <v>518.92484880746304</v>
      </c>
      <c r="H27" s="155">
        <f>UHD!$H$299</f>
        <v>411.51460041913623</v>
      </c>
      <c r="I27" s="155">
        <f>UHD!$H$300</f>
        <v>0</v>
      </c>
      <c r="J27" s="155">
        <f>UHD!$H$301</f>
        <v>432.90562236355282</v>
      </c>
      <c r="K27" s="155">
        <f>UHD!$H$302</f>
        <v>0</v>
      </c>
      <c r="L27" s="155">
        <f>UHD!$H$303</f>
        <v>0</v>
      </c>
      <c r="M27" s="155">
        <f>UHD!$H$304</f>
        <v>0</v>
      </c>
      <c r="N27" s="155">
        <f>UHD!$H$305</f>
        <v>0</v>
      </c>
      <c r="O27" s="155">
        <f>UHD!$H$306</f>
        <v>877.35030398241099</v>
      </c>
      <c r="P27" s="155">
        <f>UHD!$H$307</f>
        <v>0</v>
      </c>
      <c r="Q27" s="155">
        <f>UHD!$H$308</f>
        <v>466.07555185506709</v>
      </c>
      <c r="R27" s="155">
        <f>UHD!$H$309</f>
        <v>0</v>
      </c>
      <c r="S27" s="155">
        <f>UHD!$H$310</f>
        <v>560.06313833849822</v>
      </c>
      <c r="T27" s="155">
        <f>UHD!$H$311</f>
        <v>550.59653458650939</v>
      </c>
      <c r="U27" s="155">
        <f>UHD!$H$312</f>
        <v>0</v>
      </c>
      <c r="V27" s="123">
        <f>UHD!$H$313</f>
        <v>402.16789292980673</v>
      </c>
    </row>
    <row r="28" spans="1:22" x14ac:dyDescent="0.2">
      <c r="A28" s="124" t="s">
        <v>714</v>
      </c>
      <c r="B28" s="155">
        <f>UHV!$H$293</f>
        <v>346.74004859067691</v>
      </c>
      <c r="C28" s="155">
        <f>UHV!$H$294</f>
        <v>421.66349462223565</v>
      </c>
      <c r="D28" s="155">
        <f>UHV!$H$295</f>
        <v>335.52452440153661</v>
      </c>
      <c r="E28" s="155">
        <f>UHV!$H$296</f>
        <v>580.42610683426324</v>
      </c>
      <c r="F28" s="155">
        <f>UHV!$H$297</f>
        <v>0</v>
      </c>
      <c r="G28" s="155">
        <f>UHV!$H$298</f>
        <v>299.07936511914642</v>
      </c>
      <c r="H28" s="155">
        <f>UHV!$H$299</f>
        <v>279.06985159486322</v>
      </c>
      <c r="I28" s="155">
        <f>UHV!$H$300</f>
        <v>0</v>
      </c>
      <c r="J28" s="155">
        <f>UHV!$H$301</f>
        <v>0</v>
      </c>
      <c r="K28" s="155">
        <f>UHV!$H$302</f>
        <v>0</v>
      </c>
      <c r="L28" s="155">
        <f>UHV!$H$303</f>
        <v>0</v>
      </c>
      <c r="M28" s="155">
        <f>UHV!$H$304</f>
        <v>0</v>
      </c>
      <c r="N28" s="155">
        <f>UHV!$H$305</f>
        <v>0</v>
      </c>
      <c r="O28" s="155">
        <f>UHV!$H$306</f>
        <v>681.28003188693708</v>
      </c>
      <c r="P28" s="155">
        <f>UHV!$H$307</f>
        <v>0</v>
      </c>
      <c r="Q28" s="155">
        <f>UHV!$H$308</f>
        <v>582.6704407007245</v>
      </c>
      <c r="R28" s="155">
        <f>UHV!$H$309</f>
        <v>0</v>
      </c>
      <c r="S28" s="155">
        <f>UHV!$H$310</f>
        <v>565.80916442577711</v>
      </c>
      <c r="T28" s="155">
        <f>UHV!$H$311</f>
        <v>776.9934020758119</v>
      </c>
      <c r="U28" s="155">
        <f>UHV!$H$312</f>
        <v>1375.2337781345109</v>
      </c>
      <c r="V28" s="123">
        <f>UHV!$H$313</f>
        <v>455.02624178876783</v>
      </c>
    </row>
    <row r="29" spans="1:22" x14ac:dyDescent="0.2">
      <c r="A29" s="124" t="s">
        <v>692</v>
      </c>
      <c r="B29" s="155">
        <f>MID!$H$293</f>
        <v>415.79229878346837</v>
      </c>
      <c r="C29" s="155">
        <f>MID!$H$294</f>
        <v>444.64722094203574</v>
      </c>
      <c r="D29" s="155">
        <f>MID!$H$295</f>
        <v>627.9381651923494</v>
      </c>
      <c r="E29" s="155">
        <f>MID!$H$296</f>
        <v>579.78345850209053</v>
      </c>
      <c r="F29" s="155">
        <f>MID!$H$297</f>
        <v>0</v>
      </c>
      <c r="G29" s="155">
        <f>MID!$H$298</f>
        <v>815.28733411521728</v>
      </c>
      <c r="H29" s="155">
        <f>MID!$H$299</f>
        <v>508.37084555587336</v>
      </c>
      <c r="I29" s="155">
        <f>MID!$H$300</f>
        <v>0</v>
      </c>
      <c r="J29" s="155">
        <f>MID!$H$301</f>
        <v>574.75870182043468</v>
      </c>
      <c r="K29" s="155">
        <f>MID!$H$302</f>
        <v>0</v>
      </c>
      <c r="L29" s="155">
        <f>MID!$H$303</f>
        <v>0</v>
      </c>
      <c r="M29" s="155">
        <f>MID!$H$304</f>
        <v>674.19303326760576</v>
      </c>
      <c r="N29" s="155">
        <f>MID!$H$305</f>
        <v>146.18798598488539</v>
      </c>
      <c r="O29" s="155">
        <f>MID!$H$306</f>
        <v>557.22609353681128</v>
      </c>
      <c r="P29" s="155">
        <f>MID!$H$307</f>
        <v>0</v>
      </c>
      <c r="Q29" s="155">
        <f>MID!$H$308</f>
        <v>632.79013649686817</v>
      </c>
      <c r="R29" s="155">
        <f>MID!$H$309</f>
        <v>0</v>
      </c>
      <c r="S29" s="155">
        <f>MID!$H$310</f>
        <v>803.89220338003599</v>
      </c>
      <c r="T29" s="155">
        <f>MID!$H$311</f>
        <v>611.27763301304697</v>
      </c>
      <c r="U29" s="155">
        <f>MID!$H$312</f>
        <v>643.28853528992443</v>
      </c>
      <c r="V29" s="123">
        <f>MID!$H$313</f>
        <v>518.08509873810692</v>
      </c>
    </row>
    <row r="30" spans="1:22" x14ac:dyDescent="0.2">
      <c r="A30" s="124" t="s">
        <v>97</v>
      </c>
      <c r="B30" s="155">
        <f>UNT!$H$293</f>
        <v>330.81604798712783</v>
      </c>
      <c r="C30" s="155">
        <f>UNT!$H$294</f>
        <v>504.31119365807569</v>
      </c>
      <c r="D30" s="155">
        <f>UNT!$H$295</f>
        <v>547.33596801147485</v>
      </c>
      <c r="E30" s="155">
        <f>UNT!$H$296</f>
        <v>498.54534551142461</v>
      </c>
      <c r="F30" s="155">
        <f>UNT!$H$297</f>
        <v>0</v>
      </c>
      <c r="G30" s="155">
        <f>UNT!$H$298</f>
        <v>799.33377758015786</v>
      </c>
      <c r="H30" s="155">
        <f>UNT!$H$299</f>
        <v>176.51689456836422</v>
      </c>
      <c r="I30" s="155">
        <f>UNT!$H$300</f>
        <v>0</v>
      </c>
      <c r="J30" s="155">
        <f>UNT!$H$301</f>
        <v>198.4972619200017</v>
      </c>
      <c r="K30" s="155">
        <f>UNT!$H$302</f>
        <v>548.81373899130585</v>
      </c>
      <c r="L30" s="155">
        <f>UNT!$H$303</f>
        <v>0</v>
      </c>
      <c r="M30" s="155">
        <f>UNT!$H$304</f>
        <v>2306.3270431723131</v>
      </c>
      <c r="N30" s="155">
        <f>UNT!$H$305</f>
        <v>759.94539034593458</v>
      </c>
      <c r="O30" s="155">
        <f>UNT!$H$306</f>
        <v>351.32121080198476</v>
      </c>
      <c r="P30" s="155">
        <f>UNT!$H$307</f>
        <v>0</v>
      </c>
      <c r="Q30" s="155">
        <f>UNT!$H$308</f>
        <v>398.8747289163631</v>
      </c>
      <c r="R30" s="155">
        <f>UNT!$H$309</f>
        <v>0</v>
      </c>
      <c r="S30" s="155">
        <f>UNT!$H$310</f>
        <v>629.5418567005496</v>
      </c>
      <c r="T30" s="155">
        <f>UNT!$H$311</f>
        <v>773.8733390669089</v>
      </c>
      <c r="U30" s="155">
        <f>UNT!$H$312</f>
        <v>0</v>
      </c>
      <c r="V30" s="123">
        <f>UNT!$H$313</f>
        <v>425.62286226313677</v>
      </c>
    </row>
    <row r="31" spans="1:22" x14ac:dyDescent="0.2">
      <c r="A31" s="214" t="s">
        <v>715</v>
      </c>
      <c r="B31" s="155">
        <f>UNTD!$H$293</f>
        <v>330.59684469577309</v>
      </c>
      <c r="C31" s="155">
        <f>UNTD!$H$294</f>
        <v>396.77236368848617</v>
      </c>
      <c r="D31" s="155">
        <f>UNTD!$H$295</f>
        <v>237.33324631499909</v>
      </c>
      <c r="E31" s="155">
        <f>UNTD!$H$296</f>
        <v>563.86962625560705</v>
      </c>
      <c r="F31" s="155">
        <f>UNTD!$H$297</f>
        <v>0</v>
      </c>
      <c r="G31" s="155">
        <f>UNTD!$H$298</f>
        <v>533.87558470913234</v>
      </c>
      <c r="H31" s="155">
        <f>UNTD!$H$299</f>
        <v>312.93380516442983</v>
      </c>
      <c r="I31" s="155">
        <f>UNTD!$H$300</f>
        <v>480.48057997511222</v>
      </c>
      <c r="J31" s="155">
        <f>UNTD!$H$301</f>
        <v>0</v>
      </c>
      <c r="K31" s="155">
        <f>UNTD!$H$302</f>
        <v>0</v>
      </c>
      <c r="L31" s="155">
        <f>UNTD!$H$303</f>
        <v>0</v>
      </c>
      <c r="M31" s="155">
        <f>UNTD!$H$304</f>
        <v>0</v>
      </c>
      <c r="N31" s="155">
        <f>UNTD!$H$305</f>
        <v>0</v>
      </c>
      <c r="O31" s="155">
        <f>UNTD!$H$306</f>
        <v>165.35927971757582</v>
      </c>
      <c r="P31" s="155">
        <f>UNTD!$H$307</f>
        <v>0</v>
      </c>
      <c r="Q31" s="155">
        <f>UNTD!$H$308</f>
        <v>404.00424643031204</v>
      </c>
      <c r="R31" s="155">
        <f>UNTD!$H$309</f>
        <v>0</v>
      </c>
      <c r="S31" s="155">
        <f>UNTD!$H$310</f>
        <v>185.68968294072315</v>
      </c>
      <c r="T31" s="155">
        <f>UNTD!$H$311</f>
        <v>84.901218281601473</v>
      </c>
      <c r="U31" s="155">
        <f>UNTD!$H$312</f>
        <v>0</v>
      </c>
      <c r="V31" s="123">
        <f>UNTD!$H$313</f>
        <v>382.16198706728892</v>
      </c>
    </row>
    <row r="32" spans="1:22" x14ac:dyDescent="0.2">
      <c r="A32" s="124" t="s">
        <v>103</v>
      </c>
      <c r="B32" s="155">
        <f>SFASU!$H$293</f>
        <v>295.36087545409617</v>
      </c>
      <c r="C32" s="155">
        <f>SFASU!$H$294</f>
        <v>376.76557592225601</v>
      </c>
      <c r="D32" s="155">
        <f>SFASU!$H$295</f>
        <v>461.0596380937734</v>
      </c>
      <c r="E32" s="155">
        <f>SFASU!$H$296</f>
        <v>472.87127377385815</v>
      </c>
      <c r="F32" s="155">
        <f>SFASU!$H$297</f>
        <v>566.81289671214165</v>
      </c>
      <c r="G32" s="155">
        <f>SFASU!$H$298</f>
        <v>407.78305314177976</v>
      </c>
      <c r="H32" s="155">
        <f>SFASU!$H$299</f>
        <v>215.89519278545734</v>
      </c>
      <c r="I32" s="155">
        <f>SFASU!$H$300</f>
        <v>0</v>
      </c>
      <c r="J32" s="155">
        <f>SFASU!$H$301</f>
        <v>504.6804030850372</v>
      </c>
      <c r="K32" s="155">
        <f>SFASU!$H$302</f>
        <v>0</v>
      </c>
      <c r="L32" s="155">
        <f>SFASU!$H$303</f>
        <v>0</v>
      </c>
      <c r="M32" s="155">
        <f>SFASU!$H$304</f>
        <v>397.42212857791702</v>
      </c>
      <c r="N32" s="155">
        <f>SFASU!$H$305</f>
        <v>249.68807925627073</v>
      </c>
      <c r="O32" s="155">
        <f>SFASU!$H$306</f>
        <v>331.24847619725148</v>
      </c>
      <c r="P32" s="155">
        <f>SFASU!$H$307</f>
        <v>0</v>
      </c>
      <c r="Q32" s="155">
        <f>SFASU!$H$308</f>
        <v>355.43617498225098</v>
      </c>
      <c r="R32" s="155">
        <f>SFASU!$H$309</f>
        <v>0</v>
      </c>
      <c r="S32" s="155">
        <f>SFASU!$H$310</f>
        <v>494.8866202943077</v>
      </c>
      <c r="T32" s="155">
        <f>SFASU!$H$311</f>
        <v>416.36093587215771</v>
      </c>
      <c r="U32" s="155">
        <f>SFASU!$H$312</f>
        <v>686.49341573944469</v>
      </c>
      <c r="V32" s="123">
        <f>SFASU!$H$313</f>
        <v>367.01577609583308</v>
      </c>
    </row>
    <row r="33" spans="1:22" x14ac:dyDescent="0.2">
      <c r="A33" s="124" t="s">
        <v>113</v>
      </c>
      <c r="B33" s="155">
        <f>TSU!$H$293</f>
        <v>367.93455522964712</v>
      </c>
      <c r="C33" s="155">
        <f>TSU!$H$294</f>
        <v>406.29558930413481</v>
      </c>
      <c r="D33" s="155">
        <f>TSU!$H$295</f>
        <v>380.90228257870598</v>
      </c>
      <c r="E33" s="155">
        <f>TSU!$H$296</f>
        <v>1082.501095985134</v>
      </c>
      <c r="F33" s="155">
        <f>TSU!$H$297</f>
        <v>0</v>
      </c>
      <c r="G33" s="155">
        <f>TSU!$H$298</f>
        <v>523.78228553924021</v>
      </c>
      <c r="H33" s="155">
        <f>TSU!$H$299</f>
        <v>637.48972856619298</v>
      </c>
      <c r="I33" s="155">
        <f>TSU!$H$300</f>
        <v>945.31832392316096</v>
      </c>
      <c r="J33" s="155">
        <f>TSU!$H$301</f>
        <v>637.48166075213544</v>
      </c>
      <c r="K33" s="155">
        <f>TSU!$H$302</f>
        <v>0</v>
      </c>
      <c r="L33" s="155">
        <f>TSU!$H$303</f>
        <v>0</v>
      </c>
      <c r="M33" s="155">
        <f>TSU!$H$304</f>
        <v>430.2486563685556</v>
      </c>
      <c r="N33" s="155">
        <f>TSU!$H$305</f>
        <v>239.03224002061546</v>
      </c>
      <c r="O33" s="155">
        <f>TSU!$H$306</f>
        <v>432.10587387034951</v>
      </c>
      <c r="P33" s="155">
        <f>TSU!$H$307</f>
        <v>947.13157296221277</v>
      </c>
      <c r="Q33" s="155">
        <f>TSU!$H$308</f>
        <v>518.52018547173509</v>
      </c>
      <c r="R33" s="155">
        <f>TSU!$H$309</f>
        <v>0</v>
      </c>
      <c r="S33" s="155">
        <f>TSU!$H$310</f>
        <v>1759.8090873907095</v>
      </c>
      <c r="T33" s="155">
        <f>TSU!$H$311</f>
        <v>2376.3657564832761</v>
      </c>
      <c r="U33" s="155">
        <f>TSU!$H$312</f>
        <v>0</v>
      </c>
      <c r="V33" s="123">
        <f>TSU!$H$313</f>
        <v>538.91786279268001</v>
      </c>
    </row>
    <row r="34" spans="1:22" x14ac:dyDescent="0.2">
      <c r="A34" s="124" t="s">
        <v>115</v>
      </c>
      <c r="B34" s="155">
        <f>TTU!$H$293</f>
        <v>406.25834320865266</v>
      </c>
      <c r="C34" s="155">
        <f>TTU!$H$294</f>
        <v>593.03431620582273</v>
      </c>
      <c r="D34" s="155">
        <f>TTU!$H$295</f>
        <v>607.0315344661384</v>
      </c>
      <c r="E34" s="155">
        <f>TTU!$H$296</f>
        <v>990.19149425638477</v>
      </c>
      <c r="F34" s="155">
        <f>TTU!$H$297</f>
        <v>919.1971227120506</v>
      </c>
      <c r="G34" s="155">
        <f>TTU!$H$298</f>
        <v>856.41965389627785</v>
      </c>
      <c r="H34" s="155">
        <f>TTU!$H$299</f>
        <v>631.43672202443838</v>
      </c>
      <c r="I34" s="155">
        <f>TTU!$H$300</f>
        <v>809.74423780436427</v>
      </c>
      <c r="J34" s="155">
        <f>TTU!$H$301</f>
        <v>613.56682830029001</v>
      </c>
      <c r="K34" s="155">
        <f>TTU!$H$302</f>
        <v>3502.8789631655268</v>
      </c>
      <c r="L34" s="155">
        <f>TTU!$H$303</f>
        <v>0</v>
      </c>
      <c r="M34" s="155">
        <f>TTU!$H$304</f>
        <v>0</v>
      </c>
      <c r="N34" s="155">
        <f>TTU!$H$305</f>
        <v>0</v>
      </c>
      <c r="O34" s="155">
        <f>TTU!$H$306</f>
        <v>496.18452872676255</v>
      </c>
      <c r="P34" s="155">
        <f>TTU!$H$307</f>
        <v>0</v>
      </c>
      <c r="Q34" s="155">
        <f>TTU!$H$308</f>
        <v>586.67206283300584</v>
      </c>
      <c r="R34" s="155">
        <f>TTU!$H$309</f>
        <v>0</v>
      </c>
      <c r="S34" s="155">
        <f>TTU!$H$310</f>
        <v>834.46213793370896</v>
      </c>
      <c r="T34" s="155">
        <f>TTU!$H$311</f>
        <v>344.60784428477905</v>
      </c>
      <c r="U34" s="155">
        <f>TTU!$H$312</f>
        <v>0</v>
      </c>
      <c r="V34" s="123">
        <f>TTU!$H$313</f>
        <v>577.98073656975373</v>
      </c>
    </row>
    <row r="35" spans="1:22" x14ac:dyDescent="0.2">
      <c r="A35" s="124" t="s">
        <v>690</v>
      </c>
      <c r="B35" s="155">
        <f>ASU!$H$293</f>
        <v>291.59100530948956</v>
      </c>
      <c r="C35" s="155">
        <f>ASU!$H$294</f>
        <v>347.38743912210401</v>
      </c>
      <c r="D35" s="155">
        <f>ASU!$H$295</f>
        <v>501.47705843351815</v>
      </c>
      <c r="E35" s="155">
        <f>ASU!$H$296</f>
        <v>224.22085141869997</v>
      </c>
      <c r="F35" s="155">
        <f>ASU!$H$297</f>
        <v>374.6576487003303</v>
      </c>
      <c r="G35" s="155">
        <f>ASU!$H$298</f>
        <v>728.49771109382618</v>
      </c>
      <c r="H35" s="155">
        <f>ASU!$H$299</f>
        <v>315.80071685710516</v>
      </c>
      <c r="I35" s="155">
        <f>ASU!$H$300</f>
        <v>0</v>
      </c>
      <c r="J35" s="155">
        <f>ASU!$H$301</f>
        <v>390.71276291690515</v>
      </c>
      <c r="K35" s="155">
        <f>ASU!$H$302</f>
        <v>0</v>
      </c>
      <c r="L35" s="155">
        <f>ASU!$H$303</f>
        <v>0</v>
      </c>
      <c r="M35" s="155">
        <f>ASU!$H$304</f>
        <v>0</v>
      </c>
      <c r="N35" s="155">
        <f>ASU!$H$305</f>
        <v>336.20727030696531</v>
      </c>
      <c r="O35" s="155">
        <f>ASU!$H$306</f>
        <v>495.21092870605861</v>
      </c>
      <c r="P35" s="155">
        <f>ASU!$H$307</f>
        <v>0</v>
      </c>
      <c r="Q35" s="155">
        <f>ASU!$H$308</f>
        <v>386.93672482807676</v>
      </c>
      <c r="R35" s="155">
        <f>ASU!$H$309</f>
        <v>0</v>
      </c>
      <c r="S35" s="155">
        <f>ASU!$H$310</f>
        <v>123.06827819993917</v>
      </c>
      <c r="T35" s="155">
        <f>ASU!$H$311</f>
        <v>349.82458881548848</v>
      </c>
      <c r="U35" s="155">
        <f>ASU!$H$312</f>
        <v>858.08616846841289</v>
      </c>
      <c r="V35" s="123">
        <f>ASU!$H$313</f>
        <v>348.28146743715587</v>
      </c>
    </row>
    <row r="36" spans="1:22" x14ac:dyDescent="0.2">
      <c r="A36" s="124" t="s">
        <v>117</v>
      </c>
      <c r="B36" s="155">
        <f>TWU!$H$293</f>
        <v>255.8297375091249</v>
      </c>
      <c r="C36" s="155">
        <f>TWU!$H$294</f>
        <v>303.33561497433618</v>
      </c>
      <c r="D36" s="155">
        <f>TWU!$H$295</f>
        <v>395.50727203849851</v>
      </c>
      <c r="E36" s="155">
        <f>TWU!$H$296</f>
        <v>496.94095020073172</v>
      </c>
      <c r="F36" s="155">
        <f>TWU!$H$297</f>
        <v>341.74482004077913</v>
      </c>
      <c r="G36" s="155">
        <f>TWU!$H$298</f>
        <v>417.97951228410591</v>
      </c>
      <c r="H36" s="155">
        <f>TWU!$H$299</f>
        <v>416.614743353405</v>
      </c>
      <c r="I36" s="155">
        <f>TWU!$H$300</f>
        <v>0</v>
      </c>
      <c r="J36" s="155">
        <f>TWU!$H$301</f>
        <v>414.20756405101042</v>
      </c>
      <c r="K36" s="155">
        <f>TWU!$H$302</f>
        <v>434.42189289789826</v>
      </c>
      <c r="L36" s="155">
        <f>TWU!$H$303</f>
        <v>0</v>
      </c>
      <c r="M36" s="155">
        <f>TWU!$H$304</f>
        <v>0</v>
      </c>
      <c r="N36" s="155">
        <f>TWU!$H$305</f>
        <v>0</v>
      </c>
      <c r="O36" s="155">
        <f>TWU!$H$306</f>
        <v>435.35574644569266</v>
      </c>
      <c r="P36" s="155">
        <f>TWU!$H$307</f>
        <v>0</v>
      </c>
      <c r="Q36" s="155">
        <f>TWU!$H$308</f>
        <v>333.65505926060268</v>
      </c>
      <c r="R36" s="155">
        <f>TWU!$H$309</f>
        <v>0</v>
      </c>
      <c r="S36" s="155">
        <f>TWU!$H$310</f>
        <v>574.07112781492026</v>
      </c>
      <c r="T36" s="155">
        <f>TWU!$H$311</f>
        <v>463.91239825578697</v>
      </c>
      <c r="U36" s="155">
        <f>TWU!$H$312</f>
        <v>669.17759270772558</v>
      </c>
      <c r="V36" s="123">
        <f>TWU!$H$313</f>
        <v>384.82383332129638</v>
      </c>
    </row>
    <row r="37" spans="1:22" x14ac:dyDescent="0.2">
      <c r="A37" s="124" t="s">
        <v>691</v>
      </c>
      <c r="B37" s="155">
        <f>LU!$H$293</f>
        <v>345.57326012389132</v>
      </c>
      <c r="C37" s="155">
        <f>LU!$H$294</f>
        <v>407.81552838957208</v>
      </c>
      <c r="D37" s="155">
        <f>LU!$H$295</f>
        <v>624.83269659158555</v>
      </c>
      <c r="E37" s="155">
        <f>LU!$H$296</f>
        <v>288.85398683095906</v>
      </c>
      <c r="F37" s="155">
        <f>LU!$H$297</f>
        <v>0</v>
      </c>
      <c r="G37" s="155">
        <f>LU!$H$298</f>
        <v>833.48767062349987</v>
      </c>
      <c r="H37" s="155">
        <f>LU!$H$299</f>
        <v>619.70707234849397</v>
      </c>
      <c r="I37" s="155">
        <f>LU!$H$300</f>
        <v>0</v>
      </c>
      <c r="J37" s="155">
        <f>LU!$H$301</f>
        <v>498.84697814114872</v>
      </c>
      <c r="K37" s="155">
        <f>LU!$H$302</f>
        <v>192.10745561129607</v>
      </c>
      <c r="L37" s="155">
        <f>LU!$H$303</f>
        <v>0</v>
      </c>
      <c r="M37" s="155">
        <f>LU!$H$304</f>
        <v>762.37338087922228</v>
      </c>
      <c r="N37" s="155">
        <f>LU!$H$305</f>
        <v>491.56126306400813</v>
      </c>
      <c r="O37" s="155">
        <f>LU!$H$306</f>
        <v>385.48924334866433</v>
      </c>
      <c r="P37" s="155">
        <f>LU!$H$307</f>
        <v>0</v>
      </c>
      <c r="Q37" s="155">
        <f>LU!$H$308</f>
        <v>575.31149226095579</v>
      </c>
      <c r="R37" s="155">
        <f>LU!$H$309</f>
        <v>0</v>
      </c>
      <c r="S37" s="155">
        <f>LU!$H$310</f>
        <v>632.18751716796726</v>
      </c>
      <c r="T37" s="155">
        <f>LU!$H$311</f>
        <v>538.77962382262217</v>
      </c>
      <c r="U37" s="155">
        <f>LU!$H$312</f>
        <v>679.63323652156203</v>
      </c>
      <c r="V37" s="123">
        <f>LU!$H$313</f>
        <v>437.08444606283547</v>
      </c>
    </row>
    <row r="38" spans="1:22" x14ac:dyDescent="0.2">
      <c r="A38" s="124" t="s">
        <v>694</v>
      </c>
      <c r="B38" s="155">
        <f>SHSU!$H$293</f>
        <v>322.06671466937109</v>
      </c>
      <c r="C38" s="155">
        <f>SHSU!$H$294</f>
        <v>307.17807302651056</v>
      </c>
      <c r="D38" s="155">
        <f>SHSU!$H$295</f>
        <v>546.82044050078889</v>
      </c>
      <c r="E38" s="155">
        <f>SHSU!$H$296</f>
        <v>573.30821344750279</v>
      </c>
      <c r="F38" s="155">
        <f>SHSU!$H$297</f>
        <v>333.97268799496345</v>
      </c>
      <c r="G38" s="155">
        <f>SHSU!$H$298</f>
        <v>718.46943078698837</v>
      </c>
      <c r="H38" s="155">
        <f>SHSU!$H$299</f>
        <v>366.62987958264341</v>
      </c>
      <c r="I38" s="155">
        <f>SHSU!$H$300</f>
        <v>0</v>
      </c>
      <c r="J38" s="155">
        <f>SHSU!$H$301</f>
        <v>0</v>
      </c>
      <c r="K38" s="155">
        <f>SHSU!$H$302</f>
        <v>665.05216226457628</v>
      </c>
      <c r="L38" s="155">
        <f>SHSU!$H$303</f>
        <v>0</v>
      </c>
      <c r="M38" s="155">
        <f>SHSU!$H$304</f>
        <v>517.17069417330742</v>
      </c>
      <c r="N38" s="155">
        <f>SHSU!$H$305</f>
        <v>240.10384397206784</v>
      </c>
      <c r="O38" s="155">
        <f>SHSU!$H$306</f>
        <v>306.10214311794664</v>
      </c>
      <c r="P38" s="155">
        <f>SHSU!$H$307</f>
        <v>0</v>
      </c>
      <c r="Q38" s="155">
        <f>SHSU!$H$308</f>
        <v>420.05134034852796</v>
      </c>
      <c r="R38" s="155">
        <f>SHSU!$H$309</f>
        <v>0</v>
      </c>
      <c r="S38" s="155">
        <f>SHSU!$H$310</f>
        <v>368.59688899226302</v>
      </c>
      <c r="T38" s="155">
        <f>SHSU!$H$311</f>
        <v>442.46294486100425</v>
      </c>
      <c r="U38" s="155">
        <f>SHSU!$H$312</f>
        <v>767.91566230691205</v>
      </c>
      <c r="V38" s="123">
        <f>SHSU!$H$313</f>
        <v>375.71100931216205</v>
      </c>
    </row>
    <row r="39" spans="1:22" x14ac:dyDescent="0.2">
      <c r="A39" s="124" t="s">
        <v>704</v>
      </c>
      <c r="B39" s="155">
        <f>TXST!$H$293</f>
        <v>335.32658897810711</v>
      </c>
      <c r="C39" s="155">
        <f>TXST!$H$294</f>
        <v>345.85661947532054</v>
      </c>
      <c r="D39" s="155">
        <f>TXST!$H$295</f>
        <v>451.84391916501113</v>
      </c>
      <c r="E39" s="155">
        <f>TXST!$H$296</f>
        <v>632.75323020018766</v>
      </c>
      <c r="F39" s="155">
        <f>TXST!$H$297</f>
        <v>419.26414869788636</v>
      </c>
      <c r="G39" s="155">
        <f>TXST!$H$298</f>
        <v>696.95387013291827</v>
      </c>
      <c r="H39" s="155">
        <f>TXST!$H$299</f>
        <v>402.06048955434557</v>
      </c>
      <c r="I39" s="155">
        <f>TXST!$H$300</f>
        <v>0</v>
      </c>
      <c r="J39" s="155">
        <f>TXST!$H$301</f>
        <v>496.01248135757959</v>
      </c>
      <c r="K39" s="155">
        <f>TXST!$H$302</f>
        <v>0</v>
      </c>
      <c r="L39" s="155">
        <f>TXST!$H$303</f>
        <v>0</v>
      </c>
      <c r="M39" s="155">
        <f>TXST!$H$304</f>
        <v>223.50480921435059</v>
      </c>
      <c r="N39" s="155">
        <f>TXST!$H$305</f>
        <v>308.4005799392441</v>
      </c>
      <c r="O39" s="155">
        <f>TXST!$H$306</f>
        <v>525.61940507080067</v>
      </c>
      <c r="P39" s="155">
        <f>TXST!$H$307</f>
        <v>0</v>
      </c>
      <c r="Q39" s="155">
        <f>TXST!$H$308</f>
        <v>340.09167517219163</v>
      </c>
      <c r="R39" s="155">
        <f>TXST!$H$309</f>
        <v>0</v>
      </c>
      <c r="S39" s="155">
        <f>TXST!$H$310</f>
        <v>681.41818679601693</v>
      </c>
      <c r="T39" s="155">
        <f>TXST!$H$311</f>
        <v>582.90916421642942</v>
      </c>
      <c r="U39" s="155">
        <f>TXST!$H$312</f>
        <v>938.96096903831494</v>
      </c>
      <c r="V39" s="123">
        <f>TXST!$H$313</f>
        <v>398.60450878451678</v>
      </c>
    </row>
    <row r="40" spans="1:22" x14ac:dyDescent="0.2">
      <c r="A40" s="124" t="s">
        <v>695</v>
      </c>
      <c r="B40" s="155">
        <f>SRSU!$H$293</f>
        <v>448.32372781611218</v>
      </c>
      <c r="C40" s="155">
        <f>SRSU!$H$294</f>
        <v>577.29654819760708</v>
      </c>
      <c r="D40" s="155">
        <f>SRSU!$H$295</f>
        <v>741.39871043417008</v>
      </c>
      <c r="E40" s="155">
        <f>SRSU!$H$296</f>
        <v>518.79839219810026</v>
      </c>
      <c r="F40" s="155">
        <f>SRSU!$H$297</f>
        <v>1022.8265759868731</v>
      </c>
      <c r="G40" s="155">
        <f>SRSU!$H$298</f>
        <v>540.5046302669997</v>
      </c>
      <c r="H40" s="155">
        <f>SRSU!$H$299</f>
        <v>398.6237760230706</v>
      </c>
      <c r="I40" s="155">
        <f>SRSU!$H$300</f>
        <v>0</v>
      </c>
      <c r="J40" s="155">
        <f>SRSU!$H$301</f>
        <v>0</v>
      </c>
      <c r="K40" s="155">
        <f>SRSU!$H$302</f>
        <v>0</v>
      </c>
      <c r="L40" s="155">
        <f>SRSU!$H$303</f>
        <v>0</v>
      </c>
      <c r="M40" s="155">
        <f>SRSU!$H$304</f>
        <v>731.14685457389317</v>
      </c>
      <c r="N40" s="155">
        <f>SRSU!$H$305</f>
        <v>456.73601008363698</v>
      </c>
      <c r="O40" s="155">
        <f>SRSU!$H$306</f>
        <v>395.23035321800609</v>
      </c>
      <c r="P40" s="155">
        <f>SRSU!$H$307</f>
        <v>0</v>
      </c>
      <c r="Q40" s="155">
        <f>SRSU!$H$308</f>
        <v>547.06302996402633</v>
      </c>
      <c r="R40" s="155">
        <f>SRSU!$H$309</f>
        <v>0</v>
      </c>
      <c r="S40" s="155">
        <f>SRSU!$H$310</f>
        <v>1000.78924415297</v>
      </c>
      <c r="T40" s="155">
        <f>SRSU!$H$311</f>
        <v>524.77188512710643</v>
      </c>
      <c r="U40" s="155">
        <f>SRSU!$H$312</f>
        <v>1905.2754327629</v>
      </c>
      <c r="V40" s="123">
        <f>SRSU!$H$313</f>
        <v>531.83453284912514</v>
      </c>
    </row>
    <row r="41" spans="1:22" x14ac:dyDescent="0.2">
      <c r="A41" s="124" t="s">
        <v>1</v>
      </c>
      <c r="B41" s="155">
        <f>Total!$H$237</f>
        <v>383.1873677740586</v>
      </c>
      <c r="C41" s="155">
        <f>Total!$H$238</f>
        <v>683.72730621948972</v>
      </c>
      <c r="D41" s="155">
        <f>Total!$H$239</f>
        <v>526.13680038155439</v>
      </c>
      <c r="E41" s="155">
        <f>Total!$H$240</f>
        <v>636.18509919948349</v>
      </c>
      <c r="F41" s="155">
        <f>Total!$H$241</f>
        <v>733.5609810204586</v>
      </c>
      <c r="G41" s="155">
        <f>Total!$H$242</f>
        <v>1057.9180060739654</v>
      </c>
      <c r="H41" s="155">
        <f>Total!$H$243</f>
        <v>427.11287729392814</v>
      </c>
      <c r="I41" s="155">
        <f>Total!$H$244</f>
        <v>1258.193654007795</v>
      </c>
      <c r="J41" s="155">
        <f>Total!$H$245</f>
        <v>559.49334182239306</v>
      </c>
      <c r="K41" s="155">
        <f>Total!$H$246</f>
        <v>768.18904761738895</v>
      </c>
      <c r="L41" s="155">
        <f>Total!$H$247</f>
        <v>6030.8918934307558</v>
      </c>
      <c r="M41" s="155">
        <f>Total!$H$248</f>
        <v>417.36444497956347</v>
      </c>
      <c r="N41" s="155">
        <f>Total!$H$249</f>
        <v>326.02417556635231</v>
      </c>
      <c r="O41" s="155">
        <f>Total!$H$250</f>
        <v>438.54070327908482</v>
      </c>
      <c r="P41" s="155">
        <f>Total!$H$251</f>
        <v>1647.7535840688695</v>
      </c>
      <c r="Q41" s="155">
        <f>Total!$H$252</f>
        <v>522.63828648745118</v>
      </c>
      <c r="R41" s="155">
        <f>Total!$H$253</f>
        <v>1453.5366559279425</v>
      </c>
      <c r="S41" s="155">
        <f>Total!$H$254</f>
        <v>555.85085416209017</v>
      </c>
      <c r="T41" s="155">
        <f>Total!$H$255</f>
        <v>558.68606367330653</v>
      </c>
      <c r="U41" s="155">
        <f>Total!$H$256</f>
        <v>549.72097806882675</v>
      </c>
      <c r="V41" s="155">
        <f>Total!$H$257</f>
        <v>567.4331253007623</v>
      </c>
    </row>
    <row r="42" spans="1:22" x14ac:dyDescent="0.2">
      <c r="A42" s="124" t="s">
        <v>227</v>
      </c>
      <c r="B42" s="125">
        <f t="array" ref="B42">AVERAGE(IF(B5:B40&gt;0,B5:B40))</f>
        <v>363.61748283894815</v>
      </c>
      <c r="C42" s="125">
        <f t="array" ref="C42">AVERAGE(IF(C5:C40&gt;0,C5:C40))</f>
        <v>529.35048448384202</v>
      </c>
      <c r="D42" s="125">
        <f t="array" ref="D42">AVERAGE(IF(D5:D40&gt;0,D5:D40))</f>
        <v>489.90560527668083</v>
      </c>
      <c r="E42" s="125">
        <f t="array" ref="E42">AVERAGE(IF(E5:E40&gt;0,E5:E40))</f>
        <v>638.47627151809104</v>
      </c>
      <c r="F42" s="125">
        <f t="array" ref="F42">AVERAGE(IF(F5:F40&gt;0,F5:F40))</f>
        <v>848.93664256428099</v>
      </c>
      <c r="G42" s="125">
        <f t="array" ref="G42">AVERAGE(IF(G5:G40&gt;0,G5:G40))</f>
        <v>754.92966748031859</v>
      </c>
      <c r="H42" s="125">
        <f t="array" ref="H42">AVERAGE(IF(H5:H40&gt;0,H5:H40))</f>
        <v>467.10246369760119</v>
      </c>
      <c r="I42" s="125">
        <f t="array" ref="I42">AVERAGE(IF(I5:I40&gt;0,I5:I40))</f>
        <v>1186.3069139917659</v>
      </c>
      <c r="J42" s="125">
        <f t="array" ref="J42">AVERAGE(IF(J5:J40&gt;0,J5:J40))</f>
        <v>530.19018488330016</v>
      </c>
      <c r="K42" s="125">
        <f t="array" ref="K42">AVERAGE(IF(K5:K40&gt;0,K5:K40))</f>
        <v>938.01776543941469</v>
      </c>
      <c r="L42" s="125">
        <f t="array" ref="L42">AVERAGE(IF(L5:L40&gt;0,L5:L40))</f>
        <v>6030.8918934307558</v>
      </c>
      <c r="M42" s="125">
        <f t="array" ref="M42">AVERAGE(IF(M5:M40&gt;0,M5:M40))</f>
        <v>909.33970709115249</v>
      </c>
      <c r="N42" s="125">
        <f t="array" ref="N42">AVERAGE(IF(N5:N40&gt;0,N5:N40))</f>
        <v>374.16743855864701</v>
      </c>
      <c r="O42" s="125">
        <f t="array" ref="O42">AVERAGE(IF(O5:O40&gt;0,O5:O40))</f>
        <v>469.72535957307031</v>
      </c>
      <c r="P42" s="125">
        <f t="array" ref="P42">AVERAGE(IF(P5:P40&gt;0,P5:P40))</f>
        <v>1745.2681416222056</v>
      </c>
      <c r="Q42" s="125">
        <f t="array" ref="Q42">AVERAGE(IF(Q5:Q40&gt;0,Q5:Q40))</f>
        <v>500.27409486410608</v>
      </c>
      <c r="R42" s="125">
        <f t="array" ref="R42">AVERAGE(IF(R5:R40&gt;0,R5:R40))</f>
        <v>1453.5366559279425</v>
      </c>
      <c r="S42" s="125">
        <f t="array" ref="S42">AVERAGE(IF(S5:S40&gt;0,S5:S40))</f>
        <v>599.10429972296697</v>
      </c>
      <c r="T42" s="125">
        <f t="array" ref="T42">AVERAGE(IF(T5:T40&gt;0,T5:T40))</f>
        <v>585.64695805268559</v>
      </c>
      <c r="U42" s="125">
        <f t="array" ref="U42">AVERAGE(IF(U5:U40&gt;0,U5:U40))</f>
        <v>849.88826815972834</v>
      </c>
      <c r="V42" s="125">
        <f t="array" ref="V42">AVERAGE(IF(V5:V40&gt;0,V5:V40))</f>
        <v>495.69205511805245</v>
      </c>
    </row>
    <row r="43" spans="1:22" x14ac:dyDescent="0.2">
      <c r="A43" s="124" t="s">
        <v>204</v>
      </c>
      <c r="B43" s="125">
        <f>MAX(B5:B40)</f>
        <v>744.13211870520809</v>
      </c>
      <c r="C43" s="125">
        <f t="shared" ref="C43:V43" si="0">MAX(C5:C40)</f>
        <v>2060.6038793949938</v>
      </c>
      <c r="D43" s="125">
        <f t="shared" si="0"/>
        <v>876.6348289391417</v>
      </c>
      <c r="E43" s="125">
        <f t="shared" si="0"/>
        <v>2793.3614698979595</v>
      </c>
      <c r="F43" s="125">
        <f t="shared" si="0"/>
        <v>3972.4879250609524</v>
      </c>
      <c r="G43" s="125">
        <f t="shared" si="0"/>
        <v>2191.7053211068983</v>
      </c>
      <c r="H43" s="125">
        <f t="shared" si="0"/>
        <v>1346.4552511038476</v>
      </c>
      <c r="I43" s="125">
        <f t="shared" si="0"/>
        <v>2153.3969345802889</v>
      </c>
      <c r="J43" s="125">
        <f t="shared" si="0"/>
        <v>1615.6346446489079</v>
      </c>
      <c r="K43" s="125">
        <f t="shared" si="0"/>
        <v>3563.9637942330201</v>
      </c>
      <c r="L43" s="125">
        <f>MAX(L5:L40)</f>
        <v>6030.8918934307558</v>
      </c>
      <c r="M43" s="125">
        <f t="shared" si="0"/>
        <v>2692.8325468851326</v>
      </c>
      <c r="N43" s="125">
        <f t="shared" si="0"/>
        <v>1344.0592100524348</v>
      </c>
      <c r="O43" s="125">
        <f t="shared" si="0"/>
        <v>1223.319180011702</v>
      </c>
      <c r="P43" s="125">
        <f t="shared" si="0"/>
        <v>2280.1285054272826</v>
      </c>
      <c r="Q43" s="125">
        <f t="shared" si="0"/>
        <v>971.59844347434694</v>
      </c>
      <c r="R43" s="125">
        <f t="shared" si="0"/>
        <v>1453.5366559279425</v>
      </c>
      <c r="S43" s="125">
        <f t="shared" si="0"/>
        <v>1759.8090873907095</v>
      </c>
      <c r="T43" s="125">
        <f t="shared" si="0"/>
        <v>2376.3657564832761</v>
      </c>
      <c r="U43" s="125">
        <f t="shared" si="0"/>
        <v>1905.2754327629</v>
      </c>
      <c r="V43" s="125">
        <f t="shared" si="0"/>
        <v>1280.8838584669884</v>
      </c>
    </row>
    <row r="44" spans="1:22" x14ac:dyDescent="0.2">
      <c r="A44" s="124" t="s">
        <v>225</v>
      </c>
      <c r="B44" s="125">
        <f t="array" ref="B44">MIN(IF(B5:B40&gt;0,B5:B40))</f>
        <v>255.8297375091249</v>
      </c>
      <c r="C44" s="125">
        <f t="array" ref="C44">MIN(IF(C5:C40&gt;0,C5:C40))</f>
        <v>303.33561497433618</v>
      </c>
      <c r="D44" s="125">
        <f t="array" ref="D44">MIN(IF(D5:D40&gt;0,D5:D40))</f>
        <v>237.33324631499909</v>
      </c>
      <c r="E44" s="125">
        <f t="array" ref="E44">MIN(IF(E5:E40&gt;0,E5:E40))</f>
        <v>224.22085141869997</v>
      </c>
      <c r="F44" s="125">
        <f t="array" ref="F44">MIN(IF(F5:F40&gt;0,F5:F40))</f>
        <v>116.75895393601353</v>
      </c>
      <c r="G44" s="125">
        <f t="array" ref="G44">MIN(IF(G5:G40&gt;0,G5:G40))</f>
        <v>299.07936511914642</v>
      </c>
      <c r="H44" s="125">
        <f t="array" ref="H44">MIN(IF(H5:H40&gt;0,H5:H40))</f>
        <v>176.51689456836422</v>
      </c>
      <c r="I44" s="125">
        <f t="array" ref="I44">MIN(IF(I5:I40&gt;0,I5:I40))</f>
        <v>480.48057997511222</v>
      </c>
      <c r="J44" s="125">
        <f t="array" ref="J44">MIN(IF(J5:J40&gt;0,J5:J40))</f>
        <v>198.4972619200017</v>
      </c>
      <c r="K44" s="125">
        <f t="array" ref="K44">MIN(IF(K5:K40&gt;0,K5:K40))</f>
        <v>172.40868896728904</v>
      </c>
      <c r="L44" s="125">
        <f t="array" ref="L44">MIN(IF(L5:L40&gt;0,L5:L40))</f>
        <v>6030.8918934307558</v>
      </c>
      <c r="M44" s="125">
        <f t="array" ref="M44">MIN(IF(M5:M40&gt;0,M5:M40))</f>
        <v>197.64821046885527</v>
      </c>
      <c r="N44" s="125">
        <f t="array" ref="N44">MIN(IF(N5:N40&gt;0,N5:N40))</f>
        <v>63.141538738370627</v>
      </c>
      <c r="O44" s="125">
        <f t="array" ref="O44">MIN(IF(O5:O40&gt;0,O5:O40))</f>
        <v>165.35927971757582</v>
      </c>
      <c r="P44" s="125">
        <f t="array" ref="P44">MIN(IF(P5:P40&gt;0,P5:P40))</f>
        <v>947.13157296221277</v>
      </c>
      <c r="Q44" s="125">
        <f t="array" ref="Q44">MIN(IF(Q5:Q40&gt;0,Q5:Q40))</f>
        <v>333.65505926060268</v>
      </c>
      <c r="R44" s="125">
        <f t="array" ref="R44">MIN(IF(R5:R40&gt;0,R5:R40))</f>
        <v>1453.5366559279425</v>
      </c>
      <c r="S44" s="125">
        <f t="array" ref="S44">MIN(IF(S5:S40&gt;0,S5:S40))</f>
        <v>109.23691789522604</v>
      </c>
      <c r="T44" s="125">
        <f t="array" ref="T44">MIN(IF(T5:T40&gt;0,T5:T40))</f>
        <v>84.901218281601473</v>
      </c>
      <c r="U44" s="125">
        <f t="array" ref="U44">MIN(IF(U5:U40&gt;0,U5:U40))</f>
        <v>357.77629832871298</v>
      </c>
      <c r="V44" s="125">
        <f t="array" ref="V44">MIN(IF(V5:V40&gt;0,V5:V40))</f>
        <v>348.28146743715587</v>
      </c>
    </row>
    <row r="45" spans="1:22" x14ac:dyDescent="0.2">
      <c r="A45" s="124" t="s">
        <v>226</v>
      </c>
      <c r="B45" s="125">
        <f t="array" ref="B45">MEDIAN(IF(B5:B40&gt;0,B5:B40))</f>
        <v>335.36042742962957</v>
      </c>
      <c r="C45" s="125">
        <f t="array" ref="C45">MEDIAN(IF(C5:C40&gt;0,C5:C40))</f>
        <v>440.20962320729586</v>
      </c>
      <c r="D45" s="125">
        <f t="array" ref="D45">MEDIAN(IF(D5:D40&gt;0,D5:D40))</f>
        <v>470.48549908763175</v>
      </c>
      <c r="E45" s="125">
        <f t="array" ref="E45">MEDIAN(IF(E5:E40&gt;0,E5:E40))</f>
        <v>563.86962625560705</v>
      </c>
      <c r="F45" s="125">
        <f t="array" ref="F45">MEDIAN(IF(F5:F40&gt;0,F5:F40))</f>
        <v>545.56269176253932</v>
      </c>
      <c r="G45" s="125">
        <f t="array" ref="G45">MEDIAN(IF(G5:G40&gt;0,G5:G40))</f>
        <v>707.71165045995326</v>
      </c>
      <c r="H45" s="125">
        <f t="array" ref="H45">MEDIAN(IF(H5:H40&gt;0,H5:H40))</f>
        <v>405.41195240257201</v>
      </c>
      <c r="I45" s="125">
        <f t="array" ref="I45">MEDIAN(IF(I5:I40&gt;0,I5:I40))</f>
        <v>877.53128086376262</v>
      </c>
      <c r="J45" s="125">
        <f t="array" ref="J45">MEDIAN(IF(J5:J40&gt;0,J5:J40))</f>
        <v>501.75075798314151</v>
      </c>
      <c r="K45" s="125">
        <f t="array" ref="K45">MEDIAN(IF(K5:K40&gt;0,K5:K40))</f>
        <v>595.5068143554048</v>
      </c>
      <c r="L45" s="125">
        <f t="array" ref="L45">MEDIAN(IF(L5:L40&gt;0,L5:L40))</f>
        <v>6030.8918934307558</v>
      </c>
      <c r="M45" s="125">
        <f t="array" ref="M45">MEDIAN(IF(M5:M40&gt;0,M5:M40))</f>
        <v>634.04471274903381</v>
      </c>
      <c r="N45" s="125">
        <f t="array" ref="N45">MEDIAN(IF(N5:N40&gt;0,N5:N40))</f>
        <v>255.76798744931983</v>
      </c>
      <c r="O45" s="125">
        <f t="array" ref="O45">MEDIAN(IF(O5:O40&gt;0,O5:O40))</f>
        <v>427.51411345904438</v>
      </c>
      <c r="P45" s="125">
        <f t="array" ref="P45">MEDIAN(IF(P5:P40&gt;0,P5:P40))</f>
        <v>1876.9062440496637</v>
      </c>
      <c r="Q45" s="125">
        <f t="array" ref="Q45">MEDIAN(IF(Q5:Q40&gt;0,Q5:Q40))</f>
        <v>495.20998518809392</v>
      </c>
      <c r="R45" s="125">
        <f t="array" ref="R45">MEDIAN(IF(R5:R40&gt;0,R5:R40))</f>
        <v>1453.5366559279425</v>
      </c>
      <c r="S45" s="125">
        <f t="array" ref="S45">MEDIAN(IF(S5:S40&gt;0,S5:S40))</f>
        <v>569.94014612034869</v>
      </c>
      <c r="T45" s="125">
        <f t="array" ref="T45">MEDIAN(IF(T5:T40&gt;0,T5:T40))</f>
        <v>531.77575447486424</v>
      </c>
      <c r="U45" s="125">
        <f t="array" ref="U45">MEDIAN(IF(U5:U40&gt;0,U5:U40))</f>
        <v>751.20364369818935</v>
      </c>
      <c r="V45" s="125">
        <f t="array" ref="V45">MEDIAN(IF(V5:V40&gt;0,V5:V40))</f>
        <v>451.34015517026114</v>
      </c>
    </row>
    <row r="46" spans="1:22" ht="15" thickBot="1" x14ac:dyDescent="0.25">
      <c r="B46" s="126"/>
      <c r="C46" s="126"/>
      <c r="D46" s="126"/>
      <c r="E46" s="126"/>
      <c r="F46" s="126"/>
      <c r="G46" s="126"/>
      <c r="H46" s="126"/>
      <c r="I46" s="126"/>
      <c r="J46" s="126"/>
      <c r="K46" s="126"/>
      <c r="L46" s="126"/>
      <c r="M46" s="126"/>
      <c r="N46" s="126"/>
      <c r="O46" s="126"/>
      <c r="P46" s="126"/>
      <c r="Q46" s="126"/>
      <c r="R46" s="126"/>
      <c r="S46" s="126"/>
      <c r="T46" s="126"/>
      <c r="U46" s="126"/>
      <c r="V46" s="126"/>
    </row>
    <row r="47" spans="1:22" x14ac:dyDescent="0.2">
      <c r="A47" s="166" t="s">
        <v>33</v>
      </c>
      <c r="B47" s="167" t="s">
        <v>223</v>
      </c>
      <c r="C47" s="345" t="s">
        <v>33</v>
      </c>
      <c r="D47" s="346"/>
      <c r="E47" s="346"/>
      <c r="F47" s="346"/>
      <c r="G47" s="346"/>
      <c r="H47" s="208" t="s">
        <v>223</v>
      </c>
      <c r="I47" s="345" t="s">
        <v>33</v>
      </c>
      <c r="J47" s="346"/>
      <c r="K47" s="346"/>
      <c r="L47" s="346"/>
      <c r="M47" s="346"/>
      <c r="N47" s="208" t="s">
        <v>223</v>
      </c>
      <c r="O47" s="345" t="s">
        <v>33</v>
      </c>
      <c r="P47" s="346"/>
      <c r="Q47" s="346"/>
      <c r="R47" s="346"/>
      <c r="S47" s="346"/>
      <c r="T47" s="167" t="s">
        <v>223</v>
      </c>
      <c r="U47" s="4"/>
    </row>
    <row r="48" spans="1:22" x14ac:dyDescent="0.2">
      <c r="A48" s="168" t="s">
        <v>46</v>
      </c>
      <c r="B48" s="169" t="s">
        <v>187</v>
      </c>
      <c r="C48" s="342" t="s">
        <v>51</v>
      </c>
      <c r="D48" s="341"/>
      <c r="E48" s="341"/>
      <c r="F48" s="341"/>
      <c r="G48" s="341"/>
      <c r="H48" s="207" t="s">
        <v>191</v>
      </c>
      <c r="I48" s="342" t="s">
        <v>56</v>
      </c>
      <c r="J48" s="341"/>
      <c r="K48" s="341"/>
      <c r="L48" s="341"/>
      <c r="M48" s="341"/>
      <c r="N48" s="210" t="s">
        <v>688</v>
      </c>
      <c r="O48" s="342" t="s">
        <v>61</v>
      </c>
      <c r="P48" s="341"/>
      <c r="Q48" s="341"/>
      <c r="R48" s="341"/>
      <c r="S48" s="341"/>
      <c r="T48" s="169" t="s">
        <v>199</v>
      </c>
    </row>
    <row r="49" spans="1:20" x14ac:dyDescent="0.2">
      <c r="A49" s="168" t="s">
        <v>47</v>
      </c>
      <c r="B49" s="169" t="s">
        <v>188</v>
      </c>
      <c r="C49" s="342" t="s">
        <v>52</v>
      </c>
      <c r="D49" s="341"/>
      <c r="E49" s="341"/>
      <c r="F49" s="341"/>
      <c r="G49" s="341"/>
      <c r="H49" s="207" t="s">
        <v>192</v>
      </c>
      <c r="I49" s="342" t="s">
        <v>57</v>
      </c>
      <c r="J49" s="341"/>
      <c r="K49" s="341"/>
      <c r="L49" s="341"/>
      <c r="M49" s="341"/>
      <c r="N49" s="207" t="s">
        <v>195</v>
      </c>
      <c r="O49" s="340" t="s">
        <v>62</v>
      </c>
      <c r="P49" s="341"/>
      <c r="Q49" s="341"/>
      <c r="R49" s="341"/>
      <c r="S49" s="341"/>
      <c r="T49" s="169" t="s">
        <v>200</v>
      </c>
    </row>
    <row r="50" spans="1:20" x14ac:dyDescent="0.2">
      <c r="A50" s="168" t="s">
        <v>48</v>
      </c>
      <c r="B50" s="169" t="s">
        <v>189</v>
      </c>
      <c r="C50" s="342" t="s">
        <v>53</v>
      </c>
      <c r="D50" s="341"/>
      <c r="E50" s="341"/>
      <c r="F50" s="341"/>
      <c r="G50" s="341"/>
      <c r="H50" s="207" t="s">
        <v>183</v>
      </c>
      <c r="I50" s="342" t="s">
        <v>58</v>
      </c>
      <c r="J50" s="341"/>
      <c r="K50" s="341"/>
      <c r="L50" s="341"/>
      <c r="M50" s="341"/>
      <c r="N50" s="207" t="s">
        <v>196</v>
      </c>
      <c r="O50" s="342" t="s">
        <v>224</v>
      </c>
      <c r="P50" s="341"/>
      <c r="Q50" s="341"/>
      <c r="R50" s="341"/>
      <c r="S50" s="341"/>
      <c r="T50" s="169" t="s">
        <v>201</v>
      </c>
    </row>
    <row r="51" spans="1:20" x14ac:dyDescent="0.2">
      <c r="A51" s="168" t="s">
        <v>49</v>
      </c>
      <c r="B51" s="169" t="s">
        <v>190</v>
      </c>
      <c r="C51" s="342" t="s">
        <v>54</v>
      </c>
      <c r="D51" s="341"/>
      <c r="E51" s="341"/>
      <c r="F51" s="341"/>
      <c r="G51" s="341"/>
      <c r="H51" s="207" t="s">
        <v>193</v>
      </c>
      <c r="I51" s="342" t="s">
        <v>59</v>
      </c>
      <c r="J51" s="341"/>
      <c r="K51" s="341"/>
      <c r="L51" s="341"/>
      <c r="M51" s="341"/>
      <c r="N51" s="207" t="s">
        <v>197</v>
      </c>
      <c r="O51" s="342" t="s">
        <v>64</v>
      </c>
      <c r="P51" s="341"/>
      <c r="Q51" s="341"/>
      <c r="R51" s="341"/>
      <c r="S51" s="341"/>
      <c r="T51" s="169" t="s">
        <v>202</v>
      </c>
    </row>
    <row r="52" spans="1:20" ht="15" thickBot="1" x14ac:dyDescent="0.25">
      <c r="A52" s="170" t="s">
        <v>50</v>
      </c>
      <c r="B52" s="171" t="s">
        <v>186</v>
      </c>
      <c r="C52" s="343" t="s">
        <v>55</v>
      </c>
      <c r="D52" s="344"/>
      <c r="E52" s="344"/>
      <c r="F52" s="344"/>
      <c r="G52" s="344"/>
      <c r="H52" s="209" t="s">
        <v>194</v>
      </c>
      <c r="I52" s="343" t="s">
        <v>60</v>
      </c>
      <c r="J52" s="344"/>
      <c r="K52" s="344"/>
      <c r="L52" s="344"/>
      <c r="M52" s="344"/>
      <c r="N52" s="209" t="s">
        <v>198</v>
      </c>
      <c r="O52" s="343" t="s">
        <v>0</v>
      </c>
      <c r="P52" s="344"/>
      <c r="Q52" s="344"/>
      <c r="R52" s="344"/>
      <c r="S52" s="344"/>
      <c r="T52" s="171" t="s">
        <v>203</v>
      </c>
    </row>
    <row r="57" spans="1:20" x14ac:dyDescent="0.2">
      <c r="A57" s="4"/>
      <c r="B57" s="4"/>
    </row>
    <row r="58" spans="1:20" x14ac:dyDescent="0.2">
      <c r="A58" s="4"/>
      <c r="B58" s="4"/>
    </row>
    <row r="59" spans="1:20" x14ac:dyDescent="0.2">
      <c r="A59" s="4"/>
      <c r="B59" s="4"/>
    </row>
    <row r="60" spans="1:20" x14ac:dyDescent="0.2">
      <c r="A60" s="4"/>
      <c r="B60" s="4"/>
    </row>
    <row r="61" spans="1:20" x14ac:dyDescent="0.2">
      <c r="A61" s="4"/>
      <c r="B61" s="4"/>
    </row>
    <row r="62" spans="1:20" x14ac:dyDescent="0.2">
      <c r="A62" s="4"/>
      <c r="B62" s="4"/>
    </row>
    <row r="63" spans="1:20" x14ac:dyDescent="0.2">
      <c r="A63" s="4"/>
      <c r="B63" s="4"/>
    </row>
    <row r="64" spans="1:20" x14ac:dyDescent="0.2">
      <c r="A64" s="4"/>
      <c r="B64" s="4"/>
    </row>
    <row r="65" spans="1:2" x14ac:dyDescent="0.2">
      <c r="A65" s="4"/>
      <c r="B65" s="4"/>
    </row>
    <row r="66" spans="1:2" x14ac:dyDescent="0.2">
      <c r="A66" s="4"/>
      <c r="B66" s="4"/>
    </row>
    <row r="67" spans="1:2" x14ac:dyDescent="0.2">
      <c r="A67" s="4"/>
      <c r="B67" s="4"/>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pageSetUpPr autoPageBreaks="0"/>
  </sheetPr>
  <dimension ref="A1:AV170"/>
  <sheetViews>
    <sheetView showGridLines="0" zoomScale="70" zoomScaleNormal="70" workbookViewId="0"/>
  </sheetViews>
  <sheetFormatPr defaultColWidth="9.140625" defaultRowHeight="14.25" outlineLevelCol="1" x14ac:dyDescent="0.2"/>
  <cols>
    <col min="1" max="1" width="22.85546875" style="119" customWidth="1"/>
    <col min="2" max="4" width="16" style="4" customWidth="1" outlineLevel="1"/>
    <col min="5" max="5" width="15.28515625" style="4" customWidth="1" outlineLevel="1"/>
    <col min="6" max="6" width="14.7109375" style="4" customWidth="1" outlineLevel="1"/>
    <col min="7" max="7" width="16.85546875" style="4" bestFit="1" customWidth="1"/>
    <col min="8" max="8" width="11.42578125" style="4" customWidth="1"/>
    <col min="9" max="9" width="8.7109375" style="4" bestFit="1" customWidth="1"/>
    <col min="10" max="13" width="15.85546875" style="4" customWidth="1" outlineLevel="1"/>
    <col min="14" max="14" width="14.5703125" style="4" customWidth="1" outlineLevel="1"/>
    <col min="15" max="15" width="17.28515625" style="4" customWidth="1"/>
    <col min="16" max="16" width="8.28515625" style="4" customWidth="1"/>
    <col min="17" max="20" width="15.85546875" style="4" customWidth="1" outlineLevel="1"/>
    <col min="21" max="21" width="13.85546875" style="4" customWidth="1" outlineLevel="1"/>
    <col min="22" max="22" width="16.42578125" style="4" customWidth="1"/>
    <col min="23" max="23" width="8.28515625" style="4" customWidth="1"/>
    <col min="24" max="25" width="15.85546875" style="4" customWidth="1" outlineLevel="1"/>
    <col min="26" max="28" width="14.5703125" style="4" customWidth="1" outlineLevel="1"/>
    <col min="29" max="29" width="15.85546875" style="4" bestFit="1" customWidth="1"/>
    <col min="30" max="30" width="10.5703125" style="4" bestFit="1" customWidth="1"/>
    <col min="31" max="32" width="15.85546875" style="4" customWidth="1" outlineLevel="1"/>
    <col min="33" max="34" width="14.5703125" style="4" customWidth="1" outlineLevel="1"/>
    <col min="35" max="35" width="13.140625" style="4" customWidth="1" outlineLevel="1"/>
    <col min="36" max="36" width="15.85546875" style="4" bestFit="1" customWidth="1"/>
    <col min="37" max="37" width="10.5703125" style="4" bestFit="1" customWidth="1"/>
    <col min="38" max="41" width="15.85546875" style="4" customWidth="1" outlineLevel="1"/>
    <col min="42" max="42" width="14.5703125" style="4" customWidth="1" outlineLevel="1"/>
    <col min="43" max="43" width="16.28515625" style="4" customWidth="1"/>
    <col min="44" max="44" width="10.5703125" style="4" bestFit="1" customWidth="1"/>
    <col min="45" max="48" width="9.140625" style="4"/>
    <col min="49" max="16384" width="9.140625" style="1"/>
  </cols>
  <sheetData>
    <row r="1" spans="1:44" x14ac:dyDescent="0.2">
      <c r="A1" s="28" t="str">
        <f>'Relative Weights'!B1</f>
        <v>THECB Texas Public University Expenditure Study Fiscal Year 2018</v>
      </c>
      <c r="B1" s="1"/>
    </row>
    <row r="2" spans="1:44" x14ac:dyDescent="0.2">
      <c r="A2" s="28" t="str">
        <f>'Relative Weights'!B2</f>
        <v>Institution Survey for the Year Ended August 31, 2018</v>
      </c>
      <c r="B2" s="1"/>
    </row>
    <row r="3" spans="1:44" x14ac:dyDescent="0.2">
      <c r="A3" s="28">
        <v>21</v>
      </c>
      <c r="L3" s="10"/>
      <c r="S3" s="10"/>
      <c r="Z3" s="10"/>
      <c r="AG3" s="10"/>
      <c r="AN3" s="10"/>
    </row>
    <row r="4" spans="1:44" x14ac:dyDescent="0.2">
      <c r="B4" s="4" t="s">
        <v>894</v>
      </c>
      <c r="V4" s="127" t="s">
        <v>205</v>
      </c>
      <c r="AC4" s="10" t="s">
        <v>206</v>
      </c>
      <c r="AJ4" s="10" t="s">
        <v>207</v>
      </c>
    </row>
    <row r="5" spans="1:44" ht="15" thickBot="1" x14ac:dyDescent="0.25">
      <c r="B5" s="128"/>
      <c r="D5" s="10"/>
      <c r="G5" s="10" t="s">
        <v>208</v>
      </c>
      <c r="J5" s="128"/>
      <c r="L5" s="127"/>
      <c r="O5" s="10" t="s">
        <v>209</v>
      </c>
      <c r="V5" s="127" t="s">
        <v>210</v>
      </c>
      <c r="Z5" s="127"/>
      <c r="AC5" s="10" t="s">
        <v>210</v>
      </c>
      <c r="AG5" s="10"/>
      <c r="AJ5" s="10" t="s">
        <v>211</v>
      </c>
      <c r="AN5" s="10"/>
      <c r="AQ5" s="10" t="s">
        <v>212</v>
      </c>
    </row>
    <row r="6" spans="1:44" x14ac:dyDescent="0.2">
      <c r="A6" s="215" t="s">
        <v>184</v>
      </c>
      <c r="B6" s="163" t="s">
        <v>213</v>
      </c>
      <c r="C6" s="150" t="s">
        <v>214</v>
      </c>
      <c r="D6" s="150" t="s">
        <v>215</v>
      </c>
      <c r="E6" s="150" t="s">
        <v>216</v>
      </c>
      <c r="F6" s="150" t="s">
        <v>217</v>
      </c>
      <c r="G6" s="151" t="s">
        <v>32</v>
      </c>
      <c r="H6" s="164" t="s">
        <v>930</v>
      </c>
      <c r="I6" s="165" t="s">
        <v>218</v>
      </c>
      <c r="J6" s="149" t="s">
        <v>213</v>
      </c>
      <c r="K6" s="150" t="s">
        <v>214</v>
      </c>
      <c r="L6" s="150" t="s">
        <v>215</v>
      </c>
      <c r="M6" s="150" t="s">
        <v>216</v>
      </c>
      <c r="N6" s="150" t="s">
        <v>217</v>
      </c>
      <c r="O6" s="151" t="s">
        <v>32</v>
      </c>
      <c r="P6" s="151" t="s">
        <v>219</v>
      </c>
      <c r="Q6" s="149" t="s">
        <v>213</v>
      </c>
      <c r="R6" s="150" t="s">
        <v>214</v>
      </c>
      <c r="S6" s="150" t="s">
        <v>215</v>
      </c>
      <c r="T6" s="150" t="s">
        <v>216</v>
      </c>
      <c r="U6" s="150" t="s">
        <v>217</v>
      </c>
      <c r="V6" s="150" t="s">
        <v>32</v>
      </c>
      <c r="W6" s="151" t="s">
        <v>219</v>
      </c>
      <c r="X6" s="149" t="s">
        <v>213</v>
      </c>
      <c r="Y6" s="150" t="s">
        <v>214</v>
      </c>
      <c r="Z6" s="150" t="s">
        <v>215</v>
      </c>
      <c r="AA6" s="150" t="s">
        <v>216</v>
      </c>
      <c r="AB6" s="150" t="s">
        <v>217</v>
      </c>
      <c r="AC6" s="150" t="s">
        <v>32</v>
      </c>
      <c r="AD6" s="151" t="s">
        <v>219</v>
      </c>
      <c r="AE6" s="149" t="s">
        <v>213</v>
      </c>
      <c r="AF6" s="150" t="s">
        <v>214</v>
      </c>
      <c r="AG6" s="150" t="s">
        <v>215</v>
      </c>
      <c r="AH6" s="150" t="s">
        <v>216</v>
      </c>
      <c r="AI6" s="150" t="s">
        <v>217</v>
      </c>
      <c r="AJ6" s="150" t="s">
        <v>32</v>
      </c>
      <c r="AK6" s="151" t="s">
        <v>219</v>
      </c>
      <c r="AL6" s="149" t="s">
        <v>213</v>
      </c>
      <c r="AM6" s="150" t="s">
        <v>214</v>
      </c>
      <c r="AN6" s="150" t="s">
        <v>215</v>
      </c>
      <c r="AO6" s="150" t="s">
        <v>216</v>
      </c>
      <c r="AP6" s="150" t="s">
        <v>217</v>
      </c>
      <c r="AQ6" s="150" t="s">
        <v>32</v>
      </c>
      <c r="AR6" s="151" t="s">
        <v>219</v>
      </c>
    </row>
    <row r="7" spans="1:44" x14ac:dyDescent="0.2">
      <c r="A7" s="129" t="s">
        <v>705</v>
      </c>
      <c r="B7" s="130">
        <f ca="1">OFFSET(UTA!C$31,'Discipline Analysis'!$A$3,0)</f>
        <v>366906</v>
      </c>
      <c r="C7" s="133">
        <f ca="1">OFFSET(UTA!D$31,'Discipline Analysis'!$A$3,0)</f>
        <v>351917</v>
      </c>
      <c r="D7" s="133">
        <f ca="1">OFFSET(UTA!E$31,'Discipline Analysis'!$A$3,0)</f>
        <v>193300</v>
      </c>
      <c r="E7" s="133">
        <f ca="1">OFFSET(UTA!F$31,'Discipline Analysis'!$A$3,0)</f>
        <v>17385</v>
      </c>
      <c r="F7" s="211">
        <f ca="1">OFFSET(UTA!G$31,'Discipline Analysis'!$A$3,0)</f>
        <v>0</v>
      </c>
      <c r="G7" s="180">
        <f ca="1">SUM(B7:F7)</f>
        <v>929508</v>
      </c>
      <c r="H7" s="131">
        <f ca="1">(B7/30)+(C7/30)+(D7/24)+(E7/18)+(F7/24)</f>
        <v>32980.76666666667</v>
      </c>
      <c r="I7" s="132">
        <f ca="1">IF((G7=0),0,(O7+V7+AC7+AJ7+AQ7)/G7)</f>
        <v>483.12182896758287</v>
      </c>
      <c r="J7" s="130">
        <f ca="1">OFFSET(UTA!C$115,'Discipline Analysis'!$A$3,0)</f>
        <v>21777481</v>
      </c>
      <c r="K7" s="133">
        <f ca="1">OFFSET(UTA!D$115,'Discipline Analysis'!$A$3,0)</f>
        <v>33286875</v>
      </c>
      <c r="L7" s="133">
        <f ca="1">OFFSET(UTA!E$115,'Discipline Analysis'!$A$3,0)</f>
        <v>31554035</v>
      </c>
      <c r="M7" s="133">
        <f ca="1">OFFSET(UTA!F$115,'Discipline Analysis'!$A$3,0)</f>
        <v>19624724</v>
      </c>
      <c r="N7" s="133">
        <f ca="1">OFFSET(UTA!G$115,'Discipline Analysis'!$A$3,0)</f>
        <v>0</v>
      </c>
      <c r="O7" s="180">
        <f t="shared" ref="O7:O42" ca="1" si="0">SUM(J7:N7)</f>
        <v>106243115</v>
      </c>
      <c r="P7" s="212">
        <f t="shared" ref="P7:P22" ca="1" si="1">O7/O$43</f>
        <v>4.5919341195631125E-2</v>
      </c>
      <c r="Q7" s="130">
        <f ca="1">OFFSET(UTA!C$192,'Discipline Analysis'!$A$3,0)</f>
        <v>9734511.9913583566</v>
      </c>
      <c r="R7" s="133">
        <f ca="1">OFFSET(UTA!D$192,'Discipline Analysis'!$A$3,0)</f>
        <v>14879199.474096511</v>
      </c>
      <c r="S7" s="133">
        <f ca="1">OFFSET(UTA!E$192,'Discipline Analysis'!$A$3,0)</f>
        <v>14104621.745887017</v>
      </c>
      <c r="T7" s="133">
        <f ca="1">OFFSET(UTA!F$192,'Discipline Analysis'!$A$3,0)</f>
        <v>8772231.7886581179</v>
      </c>
      <c r="U7" s="133">
        <f ca="1">OFFSET(UTA!G$192,'Discipline Analysis'!$A$3,0)</f>
        <v>0</v>
      </c>
      <c r="V7" s="180">
        <f t="shared" ref="V7:V42" ca="1" si="2">SUM(Q7:U7)</f>
        <v>47490565.000000007</v>
      </c>
      <c r="W7" s="212">
        <f t="shared" ref="W7:W22" ca="1" si="3">V7/V$43</f>
        <v>3.030079981777218E-2</v>
      </c>
      <c r="X7" s="130">
        <f ca="1">OFFSET(UTA!C$217,'Discipline Analysis'!$A$3,0)</f>
        <v>9838903.5151035655</v>
      </c>
      <c r="Y7" s="133">
        <f ca="1">OFFSET(UTA!D$217,'Discipline Analysis'!$A$3,0)</f>
        <v>22528043.831175681</v>
      </c>
      <c r="Z7" s="133">
        <f ca="1">OFFSET(UTA!E$217,'Discipline Analysis'!$A$3,0)</f>
        <v>12210449.508223053</v>
      </c>
      <c r="AA7" s="133">
        <f ca="1">OFFSET(UTA!F$217,'Discipline Analysis'!$A$3,0)</f>
        <v>1114024.1454976983</v>
      </c>
      <c r="AB7" s="133">
        <f ca="1">OFFSET(UTA!G$217,'Discipline Analysis'!$A$3,0)</f>
        <v>0</v>
      </c>
      <c r="AC7" s="180">
        <f t="shared" ref="AC7:AC42" ca="1" si="4">SUM(X7:AB7)</f>
        <v>45691421</v>
      </c>
      <c r="AD7" s="134">
        <f t="shared" ref="AD7:AD22" ca="1" si="5">AC7/AC$43</f>
        <v>4.6615086302393541E-2</v>
      </c>
      <c r="AE7" s="130">
        <f ca="1">OFFSET(UTA!C$242,'Discipline Analysis'!$A$3,0)</f>
        <v>18605635.474971227</v>
      </c>
      <c r="AF7" s="133">
        <f ca="1">OFFSET(UTA!D$242,'Discipline Analysis'!$A$3,0)</f>
        <v>42601146.646432683</v>
      </c>
      <c r="AG7" s="133">
        <f ca="1">OFFSET(UTA!E$242,'Discipline Analysis'!$A$3,0)</f>
        <v>23090293.769706562</v>
      </c>
      <c r="AH7" s="133">
        <f ca="1">OFFSET(UTA!F$242,'Discipline Analysis'!$A$3,0)</f>
        <v>2106650.1088895281</v>
      </c>
      <c r="AI7" s="133">
        <f ca="1">OFFSET(UTA!G$242,'Discipline Analysis'!$A$3,0)</f>
        <v>0</v>
      </c>
      <c r="AJ7" s="180">
        <f t="shared" ref="AJ7:AJ42" ca="1" si="6">SUM(AE7:AI7)</f>
        <v>86403726.000000015</v>
      </c>
      <c r="AK7" s="134">
        <f t="shared" ref="AK7:AK22" ca="1" si="7">AJ7/AJ$43</f>
        <v>0.12412684801930009</v>
      </c>
      <c r="AL7" s="130">
        <f ca="1">OFFSET(UTA!C$167,'Discipline Analysis'!$A$3,0)</f>
        <v>30578190.898062944</v>
      </c>
      <c r="AM7" s="133">
        <f ca="1">OFFSET(UTA!D$167,'Discipline Analysis'!$A$3,0)</f>
        <v>49617622.031083651</v>
      </c>
      <c r="AN7" s="133">
        <f ca="1">OFFSET(UTA!E$167,'Discipline Analysis'!$A$3,0)</f>
        <v>50423341.47995656</v>
      </c>
      <c r="AO7" s="133">
        <f ca="1">OFFSET(UTA!F$167,'Discipline Analysis'!$A$3,0)</f>
        <v>32617623.590896852</v>
      </c>
      <c r="AP7" s="133">
        <f ca="1">OFFSET(UTA!G$167,'Discipline Analysis'!$A$3,0)</f>
        <v>0</v>
      </c>
      <c r="AQ7" s="180">
        <f t="shared" ref="AQ7:AQ42" ca="1" si="8">SUM(AL7:AP7)</f>
        <v>163236778</v>
      </c>
      <c r="AR7" s="134">
        <f t="shared" ref="AR7:AR22" ca="1" si="9">AQ7/AQ$43</f>
        <v>4.9360834702970188E-2</v>
      </c>
    </row>
    <row r="8" spans="1:44" x14ac:dyDescent="0.2">
      <c r="A8" s="216" t="s">
        <v>706</v>
      </c>
      <c r="B8" s="130">
        <f ca="1">OFFSET(UT!C$31,'Discipline Analysis'!$A$3,0)</f>
        <v>624077</v>
      </c>
      <c r="C8" s="133">
        <f ca="1">OFFSET(UT!D$31,'Discipline Analysis'!$A$3,0)</f>
        <v>470629</v>
      </c>
      <c r="D8" s="133">
        <f ca="1">OFFSET(UT!E$31,'Discipline Analysis'!$A$3,0)</f>
        <v>112815</v>
      </c>
      <c r="E8" s="133">
        <f ca="1">OFFSET(UT!F$31,'Discipline Analysis'!$A$3,0)</f>
        <v>79910</v>
      </c>
      <c r="F8" s="211">
        <f ca="1">OFFSET(UT!G$31,'Discipline Analysis'!$A$3,0)</f>
        <v>46166</v>
      </c>
      <c r="G8" s="180">
        <f t="shared" ref="G8:G42" ca="1" si="10">SUM(B8:F8)</f>
        <v>1333597</v>
      </c>
      <c r="H8" s="131">
        <f t="shared" ref="H8:H43" ca="1" si="11">(B8/30)+(C8/30)+(D8/24)+(E8/18)+(F8/24)</f>
        <v>47553.852777777778</v>
      </c>
      <c r="I8" s="132">
        <f t="shared" ref="I8:I43" ca="1" si="12">IF((G8=0),0,(O8+V8+AC8+AJ8+AQ8)/G8)</f>
        <v>1280.8838584669879</v>
      </c>
      <c r="J8" s="130">
        <f ca="1">OFFSET(UT!C$115,'Discipline Analysis'!$A$3,0)</f>
        <v>68657760</v>
      </c>
      <c r="K8" s="133">
        <f ca="1">OFFSET(UT!D$115,'Discipline Analysis'!$A$3,0)</f>
        <v>87896715</v>
      </c>
      <c r="L8" s="133">
        <f ca="1">OFFSET(UT!E$115,'Discipline Analysis'!$A$3,0)</f>
        <v>68732995</v>
      </c>
      <c r="M8" s="133">
        <f ca="1">OFFSET(UT!F$115,'Discipline Analysis'!$A$3,0)</f>
        <v>110109952</v>
      </c>
      <c r="N8" s="133">
        <f ca="1">OFFSET(UT!G$115,'Discipline Analysis'!$A$3,0)</f>
        <v>26514530</v>
      </c>
      <c r="O8" s="180">
        <f t="shared" ca="1" si="0"/>
        <v>361911952</v>
      </c>
      <c r="P8" s="212">
        <f t="shared" ca="1" si="1"/>
        <v>0.15642197997173629</v>
      </c>
      <c r="Q8" s="130">
        <f ca="1">OFFSET(UT!C$192,'Discipline Analysis'!$A$3,0)</f>
        <v>57214268.373651713</v>
      </c>
      <c r="R8" s="133">
        <f ca="1">OFFSET(UT!D$192,'Discipline Analysis'!$A$3,0)</f>
        <v>73246581.903813645</v>
      </c>
      <c r="S8" s="133">
        <f ca="1">OFFSET(UT!E$192,'Discipline Analysis'!$A$3,0)</f>
        <v>57276963.624430239</v>
      </c>
      <c r="T8" s="133">
        <f ca="1">OFFSET(UT!F$192,'Discipline Analysis'!$A$3,0)</f>
        <v>91757440.737039909</v>
      </c>
      <c r="U8" s="133">
        <f ca="1">OFFSET(UT!G$192,'Discipline Analysis'!$A$3,0)</f>
        <v>22095236.361064501</v>
      </c>
      <c r="V8" s="180">
        <f t="shared" ca="1" si="2"/>
        <v>301590491</v>
      </c>
      <c r="W8" s="212">
        <f t="shared" ca="1" si="3"/>
        <v>0.19242628708954337</v>
      </c>
      <c r="X8" s="130">
        <f ca="1">OFFSET(UT!C$217,'Discipline Analysis'!$A$3,0)</f>
        <v>53035501.020262524</v>
      </c>
      <c r="Y8" s="133">
        <f ca="1">OFFSET(UT!D$217,'Discipline Analysis'!$A$3,0)</f>
        <v>71508575.260690302</v>
      </c>
      <c r="Z8" s="133">
        <f ca="1">OFFSET(UT!E$217,'Discipline Analysis'!$A$3,0)</f>
        <v>15680275.137812346</v>
      </c>
      <c r="AA8" s="133">
        <f ca="1">OFFSET(UT!F$217,'Discipline Analysis'!$A$3,0)</f>
        <v>13471872.323189111</v>
      </c>
      <c r="AB8" s="133">
        <f ca="1">OFFSET(UT!G$217,'Discipline Analysis'!$A$3,0)</f>
        <v>4475245.2580456976</v>
      </c>
      <c r="AC8" s="180">
        <f t="shared" ca="1" si="4"/>
        <v>158171469</v>
      </c>
      <c r="AD8" s="134">
        <f t="shared" ca="1" si="5"/>
        <v>0.16136895103374799</v>
      </c>
      <c r="AE8" s="130">
        <f ca="1">OFFSET(UT!C$242,'Discipline Analysis'!$A$3,0)</f>
        <v>18903416.235780265</v>
      </c>
      <c r="AF8" s="133">
        <f ca="1">OFFSET(UT!D$242,'Discipline Analysis'!$A$3,0)</f>
        <v>25487764.545940686</v>
      </c>
      <c r="AG8" s="133">
        <f ca="1">OFFSET(UT!E$242,'Discipline Analysis'!$A$3,0)</f>
        <v>5588912.3684978122</v>
      </c>
      <c r="AH8" s="133">
        <f ca="1">OFFSET(UT!F$242,'Discipline Analysis'!$A$3,0)</f>
        <v>4801772.4939231891</v>
      </c>
      <c r="AI8" s="133">
        <f ca="1">OFFSET(UT!G$242,'Discipline Analysis'!$A$3,0)</f>
        <v>1595109.3558580456</v>
      </c>
      <c r="AJ8" s="180">
        <f t="shared" ca="1" si="6"/>
        <v>56376974.999999993</v>
      </c>
      <c r="AK8" s="134">
        <f t="shared" ca="1" si="7"/>
        <v>8.0990676346676047E-2</v>
      </c>
      <c r="AL8" s="130">
        <f ca="1">OFFSET(UT!C$167,'Discipline Analysis'!$A$3,0)</f>
        <v>140897659.76962459</v>
      </c>
      <c r="AM8" s="133">
        <f ca="1">OFFSET(UT!D$167,'Discipline Analysis'!$A$3,0)</f>
        <v>197980165.51599303</v>
      </c>
      <c r="AN8" s="133">
        <f ca="1">OFFSET(UT!E$167,'Discipline Analysis'!$A$3,0)</f>
        <v>152739514.41470411</v>
      </c>
      <c r="AO8" s="133">
        <f ca="1">OFFSET(UT!F$167,'Discipline Analysis'!$A$3,0)</f>
        <v>313562373.98460567</v>
      </c>
      <c r="AP8" s="133">
        <f ca="1">OFFSET(UT!G$167,'Discipline Analysis'!$A$3,0)</f>
        <v>24952270.315072477</v>
      </c>
      <c r="AQ8" s="180">
        <f t="shared" ca="1" si="8"/>
        <v>830131983.99999976</v>
      </c>
      <c r="AR8" s="134">
        <f t="shared" ca="1" si="9"/>
        <v>0.25102190906924593</v>
      </c>
    </row>
    <row r="9" spans="1:44" x14ac:dyDescent="0.2">
      <c r="A9" s="216" t="s">
        <v>707</v>
      </c>
      <c r="B9" s="130">
        <f ca="1">OFFSET(UTD!C$31,'Discipline Analysis'!$A$3,0)</f>
        <v>236134</v>
      </c>
      <c r="C9" s="133">
        <f ca="1">OFFSET(UTD!D$31,'Discipline Analysis'!$A$3,0)</f>
        <v>252257</v>
      </c>
      <c r="D9" s="133">
        <f ca="1">OFFSET(UTD!E$31,'Discipline Analysis'!$A$3,0)</f>
        <v>133808</v>
      </c>
      <c r="E9" s="133">
        <f ca="1">OFFSET(UTD!F$31,'Discipline Analysis'!$A$3,0)</f>
        <v>22038</v>
      </c>
      <c r="F9" s="211">
        <f ca="1">OFFSET(UTD!G$31,'Discipline Analysis'!$A$3,0)</f>
        <v>1218</v>
      </c>
      <c r="G9" s="180">
        <f t="shared" ca="1" si="10"/>
        <v>645455</v>
      </c>
      <c r="H9" s="131">
        <f t="shared" ca="1" si="11"/>
        <v>23130.116666666665</v>
      </c>
      <c r="I9" s="132">
        <f t="shared" ca="1" si="12"/>
        <v>664.04836433867911</v>
      </c>
      <c r="J9" s="130">
        <f ca="1">OFFSET(UTD!C$115,'Discipline Analysis'!$A$3,0)</f>
        <v>19992577.236241452</v>
      </c>
      <c r="K9" s="133">
        <f ca="1">OFFSET(UTD!D$115,'Discipline Analysis'!$A$3,0)</f>
        <v>37910442.476701424</v>
      </c>
      <c r="L9" s="133">
        <f ca="1">OFFSET(UTD!E$115,'Discipline Analysis'!$A$3,0)</f>
        <v>39629626.969999999</v>
      </c>
      <c r="M9" s="133">
        <f ca="1">OFFSET(UTD!F$115,'Discipline Analysis'!$A$3,0)</f>
        <v>32252895.030000001</v>
      </c>
      <c r="N9" s="133">
        <f ca="1">OFFSET(UTD!G$115,'Discipline Analysis'!$A$3,0)</f>
        <v>588951</v>
      </c>
      <c r="O9" s="180">
        <f t="shared" ca="1" si="0"/>
        <v>130374492.71294287</v>
      </c>
      <c r="P9" s="212">
        <f t="shared" ca="1" si="1"/>
        <v>5.634916497029429E-2</v>
      </c>
      <c r="Q9" s="130">
        <f ca="1">OFFSET(UTD!C$192,'Discipline Analysis'!$A$3,0)</f>
        <v>10305771.336292053</v>
      </c>
      <c r="R9" s="133">
        <f ca="1">OFFSET(UTD!D$192,'Discipline Analysis'!$A$3,0)</f>
        <v>19542070.37971599</v>
      </c>
      <c r="S9" s="133">
        <f ca="1">OFFSET(UTD!E$192,'Discipline Analysis'!$A$3,0)</f>
        <v>20428275.397882275</v>
      </c>
      <c r="T9" s="133">
        <f ca="1">OFFSET(UTD!F$192,'Discipline Analysis'!$A$3,0)</f>
        <v>16625718.494665625</v>
      </c>
      <c r="U9" s="133">
        <f ca="1">OFFSET(UTD!G$192,'Discipline Analysis'!$A$3,0)</f>
        <v>303592.39144405612</v>
      </c>
      <c r="V9" s="180">
        <f t="shared" ca="1" si="2"/>
        <v>67205428</v>
      </c>
      <c r="W9" s="212">
        <f t="shared" ca="1" si="3"/>
        <v>4.2879637681625837E-2</v>
      </c>
      <c r="X9" s="130">
        <f ca="1">OFFSET(UTD!C$217,'Discipline Analysis'!$A$3,0)</f>
        <v>10470763.59670067</v>
      </c>
      <c r="Y9" s="133">
        <f ca="1">OFFSET(UTD!D$217,'Discipline Analysis'!$A$3,0)</f>
        <v>20268687.31875407</v>
      </c>
      <c r="Z9" s="133">
        <f ca="1">OFFSET(UTD!E$217,'Discipline Analysis'!$A$3,0)</f>
        <v>12261729.10245279</v>
      </c>
      <c r="AA9" s="133">
        <f ca="1">OFFSET(UTD!F$217,'Discipline Analysis'!$A$3,0)</f>
        <v>2172405.1427176036</v>
      </c>
      <c r="AB9" s="133">
        <f ca="1">OFFSET(UTD!G$217,'Discipline Analysis'!$A$3,0)</f>
        <v>78579.839374864328</v>
      </c>
      <c r="AC9" s="180">
        <f t="shared" ca="1" si="4"/>
        <v>45252164.999999993</v>
      </c>
      <c r="AD9" s="134">
        <f t="shared" ca="1" si="5"/>
        <v>4.6166950615196496E-2</v>
      </c>
      <c r="AE9" s="130">
        <f ca="1">OFFSET(UTD!C$242,'Discipline Analysis'!$A$3,0)</f>
        <v>4506593.3245061859</v>
      </c>
      <c r="AF9" s="133">
        <f ca="1">OFFSET(UTD!D$242,'Discipline Analysis'!$A$3,0)</f>
        <v>8723597.8659648355</v>
      </c>
      <c r="AG9" s="133">
        <f ca="1">OFFSET(UTD!E$242,'Discipline Analysis'!$A$3,0)</f>
        <v>5277420.8881412344</v>
      </c>
      <c r="AH9" s="133">
        <f ca="1">OFFSET(UTD!F$242,'Discipline Analysis'!$A$3,0)</f>
        <v>934998.33358657116</v>
      </c>
      <c r="AI9" s="133">
        <f ca="1">OFFSET(UTD!G$242,'Discipline Analysis'!$A$3,0)</f>
        <v>33820.587801172129</v>
      </c>
      <c r="AJ9" s="180">
        <f t="shared" ca="1" si="6"/>
        <v>19476431</v>
      </c>
      <c r="AK9" s="134">
        <f t="shared" ca="1" si="7"/>
        <v>2.797967289854357E-2</v>
      </c>
      <c r="AL9" s="130">
        <f ca="1">OFFSET(UTD!C$167,'Discipline Analysis'!$A$3,0)</f>
        <v>23429130.593328878</v>
      </c>
      <c r="AM9" s="133">
        <f ca="1">OFFSET(UTD!D$167,'Discipline Analysis'!$A$3,0)</f>
        <v>43788305.114400789</v>
      </c>
      <c r="AN9" s="133">
        <f ca="1">OFFSET(UTD!E$167,'Discipline Analysis'!$A$3,0)</f>
        <v>49762938.639123231</v>
      </c>
      <c r="AO9" s="133">
        <f ca="1">OFFSET(UTD!F$167,'Discipline Analysis'!$A$3,0)</f>
        <v>48786823.74595847</v>
      </c>
      <c r="AP9" s="133">
        <f ca="1">OFFSET(UTD!G$167,'Discipline Analysis'!$A$3,0)</f>
        <v>537622.19846787082</v>
      </c>
      <c r="AQ9" s="180">
        <f t="shared" ca="1" si="8"/>
        <v>166304820.29127926</v>
      </c>
      <c r="AR9" s="134">
        <f t="shared" ca="1" si="9"/>
        <v>5.0288573722675402E-2</v>
      </c>
    </row>
    <row r="10" spans="1:44" x14ac:dyDescent="0.2">
      <c r="A10" s="216" t="s">
        <v>708</v>
      </c>
      <c r="B10" s="130">
        <f ca="1">OFFSET(UTEP!C$31,'Discipline Analysis'!$A$3,0)</f>
        <v>308081</v>
      </c>
      <c r="C10" s="133">
        <f ca="1">OFFSET(UTEP!D$31,'Discipline Analysis'!$A$3,0)</f>
        <v>210788</v>
      </c>
      <c r="D10" s="133">
        <f ca="1">OFFSET(UTEP!E$31,'Discipline Analysis'!$A$3,0)</f>
        <v>48729</v>
      </c>
      <c r="E10" s="133">
        <f ca="1">OFFSET(UTEP!F$31,'Discipline Analysis'!$A$3,0)</f>
        <v>8572</v>
      </c>
      <c r="F10" s="211">
        <f ca="1">OFFSET(UTEP!G$31,'Discipline Analysis'!$A$3,0)</f>
        <v>4370</v>
      </c>
      <c r="G10" s="180">
        <f t="shared" ca="1" si="10"/>
        <v>580540</v>
      </c>
      <c r="H10" s="131">
        <f t="shared" ca="1" si="11"/>
        <v>19984.313888888886</v>
      </c>
      <c r="I10" s="132">
        <f t="shared" ca="1" si="12"/>
        <v>468.16031277775869</v>
      </c>
      <c r="J10" s="130">
        <f ca="1">OFFSET(UTEP!C$115,'Discipline Analysis'!$A$3,0)</f>
        <v>21271007</v>
      </c>
      <c r="K10" s="133">
        <f ca="1">OFFSET(UTEP!D$115,'Discipline Analysis'!$A$3,0)</f>
        <v>29293328</v>
      </c>
      <c r="L10" s="133">
        <f ca="1">OFFSET(UTEP!E$115,'Discipline Analysis'!$A$3,0)</f>
        <v>21683079</v>
      </c>
      <c r="M10" s="133">
        <f ca="1">OFFSET(UTEP!F$115,'Discipline Analysis'!$A$3,0)</f>
        <v>10076264</v>
      </c>
      <c r="N10" s="133">
        <f ca="1">OFFSET(UTEP!G$115,'Discipline Analysis'!$A$3,0)</f>
        <v>2053802</v>
      </c>
      <c r="O10" s="180">
        <f t="shared" ca="1" si="0"/>
        <v>84377480</v>
      </c>
      <c r="P10" s="212">
        <f t="shared" ca="1" si="1"/>
        <v>3.6468794174074635E-2</v>
      </c>
      <c r="Q10" s="130">
        <f ca="1">OFFSET(UTEP!C$192,'Discipline Analysis'!$A$3,0)</f>
        <v>5936697.802448771</v>
      </c>
      <c r="R10" s="133">
        <f ca="1">OFFSET(UTEP!D$192,'Discipline Analysis'!$A$3,0)</f>
        <v>8175712.4128637174</v>
      </c>
      <c r="S10" s="133">
        <f ca="1">OFFSET(UTEP!E$192,'Discipline Analysis'!$A$3,0)</f>
        <v>6051706.317882508</v>
      </c>
      <c r="T10" s="133">
        <f ca="1">OFFSET(UTEP!F$192,'Discipline Analysis'!$A$3,0)</f>
        <v>2812266.2150265682</v>
      </c>
      <c r="U10" s="133">
        <f ca="1">OFFSET(UTEP!G$192,'Discipline Analysis'!$A$3,0)</f>
        <v>573212.25177843659</v>
      </c>
      <c r="V10" s="180">
        <f t="shared" ca="1" si="2"/>
        <v>23549595</v>
      </c>
      <c r="W10" s="212">
        <f t="shared" ca="1" si="3"/>
        <v>1.5025543787162957E-2</v>
      </c>
      <c r="X10" s="130">
        <f ca="1">OFFSET(UTEP!C$217,'Discipline Analysis'!$A$3,0)</f>
        <v>11303098.049800161</v>
      </c>
      <c r="Y10" s="133">
        <f ca="1">OFFSET(UTEP!D$217,'Discipline Analysis'!$A$3,0)</f>
        <v>16213629.037290171</v>
      </c>
      <c r="Z10" s="133">
        <f ca="1">OFFSET(UTEP!E$217,'Discipline Analysis'!$A$3,0)</f>
        <v>3576441.222222222</v>
      </c>
      <c r="AA10" s="133">
        <f ca="1">OFFSET(UTEP!F$217,'Discipline Analysis'!$A$3,0)</f>
        <v>914694.13992805756</v>
      </c>
      <c r="AB10" s="133">
        <f ca="1">OFFSET(UTEP!G$217,'Discipline Analysis'!$A$3,0)</f>
        <v>180108.5507593925</v>
      </c>
      <c r="AC10" s="180">
        <f t="shared" ca="1" si="4"/>
        <v>32187971.000000004</v>
      </c>
      <c r="AD10" s="134">
        <f t="shared" ca="1" si="5"/>
        <v>3.2838660151627605E-2</v>
      </c>
      <c r="AE10" s="130">
        <f ca="1">OFFSET(UTEP!C$242,'Discipline Analysis'!$A$3,0)</f>
        <v>6171348.555155877</v>
      </c>
      <c r="AF10" s="133">
        <f ca="1">OFFSET(UTEP!D$242,'Discipline Analysis'!$A$3,0)</f>
        <v>8852436.3579136692</v>
      </c>
      <c r="AG10" s="133">
        <f ca="1">OFFSET(UTEP!E$242,'Discipline Analysis'!$A$3,0)</f>
        <v>1952691.6666666665</v>
      </c>
      <c r="AH10" s="133">
        <f ca="1">OFFSET(UTEP!F$242,'Discipline Analysis'!$A$3,0)</f>
        <v>499411.42985611514</v>
      </c>
      <c r="AI10" s="133">
        <f ca="1">OFFSET(UTEP!G$242,'Discipline Analysis'!$A$3,0)</f>
        <v>98336.99040767386</v>
      </c>
      <c r="AJ10" s="180">
        <f t="shared" ca="1" si="6"/>
        <v>17574225.000000004</v>
      </c>
      <c r="AK10" s="134">
        <f t="shared" ca="1" si="7"/>
        <v>2.5246980154906562E-2</v>
      </c>
      <c r="AL10" s="130">
        <f ca="1">OFFSET(UTEP!C$167,'Discipline Analysis'!$A$3,0)</f>
        <v>25610325.12972901</v>
      </c>
      <c r="AM10" s="133">
        <f ca="1">OFFSET(UTEP!D$167,'Discipline Analysis'!$A$3,0)</f>
        <v>36865306.258516222</v>
      </c>
      <c r="AN10" s="133">
        <f ca="1">OFFSET(UTEP!E$167,'Discipline Analysis'!$A$3,0)</f>
        <v>29273301.03009405</v>
      </c>
      <c r="AO10" s="133">
        <f ca="1">OFFSET(UTEP!F$167,'Discipline Analysis'!$A$3,0)</f>
        <v>19362579.578333274</v>
      </c>
      <c r="AP10" s="133">
        <f ca="1">OFFSET(UTEP!G$167,'Discipline Analysis'!$A$3,0)</f>
        <v>2985004.9833274554</v>
      </c>
      <c r="AQ10" s="180">
        <f t="shared" ca="1" si="8"/>
        <v>114096516.98</v>
      </c>
      <c r="AR10" s="134">
        <f t="shared" ca="1" si="9"/>
        <v>3.4501411898943582E-2</v>
      </c>
    </row>
    <row r="11" spans="1:44" x14ac:dyDescent="0.2">
      <c r="A11" s="216" t="s">
        <v>869</v>
      </c>
      <c r="B11" s="130">
        <f ca="1">OFFSET(UTRGV!C$31,'Discipline Analysis'!$A$3,0)</f>
        <v>381078</v>
      </c>
      <c r="C11" s="133">
        <f ca="1">OFFSET(UTRGV!D$31,'Discipline Analysis'!$A$3,0)</f>
        <v>267130</v>
      </c>
      <c r="D11" s="133">
        <f ca="1">OFFSET(UTRGV!E$31,'Discipline Analysis'!$A$3,0)</f>
        <v>55548</v>
      </c>
      <c r="E11" s="133">
        <f ca="1">OFFSET(UTRGV!F$31,'Discipline Analysis'!$A$3,0)</f>
        <v>3159</v>
      </c>
      <c r="F11" s="211">
        <f ca="1">OFFSET(UTRGV!G$31,'Discipline Analysis'!$A$3,0)</f>
        <v>0</v>
      </c>
      <c r="G11" s="180">
        <f t="shared" ca="1" si="10"/>
        <v>706915</v>
      </c>
      <c r="H11" s="131">
        <f t="shared" ca="1" si="11"/>
        <v>24096.933333333334</v>
      </c>
      <c r="I11" s="132">
        <f t="shared" ca="1" si="12"/>
        <v>365.01199151241667</v>
      </c>
      <c r="J11" s="130">
        <f ca="1">OFFSET(UTRGV!C$115,'Discipline Analysis'!$A$3,0)</f>
        <v>22754677.16</v>
      </c>
      <c r="K11" s="133">
        <f ca="1">OFFSET(UTRGV!D$115,'Discipline Analysis'!$A$3,0)</f>
        <v>23869688.170000002</v>
      </c>
      <c r="L11" s="133">
        <f ca="1">OFFSET(UTRGV!E$115,'Discipline Analysis'!$A$3,0)</f>
        <v>13328937</v>
      </c>
      <c r="M11" s="133">
        <f ca="1">OFFSET(UTRGV!F$115,'Discipline Analysis'!$A$3,0)</f>
        <v>2209465</v>
      </c>
      <c r="N11" s="133">
        <f ca="1">OFFSET(UTRGV!G$115,'Discipline Analysis'!$A$3,0)</f>
        <v>0</v>
      </c>
      <c r="O11" s="180">
        <f t="shared" ca="1" si="0"/>
        <v>62162767.329999998</v>
      </c>
      <c r="P11" s="212">
        <f t="shared" ca="1" si="1"/>
        <v>2.6867372278108578E-2</v>
      </c>
      <c r="Q11" s="130">
        <f ca="1">OFFSET(UTRGV!C$192,'Discipline Analysis'!$A$3,0)</f>
        <v>15974876.147771653</v>
      </c>
      <c r="R11" s="133">
        <f ca="1">OFFSET(UTRGV!D$192,'Discipline Analysis'!$A$3,0)</f>
        <v>16757667.424611358</v>
      </c>
      <c r="S11" s="133">
        <f ca="1">OFFSET(UTRGV!E$192,'Discipline Analysis'!$A$3,0)</f>
        <v>9357553.8892176952</v>
      </c>
      <c r="T11" s="133">
        <f ca="1">OFFSET(UTRGV!F$192,'Discipline Analysis'!$A$3,0)</f>
        <v>1551150.5383993015</v>
      </c>
      <c r="U11" s="133">
        <f ca="1">OFFSET(UTRGV!G$192,'Discipline Analysis'!$A$3,0)</f>
        <v>0</v>
      </c>
      <c r="V11" s="180">
        <f t="shared" ca="1" si="2"/>
        <v>43641248.000000007</v>
      </c>
      <c r="W11" s="212">
        <f t="shared" ca="1" si="3"/>
        <v>2.7844788105716379E-2</v>
      </c>
      <c r="X11" s="130">
        <f ca="1">OFFSET(UTRGV!C$217,'Discipline Analysis'!$A$3,0)</f>
        <v>11675487.656994371</v>
      </c>
      <c r="Y11" s="133">
        <f ca="1">OFFSET(UTRGV!D$217,'Discipline Analysis'!$A$3,0)</f>
        <v>17157992.337231126</v>
      </c>
      <c r="Z11" s="133">
        <f ca="1">OFFSET(UTRGV!E$217,'Discipline Analysis'!$A$3,0)</f>
        <v>3290205.0931139025</v>
      </c>
      <c r="AA11" s="133">
        <f ca="1">OFFSET(UTRGV!F$217,'Discipline Analysis'!$A$3,0)</f>
        <v>307834.91266060341</v>
      </c>
      <c r="AB11" s="133">
        <f ca="1">OFFSET(UTRGV!G$217,'Discipline Analysis'!$A$3,0)</f>
        <v>0</v>
      </c>
      <c r="AC11" s="180">
        <f t="shared" ca="1" si="4"/>
        <v>32431520</v>
      </c>
      <c r="AD11" s="134">
        <f t="shared" ca="1" si="5"/>
        <v>3.3087132565165836E-2</v>
      </c>
      <c r="AE11" s="130">
        <f ca="1">OFFSET(UTRGV!C$242,'Discipline Analysis'!$A$3,0)</f>
        <v>10274007.717085315</v>
      </c>
      <c r="AF11" s="133">
        <f ca="1">OFFSET(UTRGV!D$242,'Discipline Analysis'!$A$3,0)</f>
        <v>15098413.947343728</v>
      </c>
      <c r="AG11" s="133">
        <f ca="1">OFFSET(UTRGV!E$242,'Discipline Analysis'!$A$3,0)</f>
        <v>2895261.7235816368</v>
      </c>
      <c r="AH11" s="133">
        <f ca="1">OFFSET(UTRGV!F$242,'Discipline Analysis'!$A$3,0)</f>
        <v>270883.61198931717</v>
      </c>
      <c r="AI11" s="133">
        <f ca="1">OFFSET(UTRGV!G$242,'Discipline Analysis'!$A$3,0)</f>
        <v>0</v>
      </c>
      <c r="AJ11" s="180">
        <f t="shared" ca="1" si="6"/>
        <v>28538566.999999996</v>
      </c>
      <c r="AK11" s="134">
        <f t="shared" ca="1" si="7"/>
        <v>4.0998259365546477E-2</v>
      </c>
      <c r="AL11" s="130">
        <f ca="1">OFFSET(UTRGV!C$167,'Discipline Analysis'!$A$3,0)</f>
        <v>32663417.610955078</v>
      </c>
      <c r="AM11" s="133">
        <f ca="1">OFFSET(UTRGV!D$167,'Discipline Analysis'!$A$3,0)</f>
        <v>34127379.364326902</v>
      </c>
      <c r="AN11" s="133">
        <f ca="1">OFFSET(UTRGV!E$167,'Discipline Analysis'!$A$3,0)</f>
        <v>19908338.442038961</v>
      </c>
      <c r="AO11" s="133">
        <f ca="1">OFFSET(UTRGV!F$167,'Discipline Analysis'!$A$3,0)</f>
        <v>4559214.2326790672</v>
      </c>
      <c r="AP11" s="133">
        <f ca="1">OFFSET(UTRGV!G$167,'Discipline Analysis'!$A$3,0)</f>
        <v>0</v>
      </c>
      <c r="AQ11" s="180">
        <f t="shared" ca="1" si="8"/>
        <v>91258349.650000006</v>
      </c>
      <c r="AR11" s="134">
        <f t="shared" ca="1" si="9"/>
        <v>2.7595425292819168E-2</v>
      </c>
    </row>
    <row r="12" spans="1:44" x14ac:dyDescent="0.2">
      <c r="A12" s="217" t="s">
        <v>709</v>
      </c>
      <c r="B12" s="130">
        <f ca="1">OFFSET(UTPB!C$31,'Discipline Analysis'!$A$3,0)</f>
        <v>63312</v>
      </c>
      <c r="C12" s="133">
        <f ca="1">OFFSET(UTPB!D$31,'Discipline Analysis'!$A$3,0)</f>
        <v>51522</v>
      </c>
      <c r="D12" s="133">
        <f ca="1">OFFSET(UTPB!E$31,'Discipline Analysis'!$A$3,0)</f>
        <v>15807</v>
      </c>
      <c r="E12" s="133">
        <f ca="1">OFFSET(UTPB!F$31,'Discipline Analysis'!$A$3,0)</f>
        <v>0</v>
      </c>
      <c r="F12" s="211">
        <f ca="1">OFFSET(UTPB!G$31,'Discipline Analysis'!$A$3,0)</f>
        <v>0</v>
      </c>
      <c r="G12" s="180">
        <f t="shared" ca="1" si="10"/>
        <v>130641</v>
      </c>
      <c r="H12" s="131">
        <f t="shared" ca="1" si="11"/>
        <v>4486.4250000000002</v>
      </c>
      <c r="I12" s="132">
        <f t="shared" ca="1" si="12"/>
        <v>360.33603539470761</v>
      </c>
      <c r="J12" s="130">
        <f ca="1">OFFSET(UTPB!C$115,'Discipline Analysis'!$A$3,0)</f>
        <v>3623908</v>
      </c>
      <c r="K12" s="133">
        <f ca="1">OFFSET(UTPB!D$115,'Discipline Analysis'!$A$3,0)</f>
        <v>4853532</v>
      </c>
      <c r="L12" s="133">
        <f ca="1">OFFSET(UTPB!E$115,'Discipline Analysis'!$A$3,0)</f>
        <v>1978766</v>
      </c>
      <c r="M12" s="133">
        <f ca="1">OFFSET(UTPB!F$115,'Discipline Analysis'!$A$3,0)</f>
        <v>0</v>
      </c>
      <c r="N12" s="133">
        <f ca="1">OFFSET(UTPB!G$115,'Discipline Analysis'!$A$3,0)</f>
        <v>0</v>
      </c>
      <c r="O12" s="180">
        <f t="shared" ca="1" si="0"/>
        <v>10456206</v>
      </c>
      <c r="P12" s="212">
        <f t="shared" ca="1" si="1"/>
        <v>4.5192772343488367E-3</v>
      </c>
      <c r="Q12" s="130">
        <f ca="1">OFFSET(UTPB!C$192,'Discipline Analysis'!$A$3,0)</f>
        <v>2695558.4184756875</v>
      </c>
      <c r="R12" s="133">
        <f ca="1">OFFSET(UTPB!D$192,'Discipline Analysis'!$A$3,0)</f>
        <v>3610185.2039127769</v>
      </c>
      <c r="S12" s="133">
        <f ca="1">OFFSET(UTPB!E$192,'Discipline Analysis'!$A$3,0)</f>
        <v>1471858.3776115356</v>
      </c>
      <c r="T12" s="133">
        <f ca="1">OFFSET(UTPB!F$192,'Discipline Analysis'!$A$3,0)</f>
        <v>0</v>
      </c>
      <c r="U12" s="133">
        <f ca="1">OFFSET(UTPB!G$192,'Discipline Analysis'!$A$3,0)</f>
        <v>0</v>
      </c>
      <c r="V12" s="180">
        <f t="shared" ca="1" si="2"/>
        <v>7777602</v>
      </c>
      <c r="W12" s="212">
        <f t="shared" ca="1" si="3"/>
        <v>4.9624080333494558E-3</v>
      </c>
      <c r="X12" s="130">
        <f ca="1">OFFSET(UTPB!C$217,'Discipline Analysis'!$A$3,0)</f>
        <v>5211041.8837937899</v>
      </c>
      <c r="Y12" s="133">
        <f ca="1">OFFSET(UTPB!D$217,'Discipline Analysis'!$A$3,0)</f>
        <v>4177349.7208772427</v>
      </c>
      <c r="Z12" s="133">
        <f ca="1">OFFSET(UTPB!E$217,'Discipline Analysis'!$A$3,0)</f>
        <v>922100.3953289662</v>
      </c>
      <c r="AA12" s="133">
        <f ca="1">OFFSET(UTPB!F$217,'Discipline Analysis'!$A$3,0)</f>
        <v>0</v>
      </c>
      <c r="AB12" s="133">
        <f ca="1">OFFSET(UTPB!G$217,'Discipline Analysis'!$A$3,0)</f>
        <v>0</v>
      </c>
      <c r="AC12" s="180">
        <f t="shared" ca="1" si="4"/>
        <v>10310492</v>
      </c>
      <c r="AD12" s="134">
        <f t="shared" ca="1" si="5"/>
        <v>1.0518921580489653E-2</v>
      </c>
      <c r="AE12" s="130">
        <f ca="1">OFFSET(UTPB!C$242,'Discipline Analysis'!$A$3,0)</f>
        <v>197100.90700655081</v>
      </c>
      <c r="AF12" s="133">
        <f ca="1">OFFSET(UTPB!D$242,'Discipline Analysis'!$A$3,0)</f>
        <v>158002.84035887208</v>
      </c>
      <c r="AG12" s="133">
        <f ca="1">OFFSET(UTPB!E$242,'Discipline Analysis'!$A$3,0)</f>
        <v>34877.252634577046</v>
      </c>
      <c r="AH12" s="133">
        <f ca="1">OFFSET(UTPB!F$242,'Discipline Analysis'!$A$3,0)</f>
        <v>0</v>
      </c>
      <c r="AI12" s="133">
        <f ca="1">OFFSET(UTPB!G$242,'Discipline Analysis'!$A$3,0)</f>
        <v>0</v>
      </c>
      <c r="AJ12" s="180">
        <f t="shared" ca="1" si="6"/>
        <v>389980.99999999994</v>
      </c>
      <c r="AK12" s="134">
        <f t="shared" ca="1" si="7"/>
        <v>5.6024334317960603E-4</v>
      </c>
      <c r="AL12" s="130">
        <f ca="1">OFFSET(UTPB!C$167,'Discipline Analysis'!$A$3,0)</f>
        <v>6940462.2555571459</v>
      </c>
      <c r="AM12" s="133">
        <f ca="1">OFFSET(UTPB!D$167,'Discipline Analysis'!$A$3,0)</f>
        <v>8189267.6143183541</v>
      </c>
      <c r="AN12" s="133">
        <f ca="1">OFFSET(UTPB!E$167,'Discipline Analysis'!$A$3,0)</f>
        <v>3010649.1301244972</v>
      </c>
      <c r="AO12" s="133">
        <f ca="1">OFFSET(UTPB!F$167,'Discipline Analysis'!$A$3,0)</f>
        <v>0</v>
      </c>
      <c r="AP12" s="133">
        <f ca="1">OFFSET(UTPB!G$167,'Discipline Analysis'!$A$3,0)</f>
        <v>0</v>
      </c>
      <c r="AQ12" s="180">
        <f t="shared" ca="1" si="8"/>
        <v>18140378.999999996</v>
      </c>
      <c r="AR12" s="134">
        <f t="shared" ca="1" si="9"/>
        <v>5.4854320223609873E-3</v>
      </c>
    </row>
    <row r="13" spans="1:44" x14ac:dyDescent="0.2">
      <c r="A13" s="216" t="s">
        <v>710</v>
      </c>
      <c r="B13" s="130">
        <f ca="1">OFFSET(UTSA!C$31,'Discipline Analysis'!$A$3,0)</f>
        <v>408972</v>
      </c>
      <c r="C13" s="133">
        <f ca="1">OFFSET(UTSA!D$31,'Discipline Analysis'!$A$3,0)</f>
        <v>267648</v>
      </c>
      <c r="D13" s="133">
        <f ca="1">OFFSET(UTSA!E$31,'Discipline Analysis'!$A$3,0)</f>
        <v>56954</v>
      </c>
      <c r="E13" s="133">
        <f ca="1">OFFSET(UTSA!F$31,'Discipline Analysis'!$A$3,0)</f>
        <v>11799</v>
      </c>
      <c r="F13" s="211">
        <f ca="1">OFFSET(UTSA!G$31,'Discipline Analysis'!$A$3,0)</f>
        <v>0</v>
      </c>
      <c r="G13" s="180">
        <f t="shared" ca="1" si="10"/>
        <v>745373</v>
      </c>
      <c r="H13" s="131">
        <f t="shared" ca="1" si="11"/>
        <v>25582.583333333332</v>
      </c>
      <c r="I13" s="132">
        <f t="shared" ca="1" si="12"/>
        <v>446.29564863809122</v>
      </c>
      <c r="J13" s="130">
        <f ca="1">OFFSET(UTSA!C$115,'Discipline Analysis'!$A$3,0)</f>
        <v>23384729.530000001</v>
      </c>
      <c r="K13" s="133">
        <f ca="1">OFFSET(UTSA!D$115,'Discipline Analysis'!$A$3,0)</f>
        <v>31475500.789999999</v>
      </c>
      <c r="L13" s="133">
        <f ca="1">OFFSET(UTSA!E$115,'Discipline Analysis'!$A$3,0)</f>
        <v>22581303.371000003</v>
      </c>
      <c r="M13" s="133">
        <f ca="1">OFFSET(UTSA!F$115,'Discipline Analysis'!$A$3,0)</f>
        <v>14709184.421319999</v>
      </c>
      <c r="N13" s="133">
        <f ca="1">OFFSET(UTSA!G$115,'Discipline Analysis'!$A$3,0)</f>
        <v>0</v>
      </c>
      <c r="O13" s="180">
        <f t="shared" ca="1" si="0"/>
        <v>92150718.112320006</v>
      </c>
      <c r="P13" s="212">
        <f t="shared" ca="1" si="1"/>
        <v>3.9828465745023078E-2</v>
      </c>
      <c r="Q13" s="130">
        <f ca="1">OFFSET(UTSA!C$192,'Discipline Analysis'!$A$3,0)</f>
        <v>15179092.869893966</v>
      </c>
      <c r="R13" s="133">
        <f ca="1">OFFSET(UTSA!D$192,'Discipline Analysis'!$A$3,0)</f>
        <v>20430834.960263528</v>
      </c>
      <c r="S13" s="133">
        <f ca="1">OFFSET(UTSA!E$192,'Discipline Analysis'!$A$3,0)</f>
        <v>14657586.719227649</v>
      </c>
      <c r="T13" s="133">
        <f ca="1">OFFSET(UTSA!F$192,'Discipline Analysis'!$A$3,0)</f>
        <v>9547772.4506148584</v>
      </c>
      <c r="U13" s="133">
        <f ca="1">OFFSET(UTSA!G$192,'Discipline Analysis'!$A$3,0)</f>
        <v>0</v>
      </c>
      <c r="V13" s="180">
        <f t="shared" ca="1" si="2"/>
        <v>59815287</v>
      </c>
      <c r="W13" s="212">
        <f t="shared" ca="1" si="3"/>
        <v>3.8164444609778601E-2</v>
      </c>
      <c r="X13" s="130">
        <f ca="1">OFFSET(UTSA!C$217,'Discipline Analysis'!$A$3,0)</f>
        <v>15575630.976201346</v>
      </c>
      <c r="Y13" s="133">
        <f ca="1">OFFSET(UTSA!D$217,'Discipline Analysis'!$A$3,0)</f>
        <v>20994684.266936168</v>
      </c>
      <c r="Z13" s="133">
        <f ca="1">OFFSET(UTSA!E$217,'Discipline Analysis'!$A$3,0)</f>
        <v>4726465.1023016237</v>
      </c>
      <c r="AA13" s="133">
        <f ca="1">OFFSET(UTSA!F$217,'Discipline Analysis'!$A$3,0)</f>
        <v>1107311.6545608658</v>
      </c>
      <c r="AB13" s="133">
        <f ca="1">OFFSET(UTSA!G$217,'Discipline Analysis'!$A$3,0)</f>
        <v>0</v>
      </c>
      <c r="AC13" s="180">
        <f t="shared" ca="1" si="4"/>
        <v>42404092</v>
      </c>
      <c r="AD13" s="134">
        <f t="shared" ca="1" si="5"/>
        <v>4.3261302995033474E-2</v>
      </c>
      <c r="AE13" s="130">
        <f ca="1">OFFSET(UTSA!C$242,'Discipline Analysis'!$A$3,0)</f>
        <v>10247490.40470757</v>
      </c>
      <c r="AF13" s="133">
        <f ca="1">OFFSET(UTSA!D$242,'Discipline Analysis'!$A$3,0)</f>
        <v>13812783.951033447</v>
      </c>
      <c r="AG13" s="133">
        <f ca="1">OFFSET(UTSA!E$242,'Discipline Analysis'!$A$3,0)</f>
        <v>3109627.2027775971</v>
      </c>
      <c r="AH13" s="133">
        <f ca="1">OFFSET(UTSA!F$242,'Discipline Analysis'!$A$3,0)</f>
        <v>728520.44148138491</v>
      </c>
      <c r="AI13" s="133">
        <f ca="1">OFFSET(UTSA!G$242,'Discipline Analysis'!$A$3,0)</f>
        <v>0</v>
      </c>
      <c r="AJ13" s="180">
        <f t="shared" ca="1" si="6"/>
        <v>27898422</v>
      </c>
      <c r="AK13" s="134">
        <f t="shared" ca="1" si="7"/>
        <v>4.0078632576242113E-2</v>
      </c>
      <c r="AL13" s="130">
        <f ca="1">OFFSET(UTSA!C$167,'Discipline Analysis'!$A$3,0)</f>
        <v>25650370.858947329</v>
      </c>
      <c r="AM13" s="133">
        <f ca="1">OFFSET(UTSA!D$167,'Discipline Analysis'!$A$3,0)</f>
        <v>38557772.242155142</v>
      </c>
      <c r="AN13" s="133">
        <f ca="1">OFFSET(UTSA!E$167,'Discipline Analysis'!$A$3,0)</f>
        <v>26670639.996200241</v>
      </c>
      <c r="AO13" s="133">
        <f ca="1">OFFSET(UTSA!F$167,'Discipline Analysis'!$A$3,0)</f>
        <v>19509424.302697275</v>
      </c>
      <c r="AP13" s="133">
        <f ca="1">OFFSET(UTSA!G$167,'Discipline Analysis'!$A$3,0)</f>
        <v>0</v>
      </c>
      <c r="AQ13" s="180">
        <f t="shared" ca="1" si="8"/>
        <v>110388207.39999998</v>
      </c>
      <c r="AR13" s="134">
        <f t="shared" ca="1" si="9"/>
        <v>3.3380063766197281E-2</v>
      </c>
    </row>
    <row r="14" spans="1:44" x14ac:dyDescent="0.2">
      <c r="A14" s="216" t="s">
        <v>711</v>
      </c>
      <c r="B14" s="130">
        <f ca="1">OFFSET(UTT!C$31,'Discipline Analysis'!$A$3,0)</f>
        <v>74691</v>
      </c>
      <c r="C14" s="133">
        <f ca="1">OFFSET(UTT!D$31,'Discipline Analysis'!$A$3,0)</f>
        <v>95981</v>
      </c>
      <c r="D14" s="133">
        <f ca="1">OFFSET(UTT!E$31,'Discipline Analysis'!$A$3,0)</f>
        <v>41964</v>
      </c>
      <c r="E14" s="133">
        <f ca="1">OFFSET(UTT!F$31,'Discipline Analysis'!$A$3,0)</f>
        <v>1713</v>
      </c>
      <c r="F14" s="211">
        <f ca="1">OFFSET(UTT!G$31,'Discipline Analysis'!$A$3,0)</f>
        <v>0</v>
      </c>
      <c r="G14" s="180">
        <f t="shared" ca="1" si="10"/>
        <v>214349</v>
      </c>
      <c r="H14" s="131">
        <f t="shared" ca="1" si="11"/>
        <v>7532.7333333333336</v>
      </c>
      <c r="I14" s="132">
        <f t="shared" ca="1" si="12"/>
        <v>447.65406855175439</v>
      </c>
      <c r="J14" s="130">
        <f ca="1">OFFSET(UTT!C$115,'Discipline Analysis'!$A$3,0)</f>
        <v>5746389.7505460838</v>
      </c>
      <c r="K14" s="133">
        <f ca="1">OFFSET(UTT!D$115,'Discipline Analysis'!$A$3,0)</f>
        <v>11791506.642231874</v>
      </c>
      <c r="L14" s="133">
        <f ca="1">OFFSET(UTT!E$115,'Discipline Analysis'!$A$3,0)</f>
        <v>8098115.1656870823</v>
      </c>
      <c r="M14" s="133">
        <f ca="1">OFFSET(UTT!F$115,'Discipline Analysis'!$A$3,0)</f>
        <v>1112621.3815349573</v>
      </c>
      <c r="N14" s="133">
        <f ca="1">OFFSET(UTT!G$115,'Discipline Analysis'!$A$3,0)</f>
        <v>0</v>
      </c>
      <c r="O14" s="180">
        <f t="shared" ca="1" si="0"/>
        <v>26748632.939999998</v>
      </c>
      <c r="P14" s="212">
        <f t="shared" ca="1" si="1"/>
        <v>1.1561027766256267E-2</v>
      </c>
      <c r="Q14" s="130">
        <f ca="1">OFFSET(UTT!C$192,'Discipline Analysis'!$A$3,0)</f>
        <v>3999868.4753132546</v>
      </c>
      <c r="R14" s="133">
        <f ca="1">OFFSET(UTT!D$192,'Discipline Analysis'!$A$3,0)</f>
        <v>8207670.8580771163</v>
      </c>
      <c r="S14" s="133">
        <f ca="1">OFFSET(UTT!E$192,'Discipline Analysis'!$A$3,0)</f>
        <v>5636825.3750295583</v>
      </c>
      <c r="T14" s="133">
        <f ca="1">OFFSET(UTT!F$192,'Discipline Analysis'!$A$3,0)</f>
        <v>774458.29158007202</v>
      </c>
      <c r="U14" s="133">
        <f ca="1">OFFSET(UTT!G$192,'Discipline Analysis'!$A$3,0)</f>
        <v>0</v>
      </c>
      <c r="V14" s="180">
        <f t="shared" ca="1" si="2"/>
        <v>18618823</v>
      </c>
      <c r="W14" s="212">
        <f t="shared" ca="1" si="3"/>
        <v>1.1879522354925287E-2</v>
      </c>
      <c r="X14" s="130">
        <f ca="1">OFFSET(UTT!C$217,'Discipline Analysis'!$A$3,0)</f>
        <v>3648535.2466277429</v>
      </c>
      <c r="Y14" s="133">
        <f ca="1">OFFSET(UTT!D$217,'Discipline Analysis'!$A$3,0)</f>
        <v>6152051.4530903967</v>
      </c>
      <c r="Z14" s="133">
        <f ca="1">OFFSET(UTT!E$217,'Discipline Analysis'!$A$3,0)</f>
        <v>2887776.8335011071</v>
      </c>
      <c r="AA14" s="133">
        <f ca="1">OFFSET(UTT!F$217,'Discipline Analysis'!$A$3,0)</f>
        <v>164313.46678075293</v>
      </c>
      <c r="AB14" s="133">
        <f ca="1">OFFSET(UTT!G$217,'Discipline Analysis'!$A$3,0)</f>
        <v>0</v>
      </c>
      <c r="AC14" s="180">
        <f t="shared" ca="1" si="4"/>
        <v>12852677.000000002</v>
      </c>
      <c r="AD14" s="134">
        <f t="shared" ca="1" si="5"/>
        <v>1.311249758618338E-2</v>
      </c>
      <c r="AE14" s="130">
        <f ca="1">OFFSET(UTT!C$242,'Discipline Analysis'!$A$3,0)</f>
        <v>3046800.7851822022</v>
      </c>
      <c r="AF14" s="133">
        <f ca="1">OFFSET(UTT!D$242,'Discipline Analysis'!$A$3,0)</f>
        <v>5137424.7282061605</v>
      </c>
      <c r="AG14" s="133">
        <f ca="1">OFFSET(UTT!E$242,'Discipline Analysis'!$A$3,0)</f>
        <v>2411510.408697403</v>
      </c>
      <c r="AH14" s="133">
        <f ca="1">OFFSET(UTT!F$242,'Discipline Analysis'!$A$3,0)</f>
        <v>137214.0779142339</v>
      </c>
      <c r="AI14" s="133">
        <f ca="1">OFFSET(UTT!G$242,'Discipline Analysis'!$A$3,0)</f>
        <v>0</v>
      </c>
      <c r="AJ14" s="180">
        <f t="shared" ca="1" si="6"/>
        <v>10732950</v>
      </c>
      <c r="AK14" s="134">
        <f t="shared" ca="1" si="7"/>
        <v>1.5418863457910909E-2</v>
      </c>
      <c r="AL14" s="130">
        <f ca="1">OFFSET(UTT!C$167,'Discipline Analysis'!$A$3,0)</f>
        <v>5840076.1733127264</v>
      </c>
      <c r="AM14" s="133">
        <f ca="1">OFFSET(UTT!D$167,'Discipline Analysis'!$A$3,0)</f>
        <v>11891006.370118231</v>
      </c>
      <c r="AN14" s="133">
        <f ca="1">OFFSET(UTT!E$167,'Discipline Analysis'!$A$3,0)</f>
        <v>8146912.8395747794</v>
      </c>
      <c r="AO14" s="133">
        <f ca="1">OFFSET(UTT!F$167,'Discipline Analysis'!$A$3,0)</f>
        <v>1123123.6169942645</v>
      </c>
      <c r="AP14" s="133">
        <f ca="1">OFFSET(UTT!G$167,'Discipline Analysis'!$A$3,0)</f>
        <v>0</v>
      </c>
      <c r="AQ14" s="180">
        <f t="shared" ca="1" si="8"/>
        <v>27001119.000000004</v>
      </c>
      <c r="AR14" s="134">
        <f t="shared" ca="1" si="9"/>
        <v>8.1648130285579875E-3</v>
      </c>
    </row>
    <row r="15" spans="1:44" x14ac:dyDescent="0.2">
      <c r="A15" s="216" t="s">
        <v>109</v>
      </c>
      <c r="B15" s="130">
        <f ca="1">OFFSET(TAMU!C$31,'Discipline Analysis'!$A$3,0)</f>
        <v>722764</v>
      </c>
      <c r="C15" s="133">
        <f ca="1">OFFSET(TAMU!D$31,'Discipline Analysis'!$A$3,0)</f>
        <v>616182</v>
      </c>
      <c r="D15" s="133">
        <f ca="1">OFFSET(TAMU!E$31,'Discipline Analysis'!$A$3,0)</f>
        <v>133635</v>
      </c>
      <c r="E15" s="133">
        <f ca="1">OFFSET(TAMU!F$31,'Discipline Analysis'!$A$3,0)</f>
        <v>77754</v>
      </c>
      <c r="F15" s="211">
        <f ca="1">OFFSET(TAMU!G$31,'Discipline Analysis'!$A$3,0)</f>
        <v>25470</v>
      </c>
      <c r="G15" s="180">
        <f t="shared" ca="1" si="10"/>
        <v>1575805</v>
      </c>
      <c r="H15" s="131">
        <f t="shared" ca="1" si="11"/>
        <v>55580.575000000004</v>
      </c>
      <c r="I15" s="132">
        <f t="shared" ca="1" si="12"/>
        <v>760.59629374192878</v>
      </c>
      <c r="J15" s="130">
        <f ca="1">OFFSET(TAMU!C$115,'Discipline Analysis'!$A$3,0)</f>
        <v>40031516.316471979</v>
      </c>
      <c r="K15" s="133">
        <f ca="1">OFFSET(TAMU!D$115,'Discipline Analysis'!$A$3,0)</f>
        <v>72819489.96935609</v>
      </c>
      <c r="L15" s="133">
        <f ca="1">OFFSET(TAMU!E$115,'Discipline Analysis'!$A$3,0)</f>
        <v>62711066.257744476</v>
      </c>
      <c r="M15" s="133">
        <f ca="1">OFFSET(TAMU!F$115,'Discipline Analysis'!$A$3,0)</f>
        <v>95215485.536427438</v>
      </c>
      <c r="N15" s="133">
        <f ca="1">OFFSET(TAMU!G$115,'Discipline Analysis'!$A$3,0)</f>
        <v>29176670.920000002</v>
      </c>
      <c r="O15" s="180">
        <f t="shared" ca="1" si="0"/>
        <v>299954229</v>
      </c>
      <c r="P15" s="212">
        <f t="shared" ca="1" si="1"/>
        <v>0.12964322991210747</v>
      </c>
      <c r="Q15" s="130">
        <f ca="1">OFFSET(TAMU!C$192,'Discipline Analysis'!$A$3,0)</f>
        <v>30622110.344967093</v>
      </c>
      <c r="R15" s="133">
        <f ca="1">OFFSET(TAMU!D$192,'Discipline Analysis'!$A$3,0)</f>
        <v>55703272.378625922</v>
      </c>
      <c r="S15" s="133">
        <f ca="1">OFFSET(TAMU!E$192,'Discipline Analysis'!$A$3,0)</f>
        <v>47970833.170888901</v>
      </c>
      <c r="T15" s="133">
        <f ca="1">OFFSET(TAMU!F$192,'Discipline Analysis'!$A$3,0)</f>
        <v>72835090.272270337</v>
      </c>
      <c r="U15" s="133">
        <f ca="1">OFFSET(TAMU!G$192,'Discipline Analysis'!$A$3,0)</f>
        <v>22318695.833247751</v>
      </c>
      <c r="V15" s="180">
        <f t="shared" ca="1" si="2"/>
        <v>229450001.99999997</v>
      </c>
      <c r="W15" s="212">
        <f t="shared" ca="1" si="3"/>
        <v>0.14639789142936968</v>
      </c>
      <c r="X15" s="130">
        <f ca="1">OFFSET(TAMU!C$217,'Discipline Analysis'!$A$3,0)</f>
        <v>30080883.576956153</v>
      </c>
      <c r="Y15" s="133">
        <f ca="1">OFFSET(TAMU!D$217,'Discipline Analysis'!$A$3,0)</f>
        <v>38464499.854399554</v>
      </c>
      <c r="Z15" s="133">
        <f ca="1">OFFSET(TAMU!E$217,'Discipline Analysis'!$A$3,0)</f>
        <v>9239609.2060762383</v>
      </c>
      <c r="AA15" s="133">
        <f ca="1">OFFSET(TAMU!F$217,'Discipline Analysis'!$A$3,0)</f>
        <v>5409175.4405273711</v>
      </c>
      <c r="AB15" s="133">
        <f ca="1">OFFSET(TAMU!G$217,'Discipline Analysis'!$A$3,0)</f>
        <v>1331095.9220406995</v>
      </c>
      <c r="AC15" s="180">
        <f t="shared" ca="1" si="4"/>
        <v>84525264.000000015</v>
      </c>
      <c r="AD15" s="134">
        <f t="shared" ca="1" si="5"/>
        <v>8.6233966680366508E-2</v>
      </c>
      <c r="AE15" s="130">
        <f ca="1">OFFSET(TAMU!C$242,'Discipline Analysis'!$A$3,0)</f>
        <v>26663375.974491253</v>
      </c>
      <c r="AF15" s="133">
        <f ca="1">OFFSET(TAMU!D$242,'Discipline Analysis'!$A$3,0)</f>
        <v>34094524.473153725</v>
      </c>
      <c r="AG15" s="133">
        <f ca="1">OFFSET(TAMU!E$242,'Discipline Analysis'!$A$3,0)</f>
        <v>8189891.5465271799</v>
      </c>
      <c r="AH15" s="133">
        <f ca="1">OFFSET(TAMU!F$242,'Discipline Analysis'!$A$3,0)</f>
        <v>4794635.7065539304</v>
      </c>
      <c r="AI15" s="133">
        <f ca="1">OFFSET(TAMU!G$242,'Discipline Analysis'!$A$3,0)</f>
        <v>1179869.2992739086</v>
      </c>
      <c r="AJ15" s="180">
        <f t="shared" ca="1" si="6"/>
        <v>74922297</v>
      </c>
      <c r="AK15" s="134">
        <f t="shared" ca="1" si="7"/>
        <v>0.1076327260814639</v>
      </c>
      <c r="AL15" s="130">
        <f ca="1">OFFSET(TAMU!C$167,'Discipline Analysis'!$A$3,0)</f>
        <v>54244077.567970365</v>
      </c>
      <c r="AM15" s="133">
        <f ca="1">OFFSET(TAMU!D$167,'Discipline Analysis'!$A$3,0)</f>
        <v>105135527.43033671</v>
      </c>
      <c r="AN15" s="133">
        <f ca="1">OFFSET(TAMU!E$167,'Discipline Analysis'!$A$3,0)</f>
        <v>117066893.5697564</v>
      </c>
      <c r="AO15" s="133">
        <f ca="1">OFFSET(TAMU!F$167,'Discipline Analysis'!$A$3,0)</f>
        <v>182532368.99208659</v>
      </c>
      <c r="AP15" s="133">
        <f ca="1">OFFSET(TAMU!G$167,'Discipline Analysis'!$A$3,0)</f>
        <v>50720783.099849999</v>
      </c>
      <c r="AQ15" s="180">
        <f t="shared" ca="1" si="8"/>
        <v>509699650.66000009</v>
      </c>
      <c r="AR15" s="134">
        <f t="shared" ca="1" si="9"/>
        <v>0.1541270326003979</v>
      </c>
    </row>
    <row r="16" spans="1:44" x14ac:dyDescent="0.2">
      <c r="A16" s="216" t="s">
        <v>697</v>
      </c>
      <c r="B16" s="130">
        <f ca="1">OFFSET(TAMUG!C$31,'Discipline Analysis'!$A$3,0)</f>
        <v>39717</v>
      </c>
      <c r="C16" s="133">
        <f ca="1">OFFSET(TAMUG!D$31,'Discipline Analysis'!$A$3,0)</f>
        <v>20856</v>
      </c>
      <c r="D16" s="133">
        <f ca="1">OFFSET(TAMUG!E$31,'Discipline Analysis'!$A$3,0)</f>
        <v>1883</v>
      </c>
      <c r="E16" s="133">
        <f ca="1">OFFSET(TAMUG!F$31,'Discipline Analysis'!$A$3,0)</f>
        <v>543</v>
      </c>
      <c r="F16" s="211">
        <f ca="1">OFFSET(TAMUG!G$31,'Discipline Analysis'!$A$3,0)</f>
        <v>0</v>
      </c>
      <c r="G16" s="180">
        <f t="shared" ca="1" si="10"/>
        <v>62999</v>
      </c>
      <c r="H16" s="131">
        <f t="shared" ca="1" si="11"/>
        <v>2127.7249999999999</v>
      </c>
      <c r="I16" s="132">
        <f t="shared" ca="1" si="12"/>
        <v>723.11655454848494</v>
      </c>
      <c r="J16" s="130">
        <f ca="1">OFFSET(TAMUG!C$115,'Discipline Analysis'!$A$3,0)</f>
        <v>4498686.7013004664</v>
      </c>
      <c r="K16" s="133">
        <f ca="1">OFFSET(TAMUG!D$115,'Discipline Analysis'!$A$3,0)</f>
        <v>3637852.1589407874</v>
      </c>
      <c r="L16" s="133">
        <f ca="1">OFFSET(TAMUG!E$115,'Discipline Analysis'!$A$3,0)</f>
        <v>1442256.971055638</v>
      </c>
      <c r="M16" s="133">
        <f ca="1">OFFSET(TAMUG!F$115,'Discipline Analysis'!$A$3,0)</f>
        <v>704450.16870310751</v>
      </c>
      <c r="N16" s="133">
        <f ca="1">OFFSET(TAMUG!G$115,'Discipline Analysis'!$A$3,0)</f>
        <v>0</v>
      </c>
      <c r="O16" s="180">
        <f t="shared" ca="1" si="0"/>
        <v>10283245.999999998</v>
      </c>
      <c r="P16" s="212">
        <f t="shared" ca="1" si="1"/>
        <v>4.4445221854857034E-3</v>
      </c>
      <c r="Q16" s="130">
        <f ca="1">OFFSET(TAMUG!C$192,'Discipline Analysis'!$A$3,0)</f>
        <v>2258385.1314986623</v>
      </c>
      <c r="R16" s="133">
        <f ca="1">OFFSET(TAMUG!D$192,'Discipline Analysis'!$A$3,0)</f>
        <v>1826237.6937623196</v>
      </c>
      <c r="S16" s="133">
        <f ca="1">OFFSET(TAMUG!E$192,'Discipline Analysis'!$A$3,0)</f>
        <v>724027.23628004058</v>
      </c>
      <c r="T16" s="133">
        <f ca="1">OFFSET(TAMUG!F$192,'Discipline Analysis'!$A$3,0)</f>
        <v>353640.93845897826</v>
      </c>
      <c r="U16" s="133">
        <f ca="1">OFFSET(TAMUG!G$192,'Discipline Analysis'!$A$3,0)</f>
        <v>0</v>
      </c>
      <c r="V16" s="180">
        <f t="shared" ca="1" si="2"/>
        <v>5162291.0000000009</v>
      </c>
      <c r="W16" s="212">
        <f t="shared" ca="1" si="3"/>
        <v>3.2937394236536659E-3</v>
      </c>
      <c r="X16" s="130">
        <f ca="1">OFFSET(TAMUG!C$217,'Discipline Analysis'!$A$3,0)</f>
        <v>3121799.9699699692</v>
      </c>
      <c r="Y16" s="133">
        <f ca="1">OFFSET(TAMUG!D$217,'Discipline Analysis'!$A$3,0)</f>
        <v>3930872.8228228232</v>
      </c>
      <c r="Z16" s="133">
        <f ca="1">OFFSET(TAMUG!E$217,'Discipline Analysis'!$A$3,0)</f>
        <v>469414.90990990994</v>
      </c>
      <c r="AA16" s="133">
        <f ca="1">OFFSET(TAMUG!F$217,'Discipline Analysis'!$A$3,0)</f>
        <v>103042.29729729731</v>
      </c>
      <c r="AB16" s="133">
        <f ca="1">OFFSET(TAMUG!G$217,'Discipline Analysis'!$A$3,0)</f>
        <v>0</v>
      </c>
      <c r="AC16" s="180">
        <f t="shared" ca="1" si="4"/>
        <v>7625129.9999999991</v>
      </c>
      <c r="AD16" s="134">
        <f t="shared" ca="1" si="5"/>
        <v>7.7792742102936567E-3</v>
      </c>
      <c r="AE16" s="130">
        <f ca="1">OFFSET(TAMUG!C$242,'Discipline Analysis'!$A$3,0)</f>
        <v>1446881.1021021018</v>
      </c>
      <c r="AF16" s="133">
        <f ca="1">OFFSET(TAMUG!D$242,'Discipline Analysis'!$A$3,0)</f>
        <v>1821867.4024024028</v>
      </c>
      <c r="AG16" s="133">
        <f ca="1">OFFSET(TAMUG!E$242,'Discipline Analysis'!$A$3,0)</f>
        <v>217562.80630630633</v>
      </c>
      <c r="AH16" s="133">
        <f ca="1">OFFSET(TAMUG!F$242,'Discipline Analysis'!$A$3,0)</f>
        <v>47757.689189189194</v>
      </c>
      <c r="AI16" s="133">
        <f ca="1">OFFSET(TAMUG!G$242,'Discipline Analysis'!$A$3,0)</f>
        <v>0</v>
      </c>
      <c r="AJ16" s="180">
        <f t="shared" ca="1" si="6"/>
        <v>3534069</v>
      </c>
      <c r="AK16" s="134">
        <f t="shared" ca="1" si="7"/>
        <v>5.0770130636810708E-3</v>
      </c>
      <c r="AL16" s="130">
        <f ca="1">OFFSET(TAMUG!C$167,'Discipline Analysis'!$A$3,0)</f>
        <v>5868938.0664274618</v>
      </c>
      <c r="AM16" s="133">
        <f ca="1">OFFSET(TAMUG!D$167,'Discipline Analysis'!$A$3,0)</f>
        <v>6928854.4806998633</v>
      </c>
      <c r="AN16" s="133">
        <f ca="1">OFFSET(TAMUG!E$167,'Discipline Analysis'!$A$3,0)</f>
        <v>3116189.5742746023</v>
      </c>
      <c r="AO16" s="133">
        <f ca="1">OFFSET(TAMUG!F$167,'Discipline Analysis'!$A$3,0)</f>
        <v>3036901.6985980733</v>
      </c>
      <c r="AP16" s="133">
        <f ca="1">OFFSET(TAMUG!G$167,'Discipline Analysis'!$A$3,0)</f>
        <v>0</v>
      </c>
      <c r="AQ16" s="180">
        <f t="shared" ca="1" si="8"/>
        <v>18950883.82</v>
      </c>
      <c r="AR16" s="134">
        <f t="shared" ca="1" si="9"/>
        <v>5.7305189135392776E-3</v>
      </c>
    </row>
    <row r="17" spans="1:44" x14ac:dyDescent="0.2">
      <c r="A17" s="216" t="s">
        <v>693</v>
      </c>
      <c r="B17" s="130">
        <f ca="1">OFFSET(PVAMU!C$31,'Discipline Analysis'!$A$3,0)</f>
        <v>168726</v>
      </c>
      <c r="C17" s="133">
        <f ca="1">OFFSET(PVAMU!D$31,'Discipline Analysis'!$A$3,0)</f>
        <v>54585</v>
      </c>
      <c r="D17" s="133">
        <f ca="1">OFFSET(PVAMU!E$31,'Discipline Analysis'!$A$3,0)</f>
        <v>17735</v>
      </c>
      <c r="E17" s="133">
        <f ca="1">OFFSET(PVAMU!F$31,'Discipline Analysis'!$A$3,0)</f>
        <v>1738</v>
      </c>
      <c r="F17" s="211">
        <f ca="1">OFFSET(PVAMU!G$31,'Discipline Analysis'!$A$3,0)</f>
        <v>0</v>
      </c>
      <c r="G17" s="180">
        <f t="shared" ca="1" si="10"/>
        <v>242784</v>
      </c>
      <c r="H17" s="131">
        <f t="shared" ca="1" si="11"/>
        <v>8279.2138888888876</v>
      </c>
      <c r="I17" s="132">
        <f t="shared" ca="1" si="12"/>
        <v>521.00267356992219</v>
      </c>
      <c r="J17" s="130">
        <f ca="1">OFFSET(PVAMU!C$115,'Discipline Analysis'!$A$3,0)</f>
        <v>12027637.1</v>
      </c>
      <c r="K17" s="133">
        <f ca="1">OFFSET(PVAMU!D$115,'Discipline Analysis'!$A$3,0)</f>
        <v>8596291</v>
      </c>
      <c r="L17" s="133">
        <f ca="1">OFFSET(PVAMU!E$115,'Discipline Analysis'!$A$3,0)</f>
        <v>4562241</v>
      </c>
      <c r="M17" s="133">
        <f ca="1">OFFSET(PVAMU!F$115,'Discipline Analysis'!$A$3,0)</f>
        <v>1599302</v>
      </c>
      <c r="N17" s="133">
        <f ca="1">OFFSET(PVAMU!G$115,'Discipline Analysis'!$A$3,0)</f>
        <v>0</v>
      </c>
      <c r="O17" s="180">
        <f t="shared" ca="1" si="0"/>
        <v>26785471.100000001</v>
      </c>
      <c r="P17" s="212">
        <f t="shared" ca="1" si="1"/>
        <v>1.1576949588936817E-2</v>
      </c>
      <c r="Q17" s="130">
        <f ca="1">OFFSET(PVAMU!C$192,'Discipline Analysis'!$A$3,0)</f>
        <v>10994695.614184687</v>
      </c>
      <c r="R17" s="133">
        <f ca="1">OFFSET(PVAMU!D$192,'Discipline Analysis'!$A$3,0)</f>
        <v>7858035.8028889392</v>
      </c>
      <c r="S17" s="133">
        <f ca="1">OFFSET(PVAMU!E$192,'Discipline Analysis'!$A$3,0)</f>
        <v>4170432.7039891789</v>
      </c>
      <c r="T17" s="133">
        <f ca="1">OFFSET(PVAMU!F$192,'Discipline Analysis'!$A$3,0)</f>
        <v>1461952.8789371937</v>
      </c>
      <c r="U17" s="133">
        <f ca="1">OFFSET(PVAMU!G$192,'Discipline Analysis'!$A$3,0)</f>
        <v>0</v>
      </c>
      <c r="V17" s="180">
        <f t="shared" ca="1" si="2"/>
        <v>24485116.999999996</v>
      </c>
      <c r="W17" s="212">
        <f t="shared" ca="1" si="3"/>
        <v>1.562244266270006E-2</v>
      </c>
      <c r="X17" s="130">
        <f ca="1">OFFSET(PVAMU!C$217,'Discipline Analysis'!$A$3,0)</f>
        <v>9879822.5819178075</v>
      </c>
      <c r="Y17" s="133">
        <f ca="1">OFFSET(PVAMU!D$217,'Discipline Analysis'!$A$3,0)</f>
        <v>7205552.7189041087</v>
      </c>
      <c r="Z17" s="133">
        <f ca="1">OFFSET(PVAMU!E$217,'Discipline Analysis'!$A$3,0)</f>
        <v>2171507.1287671234</v>
      </c>
      <c r="AA17" s="133">
        <f ca="1">OFFSET(PVAMU!F$217,'Discipline Analysis'!$A$3,0)</f>
        <v>265287.5704109589</v>
      </c>
      <c r="AB17" s="133">
        <f ca="1">OFFSET(PVAMU!G$217,'Discipline Analysis'!$A$3,0)</f>
        <v>0</v>
      </c>
      <c r="AC17" s="180">
        <f t="shared" ca="1" si="4"/>
        <v>19522170</v>
      </c>
      <c r="AD17" s="134">
        <f t="shared" ca="1" si="5"/>
        <v>1.9916816317881603E-2</v>
      </c>
      <c r="AE17" s="130">
        <f ca="1">OFFSET(PVAMU!C$242,'Discipline Analysis'!$A$3,0)</f>
        <v>9674714.0486575328</v>
      </c>
      <c r="AF17" s="133">
        <f ca="1">OFFSET(PVAMU!D$242,'Discipline Analysis'!$A$3,0)</f>
        <v>7055962.9527671235</v>
      </c>
      <c r="AG17" s="133">
        <f ca="1">OFFSET(PVAMU!E$242,'Discipline Analysis'!$A$3,0)</f>
        <v>2126425.8898630138</v>
      </c>
      <c r="AH17" s="133">
        <f ca="1">OFFSET(PVAMU!F$242,'Discipline Analysis'!$A$3,0)</f>
        <v>259780.1087123288</v>
      </c>
      <c r="AI17" s="133">
        <f ca="1">OFFSET(PVAMU!G$242,'Discipline Analysis'!$A$3,0)</f>
        <v>0</v>
      </c>
      <c r="AJ17" s="180">
        <f t="shared" ca="1" si="6"/>
        <v>19116883</v>
      </c>
      <c r="AK17" s="134">
        <f t="shared" ca="1" si="7"/>
        <v>2.7463149340848345E-2</v>
      </c>
      <c r="AL17" s="130">
        <f ca="1">OFFSET(PVAMU!C$167,'Discipline Analysis'!$A$3,0)</f>
        <v>18508324.752856851</v>
      </c>
      <c r="AM17" s="133">
        <f ca="1">OFFSET(PVAMU!D$167,'Discipline Analysis'!$A$3,0)</f>
        <v>12923266.346239198</v>
      </c>
      <c r="AN17" s="133">
        <f ca="1">OFFSET(PVAMU!E$167,'Discipline Analysis'!$A$3,0)</f>
        <v>3920262.5562216644</v>
      </c>
      <c r="AO17" s="133">
        <f ca="1">OFFSET(PVAMU!F$167,'Discipline Analysis'!$A$3,0)</f>
        <v>1229618.3446822856</v>
      </c>
      <c r="AP17" s="133">
        <f ca="1">OFFSET(PVAMU!G$167,'Discipline Analysis'!$A$3,0)</f>
        <v>0</v>
      </c>
      <c r="AQ17" s="180">
        <f t="shared" ca="1" si="8"/>
        <v>36581472</v>
      </c>
      <c r="AR17" s="134">
        <f t="shared" ca="1" si="9"/>
        <v>1.1061796334790021E-2</v>
      </c>
    </row>
    <row r="18" spans="1:44" x14ac:dyDescent="0.2">
      <c r="A18" s="216" t="s">
        <v>696</v>
      </c>
      <c r="B18" s="130">
        <f ca="1">OFFSET(TAR!C$31,'Discipline Analysis'!$A$3,0)</f>
        <v>155060</v>
      </c>
      <c r="C18" s="133">
        <f ca="1">OFFSET(TAR!D$31,'Discipline Analysis'!$A$3,0)</f>
        <v>128660</v>
      </c>
      <c r="D18" s="133">
        <f ca="1">OFFSET(TAR!E$31,'Discipline Analysis'!$A$3,0)</f>
        <v>25587</v>
      </c>
      <c r="E18" s="133">
        <f ca="1">OFFSET(TAR!F$31,'Discipline Analysis'!$A$3,0)</f>
        <v>1768</v>
      </c>
      <c r="F18" s="211">
        <f ca="1">OFFSET(TAR!G$31,'Discipline Analysis'!$A$3,0)</f>
        <v>0</v>
      </c>
      <c r="G18" s="180">
        <f t="shared" ca="1" si="10"/>
        <v>311075</v>
      </c>
      <c r="H18" s="131">
        <f t="shared" ca="1" si="11"/>
        <v>10621.680555555557</v>
      </c>
      <c r="I18" s="132">
        <f t="shared" ca="1" si="12"/>
        <v>365.22934340593105</v>
      </c>
      <c r="J18" s="130">
        <f ca="1">OFFSET(TAR!C$115,'Discipline Analysis'!$A$3,0)</f>
        <v>10465016</v>
      </c>
      <c r="K18" s="133">
        <f ca="1">OFFSET(TAR!D$115,'Discipline Analysis'!$A$3,0)</f>
        <v>15788979</v>
      </c>
      <c r="L18" s="133">
        <f ca="1">OFFSET(TAR!E$115,'Discipline Analysis'!$A$3,0)</f>
        <v>7956137</v>
      </c>
      <c r="M18" s="133">
        <f ca="1">OFFSET(TAR!F$115,'Discipline Analysis'!$A$3,0)</f>
        <v>492834</v>
      </c>
      <c r="N18" s="133">
        <f ca="1">OFFSET(TAR!G$115,'Discipline Analysis'!$A$3,0)</f>
        <v>0</v>
      </c>
      <c r="O18" s="180">
        <f t="shared" ca="1" si="0"/>
        <v>34702966</v>
      </c>
      <c r="P18" s="212">
        <f t="shared" ca="1" si="1"/>
        <v>1.4998970392146224E-2</v>
      </c>
      <c r="Q18" s="130">
        <f ca="1">OFFSET(TAR!C$192,'Discipline Analysis'!$A$3,0)</f>
        <v>4287863.1944096079</v>
      </c>
      <c r="R18" s="133">
        <f ca="1">OFFSET(TAR!D$192,'Discipline Analysis'!$A$3,0)</f>
        <v>6469266.9300654866</v>
      </c>
      <c r="S18" s="133">
        <f ca="1">OFFSET(TAR!E$192,'Discipline Analysis'!$A$3,0)</f>
        <v>3259892.4848256782</v>
      </c>
      <c r="T18" s="133">
        <f ca="1">OFFSET(TAR!F$192,'Discipline Analysis'!$A$3,0)</f>
        <v>201930.39069922725</v>
      </c>
      <c r="U18" s="133">
        <f ca="1">OFFSET(TAR!G$192,'Discipline Analysis'!$A$3,0)</f>
        <v>0</v>
      </c>
      <c r="V18" s="180">
        <f t="shared" ca="1" si="2"/>
        <v>14218953</v>
      </c>
      <c r="W18" s="212">
        <f t="shared" ca="1" si="3"/>
        <v>9.0722367373669097E-3</v>
      </c>
      <c r="X18" s="130">
        <f ca="1">OFFSET(TAR!C$217,'Discipline Analysis'!$A$3,0)</f>
        <v>4764838.0059912438</v>
      </c>
      <c r="Y18" s="133">
        <f ca="1">OFFSET(TAR!D$217,'Discipline Analysis'!$A$3,0)</f>
        <v>7056149.1174437348</v>
      </c>
      <c r="Z18" s="133">
        <f ca="1">OFFSET(TAR!E$217,'Discipline Analysis'!$A$3,0)</f>
        <v>1683925.1678316307</v>
      </c>
      <c r="AA18" s="133">
        <f ca="1">OFFSET(TAR!F$217,'Discipline Analysis'!$A$3,0)</f>
        <v>128807.70873338965</v>
      </c>
      <c r="AB18" s="133">
        <f ca="1">OFFSET(TAR!G$217,'Discipline Analysis'!$A$3,0)</f>
        <v>0</v>
      </c>
      <c r="AC18" s="180">
        <f t="shared" ca="1" si="4"/>
        <v>13633720</v>
      </c>
      <c r="AD18" s="134">
        <f t="shared" ca="1" si="5"/>
        <v>1.3909329596526859E-2</v>
      </c>
      <c r="AE18" s="130">
        <f ca="1">OFFSET(TAR!C$242,'Discipline Analysis'!$A$3,0)</f>
        <v>4302968.0966280047</v>
      </c>
      <c r="AF18" s="133">
        <f ca="1">OFFSET(TAR!D$242,'Discipline Analysis'!$A$3,0)</f>
        <v>6372175.6121053845</v>
      </c>
      <c r="AG18" s="133">
        <f ca="1">OFFSET(TAR!E$242,'Discipline Analysis'!$A$3,0)</f>
        <v>1520697.2965665564</v>
      </c>
      <c r="AH18" s="133">
        <f ca="1">OFFSET(TAR!F$242,'Discipline Analysis'!$A$3,0)</f>
        <v>116321.99470005376</v>
      </c>
      <c r="AI18" s="133">
        <f ca="1">OFFSET(TAR!G$242,'Discipline Analysis'!$A$3,0)</f>
        <v>0</v>
      </c>
      <c r="AJ18" s="180">
        <f t="shared" ca="1" si="6"/>
        <v>12312163</v>
      </c>
      <c r="AK18" s="134">
        <f t="shared" ca="1" si="7"/>
        <v>1.7687547241768829E-2</v>
      </c>
      <c r="AL18" s="130">
        <f ca="1">OFFSET(TAR!C$167,'Discipline Analysis'!$A$3,0)</f>
        <v>11751323.960656684</v>
      </c>
      <c r="AM18" s="133">
        <f ca="1">OFFSET(TAR!D$167,'Discipline Analysis'!$A$3,0)</f>
        <v>17621827.343936503</v>
      </c>
      <c r="AN18" s="133">
        <f ca="1">OFFSET(TAR!E$167,'Discipline Analysis'!$A$3,0)</f>
        <v>8825193.4058141354</v>
      </c>
      <c r="AO18" s="133">
        <f ca="1">OFFSET(TAR!F$167,'Discipline Analysis'!$A$3,0)</f>
        <v>547571.28959267854</v>
      </c>
      <c r="AP18" s="133">
        <f ca="1">OFFSET(TAR!G$167,'Discipline Analysis'!$A$3,0)</f>
        <v>0</v>
      </c>
      <c r="AQ18" s="180">
        <f t="shared" ca="1" si="8"/>
        <v>38745916</v>
      </c>
      <c r="AR18" s="134">
        <f t="shared" ca="1" si="9"/>
        <v>1.1716298119356214E-2</v>
      </c>
    </row>
    <row r="19" spans="1:44" x14ac:dyDescent="0.2">
      <c r="A19" s="217" t="s">
        <v>703</v>
      </c>
      <c r="B19" s="130">
        <f ca="1">OFFSET(TAMUCT!C$31,'Discipline Analysis'!$A$3,0)</f>
        <v>3498</v>
      </c>
      <c r="C19" s="133">
        <f ca="1">OFFSET(TAMUCT!D$31,'Discipline Analysis'!$A$3,0)</f>
        <v>35608</v>
      </c>
      <c r="D19" s="133">
        <f ca="1">OFFSET(TAMUCT!E$31,'Discipline Analysis'!$A$3,0)</f>
        <v>9115</v>
      </c>
      <c r="E19" s="133">
        <f ca="1">OFFSET(TAMUCT!F$31,'Discipline Analysis'!$A$3,0)</f>
        <v>0</v>
      </c>
      <c r="F19" s="211">
        <f ca="1">OFFSET(TAMUCT!G$31,'Discipline Analysis'!$A$3,0)</f>
        <v>0</v>
      </c>
      <c r="G19" s="180">
        <f ca="1">SUM(B19:F19)</f>
        <v>48221</v>
      </c>
      <c r="H19" s="131">
        <f ca="1">(B19/30)+(C19/30)+(D19/24)+(E19/18)+(F19/24)</f>
        <v>1683.325</v>
      </c>
      <c r="I19" s="132">
        <f ca="1">IF((G19=0),0,(O19+V19+AC19+AJ19+AQ19)/G19)</f>
        <v>546.75674498662408</v>
      </c>
      <c r="J19" s="130">
        <f ca="1">OFFSET(TAMUCT!C$115,'Discipline Analysis'!$A$3,0)</f>
        <v>331671</v>
      </c>
      <c r="K19" s="133">
        <f ca="1">OFFSET(TAMUCT!D$115,'Discipline Analysis'!$A$3,0)</f>
        <v>4442740</v>
      </c>
      <c r="L19" s="133">
        <f ca="1">OFFSET(TAMUCT!E$115,'Discipline Analysis'!$A$3,0)</f>
        <v>2678218</v>
      </c>
      <c r="M19" s="133">
        <f ca="1">OFFSET(TAMUCT!F$115,'Discipline Analysis'!$A$3,0)</f>
        <v>0</v>
      </c>
      <c r="N19" s="133">
        <f ca="1">OFFSET(TAMUCT!G$115,'Discipline Analysis'!$A$3,0)</f>
        <v>0</v>
      </c>
      <c r="O19" s="180">
        <f ca="1">SUM(J19:N19)</f>
        <v>7452629</v>
      </c>
      <c r="P19" s="212">
        <f t="shared" ca="1" si="1"/>
        <v>3.2211010930492316E-3</v>
      </c>
      <c r="Q19" s="130">
        <f ca="1">OFFSET(TAMUCT!C$192,'Discipline Analysis'!$A$3,0)</f>
        <v>257704.95208281535</v>
      </c>
      <c r="R19" s="133">
        <f ca="1">OFFSET(TAMUCT!D$192,'Discipline Analysis'!$A$3,0)</f>
        <v>3451963.2371127019</v>
      </c>
      <c r="S19" s="133">
        <f ca="1">OFFSET(TAMUCT!E$192,'Discipline Analysis'!$A$3,0)</f>
        <v>2080947.8108044825</v>
      </c>
      <c r="T19" s="133">
        <f ca="1">OFFSET(TAMUCT!F$192,'Discipline Analysis'!$A$3,0)</f>
        <v>0</v>
      </c>
      <c r="U19" s="133">
        <f ca="1">OFFSET(TAMUCT!G$192,'Discipline Analysis'!$A$3,0)</f>
        <v>0</v>
      </c>
      <c r="V19" s="180">
        <f ca="1">SUM(Q19:U19)</f>
        <v>5790616</v>
      </c>
      <c r="W19" s="212">
        <f t="shared" ca="1" si="3"/>
        <v>3.694634844575731E-3</v>
      </c>
      <c r="X19" s="130">
        <f ca="1">OFFSET(TAMUCT!C$217,'Discipline Analysis'!$A$3,0)</f>
        <v>381844.72660194174</v>
      </c>
      <c r="Y19" s="133">
        <f ca="1">OFFSET(TAMUCT!D$217,'Discipline Analysis'!$A$3,0)</f>
        <v>2754624.7149514561</v>
      </c>
      <c r="Z19" s="133">
        <f ca="1">OFFSET(TAMUCT!E$217,'Discipline Analysis'!$A$3,0)</f>
        <v>909827.55844660185</v>
      </c>
      <c r="AA19" s="133">
        <f ca="1">OFFSET(TAMUCT!F$217,'Discipline Analysis'!$A$3,0)</f>
        <v>0</v>
      </c>
      <c r="AB19" s="133">
        <f ca="1">OFFSET(TAMUCT!G$217,'Discipline Analysis'!$A$3,0)</f>
        <v>0</v>
      </c>
      <c r="AC19" s="180">
        <f ca="1">SUM(X19:AB19)</f>
        <v>4046297</v>
      </c>
      <c r="AD19" s="134">
        <f t="shared" ca="1" si="5"/>
        <v>4.128094065188213E-3</v>
      </c>
      <c r="AE19" s="130">
        <f ca="1">OFFSET(TAMUCT!C$242,'Discipline Analysis'!$A$3,0)</f>
        <v>490142.70174757286</v>
      </c>
      <c r="AF19" s="133">
        <f ca="1">OFFSET(TAMUCT!D$242,'Discipline Analysis'!$A$3,0)</f>
        <v>3535885.4163106796</v>
      </c>
      <c r="AG19" s="133">
        <f ca="1">OFFSET(TAMUCT!E$242,'Discipline Analysis'!$A$3,0)</f>
        <v>1167870.8819417474</v>
      </c>
      <c r="AH19" s="133">
        <f ca="1">OFFSET(TAMUCT!F$242,'Discipline Analysis'!$A$3,0)</f>
        <v>0</v>
      </c>
      <c r="AI19" s="133">
        <f ca="1">OFFSET(TAMUCT!G$242,'Discipline Analysis'!$A$3,0)</f>
        <v>0</v>
      </c>
      <c r="AJ19" s="180">
        <f ca="1">SUM(AE19:AI19)</f>
        <v>5193899</v>
      </c>
      <c r="AK19" s="134">
        <f t="shared" ca="1" si="7"/>
        <v>7.4615105348650656E-3</v>
      </c>
      <c r="AL19" s="130">
        <f ca="1">OFFSET(TAMUCT!C$167,'Discipline Analysis'!$A$3,0)</f>
        <v>172751.48897020993</v>
      </c>
      <c r="AM19" s="133">
        <f ca="1">OFFSET(TAMUCT!D$167,'Discipline Analysis'!$A$3,0)</f>
        <v>2314009.7976154597</v>
      </c>
      <c r="AN19" s="133">
        <f ca="1">OFFSET(TAMUCT!E$167,'Discipline Analysis'!$A$3,0)</f>
        <v>1394954.71341433</v>
      </c>
      <c r="AO19" s="133">
        <f ca="1">OFFSET(TAMUCT!F$167,'Discipline Analysis'!$A$3,0)</f>
        <v>0</v>
      </c>
      <c r="AP19" s="133">
        <f ca="1">OFFSET(TAMUCT!G$167,'Discipline Analysis'!$A$3,0)</f>
        <v>0</v>
      </c>
      <c r="AQ19" s="180">
        <f ca="1">SUM(AL19:AP19)</f>
        <v>3881715.9999999995</v>
      </c>
      <c r="AR19" s="134">
        <f t="shared" ca="1" si="9"/>
        <v>1.1737841446483011E-3</v>
      </c>
    </row>
    <row r="20" spans="1:44" x14ac:dyDescent="0.2">
      <c r="A20" s="216" t="s">
        <v>698</v>
      </c>
      <c r="B20" s="130">
        <f ca="1">OFFSET(TAMUC!C$31,'Discipline Analysis'!$A$3,0)</f>
        <v>97315</v>
      </c>
      <c r="C20" s="133">
        <f ca="1">OFFSET(TAMUC!D$31,'Discipline Analysis'!$A$3,0)</f>
        <v>91820</v>
      </c>
      <c r="D20" s="133">
        <f ca="1">OFFSET(TAMUC!E$31,'Discipline Analysis'!$A$3,0)</f>
        <v>65826</v>
      </c>
      <c r="E20" s="133">
        <f ca="1">OFFSET(TAMUC!F$31,'Discipline Analysis'!$A$3,0)</f>
        <v>6369</v>
      </c>
      <c r="F20" s="211">
        <f ca="1">OFFSET(TAMUC!G$31,'Discipline Analysis'!$A$3,0)</f>
        <v>0</v>
      </c>
      <c r="G20" s="180">
        <f t="shared" ca="1" si="10"/>
        <v>261330</v>
      </c>
      <c r="H20" s="131">
        <f t="shared" ca="1" si="11"/>
        <v>9401.0833333333339</v>
      </c>
      <c r="I20" s="132">
        <f t="shared" ca="1" si="12"/>
        <v>389.51211877702519</v>
      </c>
      <c r="J20" s="130">
        <f ca="1">OFFSET(TAMUC!C$115,'Discipline Analysis'!$A$3,0)</f>
        <v>7259041.5199999996</v>
      </c>
      <c r="K20" s="133">
        <f ca="1">OFFSET(TAMUC!D$115,'Discipline Analysis'!$A$3,0)</f>
        <v>10232651.680000002</v>
      </c>
      <c r="L20" s="133">
        <f ca="1">OFFSET(TAMUC!E$115,'Discipline Analysis'!$A$3,0)</f>
        <v>8541745.9500000011</v>
      </c>
      <c r="M20" s="133">
        <f ca="1">OFFSET(TAMUC!F$115,'Discipline Analysis'!$A$3,0)</f>
        <v>850760.67999999993</v>
      </c>
      <c r="N20" s="133">
        <f ca="1">OFFSET(TAMUC!G$115,'Discipline Analysis'!$A$3,0)</f>
        <v>0</v>
      </c>
      <c r="O20" s="180">
        <f t="shared" ca="1" si="0"/>
        <v>26884199.830000006</v>
      </c>
      <c r="P20" s="212">
        <f t="shared" ca="1" si="1"/>
        <v>1.1619621137476048E-2</v>
      </c>
      <c r="Q20" s="130">
        <f ca="1">OFFSET(TAMUC!C$192,'Discipline Analysis'!$A$3,0)</f>
        <v>3154196.9634603881</v>
      </c>
      <c r="R20" s="133">
        <f ca="1">OFFSET(TAMUC!D$192,'Discipline Analysis'!$A$3,0)</f>
        <v>4446289.3301103264</v>
      </c>
      <c r="S20" s="133">
        <f ca="1">OFFSET(TAMUC!E$192,'Discipline Analysis'!$A$3,0)</f>
        <v>3711557.3817712609</v>
      </c>
      <c r="T20" s="133">
        <f ca="1">OFFSET(TAMUC!F$192,'Discipline Analysis'!$A$3,0)</f>
        <v>369672.32465802121</v>
      </c>
      <c r="U20" s="133">
        <f ca="1">OFFSET(TAMUC!G$192,'Discipline Analysis'!$A$3,0)</f>
        <v>0</v>
      </c>
      <c r="V20" s="180">
        <f t="shared" ca="1" si="2"/>
        <v>11681715.999999996</v>
      </c>
      <c r="W20" s="212">
        <f t="shared" ca="1" si="3"/>
        <v>7.4533823306601257E-3</v>
      </c>
      <c r="X20" s="130">
        <f ca="1">OFFSET(TAMUC!C$217,'Discipline Analysis'!$A$3,0)</f>
        <v>3921275.9585268218</v>
      </c>
      <c r="Y20" s="133">
        <f ca="1">OFFSET(TAMUC!D$217,'Discipline Analysis'!$A$3,0)</f>
        <v>5636099.0981585272</v>
      </c>
      <c r="Z20" s="133">
        <f ca="1">OFFSET(TAMUC!E$217,'Discipline Analysis'!$A$3,0)</f>
        <v>4416434.0804643705</v>
      </c>
      <c r="AA20" s="133">
        <f ca="1">OFFSET(TAMUC!F$217,'Discipline Analysis'!$A$3,0)</f>
        <v>716273.86285028025</v>
      </c>
      <c r="AB20" s="133">
        <f ca="1">OFFSET(TAMUC!G$217,'Discipline Analysis'!$A$3,0)</f>
        <v>0</v>
      </c>
      <c r="AC20" s="180">
        <f t="shared" ca="1" si="4"/>
        <v>14690083</v>
      </c>
      <c r="AD20" s="134">
        <f t="shared" ca="1" si="5"/>
        <v>1.4987047280370733E-2</v>
      </c>
      <c r="AE20" s="130">
        <f ca="1">OFFSET(TAMUC!C$242,'Discipline Analysis'!$A$3,0)</f>
        <v>2952720.3966373098</v>
      </c>
      <c r="AF20" s="133">
        <f ca="1">OFFSET(TAMUC!D$242,'Discipline Analysis'!$A$3,0)</f>
        <v>4243982.0457966374</v>
      </c>
      <c r="AG20" s="133">
        <f ca="1">OFFSET(TAMUC!E$242,'Discipline Analysis'!$A$3,0)</f>
        <v>3325574.4119295436</v>
      </c>
      <c r="AH20" s="133">
        <f ca="1">OFFSET(TAMUC!F$242,'Discipline Analysis'!$A$3,0)</f>
        <v>539354.14563650917</v>
      </c>
      <c r="AI20" s="133">
        <f ca="1">OFFSET(TAMUC!G$242,'Discipline Analysis'!$A$3,0)</f>
        <v>0</v>
      </c>
      <c r="AJ20" s="180">
        <f t="shared" ca="1" si="6"/>
        <v>11061631</v>
      </c>
      <c r="AK20" s="134">
        <f t="shared" ca="1" si="7"/>
        <v>1.589104374946259E-2</v>
      </c>
      <c r="AL20" s="130">
        <f ca="1">OFFSET(TAMUC!C$167,'Discipline Analysis'!$A$3,0)</f>
        <v>9570591.4776525889</v>
      </c>
      <c r="AM20" s="133">
        <f ca="1">OFFSET(TAMUC!D$167,'Discipline Analysis'!$A$3,0)</f>
        <v>14496644.39261857</v>
      </c>
      <c r="AN20" s="133">
        <f ca="1">OFFSET(TAMUC!E$167,'Discipline Analysis'!$A$3,0)</f>
        <v>12227278.679060427</v>
      </c>
      <c r="AO20" s="133">
        <f ca="1">OFFSET(TAMUC!F$167,'Discipline Analysis'!$A$3,0)</f>
        <v>1179057.6206684087</v>
      </c>
      <c r="AP20" s="133">
        <f ca="1">OFFSET(TAMUC!G$167,'Discipline Analysis'!$A$3,0)</f>
        <v>0</v>
      </c>
      <c r="AQ20" s="180">
        <f t="shared" ca="1" si="8"/>
        <v>37473572.170000002</v>
      </c>
      <c r="AR20" s="134">
        <f t="shared" ca="1" si="9"/>
        <v>1.1331556676603811E-2</v>
      </c>
    </row>
    <row r="21" spans="1:44" x14ac:dyDescent="0.2">
      <c r="A21" s="216" t="s">
        <v>699</v>
      </c>
      <c r="B21" s="130">
        <f ca="1">OFFSET(TAMUCC!C$31,'Discipline Analysis'!$A$3,0)</f>
        <v>158124</v>
      </c>
      <c r="C21" s="133">
        <f ca="1">OFFSET(TAMUCC!D$31,'Discipline Analysis'!$A$3,0)</f>
        <v>96343</v>
      </c>
      <c r="D21" s="133">
        <f ca="1">OFFSET(TAMUCC!E$31,'Discipline Analysis'!$A$3,0)</f>
        <v>33206</v>
      </c>
      <c r="E21" s="133">
        <f ca="1">OFFSET(TAMUCC!F$31,'Discipline Analysis'!$A$3,0)</f>
        <v>3591</v>
      </c>
      <c r="F21" s="211">
        <f ca="1">OFFSET(TAMUCC!G$31,'Discipline Analysis'!$A$3,0)</f>
        <v>0</v>
      </c>
      <c r="G21" s="180">
        <f t="shared" ca="1" si="10"/>
        <v>291264</v>
      </c>
      <c r="H21" s="131">
        <f t="shared" ca="1" si="11"/>
        <v>10065.316666666668</v>
      </c>
      <c r="I21" s="132">
        <f t="shared" ca="1" si="12"/>
        <v>462.58703499996562</v>
      </c>
      <c r="J21" s="130">
        <f ca="1">OFFSET(TAMUCC!C$115,'Discipline Analysis'!$A$3,0)</f>
        <v>12048089.901559997</v>
      </c>
      <c r="K21" s="133">
        <f ca="1">OFFSET(TAMUCC!D$115,'Discipline Analysis'!$A$3,0)</f>
        <v>16438582.790000001</v>
      </c>
      <c r="L21" s="133">
        <f ca="1">OFFSET(TAMUCC!E$115,'Discipline Analysis'!$A$3,0)</f>
        <v>8804339.00667</v>
      </c>
      <c r="M21" s="133">
        <f ca="1">OFFSET(TAMUCC!F$115,'Discipline Analysis'!$A$3,0)</f>
        <v>1970435.4640000002</v>
      </c>
      <c r="N21" s="133">
        <f ca="1">OFFSET(TAMUCC!G$115,'Discipline Analysis'!$A$3,0)</f>
        <v>0</v>
      </c>
      <c r="O21" s="180">
        <f t="shared" ca="1" si="0"/>
        <v>39261447.16223</v>
      </c>
      <c r="P21" s="212">
        <f t="shared" ca="1" si="1"/>
        <v>1.6969191726698554E-2</v>
      </c>
      <c r="Q21" s="130">
        <f ca="1">OFFSET(TAMUCC!C$192,'Discipline Analysis'!$A$3,0)</f>
        <v>7892306.9028799273</v>
      </c>
      <c r="R21" s="133">
        <f ca="1">OFFSET(TAMUCC!D$192,'Discipline Analysis'!$A$3,0)</f>
        <v>10768374.197662778</v>
      </c>
      <c r="S21" s="133">
        <f ca="1">OFFSET(TAMUCC!E$192,'Discipline Analysis'!$A$3,0)</f>
        <v>5767432.5212861709</v>
      </c>
      <c r="T21" s="133">
        <f ca="1">OFFSET(TAMUCC!F$192,'Discipline Analysis'!$A$3,0)</f>
        <v>1290767.3781711254</v>
      </c>
      <c r="U21" s="133">
        <f ca="1">OFFSET(TAMUCC!G$192,'Discipline Analysis'!$A$3,0)</f>
        <v>0</v>
      </c>
      <c r="V21" s="180">
        <f t="shared" ca="1" si="2"/>
        <v>25718881</v>
      </c>
      <c r="W21" s="212">
        <f t="shared" ca="1" si="3"/>
        <v>1.6409631359789133E-2</v>
      </c>
      <c r="X21" s="130">
        <f ca="1">OFFSET(TAMUCC!C$217,'Discipline Analysis'!$A$3,0)</f>
        <v>6668473.5148741407</v>
      </c>
      <c r="Y21" s="133">
        <f ca="1">OFFSET(TAMUCC!D$217,'Discipline Analysis'!$A$3,0)</f>
        <v>6398754.8249427918</v>
      </c>
      <c r="Z21" s="133">
        <f ca="1">OFFSET(TAMUCC!E$217,'Discipline Analysis'!$A$3,0)</f>
        <v>2350405.7265446223</v>
      </c>
      <c r="AA21" s="133">
        <f ca="1">OFFSET(TAMUCC!F$217,'Discipline Analysis'!$A$3,0)</f>
        <v>297974.93363844394</v>
      </c>
      <c r="AB21" s="133">
        <f ca="1">OFFSET(TAMUCC!G$217,'Discipline Analysis'!$A$3,0)</f>
        <v>0</v>
      </c>
      <c r="AC21" s="180">
        <f t="shared" ca="1" si="4"/>
        <v>15715608.999999998</v>
      </c>
      <c r="AD21" s="134">
        <f t="shared" ca="1" si="5"/>
        <v>1.6033304585332826E-2</v>
      </c>
      <c r="AE21" s="130">
        <f ca="1">OFFSET(TAMUCC!C$242,'Discipline Analysis'!$A$3,0)</f>
        <v>4043222.9002942131</v>
      </c>
      <c r="AF21" s="133">
        <f ca="1">OFFSET(TAMUCC!D$242,'Discipline Analysis'!$A$3,0)</f>
        <v>3879687.3053285382</v>
      </c>
      <c r="AG21" s="133">
        <f ca="1">OFFSET(TAMUCC!E$242,'Discipline Analysis'!$A$3,0)</f>
        <v>1425095.8989865971</v>
      </c>
      <c r="AH21" s="133">
        <f ca="1">OFFSET(TAMUCC!F$242,'Discipline Analysis'!$A$3,0)</f>
        <v>180667.89539065055</v>
      </c>
      <c r="AI21" s="133">
        <f ca="1">OFFSET(TAMUCC!G$242,'Discipline Analysis'!$A$3,0)</f>
        <v>0</v>
      </c>
      <c r="AJ21" s="180">
        <f t="shared" ca="1" si="6"/>
        <v>9528673.9999999981</v>
      </c>
      <c r="AK21" s="134">
        <f t="shared" ca="1" si="7"/>
        <v>1.3688810936503546E-2</v>
      </c>
      <c r="AL21" s="130">
        <f ca="1">OFFSET(TAMUCC!C$167,'Discipline Analysis'!$A$3,0)</f>
        <v>15958300.124309348</v>
      </c>
      <c r="AM21" s="133">
        <f ca="1">OFFSET(TAMUCC!D$167,'Discipline Analysis'!$A$3,0)</f>
        <v>17356614.654740475</v>
      </c>
      <c r="AN21" s="133">
        <f ca="1">OFFSET(TAMUCC!E$167,'Discipline Analysis'!$A$3,0)</f>
        <v>8490414.5488120634</v>
      </c>
      <c r="AO21" s="133">
        <f ca="1">OFFSET(TAMUCC!F$167,'Discipline Analysis'!$A$3,0)</f>
        <v>2705009.6721381089</v>
      </c>
      <c r="AP21" s="133">
        <f ca="1">OFFSET(TAMUCC!G$167,'Discipline Analysis'!$A$3,0)</f>
        <v>0</v>
      </c>
      <c r="AQ21" s="180">
        <f t="shared" ca="1" si="8"/>
        <v>44510338.999999993</v>
      </c>
      <c r="AR21" s="134">
        <f t="shared" ca="1" si="9"/>
        <v>1.345939017463434E-2</v>
      </c>
    </row>
    <row r="22" spans="1:44" x14ac:dyDescent="0.2">
      <c r="A22" s="216" t="s">
        <v>700</v>
      </c>
      <c r="B22" s="130">
        <f ca="1">OFFSET(TAMUK!C$31,'Discipline Analysis'!$A$3,0)</f>
        <v>102480</v>
      </c>
      <c r="C22" s="133">
        <f ca="1">OFFSET(TAMUK!D$31,'Discipline Analysis'!$A$3,0)</f>
        <v>60566</v>
      </c>
      <c r="D22" s="133">
        <f ca="1">OFFSET(TAMUK!E$31,'Discipline Analysis'!$A$3,0)</f>
        <v>29610</v>
      </c>
      <c r="E22" s="133">
        <f ca="1">OFFSET(TAMUK!F$31,'Discipline Analysis'!$A$3,0)</f>
        <v>2657</v>
      </c>
      <c r="F22" s="211">
        <f ca="1">OFFSET(TAMUK!G$31,'Discipline Analysis'!$A$3,0)</f>
        <v>0</v>
      </c>
      <c r="G22" s="180">
        <f t="shared" ca="1" si="10"/>
        <v>195313</v>
      </c>
      <c r="H22" s="131">
        <f t="shared" ca="1" si="11"/>
        <v>6816.2277777777781</v>
      </c>
      <c r="I22" s="132">
        <f t="shared" ca="1" si="12"/>
        <v>532.7945626707899</v>
      </c>
      <c r="J22" s="130">
        <f ca="1">OFFSET(TAMUK!C$115,'Discipline Analysis'!$A$3,0)</f>
        <v>10456237.456119999</v>
      </c>
      <c r="K22" s="133">
        <f ca="1">OFFSET(TAMUK!D$115,'Discipline Analysis'!$A$3,0)</f>
        <v>10142049.674000001</v>
      </c>
      <c r="L22" s="133">
        <f ca="1">OFFSET(TAMUK!E$115,'Discipline Analysis'!$A$3,0)</f>
        <v>6727053.8865999989</v>
      </c>
      <c r="M22" s="133">
        <f ca="1">OFFSET(TAMUK!F$115,'Discipline Analysis'!$A$3,0)</f>
        <v>882896.18720000004</v>
      </c>
      <c r="N22" s="133">
        <f ca="1">OFFSET(TAMUK!G$115,'Discipline Analysis'!$A$3,0)</f>
        <v>0</v>
      </c>
      <c r="O22" s="180">
        <f t="shared" ca="1" si="0"/>
        <v>28208237.203919999</v>
      </c>
      <c r="P22" s="212">
        <f t="shared" ca="1" si="1"/>
        <v>1.2191883386458484E-2</v>
      </c>
      <c r="Q22" s="130">
        <f ca="1">OFFSET(TAMUK!C$192,'Discipline Analysis'!$A$3,0)</f>
        <v>5569052.8107259497</v>
      </c>
      <c r="R22" s="133">
        <f ca="1">OFFSET(TAMUK!D$192,'Discipline Analysis'!$A$3,0)</f>
        <v>5401714.5728125582</v>
      </c>
      <c r="S22" s="133">
        <f ca="1">OFFSET(TAMUK!E$192,'Discipline Analysis'!$A$3,0)</f>
        <v>3582867.9783039466</v>
      </c>
      <c r="T22" s="133">
        <f ca="1">OFFSET(TAMUK!F$192,'Discipline Analysis'!$A$3,0)</f>
        <v>470235.63815754245</v>
      </c>
      <c r="U22" s="133">
        <f ca="1">OFFSET(TAMUK!G$192,'Discipline Analysis'!$A$3,0)</f>
        <v>0</v>
      </c>
      <c r="V22" s="180">
        <f t="shared" ca="1" si="2"/>
        <v>15023870.999999996</v>
      </c>
      <c r="W22" s="212">
        <f t="shared" ca="1" si="3"/>
        <v>9.5858052575081513E-3</v>
      </c>
      <c r="X22" s="130">
        <f ca="1">OFFSET(TAMUK!C$217,'Discipline Analysis'!$A$3,0)</f>
        <v>4819720.5425409283</v>
      </c>
      <c r="Y22" s="133">
        <f ca="1">OFFSET(TAMUK!D$217,'Discipline Analysis'!$A$3,0)</f>
        <v>4046314.3952040575</v>
      </c>
      <c r="Z22" s="133">
        <f ca="1">OFFSET(TAMUK!E$217,'Discipline Analysis'!$A$3,0)</f>
        <v>2250860.5303204982</v>
      </c>
      <c r="AA22" s="133">
        <f ca="1">OFFSET(TAMUK!F$217,'Discipline Analysis'!$A$3,0)</f>
        <v>234246.53193451694</v>
      </c>
      <c r="AB22" s="133">
        <f ca="1">OFFSET(TAMUK!G$217,'Discipline Analysis'!$A$3,0)</f>
        <v>0</v>
      </c>
      <c r="AC22" s="180">
        <f t="shared" ca="1" si="4"/>
        <v>11351142.000000002</v>
      </c>
      <c r="AD22" s="134">
        <f t="shared" ca="1" si="5"/>
        <v>1.1580608621489888E-2</v>
      </c>
      <c r="AE22" s="130">
        <f ca="1">OFFSET(TAMUK!C$242,'Discipline Analysis'!$A$3,0)</f>
        <v>6175277.2682730015</v>
      </c>
      <c r="AF22" s="133">
        <f ca="1">OFFSET(TAMUK!D$242,'Discipline Analysis'!$A$3,0)</f>
        <v>5184348.9854738293</v>
      </c>
      <c r="AG22" s="133">
        <f ca="1">OFFSET(TAMUK!E$242,'Discipline Analysis'!$A$3,0)</f>
        <v>2883919.8754899702</v>
      </c>
      <c r="AH22" s="133">
        <f ca="1">OFFSET(TAMUK!F$242,'Discipline Analysis'!$A$3,0)</f>
        <v>300128.87076320034</v>
      </c>
      <c r="AI22" s="133">
        <f ca="1">OFFSET(TAMUK!G$242,'Discipline Analysis'!$A$3,0)</f>
        <v>0</v>
      </c>
      <c r="AJ22" s="180">
        <f t="shared" ca="1" si="6"/>
        <v>14543675</v>
      </c>
      <c r="AK22" s="134">
        <f t="shared" ca="1" si="7"/>
        <v>2.0893318146570368E-2</v>
      </c>
      <c r="AL22" s="130">
        <f ca="1">OFFSET(TAMUK!C$167,'Discipline Analysis'!$A$3,0)</f>
        <v>13784405.647</v>
      </c>
      <c r="AM22" s="133">
        <f ca="1">OFFSET(TAMUK!D$167,'Discipline Analysis'!$A$3,0)</f>
        <v>14514818.598000001</v>
      </c>
      <c r="AN22" s="133">
        <f ca="1">OFFSET(TAMUK!E$167,'Discipline Analysis'!$A$3,0)</f>
        <v>5793229.0800000001</v>
      </c>
      <c r="AO22" s="133">
        <f ca="1">OFFSET(TAMUK!F$167,'Discipline Analysis'!$A$3,0)</f>
        <v>842325.8899999999</v>
      </c>
      <c r="AP22" s="133">
        <f ca="1">OFFSET(TAMUK!G$167,'Discipline Analysis'!$A$3,0)</f>
        <v>0</v>
      </c>
      <c r="AQ22" s="180">
        <f t="shared" ca="1" si="8"/>
        <v>34934779.215000004</v>
      </c>
      <c r="AR22" s="134">
        <f t="shared" ca="1" si="9"/>
        <v>1.0563856278861212E-2</v>
      </c>
    </row>
    <row r="23" spans="1:44" x14ac:dyDescent="0.2">
      <c r="A23" s="217" t="s">
        <v>701</v>
      </c>
      <c r="B23" s="130">
        <f ca="1">OFFSET(TAMUSA!C$31,'Discipline Analysis'!$A$3,0)</f>
        <v>48003</v>
      </c>
      <c r="C23" s="133">
        <f ca="1">OFFSET(TAMUSA!D$31,'Discipline Analysis'!$A$3,0)</f>
        <v>77390</v>
      </c>
      <c r="D23" s="133">
        <f ca="1">OFFSET(TAMUSA!E$31,'Discipline Analysis'!$A$3,0)</f>
        <v>15111</v>
      </c>
      <c r="E23" s="133">
        <f ca="1">OFFSET(TAMUSA!F$31,'Discipline Analysis'!$A$3,0)</f>
        <v>0</v>
      </c>
      <c r="F23" s="211">
        <f ca="1">OFFSET(TAMUSA!G$31,'Discipline Analysis'!$A$3,0)</f>
        <v>0</v>
      </c>
      <c r="G23" s="180">
        <f t="shared" ref="G23" ca="1" si="13">SUM(B23:F23)</f>
        <v>140504</v>
      </c>
      <c r="H23" s="131">
        <f t="shared" ref="H23" ca="1" si="14">(B23/30)+(C23/30)+(D23/24)+(E23/18)+(F23/24)</f>
        <v>4809.3916666666664</v>
      </c>
      <c r="I23" s="132">
        <f t="shared" ref="I23" ca="1" si="15">IF((G23=0),0,(O23+V23+AC23+AJ23+AQ23)/G23)</f>
        <v>371.83376985708594</v>
      </c>
      <c r="J23" s="130">
        <f ca="1">OFFSET(TAMUSA!C$115,'Discipline Analysis'!$A$3,0)</f>
        <v>3182162</v>
      </c>
      <c r="K23" s="133">
        <f ca="1">OFFSET(TAMUSA!D$115,'Discipline Analysis'!$A$3,0)</f>
        <v>6495815</v>
      </c>
      <c r="L23" s="133">
        <f ca="1">OFFSET(TAMUSA!E$115,'Discipline Analysis'!$A$3,0)</f>
        <v>2684275</v>
      </c>
      <c r="M23" s="133">
        <f ca="1">OFFSET(TAMUSA!F$115,'Discipline Analysis'!$A$3,0)</f>
        <v>0</v>
      </c>
      <c r="N23" s="133">
        <f ca="1">OFFSET(TAMUSA!G$115,'Discipline Analysis'!$A$3,0)</f>
        <v>0</v>
      </c>
      <c r="O23" s="180">
        <f t="shared" ref="O23" ca="1" si="16">SUM(J23:N23)</f>
        <v>12362252</v>
      </c>
      <c r="P23" s="212">
        <f t="shared" ref="P23" ca="1" si="17">O23/O$43</f>
        <v>5.3430894560496768E-3</v>
      </c>
      <c r="Q23" s="130">
        <f ca="1">OFFSET(TAMUSA!C$192,'Discipline Analysis'!$A$3,0)</f>
        <v>2155209.2648629067</v>
      </c>
      <c r="R23" s="133">
        <f ca="1">OFFSET(TAMUSA!D$192,'Discipline Analysis'!$A$3,0)</f>
        <v>4399474.5304718753</v>
      </c>
      <c r="S23" s="133">
        <f ca="1">OFFSET(TAMUSA!E$192,'Discipline Analysis'!$A$3,0)</f>
        <v>1818001.204665218</v>
      </c>
      <c r="T23" s="133">
        <f ca="1">OFFSET(TAMUSA!F$192,'Discipline Analysis'!$A$3,0)</f>
        <v>0</v>
      </c>
      <c r="U23" s="133">
        <f ca="1">OFFSET(TAMUSA!G$192,'Discipline Analysis'!$A$3,0)</f>
        <v>0</v>
      </c>
      <c r="V23" s="180">
        <f t="shared" ref="V23" ca="1" si="18">SUM(Q23:U23)</f>
        <v>8372685</v>
      </c>
      <c r="W23" s="212">
        <f t="shared" ref="W23" ca="1" si="19">V23/V$43</f>
        <v>5.3420937847815419E-3</v>
      </c>
      <c r="X23" s="130">
        <f ca="1">OFFSET(TAMUSA!C$217,'Discipline Analysis'!$A$3,0)</f>
        <v>1984582.1275541794</v>
      </c>
      <c r="Y23" s="133">
        <f ca="1">OFFSET(TAMUSA!D$217,'Discipline Analysis'!$A$3,0)</f>
        <v>5038080.111455108</v>
      </c>
      <c r="Z23" s="133">
        <f ca="1">OFFSET(TAMUSA!E$217,'Discipline Analysis'!$A$3,0)</f>
        <v>1227273.7609907123</v>
      </c>
      <c r="AA23" s="133">
        <f ca="1">OFFSET(TAMUSA!F$217,'Discipline Analysis'!$A$3,0)</f>
        <v>0</v>
      </c>
      <c r="AB23" s="133">
        <f ca="1">OFFSET(TAMUSA!G$217,'Discipline Analysis'!$A$3,0)</f>
        <v>0</v>
      </c>
      <c r="AC23" s="180">
        <f t="shared" ref="AC23" ca="1" si="20">SUM(X23:AB23)</f>
        <v>8249936</v>
      </c>
      <c r="AD23" s="134">
        <f t="shared" ref="AD23" ca="1" si="21">AC23/AC$43</f>
        <v>8.4167108444542209E-3</v>
      </c>
      <c r="AE23" s="130">
        <f ca="1">OFFSET(TAMUSA!C$242,'Discipline Analysis'!$A$3,0)</f>
        <v>2760164.282972137</v>
      </c>
      <c r="AF23" s="133">
        <f ca="1">OFFSET(TAMUSA!D$242,'Discipline Analysis'!$A$3,0)</f>
        <v>7006980.7569659436</v>
      </c>
      <c r="AG23" s="133">
        <f ca="1">OFFSET(TAMUSA!E$242,'Discipline Analysis'!$A$3,0)</f>
        <v>1706896.9600619194</v>
      </c>
      <c r="AH23" s="133">
        <f ca="1">OFFSET(TAMUSA!F$242,'Discipline Analysis'!$A$3,0)</f>
        <v>0</v>
      </c>
      <c r="AI23" s="133">
        <f ca="1">OFFSET(TAMUSA!G$242,'Discipline Analysis'!$A$3,0)</f>
        <v>0</v>
      </c>
      <c r="AJ23" s="180">
        <f t="shared" ref="AJ23" ca="1" si="22">SUM(AE23:AI23)</f>
        <v>11474042</v>
      </c>
      <c r="AK23" s="134">
        <f t="shared" ref="AK23" ca="1" si="23">AJ23/AJ$43</f>
        <v>1.6483509837308008E-2</v>
      </c>
      <c r="AL23" s="130">
        <f ca="1">OFFSET(TAMUSA!C$167,'Discipline Analysis'!$A$3,0)</f>
        <v>3855130.5109217581</v>
      </c>
      <c r="AM23" s="133">
        <f ca="1">OFFSET(TAMUSA!D$167,'Discipline Analysis'!$A$3,0)</f>
        <v>6622724.0639687339</v>
      </c>
      <c r="AN23" s="133">
        <f ca="1">OFFSET(TAMUSA!E$167,'Discipline Analysis'!$A$3,0)</f>
        <v>1307362.4251095075</v>
      </c>
      <c r="AO23" s="133">
        <f ca="1">OFFSET(TAMUSA!F$167,'Discipline Analysis'!$A$3,0)</f>
        <v>0</v>
      </c>
      <c r="AP23" s="133">
        <f ca="1">OFFSET(TAMUSA!G$167,'Discipline Analysis'!$A$3,0)</f>
        <v>0</v>
      </c>
      <c r="AQ23" s="180">
        <f t="shared" ref="AQ23" ca="1" si="24">SUM(AL23:AP23)</f>
        <v>11785217</v>
      </c>
      <c r="AR23" s="134">
        <f t="shared" ref="AR23" ca="1" si="25">AQ23/AQ$43</f>
        <v>3.5637076117468712E-3</v>
      </c>
    </row>
    <row r="24" spans="1:44" x14ac:dyDescent="0.2">
      <c r="A24" s="216" t="s">
        <v>716</v>
      </c>
      <c r="B24" s="130">
        <f ca="1">OFFSET(TAMIU!C$31,'Discipline Analysis'!$A$3,0)</f>
        <v>102543</v>
      </c>
      <c r="C24" s="133">
        <f ca="1">OFFSET(TAMIU!D$31,'Discipline Analysis'!$A$3,0)</f>
        <v>68294</v>
      </c>
      <c r="D24" s="133">
        <f ca="1">OFFSET(TAMIU!E$31,'Discipline Analysis'!$A$3,0)</f>
        <v>11912</v>
      </c>
      <c r="E24" s="133">
        <f ca="1">OFFSET(TAMIU!F$31,'Discipline Analysis'!$A$3,0)</f>
        <v>221</v>
      </c>
      <c r="F24" s="211">
        <f ca="1">OFFSET(TAMIU!G$31,'Discipline Analysis'!$A$3,0)</f>
        <v>0</v>
      </c>
      <c r="G24" s="180">
        <f t="shared" ca="1" si="10"/>
        <v>182970</v>
      </c>
      <c r="H24" s="131">
        <f t="shared" ca="1" si="11"/>
        <v>6203.177777777777</v>
      </c>
      <c r="I24" s="132">
        <f t="shared" ca="1" si="12"/>
        <v>373.46203202710825</v>
      </c>
      <c r="J24" s="130">
        <f ca="1">OFFSET(TAMIU!C$115,'Discipline Analysis'!$A$3,0)</f>
        <v>6021868</v>
      </c>
      <c r="K24" s="133">
        <f ca="1">OFFSET(TAMIU!D$115,'Discipline Analysis'!$A$3,0)</f>
        <v>7343387</v>
      </c>
      <c r="L24" s="133">
        <f ca="1">OFFSET(TAMIU!E$115,'Discipline Analysis'!$A$3,0)</f>
        <v>2368841</v>
      </c>
      <c r="M24" s="133">
        <f ca="1">OFFSET(TAMIU!F$115,'Discipline Analysis'!$A$3,0)</f>
        <v>432637</v>
      </c>
      <c r="N24" s="133">
        <f ca="1">OFFSET(TAMIU!G$115,'Discipline Analysis'!$A$3,0)</f>
        <v>0</v>
      </c>
      <c r="O24" s="180">
        <f t="shared" ca="1" si="0"/>
        <v>16166733</v>
      </c>
      <c r="P24" s="212">
        <f t="shared" ref="P24:P43" ca="1" si="26">O24/O$43</f>
        <v>6.9874243488217492E-3</v>
      </c>
      <c r="Q24" s="130">
        <f ca="1">OFFSET(TAMIU!C$192,'Discipline Analysis'!$A$3,0)</f>
        <v>7195319.1491245637</v>
      </c>
      <c r="R24" s="133">
        <f ca="1">OFFSET(TAMIU!D$192,'Discipline Analysis'!$A$3,0)</f>
        <v>8774355.9142333213</v>
      </c>
      <c r="S24" s="133">
        <f ca="1">OFFSET(TAMIU!E$192,'Discipline Analysis'!$A$3,0)</f>
        <v>2830445.1390384813</v>
      </c>
      <c r="T24" s="133">
        <f ca="1">OFFSET(TAMIU!F$192,'Discipline Analysis'!$A$3,0)</f>
        <v>516942.79760363454</v>
      </c>
      <c r="U24" s="133">
        <f ca="1">OFFSET(TAMIU!G$192,'Discipline Analysis'!$A$3,0)</f>
        <v>0</v>
      </c>
      <c r="V24" s="180">
        <f t="shared" ca="1" si="2"/>
        <v>19317063</v>
      </c>
      <c r="W24" s="212">
        <f t="shared" ref="W24:W43" ca="1" si="27">V24/V$43</f>
        <v>1.2325026224267781E-2</v>
      </c>
      <c r="X24" s="130">
        <f ca="1">OFFSET(TAMIU!C$217,'Discipline Analysis'!$A$3,0)</f>
        <v>2991881.3607329838</v>
      </c>
      <c r="Y24" s="133">
        <f ca="1">OFFSET(TAMIU!D$217,'Discipline Analysis'!$A$3,0)</f>
        <v>3356995.4718586383</v>
      </c>
      <c r="Z24" s="133">
        <f ca="1">OFFSET(TAMIU!E$217,'Discipline Analysis'!$A$3,0)</f>
        <v>767580.0494764396</v>
      </c>
      <c r="AA24" s="133">
        <f ca="1">OFFSET(TAMIU!F$217,'Discipline Analysis'!$A$3,0)</f>
        <v>17742.117931937173</v>
      </c>
      <c r="AB24" s="133">
        <f ca="1">OFFSET(TAMIU!G$217,'Discipline Analysis'!$A$3,0)</f>
        <v>0</v>
      </c>
      <c r="AC24" s="180">
        <f t="shared" ca="1" si="4"/>
        <v>7134198.9999999991</v>
      </c>
      <c r="AD24" s="134">
        <f t="shared" ref="AD24:AD43" ca="1" si="28">AC24/AC$43</f>
        <v>7.2784188980125975E-3</v>
      </c>
      <c r="AE24" s="130">
        <f ca="1">OFFSET(TAMIU!C$242,'Discipline Analysis'!$A$3,0)</f>
        <v>2753577.15078534</v>
      </c>
      <c r="AF24" s="133">
        <f ca="1">OFFSET(TAMIU!D$242,'Discipline Analysis'!$A$3,0)</f>
        <v>3089609.8180628275</v>
      </c>
      <c r="AG24" s="133">
        <f ca="1">OFFSET(TAMIU!E$242,'Discipline Analysis'!$A$3,0)</f>
        <v>706442.07801047119</v>
      </c>
      <c r="AH24" s="133">
        <f ca="1">OFFSET(TAMIU!F$242,'Discipline Analysis'!$A$3,0)</f>
        <v>16328.953141361257</v>
      </c>
      <c r="AI24" s="133">
        <f ca="1">OFFSET(TAMIU!G$242,'Discipline Analysis'!$A$3,0)</f>
        <v>0</v>
      </c>
      <c r="AJ24" s="180">
        <f t="shared" ca="1" si="6"/>
        <v>6565958</v>
      </c>
      <c r="AK24" s="134">
        <f t="shared" ref="AK24:AK43" ca="1" si="29">AJ24/AJ$43</f>
        <v>9.432598667875821E-3</v>
      </c>
      <c r="AL24" s="130">
        <f ca="1">OFFSET(TAMIU!C$167,'Discipline Analysis'!$A$3,0)</f>
        <v>7132492.8234950118</v>
      </c>
      <c r="AM24" s="133">
        <f ca="1">OFFSET(TAMIU!D$167,'Discipline Analysis'!$A$3,0)</f>
        <v>8697742.142080592</v>
      </c>
      <c r="AN24" s="133">
        <f ca="1">OFFSET(TAMIU!E$167,'Discipline Analysis'!$A$3,0)</f>
        <v>2805730.9513427969</v>
      </c>
      <c r="AO24" s="133">
        <f ca="1">OFFSET(TAMIU!F$167,'Discipline Analysis'!$A$3,0)</f>
        <v>512429.08308159723</v>
      </c>
      <c r="AP24" s="133">
        <f ca="1">OFFSET(TAMIU!G$167,'Discipline Analysis'!$A$3,0)</f>
        <v>0</v>
      </c>
      <c r="AQ24" s="180">
        <f t="shared" ca="1" si="8"/>
        <v>19148394.999999996</v>
      </c>
      <c r="AR24" s="134">
        <f t="shared" ref="AR24:AR43" ca="1" si="30">AQ24/AQ$43</f>
        <v>5.7902439144086795E-3</v>
      </c>
    </row>
    <row r="25" spans="1:44" x14ac:dyDescent="0.2">
      <c r="A25" s="216" t="s">
        <v>702</v>
      </c>
      <c r="B25" s="130">
        <f ca="1">OFFSET(TAMUT!C$31,'Discipline Analysis'!$A$3,0)</f>
        <v>18179</v>
      </c>
      <c r="C25" s="133">
        <f ca="1">OFFSET(TAMUT!D$31,'Discipline Analysis'!$A$3,0)</f>
        <v>22903</v>
      </c>
      <c r="D25" s="133">
        <f ca="1">OFFSET(TAMUT!E$31,'Discipline Analysis'!$A$3,0)</f>
        <v>5251</v>
      </c>
      <c r="E25" s="133">
        <f ca="1">OFFSET(TAMUT!F$31,'Discipline Analysis'!$A$3,0)</f>
        <v>516</v>
      </c>
      <c r="F25" s="211">
        <f ca="1">OFFSET(TAMUT!G$31,'Discipline Analysis'!$A$3,0)</f>
        <v>0</v>
      </c>
      <c r="G25" s="180">
        <f t="shared" ca="1" si="10"/>
        <v>46849</v>
      </c>
      <c r="H25" s="131">
        <f t="shared" ca="1" si="11"/>
        <v>1616.8583333333336</v>
      </c>
      <c r="I25" s="132">
        <f t="shared" ca="1" si="12"/>
        <v>605.49292407522034</v>
      </c>
      <c r="J25" s="130">
        <f ca="1">OFFSET(TAMUT!C$115,'Discipline Analysis'!$A$3,0)</f>
        <v>2043931</v>
      </c>
      <c r="K25" s="133">
        <f ca="1">OFFSET(TAMUT!D$115,'Discipline Analysis'!$A$3,0)</f>
        <v>3529493</v>
      </c>
      <c r="L25" s="133">
        <f ca="1">OFFSET(TAMUT!E$115,'Discipline Analysis'!$A$3,0)</f>
        <v>1643625</v>
      </c>
      <c r="M25" s="133">
        <f ca="1">OFFSET(TAMUT!F$115,'Discipline Analysis'!$A$3,0)</f>
        <v>255150</v>
      </c>
      <c r="N25" s="133">
        <f ca="1">OFFSET(TAMUT!G$115,'Discipline Analysis'!$A$3,0)</f>
        <v>0</v>
      </c>
      <c r="O25" s="180">
        <f t="shared" ca="1" si="0"/>
        <v>7472199</v>
      </c>
      <c r="P25" s="212">
        <f t="shared" ca="1" si="26"/>
        <v>3.229559443571037E-3</v>
      </c>
      <c r="Q25" s="130">
        <f ca="1">OFFSET(TAMUT!C$192,'Discipline Analysis'!$A$3,0)</f>
        <v>1437842.5456979936</v>
      </c>
      <c r="R25" s="133">
        <f ca="1">OFFSET(TAMUT!D$192,'Discipline Analysis'!$A$3,0)</f>
        <v>2482889.6866593091</v>
      </c>
      <c r="S25" s="133">
        <f ca="1">OFFSET(TAMUT!E$192,'Discipline Analysis'!$A$3,0)</f>
        <v>1156239.5962353251</v>
      </c>
      <c r="T25" s="133">
        <f ca="1">OFFSET(TAMUT!F$192,'Discipline Analysis'!$A$3,0)</f>
        <v>179490.17140737287</v>
      </c>
      <c r="U25" s="133">
        <f ca="1">OFFSET(TAMUT!G$192,'Discipline Analysis'!$A$3,0)</f>
        <v>0</v>
      </c>
      <c r="V25" s="180">
        <f t="shared" ca="1" si="2"/>
        <v>5256462.0000000009</v>
      </c>
      <c r="W25" s="212">
        <f t="shared" ca="1" si="27"/>
        <v>3.3538241293133994E-3</v>
      </c>
      <c r="X25" s="130">
        <f ca="1">OFFSET(TAMUT!C$217,'Discipline Analysis'!$A$3,0)</f>
        <v>1564094.3714425906</v>
      </c>
      <c r="Y25" s="133">
        <f ca="1">OFFSET(TAMUT!D$217,'Discipline Analysis'!$A$3,0)</f>
        <v>3263684.6771344459</v>
      </c>
      <c r="Z25" s="133">
        <f ca="1">OFFSET(TAMUT!E$217,'Discipline Analysis'!$A$3,0)</f>
        <v>1101640.8567222767</v>
      </c>
      <c r="AA25" s="133">
        <f ca="1">OFFSET(TAMUT!F$217,'Discipline Analysis'!$A$3,0)</f>
        <v>73639.094700686954</v>
      </c>
      <c r="AB25" s="133">
        <f ca="1">OFFSET(TAMUT!G$217,'Discipline Analysis'!$A$3,0)</f>
        <v>0</v>
      </c>
      <c r="AC25" s="180">
        <f t="shared" ca="1" si="4"/>
        <v>6003059</v>
      </c>
      <c r="AD25" s="134">
        <f t="shared" ca="1" si="28"/>
        <v>6.1244125754670716E-3</v>
      </c>
      <c r="AE25" s="130">
        <f ca="1">OFFSET(TAMUT!C$242,'Discipline Analysis'!$A$3,0)</f>
        <v>1007022.4798822373</v>
      </c>
      <c r="AF25" s="133">
        <f ca="1">OFFSET(TAMUT!D$242,'Discipline Analysis'!$A$3,0)</f>
        <v>2101282.3120706575</v>
      </c>
      <c r="AG25" s="133">
        <f ca="1">OFFSET(TAMUT!E$242,'Discipline Analysis'!$A$3,0)</f>
        <v>709277.60353287531</v>
      </c>
      <c r="AH25" s="133">
        <f ca="1">OFFSET(TAMUT!F$242,'Discipline Analysis'!$A$3,0)</f>
        <v>47411.604514229643</v>
      </c>
      <c r="AI25" s="133">
        <f ca="1">OFFSET(TAMUT!G$242,'Discipline Analysis'!$A$3,0)</f>
        <v>0</v>
      </c>
      <c r="AJ25" s="180">
        <f t="shared" ca="1" si="6"/>
        <v>3864994</v>
      </c>
      <c r="AK25" s="134">
        <f t="shared" ca="1" si="29"/>
        <v>5.552417066290713E-3</v>
      </c>
      <c r="AL25" s="130">
        <f ca="1">OFFSET(TAMUT!C$167,'Discipline Analysis'!$A$3,0)</f>
        <v>1579090.4709292168</v>
      </c>
      <c r="AM25" s="133">
        <f ca="1">OFFSET(TAMUT!D$167,'Discipline Analysis'!$A$3,0)</f>
        <v>2758366.9637742033</v>
      </c>
      <c r="AN25" s="133">
        <f ca="1">OFFSET(TAMUT!E$167,'Discipline Analysis'!$A$3,0)</f>
        <v>1274630.8428239739</v>
      </c>
      <c r="AO25" s="133">
        <f ca="1">OFFSET(TAMUT!F$167,'Discipline Analysis'!$A$3,0)</f>
        <v>157935.7224726062</v>
      </c>
      <c r="AP25" s="133">
        <f ca="1">OFFSET(TAMUT!G$167,'Discipline Analysis'!$A$3,0)</f>
        <v>0</v>
      </c>
      <c r="AQ25" s="180">
        <f t="shared" ca="1" si="8"/>
        <v>5770024</v>
      </c>
      <c r="AR25" s="134">
        <f t="shared" ca="1" si="30"/>
        <v>1.7447857301874144E-3</v>
      </c>
    </row>
    <row r="26" spans="1:44" x14ac:dyDescent="0.2">
      <c r="A26" s="216" t="s">
        <v>127</v>
      </c>
      <c r="B26" s="130">
        <f ca="1">OFFSET(WTAMU!C$31,'Discipline Analysis'!$A$3,0)</f>
        <v>102310</v>
      </c>
      <c r="C26" s="133">
        <f ca="1">OFFSET(WTAMU!D$31,'Discipline Analysis'!$A$3,0)</f>
        <v>86865</v>
      </c>
      <c r="D26" s="133">
        <f ca="1">OFFSET(WTAMU!E$31,'Discipline Analysis'!$A$3,0)</f>
        <v>38688</v>
      </c>
      <c r="E26" s="133">
        <f ca="1">OFFSET(WTAMU!F$31,'Discipline Analysis'!$A$3,0)</f>
        <v>121</v>
      </c>
      <c r="F26" s="211">
        <f ca="1">OFFSET(WTAMU!G$31,'Discipline Analysis'!$A$3,0)</f>
        <v>0</v>
      </c>
      <c r="G26" s="180">
        <f t="shared" ca="1" si="10"/>
        <v>227984</v>
      </c>
      <c r="H26" s="131">
        <f t="shared" ca="1" si="11"/>
        <v>7924.5555555555566</v>
      </c>
      <c r="I26" s="132">
        <f t="shared" ca="1" si="12"/>
        <v>384.46142711769249</v>
      </c>
      <c r="J26" s="130">
        <f ca="1">OFFSET(WTAMU!C$115,'Discipline Analysis'!$A$3,0)</f>
        <v>8498226</v>
      </c>
      <c r="K26" s="133">
        <f ca="1">OFFSET(WTAMU!D$115,'Discipline Analysis'!$A$3,0)</f>
        <v>10134381</v>
      </c>
      <c r="L26" s="133">
        <f ca="1">OFFSET(WTAMU!E$115,'Discipline Analysis'!$A$3,0)</f>
        <v>7021399</v>
      </c>
      <c r="M26" s="133">
        <f ca="1">OFFSET(WTAMU!F$115,'Discipline Analysis'!$A$3,0)</f>
        <v>84781</v>
      </c>
      <c r="N26" s="133">
        <f ca="1">OFFSET(WTAMU!G$115,'Discipline Analysis'!$A$3,0)</f>
        <v>0</v>
      </c>
      <c r="O26" s="180">
        <f t="shared" ca="1" si="0"/>
        <v>25738787</v>
      </c>
      <c r="P26" s="212">
        <f t="shared" ca="1" si="26"/>
        <v>1.1124562210122273E-2</v>
      </c>
      <c r="Q26" s="130">
        <f ca="1">OFFSET(WTAMU!C$192,'Discipline Analysis'!$A$3,0)</f>
        <v>5889460.9981292449</v>
      </c>
      <c r="R26" s="133">
        <f ca="1">OFFSET(WTAMU!D$192,'Discipline Analysis'!$A$3,0)</f>
        <v>7023353.066826188</v>
      </c>
      <c r="S26" s="133">
        <f ca="1">OFFSET(WTAMU!E$192,'Discipline Analysis'!$A$3,0)</f>
        <v>4865986.8027519714</v>
      </c>
      <c r="T26" s="133">
        <f ca="1">OFFSET(WTAMU!F$192,'Discipline Analysis'!$A$3,0)</f>
        <v>58755.132292597933</v>
      </c>
      <c r="U26" s="133">
        <f ca="1">OFFSET(WTAMU!G$192,'Discipline Analysis'!$A$3,0)</f>
        <v>0</v>
      </c>
      <c r="V26" s="180">
        <f t="shared" ca="1" si="2"/>
        <v>17837556</v>
      </c>
      <c r="W26" s="212">
        <f t="shared" ca="1" si="27"/>
        <v>1.1381044078845997E-2</v>
      </c>
      <c r="X26" s="130">
        <f ca="1">OFFSET(WTAMU!C$217,'Discipline Analysis'!$A$3,0)</f>
        <v>3184291.6962226634</v>
      </c>
      <c r="Y26" s="133">
        <f ca="1">OFFSET(WTAMU!D$217,'Discipline Analysis'!$A$3,0)</f>
        <v>5497322.6147117279</v>
      </c>
      <c r="Z26" s="133">
        <f ca="1">OFFSET(WTAMU!E$217,'Discipline Analysis'!$A$3,0)</f>
        <v>2853694.7212723661</v>
      </c>
      <c r="AA26" s="133">
        <f ca="1">OFFSET(WTAMU!F$217,'Discipline Analysis'!$A$3,0)</f>
        <v>12626.967793240558</v>
      </c>
      <c r="AB26" s="133">
        <f ca="1">OFFSET(WTAMU!G$217,'Discipline Analysis'!$A$3,0)</f>
        <v>0</v>
      </c>
      <c r="AC26" s="180">
        <f t="shared" ca="1" si="4"/>
        <v>11547935.999999998</v>
      </c>
      <c r="AD26" s="134">
        <f t="shared" ca="1" si="28"/>
        <v>1.1781380869168353E-2</v>
      </c>
      <c r="AE26" s="130">
        <f ca="1">OFFSET(WTAMU!C$242,'Discipline Analysis'!$A$3,0)</f>
        <v>3330381.1248508948</v>
      </c>
      <c r="AF26" s="133">
        <f ca="1">OFFSET(WTAMU!D$242,'Discipline Analysis'!$A$3,0)</f>
        <v>5749529.6347912531</v>
      </c>
      <c r="AG26" s="133">
        <f ca="1">OFFSET(WTAMU!E$242,'Discipline Analysis'!$A$3,0)</f>
        <v>2984616.9705765406</v>
      </c>
      <c r="AH26" s="133">
        <f ca="1">OFFSET(WTAMU!F$242,'Discipline Analysis'!$A$3,0)</f>
        <v>13206.269781312127</v>
      </c>
      <c r="AI26" s="133">
        <f ca="1">OFFSET(WTAMU!G$242,'Discipline Analysis'!$A$3,0)</f>
        <v>0</v>
      </c>
      <c r="AJ26" s="180">
        <f t="shared" ca="1" si="6"/>
        <v>12077734.000000002</v>
      </c>
      <c r="AK26" s="134">
        <f t="shared" ca="1" si="29"/>
        <v>1.7350768561017072E-2</v>
      </c>
      <c r="AL26" s="130">
        <f ca="1">OFFSET(WTAMU!C$167,'Discipline Analysis'!$A$3,0)</f>
        <v>6756752.727948633</v>
      </c>
      <c r="AM26" s="133">
        <f ca="1">OFFSET(WTAMU!D$167,'Discipline Analysis'!$A$3,0)</f>
        <v>8044301.6720242426</v>
      </c>
      <c r="AN26" s="133">
        <f ca="1">OFFSET(WTAMU!E$167,'Discipline Analysis'!$A$3,0)</f>
        <v>5587342.8961909097</v>
      </c>
      <c r="AO26" s="133">
        <f ca="1">OFFSET(WTAMU!F$167,'Discipline Analysis'!$A$3,0)</f>
        <v>60643.703836214787</v>
      </c>
      <c r="AP26" s="133">
        <f ca="1">OFFSET(WTAMU!G$167,'Discipline Analysis'!$A$3,0)</f>
        <v>0</v>
      </c>
      <c r="AQ26" s="180">
        <f t="shared" ca="1" si="8"/>
        <v>20449040.999999996</v>
      </c>
      <c r="AR26" s="134">
        <f t="shared" ca="1" si="30"/>
        <v>6.1835435923346888E-3</v>
      </c>
    </row>
    <row r="27" spans="1:44" x14ac:dyDescent="0.2">
      <c r="A27" s="216" t="s">
        <v>119</v>
      </c>
      <c r="B27" s="130">
        <f ca="1">OFFSET(UH!C$31,'Discipline Analysis'!$A$3,0)</f>
        <v>505194</v>
      </c>
      <c r="C27" s="133">
        <f ca="1">OFFSET(UH!D$31,'Discipline Analysis'!$A$3,0)</f>
        <v>433090</v>
      </c>
      <c r="D27" s="133">
        <f ca="1">OFFSET(UH!E$31,'Discipline Analysis'!$A$3,0)</f>
        <v>90068</v>
      </c>
      <c r="E27" s="133">
        <f ca="1">OFFSET(UH!F$31,'Discipline Analysis'!$A$3,0)</f>
        <v>29853</v>
      </c>
      <c r="F27" s="211">
        <f ca="1">OFFSET(UH!G$31,'Discipline Analysis'!$A$3,0)</f>
        <v>56457</v>
      </c>
      <c r="G27" s="180">
        <f t="shared" ca="1" si="10"/>
        <v>1114662</v>
      </c>
      <c r="H27" s="131">
        <f t="shared" ca="1" si="11"/>
        <v>39039.841666666667</v>
      </c>
      <c r="I27" s="132">
        <f t="shared" ca="1" si="12"/>
        <v>610.99146525134961</v>
      </c>
      <c r="J27" s="130">
        <f ca="1">OFFSET(UH!C$115,'Discipline Analysis'!$A$3,0)</f>
        <v>35357291.960000001</v>
      </c>
      <c r="K27" s="133">
        <f ca="1">OFFSET(UH!D$115,'Discipline Analysis'!$A$3,0)</f>
        <v>51780958.240000002</v>
      </c>
      <c r="L27" s="133">
        <f ca="1">OFFSET(UH!E$115,'Discipline Analysis'!$A$3,0)</f>
        <v>43048321.940000005</v>
      </c>
      <c r="M27" s="133">
        <f ca="1">OFFSET(UH!F$115,'Discipline Analysis'!$A$3,0)</f>
        <v>39661488.559999995</v>
      </c>
      <c r="N27" s="133">
        <f ca="1">OFFSET(UH!G$115,'Discipline Analysis'!$A$3,0)</f>
        <v>17771384.870000001</v>
      </c>
      <c r="O27" s="180">
        <f t="shared" ca="1" si="0"/>
        <v>187619445.57000002</v>
      </c>
      <c r="P27" s="212">
        <f t="shared" ca="1" si="26"/>
        <v>8.109100844853781E-2</v>
      </c>
      <c r="Q27" s="130">
        <f ca="1">OFFSET(UH!C$192,'Discipline Analysis'!$A$3,0)</f>
        <v>31889336.758298717</v>
      </c>
      <c r="R27" s="133">
        <f ca="1">OFFSET(UH!D$192,'Discipline Analysis'!$A$3,0)</f>
        <v>46702117.821999706</v>
      </c>
      <c r="S27" s="133">
        <f ca="1">OFFSET(UH!E$192,'Discipline Analysis'!$A$3,0)</f>
        <v>38826006.153903395</v>
      </c>
      <c r="T27" s="133">
        <f ca="1">OFFSET(UH!F$192,'Discipline Analysis'!$A$3,0)</f>
        <v>35771364.120762035</v>
      </c>
      <c r="U27" s="133">
        <f ca="1">OFFSET(UH!G$192,'Discipline Analysis'!$A$3,0)</f>
        <v>16028311.145036137</v>
      </c>
      <c r="V27" s="180">
        <f t="shared" ca="1" si="2"/>
        <v>169217135.99999997</v>
      </c>
      <c r="W27" s="212">
        <f t="shared" ca="1" si="27"/>
        <v>0.1079670154202783</v>
      </c>
      <c r="X27" s="130">
        <f ca="1">OFFSET(UH!C$217,'Discipline Analysis'!$A$3,0)</f>
        <v>21919231.791155975</v>
      </c>
      <c r="Y27" s="133">
        <f ca="1">OFFSET(UH!D$217,'Discipline Analysis'!$A$3,0)</f>
        <v>39027561.959571458</v>
      </c>
      <c r="Z27" s="133">
        <f ca="1">OFFSET(UH!E$217,'Discipline Analysis'!$A$3,0)</f>
        <v>7372253.7252446888</v>
      </c>
      <c r="AA27" s="133">
        <f ca="1">OFFSET(UH!F$217,'Discipline Analysis'!$A$3,0)</f>
        <v>2936821.1806278108</v>
      </c>
      <c r="AB27" s="133">
        <f ca="1">OFFSET(UH!G$217,'Discipline Analysis'!$A$3,0)</f>
        <v>2799693.3434000532</v>
      </c>
      <c r="AC27" s="180">
        <f t="shared" ca="1" si="4"/>
        <v>74055561.99999997</v>
      </c>
      <c r="AD27" s="134">
        <f t="shared" ca="1" si="28"/>
        <v>7.5552616623638255E-2</v>
      </c>
      <c r="AE27" s="130">
        <f ca="1">OFFSET(UH!C$242,'Discipline Analysis'!$A$3,0)</f>
        <v>8840337.2143770382</v>
      </c>
      <c r="AF27" s="133">
        <f ca="1">OFFSET(UH!D$242,'Discipline Analysis'!$A$3,0)</f>
        <v>15740369.537805306</v>
      </c>
      <c r="AG27" s="133">
        <f ca="1">OFFSET(UH!E$242,'Discipline Analysis'!$A$3,0)</f>
        <v>2973334.539370426</v>
      </c>
      <c r="AH27" s="133">
        <f ca="1">OFFSET(UH!F$242,'Discipline Analysis'!$A$3,0)</f>
        <v>1184461.6555197954</v>
      </c>
      <c r="AI27" s="133">
        <f ca="1">OFFSET(UH!G$242,'Discipline Analysis'!$A$3,0)</f>
        <v>1129156.0529274314</v>
      </c>
      <c r="AJ27" s="180">
        <f t="shared" ca="1" si="6"/>
        <v>29867658.999999993</v>
      </c>
      <c r="AK27" s="134">
        <f t="shared" ca="1" si="29"/>
        <v>4.2907621476708992E-2</v>
      </c>
      <c r="AL27" s="130">
        <f ca="1">OFFSET(UH!C$167,'Discipline Analysis'!$A$3,0)</f>
        <v>36942414.681022964</v>
      </c>
      <c r="AM27" s="133">
        <f ca="1">OFFSET(UH!D$167,'Discipline Analysis'!$A$3,0)</f>
        <v>51458271.221674532</v>
      </c>
      <c r="AN27" s="133">
        <f ca="1">OFFSET(UH!E$167,'Discipline Analysis'!$A$3,0)</f>
        <v>52355548.24029173</v>
      </c>
      <c r="AO27" s="133">
        <f ca="1">OFFSET(UH!F$167,'Discipline Analysis'!$A$3,0)</f>
        <v>59394123.831276752</v>
      </c>
      <c r="AP27" s="133">
        <f ca="1">OFFSET(UH!G$167,'Discipline Analysis'!$A$3,0)</f>
        <v>20138808.095734023</v>
      </c>
      <c r="AQ27" s="180">
        <f t="shared" ca="1" si="8"/>
        <v>220289166.06999999</v>
      </c>
      <c r="AR27" s="134">
        <f t="shared" ca="1" si="30"/>
        <v>6.6612789387673524E-2</v>
      </c>
    </row>
    <row r="28" spans="1:44" x14ac:dyDescent="0.2">
      <c r="A28" s="216" t="s">
        <v>712</v>
      </c>
      <c r="B28" s="130">
        <f ca="1">OFFSET(UHCL!C$31,'Discipline Analysis'!$A$3,0)</f>
        <v>34919</v>
      </c>
      <c r="C28" s="133">
        <f ca="1">OFFSET(UHCL!D$31,'Discipline Analysis'!$A$3,0)</f>
        <v>96086</v>
      </c>
      <c r="D28" s="133">
        <f ca="1">OFFSET(UHCL!E$31,'Discipline Analysis'!$A$3,0)</f>
        <v>40747</v>
      </c>
      <c r="E28" s="133">
        <f ca="1">OFFSET(UHCL!F$31,'Discipline Analysis'!$A$3,0)</f>
        <v>1383</v>
      </c>
      <c r="F28" s="211">
        <f ca="1">OFFSET(UHCL!G$31,'Discipline Analysis'!$A$3,0)</f>
        <v>0</v>
      </c>
      <c r="G28" s="180">
        <f t="shared" ca="1" si="10"/>
        <v>173135</v>
      </c>
      <c r="H28" s="131">
        <f ca="1">(B28/30)+(C28/30)+(D28/24)+(E28/18)+(F28/24)</f>
        <v>6141.4583333333339</v>
      </c>
      <c r="I28" s="132">
        <f t="shared" ca="1" si="12"/>
        <v>538.2466745603142</v>
      </c>
      <c r="J28" s="130">
        <f ca="1">OFFSET(UHCL!C$115,'Discipline Analysis'!$A$3,0)</f>
        <v>4828388</v>
      </c>
      <c r="K28" s="133">
        <f ca="1">OFFSET(UHCL!D$115,'Discipline Analysis'!$A$3,0)</f>
        <v>14832012</v>
      </c>
      <c r="L28" s="133">
        <f ca="1">OFFSET(UHCL!E$115,'Discipline Analysis'!$A$3,0)</f>
        <v>9995694</v>
      </c>
      <c r="M28" s="133">
        <f ca="1">OFFSET(UHCL!F$115,'Discipline Analysis'!$A$3,0)</f>
        <v>572522</v>
      </c>
      <c r="N28" s="133">
        <f ca="1">OFFSET(UHCL!G$115,'Discipline Analysis'!$A$3,0)</f>
        <v>0</v>
      </c>
      <c r="O28" s="180">
        <f t="shared" ca="1" si="0"/>
        <v>30228616</v>
      </c>
      <c r="P28" s="212">
        <f t="shared" ca="1" si="26"/>
        <v>1.3065111390754254E-2</v>
      </c>
      <c r="Q28" s="130">
        <f ca="1">OFFSET(UHCL!C$192,'Discipline Analysis'!$A$3,0)</f>
        <v>3098739.9811974186</v>
      </c>
      <c r="R28" s="133">
        <f ca="1">OFFSET(UHCL!D$192,'Discipline Analysis'!$A$3,0)</f>
        <v>9518818.4102023058</v>
      </c>
      <c r="S28" s="133">
        <f ca="1">OFFSET(UHCL!E$192,'Discipline Analysis'!$A$3,0)</f>
        <v>6414989.1511649778</v>
      </c>
      <c r="T28" s="133">
        <f ca="1">OFFSET(UHCL!F$192,'Discipline Analysis'!$A$3,0)</f>
        <v>367430.45743529906</v>
      </c>
      <c r="U28" s="133">
        <f ca="1">OFFSET(UHCL!G$192,'Discipline Analysis'!$A$3,0)</f>
        <v>0</v>
      </c>
      <c r="V28" s="180">
        <f t="shared" ca="1" si="2"/>
        <v>19399978</v>
      </c>
      <c r="W28" s="212">
        <f t="shared" ca="1" si="27"/>
        <v>1.2377929170713892E-2</v>
      </c>
      <c r="X28" s="130">
        <f ca="1">OFFSET(UHCL!C$217,'Discipline Analysis'!$A$3,0)</f>
        <v>1799032.7996956217</v>
      </c>
      <c r="Y28" s="133">
        <f ca="1">OFFSET(UHCL!D$217,'Discipline Analysis'!$A$3,0)</f>
        <v>10097733.71868415</v>
      </c>
      <c r="Z28" s="133">
        <f ca="1">OFFSET(UHCL!E$217,'Discipline Analysis'!$A$3,0)</f>
        <v>4647664.888199484</v>
      </c>
      <c r="AA28" s="133">
        <f ca="1">OFFSET(UHCL!F$217,'Discipline Analysis'!$A$3,0)</f>
        <v>213843.59342074452</v>
      </c>
      <c r="AB28" s="133">
        <f ca="1">OFFSET(UHCL!G$217,'Discipline Analysis'!$A$3,0)</f>
        <v>0</v>
      </c>
      <c r="AC28" s="180">
        <f t="shared" ca="1" si="4"/>
        <v>16758275</v>
      </c>
      <c r="AD28" s="134">
        <f t="shared" ca="1" si="28"/>
        <v>1.7097048380356656E-2</v>
      </c>
      <c r="AE28" s="130">
        <f ca="1">OFFSET(UHCL!C$242,'Discipline Analysis'!$A$3,0)</f>
        <v>727392.37590728153</v>
      </c>
      <c r="AF28" s="133">
        <f ca="1">OFFSET(UHCL!D$242,'Discipline Analysis'!$A$3,0)</f>
        <v>4082757.4250760949</v>
      </c>
      <c r="AG28" s="133">
        <f ca="1">OFFSET(UHCL!E$242,'Discipline Analysis'!$A$3,0)</f>
        <v>1879163.0736361507</v>
      </c>
      <c r="AH28" s="133">
        <f ca="1">OFFSET(UHCL!F$242,'Discipline Analysis'!$A$3,0)</f>
        <v>86462.125380472949</v>
      </c>
      <c r="AI28" s="133">
        <f ca="1">OFFSET(UHCL!G$242,'Discipline Analysis'!$A$3,0)</f>
        <v>0</v>
      </c>
      <c r="AJ28" s="180">
        <f t="shared" ca="1" si="6"/>
        <v>6775775.0000000009</v>
      </c>
      <c r="AK28" s="134">
        <f t="shared" ca="1" si="29"/>
        <v>9.7340199615694005E-3</v>
      </c>
      <c r="AL28" s="130">
        <f ca="1">OFFSET(UHCL!C$167,'Discipline Analysis'!$A$3,0)</f>
        <v>3160200.1755053708</v>
      </c>
      <c r="AM28" s="133">
        <f ca="1">OFFSET(UHCL!D$167,'Discipline Analysis'!$A$3,0)</f>
        <v>9738980.1037135683</v>
      </c>
      <c r="AN28" s="133">
        <f ca="1">OFFSET(UHCL!E$167,'Discipline Analysis'!$A$3,0)</f>
        <v>6744775.4024559883</v>
      </c>
      <c r="AO28" s="133">
        <f ca="1">OFFSET(UHCL!F$167,'Discipline Analysis'!$A$3,0)</f>
        <v>382738.31832507555</v>
      </c>
      <c r="AP28" s="133">
        <f ca="1">OFFSET(UHCL!G$167,'Discipline Analysis'!$A$3,0)</f>
        <v>0</v>
      </c>
      <c r="AQ28" s="180">
        <f t="shared" ca="1" si="8"/>
        <v>20026694.000000004</v>
      </c>
      <c r="AR28" s="134">
        <f t="shared" ca="1" si="30"/>
        <v>6.0558309487152772E-3</v>
      </c>
    </row>
    <row r="29" spans="1:44" x14ac:dyDescent="0.2">
      <c r="A29" s="216" t="s">
        <v>713</v>
      </c>
      <c r="B29" s="130">
        <f ca="1">OFFSET(UHD!C$31,'Discipline Analysis'!$A$3,0)</f>
        <v>106679</v>
      </c>
      <c r="C29" s="133">
        <f ca="1">OFFSET(UHD!D$31,'Discipline Analysis'!$A$3,0)</f>
        <v>149149</v>
      </c>
      <c r="D29" s="133">
        <f ca="1">OFFSET(UHD!E$31,'Discipline Analysis'!$A$3,0)</f>
        <v>27276</v>
      </c>
      <c r="E29" s="133">
        <f ca="1">OFFSET(UHD!F$31,'Discipline Analysis'!$A$3,0)</f>
        <v>0</v>
      </c>
      <c r="F29" s="211">
        <f ca="1">OFFSET(UHD!G$31,'Discipline Analysis'!$A$3,0)</f>
        <v>0</v>
      </c>
      <c r="G29" s="180">
        <f t="shared" ca="1" si="10"/>
        <v>283104</v>
      </c>
      <c r="H29" s="131">
        <f ca="1">(B29/30)+(C29/30)+(D29/24)+(E29/18)+(F29/24)</f>
        <v>9664.1</v>
      </c>
      <c r="I29" s="132">
        <f t="shared" ca="1" si="12"/>
        <v>402.16789292980673</v>
      </c>
      <c r="J29" s="130">
        <f ca="1">OFFSET(UHD!C$115,'Discipline Analysis'!$A$3,0)</f>
        <v>10397106</v>
      </c>
      <c r="K29" s="133">
        <f ca="1">OFFSET(UHD!D$115,'Discipline Analysis'!$A$3,0)</f>
        <v>19471743</v>
      </c>
      <c r="L29" s="133">
        <f ca="1">OFFSET(UHD!E$115,'Discipline Analysis'!$A$3,0)</f>
        <v>5085372</v>
      </c>
      <c r="M29" s="133">
        <f ca="1">OFFSET(UHD!F$115,'Discipline Analysis'!$A$3,0)</f>
        <v>0</v>
      </c>
      <c r="N29" s="133">
        <f ca="1">OFFSET(UHD!G$115,'Discipline Analysis'!$A$3,0)</f>
        <v>0</v>
      </c>
      <c r="O29" s="180">
        <f t="shared" ca="1" si="0"/>
        <v>34954221</v>
      </c>
      <c r="P29" s="212">
        <f t="shared" ca="1" si="26"/>
        <v>1.5107565326247208E-2</v>
      </c>
      <c r="Q29" s="130">
        <f ca="1">OFFSET(UHD!C$192,'Discipline Analysis'!$A$3,0)</f>
        <v>9329928.6707189959</v>
      </c>
      <c r="R29" s="133">
        <f ca="1">OFFSET(UHD!D$192,'Discipline Analysis'!$A$3,0)</f>
        <v>17473128.896115117</v>
      </c>
      <c r="S29" s="133">
        <f ca="1">OFFSET(UHD!E$192,'Discipline Analysis'!$A$3,0)</f>
        <v>4563400.4331658827</v>
      </c>
      <c r="T29" s="133">
        <f ca="1">OFFSET(UHD!F$192,'Discipline Analysis'!$A$3,0)</f>
        <v>0</v>
      </c>
      <c r="U29" s="133">
        <f ca="1">OFFSET(UHD!G$192,'Discipline Analysis'!$A$3,0)</f>
        <v>0</v>
      </c>
      <c r="V29" s="180">
        <f t="shared" ca="1" si="2"/>
        <v>31366457.999999996</v>
      </c>
      <c r="W29" s="212">
        <f t="shared" ca="1" si="27"/>
        <v>2.0013001842588279E-2</v>
      </c>
      <c r="X29" s="130">
        <f ca="1">OFFSET(UHD!C$217,'Discipline Analysis'!$A$3,0)</f>
        <v>4494385.4251419539</v>
      </c>
      <c r="Y29" s="133">
        <f ca="1">OFFSET(UHD!D$217,'Discipline Analysis'!$A$3,0)</f>
        <v>15684918.377201177</v>
      </c>
      <c r="Z29" s="133">
        <f ca="1">OFFSET(UHD!E$217,'Discipline Analysis'!$A$3,0)</f>
        <v>2394842.1976568676</v>
      </c>
      <c r="AA29" s="133">
        <f ca="1">OFFSET(UHD!F$217,'Discipline Analysis'!$A$3,0)</f>
        <v>0</v>
      </c>
      <c r="AB29" s="133">
        <f ca="1">OFFSET(UHD!G$217,'Discipline Analysis'!$A$3,0)</f>
        <v>0</v>
      </c>
      <c r="AC29" s="180">
        <f t="shared" ca="1" si="4"/>
        <v>22574145.999999996</v>
      </c>
      <c r="AD29" s="134">
        <f t="shared" ca="1" si="28"/>
        <v>2.3030488896216027E-2</v>
      </c>
      <c r="AE29" s="130">
        <f ca="1">OFFSET(UHD!C$242,'Discipline Analysis'!$A$3,0)</f>
        <v>1563504.828577589</v>
      </c>
      <c r="AF29" s="133">
        <f ca="1">OFFSET(UHD!D$242,'Discipline Analysis'!$A$3,0)</f>
        <v>5456462.5190828713</v>
      </c>
      <c r="AG29" s="133">
        <f ca="1">OFFSET(UHD!E$242,'Discipline Analysis'!$A$3,0)</f>
        <v>833116.65233953856</v>
      </c>
      <c r="AH29" s="133">
        <f ca="1">OFFSET(UHD!F$242,'Discipline Analysis'!$A$3,0)</f>
        <v>0</v>
      </c>
      <c r="AI29" s="133">
        <f ca="1">OFFSET(UHD!G$242,'Discipline Analysis'!$A$3,0)</f>
        <v>0</v>
      </c>
      <c r="AJ29" s="180">
        <f t="shared" ca="1" si="6"/>
        <v>7853083.9999999991</v>
      </c>
      <c r="AK29" s="134">
        <f t="shared" ca="1" si="29"/>
        <v>1.128167278516203E-2</v>
      </c>
      <c r="AL29" s="130">
        <f ca="1">OFFSET(UHD!C$167,'Discipline Analysis'!$A$3,0)</f>
        <v>5439569.9659683974</v>
      </c>
      <c r="AM29" s="133">
        <f ca="1">OFFSET(UHD!D$167,'Discipline Analysis'!$A$3,0)</f>
        <v>9721887.6426936686</v>
      </c>
      <c r="AN29" s="133">
        <f ca="1">OFFSET(UHD!E$167,'Discipline Analysis'!$A$3,0)</f>
        <v>1945972.5513379341</v>
      </c>
      <c r="AO29" s="133">
        <f ca="1">OFFSET(UHD!F$167,'Discipline Analysis'!$A$3,0)</f>
        <v>0</v>
      </c>
      <c r="AP29" s="133">
        <f ca="1">OFFSET(UHD!G$167,'Discipline Analysis'!$A$3,0)</f>
        <v>0</v>
      </c>
      <c r="AQ29" s="180">
        <f t="shared" ca="1" si="8"/>
        <v>17107430.16</v>
      </c>
      <c r="AR29" s="134">
        <f t="shared" ca="1" si="30"/>
        <v>5.1730807399320688E-3</v>
      </c>
    </row>
    <row r="30" spans="1:44" x14ac:dyDescent="0.2">
      <c r="A30" s="216" t="s">
        <v>714</v>
      </c>
      <c r="B30" s="130">
        <f ca="1">OFFSET(UHV!C$31,'Discipline Analysis'!$A$3,0)</f>
        <v>25312</v>
      </c>
      <c r="C30" s="133">
        <f ca="1">OFFSET(UHV!D$31,'Discipline Analysis'!$A$3,0)</f>
        <v>45447</v>
      </c>
      <c r="D30" s="133">
        <f ca="1">OFFSET(UHV!E$31,'Discipline Analysis'!$A$3,0)</f>
        <v>17078</v>
      </c>
      <c r="E30" s="133">
        <f ca="1">OFFSET(UHV!F$31,'Discipline Analysis'!$A$3,0)</f>
        <v>0</v>
      </c>
      <c r="F30" s="211">
        <f ca="1">OFFSET(UHV!G$31,'Discipline Analysis'!$A$3,0)</f>
        <v>0</v>
      </c>
      <c r="G30" s="180">
        <f t="shared" ca="1" si="10"/>
        <v>87837</v>
      </c>
      <c r="H30" s="131">
        <f t="shared" ca="1" si="11"/>
        <v>3070.2166666666667</v>
      </c>
      <c r="I30" s="132">
        <f t="shared" ca="1" si="12"/>
        <v>455.02624178876783</v>
      </c>
      <c r="J30" s="130">
        <f ca="1">OFFSET(UHV!C$115,'Discipline Analysis'!$A$3,0)</f>
        <v>1822150</v>
      </c>
      <c r="K30" s="133">
        <f ca="1">OFFSET(UHV!D$115,'Discipline Analysis'!$A$3,0)</f>
        <v>5513501</v>
      </c>
      <c r="L30" s="133">
        <f ca="1">OFFSET(UHV!E$115,'Discipline Analysis'!$A$3,0)</f>
        <v>4313072</v>
      </c>
      <c r="M30" s="133">
        <f ca="1">OFFSET(UHV!F$115,'Discipline Analysis'!$A$3,0)</f>
        <v>0</v>
      </c>
      <c r="N30" s="133">
        <f ca="1">OFFSET(UHV!G$115,'Discipline Analysis'!$A$3,0)</f>
        <v>0</v>
      </c>
      <c r="O30" s="180">
        <f t="shared" ca="1" si="0"/>
        <v>11648723</v>
      </c>
      <c r="P30" s="212">
        <f t="shared" ca="1" si="26"/>
        <v>5.0346950569963595E-3</v>
      </c>
      <c r="Q30" s="130">
        <f ca="1">OFFSET(UHV!C$192,'Discipline Analysis'!$A$3,0)</f>
        <v>1551597.6984429967</v>
      </c>
      <c r="R30" s="133">
        <f ca="1">OFFSET(UHV!D$192,'Discipline Analysis'!$A$3,0)</f>
        <v>4694857.9765459271</v>
      </c>
      <c r="S30" s="133">
        <f ca="1">OFFSET(UHV!E$192,'Discipline Analysis'!$A$3,0)</f>
        <v>3672668.3250110764</v>
      </c>
      <c r="T30" s="133">
        <f ca="1">OFFSET(UHV!F$192,'Discipline Analysis'!$A$3,0)</f>
        <v>0</v>
      </c>
      <c r="U30" s="133">
        <f ca="1">OFFSET(UHV!G$192,'Discipline Analysis'!$A$3,0)</f>
        <v>0</v>
      </c>
      <c r="V30" s="180">
        <f t="shared" ca="1" si="2"/>
        <v>9919124</v>
      </c>
      <c r="W30" s="212">
        <f t="shared" ca="1" si="27"/>
        <v>6.3287811103460156E-3</v>
      </c>
      <c r="X30" s="130">
        <f ca="1">OFFSET(UHV!C$217,'Discipline Analysis'!$A$3,0)</f>
        <v>1504899.5414847161</v>
      </c>
      <c r="Y30" s="133">
        <f ca="1">OFFSET(UHV!D$217,'Discipline Analysis'!$A$3,0)</f>
        <v>3542372.2270742352</v>
      </c>
      <c r="Z30" s="133">
        <f ca="1">OFFSET(UHV!E$217,'Discipline Analysis'!$A$3,0)</f>
        <v>1573373.2314410482</v>
      </c>
      <c r="AA30" s="133">
        <f ca="1">OFFSET(UHV!F$217,'Discipline Analysis'!$A$3,0)</f>
        <v>0</v>
      </c>
      <c r="AB30" s="133">
        <f ca="1">OFFSET(UHV!G$217,'Discipline Analysis'!$A$3,0)</f>
        <v>0</v>
      </c>
      <c r="AC30" s="180">
        <f t="shared" ca="1" si="4"/>
        <v>6620644.9999999991</v>
      </c>
      <c r="AD30" s="134">
        <f t="shared" ca="1" si="28"/>
        <v>6.7544832552375693E-3</v>
      </c>
      <c r="AE30" s="130">
        <f ca="1">OFFSET(UHV!C$242,'Discipline Analysis'!$A$3,0)</f>
        <v>810456.5187313261</v>
      </c>
      <c r="AF30" s="133">
        <f ca="1">OFFSET(UHV!D$242,'Discipline Analysis'!$A$3,0)</f>
        <v>1907727.7811997242</v>
      </c>
      <c r="AG30" s="133">
        <f ca="1">OFFSET(UHV!E$242,'Discipline Analysis'!$A$3,0)</f>
        <v>847332.70006894961</v>
      </c>
      <c r="AH30" s="133">
        <f ca="1">OFFSET(UHV!F$242,'Discipline Analysis'!$A$3,0)</f>
        <v>0</v>
      </c>
      <c r="AI30" s="133">
        <f ca="1">OFFSET(UHV!G$242,'Discipline Analysis'!$A$3,0)</f>
        <v>0</v>
      </c>
      <c r="AJ30" s="180">
        <f t="shared" ca="1" si="6"/>
        <v>3565517</v>
      </c>
      <c r="AK30" s="134">
        <f t="shared" ca="1" si="29"/>
        <v>5.1221909894167148E-3</v>
      </c>
      <c r="AL30" s="130">
        <f ca="1">OFFSET(UHV!C$167,'Discipline Analysis'!$A$3,0)</f>
        <v>1284894.45425219</v>
      </c>
      <c r="AM30" s="133">
        <f ca="1">OFFSET(UHV!D$167,'Discipline Analysis'!$A$3,0)</f>
        <v>3887861.1627772725</v>
      </c>
      <c r="AN30" s="133">
        <f ca="1">OFFSET(UHV!E$167,'Discipline Analysis'!$A$3,0)</f>
        <v>3041375.3829705375</v>
      </c>
      <c r="AO30" s="133">
        <f ca="1">OFFSET(UHV!F$167,'Discipline Analysis'!$A$3,0)</f>
        <v>0</v>
      </c>
      <c r="AP30" s="133">
        <f ca="1">OFFSET(UHV!G$167,'Discipline Analysis'!$A$3,0)</f>
        <v>0</v>
      </c>
      <c r="AQ30" s="180">
        <f t="shared" ca="1" si="8"/>
        <v>8214131</v>
      </c>
      <c r="AR30" s="134">
        <f t="shared" ca="1" si="30"/>
        <v>2.4838542360811804E-3</v>
      </c>
    </row>
    <row r="31" spans="1:44" x14ac:dyDescent="0.2">
      <c r="A31" s="216" t="s">
        <v>692</v>
      </c>
      <c r="B31" s="130">
        <f ca="1">OFFSET(MID!C$31,'Discipline Analysis'!$A$3,0)</f>
        <v>74772</v>
      </c>
      <c r="C31" s="133">
        <f ca="1">OFFSET(MID!D$31,'Discipline Analysis'!$A$3,0)</f>
        <v>54169</v>
      </c>
      <c r="D31" s="133">
        <f ca="1">OFFSET(MID!E$31,'Discipline Analysis'!$A$3,0)</f>
        <v>10215</v>
      </c>
      <c r="E31" s="133">
        <f ca="1">OFFSET(MID!F$31,'Discipline Analysis'!$A$3,0)</f>
        <v>0</v>
      </c>
      <c r="F31" s="211">
        <f ca="1">OFFSET(MID!G$31,'Discipline Analysis'!$A$3,0)</f>
        <v>0</v>
      </c>
      <c r="G31" s="180">
        <f t="shared" ca="1" si="10"/>
        <v>139156</v>
      </c>
      <c r="H31" s="131">
        <f t="shared" ca="1" si="11"/>
        <v>4723.6583333333338</v>
      </c>
      <c r="I31" s="132">
        <f t="shared" ca="1" si="12"/>
        <v>518.08509873810692</v>
      </c>
      <c r="J31" s="130">
        <f ca="1">OFFSET(MID!C$115,'Discipline Analysis'!$A$3,0)</f>
        <v>6838659</v>
      </c>
      <c r="K31" s="133">
        <f ca="1">OFFSET(MID!D$115,'Discipline Analysis'!$A$3,0)</f>
        <v>8947652</v>
      </c>
      <c r="L31" s="133">
        <f ca="1">OFFSET(MID!E$115,'Discipline Analysis'!$A$3,0)</f>
        <v>3438282</v>
      </c>
      <c r="M31" s="133">
        <f ca="1">OFFSET(MID!F$115,'Discipline Analysis'!$A$3,0)</f>
        <v>0</v>
      </c>
      <c r="N31" s="133">
        <f ca="1">OFFSET(MID!G$115,'Discipline Analysis'!$A$3,0)</f>
        <v>0</v>
      </c>
      <c r="O31" s="180">
        <f t="shared" ca="1" si="0"/>
        <v>19224593</v>
      </c>
      <c r="P31" s="212">
        <f t="shared" ca="1" si="26"/>
        <v>8.3090621478308663E-3</v>
      </c>
      <c r="Q31" s="130">
        <f ca="1">OFFSET(MID!C$192,'Discipline Analysis'!$A$3,0)</f>
        <v>7433551.3335885443</v>
      </c>
      <c r="R31" s="133">
        <f ca="1">OFFSET(MID!D$192,'Discipline Analysis'!$A$3,0)</f>
        <v>9726004.8288832959</v>
      </c>
      <c r="S31" s="133">
        <f ca="1">OFFSET(MID!E$192,'Discipline Analysis'!$A$3,0)</f>
        <v>3737376.8375281594</v>
      </c>
      <c r="T31" s="133">
        <f ca="1">OFFSET(MID!F$192,'Discipline Analysis'!$A$3,0)</f>
        <v>0</v>
      </c>
      <c r="U31" s="133">
        <f ca="1">OFFSET(MID!G$192,'Discipline Analysis'!$A$3,0)</f>
        <v>0</v>
      </c>
      <c r="V31" s="180">
        <f t="shared" ca="1" si="2"/>
        <v>20896932.999999996</v>
      </c>
      <c r="W31" s="212">
        <f t="shared" ca="1" si="27"/>
        <v>1.3333043808562759E-2</v>
      </c>
      <c r="X31" s="130">
        <f ca="1">OFFSET(MID!C$217,'Discipline Analysis'!$A$3,0)</f>
        <v>2763514.7244303124</v>
      </c>
      <c r="Y31" s="133">
        <f ca="1">OFFSET(MID!D$217,'Discipline Analysis'!$A$3,0)</f>
        <v>3872859.1149973506</v>
      </c>
      <c r="Z31" s="133">
        <f ca="1">OFFSET(MID!E$217,'Discipline Analysis'!$A$3,0)</f>
        <v>795577.1605723371</v>
      </c>
      <c r="AA31" s="133">
        <f ca="1">OFFSET(MID!F$217,'Discipline Analysis'!$A$3,0)</f>
        <v>0</v>
      </c>
      <c r="AB31" s="133">
        <f ca="1">OFFSET(MID!G$217,'Discipline Analysis'!$A$3,0)</f>
        <v>0</v>
      </c>
      <c r="AC31" s="180">
        <f t="shared" ca="1" si="4"/>
        <v>7431951</v>
      </c>
      <c r="AD31" s="134">
        <f t="shared" ca="1" si="28"/>
        <v>7.5821900408866681E-3</v>
      </c>
      <c r="AE31" s="130">
        <f ca="1">OFFSET(MID!C$242,'Discipline Analysis'!$A$3,0)</f>
        <v>4490492.2725666836</v>
      </c>
      <c r="AF31" s="133">
        <f ca="1">OFFSET(MID!D$242,'Discipline Analysis'!$A$3,0)</f>
        <v>6293088.9330506967</v>
      </c>
      <c r="AG31" s="133">
        <f ca="1">OFFSET(MID!E$242,'Discipline Analysis'!$A$3,0)</f>
        <v>1292749.794382618</v>
      </c>
      <c r="AH31" s="133">
        <f ca="1">OFFSET(MID!F$242,'Discipline Analysis'!$A$3,0)</f>
        <v>0</v>
      </c>
      <c r="AI31" s="133">
        <f ca="1">OFFSET(MID!G$242,'Discipline Analysis'!$A$3,0)</f>
        <v>0</v>
      </c>
      <c r="AJ31" s="180">
        <f t="shared" ca="1" si="6"/>
        <v>12076330.999999998</v>
      </c>
      <c r="AK31" s="134">
        <f t="shared" ca="1" si="29"/>
        <v>1.734875302331015E-2</v>
      </c>
      <c r="AL31" s="130">
        <f ca="1">OFFSET(MID!C$167,'Discipline Analysis'!$A$3,0)</f>
        <v>4425990.2083924934</v>
      </c>
      <c r="AM31" s="133">
        <f ca="1">OFFSET(MID!D$167,'Discipline Analysis'!$A$3,0)</f>
        <v>5808389.3921175692</v>
      </c>
      <c r="AN31" s="133">
        <f ca="1">OFFSET(MID!E$167,'Discipline Analysis'!$A$3,0)</f>
        <v>2230462.3994899364</v>
      </c>
      <c r="AO31" s="133">
        <f ca="1">OFFSET(MID!F$167,'Discipline Analysis'!$A$3,0)</f>
        <v>0</v>
      </c>
      <c r="AP31" s="133">
        <f ca="1">OFFSET(MID!G$167,'Discipline Analysis'!$A$3,0)</f>
        <v>0</v>
      </c>
      <c r="AQ31" s="180">
        <f t="shared" ca="1" si="8"/>
        <v>12464842</v>
      </c>
      <c r="AR31" s="134">
        <f t="shared" ca="1" si="30"/>
        <v>3.7692180224277666E-3</v>
      </c>
    </row>
    <row r="32" spans="1:44" x14ac:dyDescent="0.2">
      <c r="A32" s="216" t="s">
        <v>97</v>
      </c>
      <c r="B32" s="130">
        <f ca="1">OFFSET(UNT!C$31,'Discipline Analysis'!$A$3,0)</f>
        <v>458549</v>
      </c>
      <c r="C32" s="133">
        <f ca="1">OFFSET(UNT!D$31,'Discipline Analysis'!$A$3,0)</f>
        <v>360375</v>
      </c>
      <c r="D32" s="133">
        <f ca="1">OFFSET(UNT!E$31,'Discipline Analysis'!$A$3,0)</f>
        <v>78329</v>
      </c>
      <c r="E32" s="133">
        <f ca="1">OFFSET(UNT!F$31,'Discipline Analysis'!$A$3,0)</f>
        <v>24011</v>
      </c>
      <c r="F32" s="211">
        <f ca="1">OFFSET(UNT!G$31,'Discipline Analysis'!$A$3,0)</f>
        <v>1252</v>
      </c>
      <c r="G32" s="180">
        <f t="shared" ca="1" si="10"/>
        <v>922516</v>
      </c>
      <c r="H32" s="131">
        <f t="shared" ca="1" si="11"/>
        <v>31947.286111111112</v>
      </c>
      <c r="I32" s="132">
        <f t="shared" ca="1" si="12"/>
        <v>425.62286226313677</v>
      </c>
      <c r="J32" s="130">
        <f ca="1">OFFSET(UNT!C$115,'Discipline Analysis'!$A$3,0)</f>
        <v>29831887.699999999</v>
      </c>
      <c r="K32" s="133">
        <f ca="1">OFFSET(UNT!D$115,'Discipline Analysis'!$A$3,0)</f>
        <v>35042520</v>
      </c>
      <c r="L32" s="133">
        <f ca="1">OFFSET(UNT!E$115,'Discipline Analysis'!$A$3,0)</f>
        <v>21777404</v>
      </c>
      <c r="M32" s="133">
        <f ca="1">OFFSET(UNT!F$115,'Discipline Analysis'!$A$3,0)</f>
        <v>17116684</v>
      </c>
      <c r="N32" s="133">
        <f ca="1">OFFSET(UNT!G$115,'Discipline Analysis'!$A$3,0)</f>
        <v>505739</v>
      </c>
      <c r="O32" s="180">
        <f t="shared" ca="1" si="0"/>
        <v>104274234.7</v>
      </c>
      <c r="P32" s="212">
        <f t="shared" ca="1" si="26"/>
        <v>4.5068371358488679E-2</v>
      </c>
      <c r="Q32" s="130">
        <f ca="1">OFFSET(UNT!C$192,'Discipline Analysis'!$A$3,0)</f>
        <v>18780504.560467485</v>
      </c>
      <c r="R32" s="133">
        <f ca="1">OFFSET(UNT!D$192,'Discipline Analysis'!$A$3,0)</f>
        <v>22060830.118714642</v>
      </c>
      <c r="S32" s="133">
        <f ca="1">OFFSET(UNT!E$192,'Discipline Analysis'!$A$3,0)</f>
        <v>13709847.638543598</v>
      </c>
      <c r="T32" s="133">
        <f ca="1">OFFSET(UNT!F$192,'Discipline Analysis'!$A$3,0)</f>
        <v>10775716.413081054</v>
      </c>
      <c r="U32" s="133">
        <f ca="1">OFFSET(UNT!G$192,'Discipline Analysis'!$A$3,0)</f>
        <v>318385.26919321518</v>
      </c>
      <c r="V32" s="180">
        <f t="shared" ca="1" si="2"/>
        <v>65645284</v>
      </c>
      <c r="W32" s="212">
        <f t="shared" ca="1" si="27"/>
        <v>4.1884206041027362E-2</v>
      </c>
      <c r="X32" s="130">
        <f ca="1">OFFSET(UNT!C$217,'Discipline Analysis'!$A$3,0)</f>
        <v>12407003.892124683</v>
      </c>
      <c r="Y32" s="133">
        <f ca="1">OFFSET(UNT!D$217,'Discipline Analysis'!$A$3,0)</f>
        <v>20084989.097135052</v>
      </c>
      <c r="Z32" s="133">
        <f ca="1">OFFSET(UNT!E$217,'Discipline Analysis'!$A$3,0)</f>
        <v>3914503.8653396694</v>
      </c>
      <c r="AA32" s="133">
        <f ca="1">OFFSET(UNT!F$217,'Discipline Analysis'!$A$3,0)</f>
        <v>1889795.2045376962</v>
      </c>
      <c r="AB32" s="133">
        <f ca="1">OFFSET(UNT!G$217,'Discipline Analysis'!$A$3,0)</f>
        <v>44299.940862897514</v>
      </c>
      <c r="AC32" s="180">
        <f t="shared" ca="1" si="4"/>
        <v>38340591.999999993</v>
      </c>
      <c r="AD32" s="134">
        <f t="shared" ca="1" si="28"/>
        <v>3.9115658166220285E-2</v>
      </c>
      <c r="AE32" s="130">
        <f ca="1">OFFSET(UNT!C$242,'Discipline Analysis'!$A$3,0)</f>
        <v>16540652.162600772</v>
      </c>
      <c r="AF32" s="133">
        <f ca="1">OFFSET(UNT!D$242,'Discipline Analysis'!$A$3,0)</f>
        <v>26776715.896431286</v>
      </c>
      <c r="AG32" s="133">
        <f ca="1">OFFSET(UNT!E$242,'Discipline Analysis'!$A$3,0)</f>
        <v>5218701.2584753539</v>
      </c>
      <c r="AH32" s="133">
        <f ca="1">OFFSET(UNT!F$242,'Discipline Analysis'!$A$3,0)</f>
        <v>2519419.3061106587</v>
      </c>
      <c r="AI32" s="133">
        <f ca="1">OFFSET(UNT!G$242,'Discipline Analysis'!$A$3,0)</f>
        <v>59059.376381922746</v>
      </c>
      <c r="AJ32" s="180">
        <f t="shared" ca="1" si="6"/>
        <v>51114548</v>
      </c>
      <c r="AK32" s="134">
        <f t="shared" ca="1" si="29"/>
        <v>7.3430719077684434E-2</v>
      </c>
      <c r="AL32" s="130">
        <f ca="1">OFFSET(UNT!C$167,'Discipline Analysis'!$A$3,0)</f>
        <v>37587977.001851596</v>
      </c>
      <c r="AM32" s="133">
        <f ca="1">OFFSET(UNT!D$167,'Discipline Analysis'!$A$3,0)</f>
        <v>42223963.418783031</v>
      </c>
      <c r="AN32" s="133">
        <f ca="1">OFFSET(UNT!E$167,'Discipline Analysis'!$A$3,0)</f>
        <v>28326622.347999182</v>
      </c>
      <c r="AO32" s="133">
        <f ca="1">OFFSET(UNT!F$167,'Discipline Analysis'!$A$3,0)</f>
        <v>24645912.184549358</v>
      </c>
      <c r="AP32" s="133">
        <f ca="1">OFFSET(UNT!G$167,'Discipline Analysis'!$A$3,0)</f>
        <v>484766.75035669719</v>
      </c>
      <c r="AQ32" s="180">
        <f t="shared" ca="1" si="8"/>
        <v>133269241.70353988</v>
      </c>
      <c r="AR32" s="134">
        <f t="shared" ca="1" si="30"/>
        <v>4.0299012828583357E-2</v>
      </c>
    </row>
    <row r="33" spans="1:44" x14ac:dyDescent="0.2">
      <c r="A33" s="217" t="s">
        <v>715</v>
      </c>
      <c r="B33" s="130">
        <f ca="1">OFFSET(UNTD!C$31,'Discipline Analysis'!$A$3,0)</f>
        <v>30084</v>
      </c>
      <c r="C33" s="133">
        <f ca="1">OFFSET(UNTD!D$31,'Discipline Analysis'!$A$3,0)</f>
        <v>36392</v>
      </c>
      <c r="D33" s="133">
        <f ca="1">OFFSET(UNTD!E$31,'Discipline Analysis'!$A$3,0)</f>
        <v>6443</v>
      </c>
      <c r="E33" s="133">
        <f ca="1">OFFSET(UNTD!F$31,'Discipline Analysis'!$A$3,0)</f>
        <v>0</v>
      </c>
      <c r="F33" s="211">
        <f ca="1">OFFSET(UNTD!G$31,'Discipline Analysis'!$A$3,0)</f>
        <v>9353</v>
      </c>
      <c r="G33" s="180">
        <f t="shared" ca="1" si="10"/>
        <v>82272</v>
      </c>
      <c r="H33" s="131">
        <f t="shared" ca="1" si="11"/>
        <v>2874.0333333333338</v>
      </c>
      <c r="I33" s="132">
        <f t="shared" ca="1" si="12"/>
        <v>382.16198706728898</v>
      </c>
      <c r="J33" s="130">
        <f ca="1">OFFSET(UNTD!C$115,'Discipline Analysis'!$A$3,0)</f>
        <v>2127912</v>
      </c>
      <c r="K33" s="133">
        <f ca="1">OFFSET(UNTD!D$115,'Discipline Analysis'!$A$3,0)</f>
        <v>2749088</v>
      </c>
      <c r="L33" s="133">
        <f ca="1">OFFSET(UNTD!E$115,'Discipline Analysis'!$A$3,0)</f>
        <v>634601</v>
      </c>
      <c r="M33" s="133">
        <f ca="1">OFFSET(UNTD!F$115,'Discipline Analysis'!$A$3,0)</f>
        <v>0</v>
      </c>
      <c r="N33" s="133">
        <f ca="1">OFFSET(UNTD!G$115,'Discipline Analysis'!$A$3,0)</f>
        <v>1026985</v>
      </c>
      <c r="O33" s="180">
        <f t="shared" ca="1" si="0"/>
        <v>6538586</v>
      </c>
      <c r="P33" s="212">
        <f t="shared" ca="1" si="26"/>
        <v>2.8260425296357033E-3</v>
      </c>
      <c r="Q33" s="130">
        <f ca="1">OFFSET(UNTD!C$192,'Discipline Analysis'!$A$3,0)</f>
        <v>1548342.2639561517</v>
      </c>
      <c r="R33" s="133">
        <f ca="1">OFFSET(UNTD!D$192,'Discipline Analysis'!$A$3,0)</f>
        <v>2000331.3754209243</v>
      </c>
      <c r="S33" s="133">
        <f ca="1">OFFSET(UNTD!E$192,'Discipline Analysis'!$A$3,0)</f>
        <v>461757.60513068119</v>
      </c>
      <c r="T33" s="133">
        <f ca="1">OFFSET(UNTD!F$192,'Discipline Analysis'!$A$3,0)</f>
        <v>0</v>
      </c>
      <c r="U33" s="133">
        <f ca="1">OFFSET(UNTD!G$192,'Discipline Analysis'!$A$3,0)</f>
        <v>747269.75549224252</v>
      </c>
      <c r="V33" s="180">
        <f t="shared" ca="1" si="2"/>
        <v>4757701</v>
      </c>
      <c r="W33" s="212">
        <f t="shared" ca="1" si="27"/>
        <v>3.0355955039451416E-3</v>
      </c>
      <c r="X33" s="130">
        <f ca="1">OFFSET(UNTD!C$217,'Discipline Analysis'!$A$3,0)</f>
        <v>1232369.1159874611</v>
      </c>
      <c r="Y33" s="133">
        <f ca="1">OFFSET(UNTD!D$217,'Discipline Analysis'!$A$3,0)</f>
        <v>3260505.9900256479</v>
      </c>
      <c r="Z33" s="133">
        <f ca="1">OFFSET(UNTD!E$217,'Discipline Analysis'!$A$3,0)</f>
        <v>594766.37817041879</v>
      </c>
      <c r="AA33" s="133">
        <f ca="1">OFFSET(UNTD!F$217,'Discipline Analysis'!$A$3,0)</f>
        <v>0</v>
      </c>
      <c r="AB33" s="133">
        <f ca="1">OFFSET(UNTD!G$217,'Discipline Analysis'!$A$3,0)</f>
        <v>693619.51581647189</v>
      </c>
      <c r="AC33" s="180">
        <f t="shared" ca="1" si="4"/>
        <v>5781260.9999999991</v>
      </c>
      <c r="AD33" s="134">
        <f t="shared" ca="1" si="28"/>
        <v>5.8981308646903746E-3</v>
      </c>
      <c r="AE33" s="130">
        <f ca="1">OFFSET(UNTD!C$242,'Discipline Analysis'!$A$3,0)</f>
        <v>1321799.1347962383</v>
      </c>
      <c r="AF33" s="133">
        <f ca="1">OFFSET(UNTD!D$242,'Discipline Analysis'!$A$3,0)</f>
        <v>3497112.9515531487</v>
      </c>
      <c r="AG33" s="133">
        <f ca="1">OFFSET(UNTD!E$242,'Discipline Analysis'!$A$3,0)</f>
        <v>637927.12254203483</v>
      </c>
      <c r="AH33" s="133">
        <f ca="1">OFFSET(UNTD!F$242,'Discipline Analysis'!$A$3,0)</f>
        <v>0</v>
      </c>
      <c r="AI33" s="133">
        <f ca="1">OFFSET(UNTD!G$242,'Discipline Analysis'!$A$3,0)</f>
        <v>743953.79110857798</v>
      </c>
      <c r="AJ33" s="180">
        <f t="shared" ca="1" si="6"/>
        <v>6200793</v>
      </c>
      <c r="AK33" s="134">
        <f t="shared" ca="1" si="29"/>
        <v>8.9080057763960292E-3</v>
      </c>
      <c r="AL33" s="130">
        <f ca="1">OFFSET(UNTD!C$167,'Discipline Analysis'!$A$3,0)</f>
        <v>2656524.145385562</v>
      </c>
      <c r="AM33" s="133">
        <f ca="1">OFFSET(UNTD!D$167,'Discipline Analysis'!$A$3,0)</f>
        <v>3432011.5915459394</v>
      </c>
      <c r="AN33" s="133">
        <f ca="1">OFFSET(UNTD!E$167,'Discipline Analysis'!$A$3,0)</f>
        <v>792247.46097856632</v>
      </c>
      <c r="AO33" s="133">
        <f ca="1">OFFSET(UNTD!F$167,'Discipline Analysis'!$A$3,0)</f>
        <v>0</v>
      </c>
      <c r="AP33" s="133">
        <f ca="1">OFFSET(UNTD!G$167,'Discipline Analysis'!$A$3,0)</f>
        <v>1282106.8020899319</v>
      </c>
      <c r="AQ33" s="180">
        <f t="shared" ca="1" si="8"/>
        <v>8162890</v>
      </c>
      <c r="AR33" s="134">
        <f t="shared" ca="1" si="30"/>
        <v>2.468359575123005E-3</v>
      </c>
    </row>
    <row r="34" spans="1:44" x14ac:dyDescent="0.2">
      <c r="A34" s="216" t="s">
        <v>103</v>
      </c>
      <c r="B34" s="130">
        <f ca="1">OFFSET(SFASU!C$31,'Discipline Analysis'!$A$3,0)</f>
        <v>184047</v>
      </c>
      <c r="C34" s="133">
        <f ca="1">OFFSET(SFASU!D$31,'Discipline Analysis'!$A$3,0)</f>
        <v>104745</v>
      </c>
      <c r="D34" s="133">
        <f ca="1">OFFSET(SFASU!E$31,'Discipline Analysis'!$A$3,0)</f>
        <v>28118</v>
      </c>
      <c r="E34" s="133">
        <f ca="1">OFFSET(SFASU!F$31,'Discipline Analysis'!$A$3,0)</f>
        <v>976</v>
      </c>
      <c r="F34" s="211">
        <f ca="1">OFFSET(SFASU!G$31,'Discipline Analysis'!$A$3,0)</f>
        <v>0</v>
      </c>
      <c r="G34" s="180">
        <f t="shared" ca="1" si="10"/>
        <v>317886</v>
      </c>
      <c r="H34" s="131">
        <f t="shared" ca="1" si="11"/>
        <v>10852.205555555556</v>
      </c>
      <c r="I34" s="132">
        <f t="shared" ca="1" si="12"/>
        <v>367.01577609583308</v>
      </c>
      <c r="J34" s="130">
        <f ca="1">OFFSET(SFASU!C$115,'Discipline Analysis'!$A$3,0)</f>
        <v>16679622</v>
      </c>
      <c r="K34" s="133">
        <f ca="1">OFFSET(SFASU!D$115,'Discipline Analysis'!$A$3,0)</f>
        <v>16281565</v>
      </c>
      <c r="L34" s="133">
        <f ca="1">OFFSET(SFASU!E$115,'Discipline Analysis'!$A$3,0)</f>
        <v>7561253</v>
      </c>
      <c r="M34" s="133">
        <f ca="1">OFFSET(SFASU!F$115,'Discipline Analysis'!$A$3,0)</f>
        <v>570497</v>
      </c>
      <c r="N34" s="133">
        <f ca="1">OFFSET(SFASU!G$115,'Discipline Analysis'!$A$3,0)</f>
        <v>0</v>
      </c>
      <c r="O34" s="180">
        <f t="shared" ca="1" si="0"/>
        <v>41092937</v>
      </c>
      <c r="P34" s="212">
        <f t="shared" ca="1" si="26"/>
        <v>1.7760780026391119E-2</v>
      </c>
      <c r="Q34" s="130">
        <f ca="1">OFFSET(SFASU!C$192,'Discipline Analysis'!$A$3,0)</f>
        <v>7232711.7216401929</v>
      </c>
      <c r="R34" s="133">
        <f ca="1">OFFSET(SFASU!D$192,'Discipline Analysis'!$A$3,0)</f>
        <v>7060104.0012865225</v>
      </c>
      <c r="S34" s="133">
        <f ca="1">OFFSET(SFASU!E$192,'Discipline Analysis'!$A$3,0)</f>
        <v>3278753.1518032653</v>
      </c>
      <c r="T34" s="133">
        <f ca="1">OFFSET(SFASU!F$192,'Discipline Analysis'!$A$3,0)</f>
        <v>247382.12527001905</v>
      </c>
      <c r="U34" s="133">
        <f ca="1">OFFSET(SFASU!G$192,'Discipline Analysis'!$A$3,0)</f>
        <v>0</v>
      </c>
      <c r="V34" s="180">
        <f t="shared" ca="1" si="2"/>
        <v>17818951</v>
      </c>
      <c r="W34" s="212">
        <f t="shared" ca="1" si="27"/>
        <v>1.1369173376094627E-2</v>
      </c>
      <c r="X34" s="130">
        <f ca="1">OFFSET(SFASU!C$217,'Discipline Analysis'!$A$3,0)</f>
        <v>11032532.770233739</v>
      </c>
      <c r="Y34" s="133">
        <f ca="1">OFFSET(SFASU!D$217,'Discipline Analysis'!$A$3,0)</f>
        <v>10650546.994275723</v>
      </c>
      <c r="Z34" s="133">
        <f ca="1">OFFSET(SFASU!E$217,'Discipline Analysis'!$A$3,0)</f>
        <v>2850201.5590713946</v>
      </c>
      <c r="AA34" s="133">
        <f ca="1">OFFSET(SFASU!F$217,'Discipline Analysis'!$A$3,0)</f>
        <v>105780.67641914451</v>
      </c>
      <c r="AB34" s="133">
        <f ca="1">OFFSET(SFASU!G$217,'Discipline Analysis'!$A$3,0)</f>
        <v>0</v>
      </c>
      <c r="AC34" s="180">
        <f t="shared" ca="1" si="4"/>
        <v>24639062.000000004</v>
      </c>
      <c r="AD34" s="134">
        <f t="shared" ca="1" si="28"/>
        <v>2.5137147770913609E-2</v>
      </c>
      <c r="AE34" s="130">
        <f ca="1">OFFSET(SFASU!C$242,'Discipline Analysis'!$A$3,0)</f>
        <v>4514577.2593417084</v>
      </c>
      <c r="AF34" s="133">
        <f ca="1">OFFSET(SFASU!D$242,'Discipline Analysis'!$A$3,0)</f>
        <v>4358266.4344887901</v>
      </c>
      <c r="AG34" s="133">
        <f ca="1">OFFSET(SFASU!E$242,'Discipline Analysis'!$A$3,0)</f>
        <v>1166319.231594848</v>
      </c>
      <c r="AH34" s="133">
        <f ca="1">OFFSET(SFASU!F$242,'Discipline Analysis'!$A$3,0)</f>
        <v>43286.074574654158</v>
      </c>
      <c r="AI34" s="133">
        <f ca="1">OFFSET(SFASU!G$242,'Discipline Analysis'!$A$3,0)</f>
        <v>0</v>
      </c>
      <c r="AJ34" s="180">
        <f t="shared" ca="1" si="6"/>
        <v>10082449</v>
      </c>
      <c r="AK34" s="134">
        <f t="shared" ca="1" si="29"/>
        <v>1.4484359328269523E-2</v>
      </c>
      <c r="AL34" s="130">
        <f ca="1">OFFSET(SFASU!C$167,'Discipline Analysis'!$A$3,0)</f>
        <v>8594693.4516892377</v>
      </c>
      <c r="AM34" s="133">
        <f ca="1">OFFSET(SFASU!D$167,'Discipline Analysis'!$A$3,0)</f>
        <v>9154229.4341237526</v>
      </c>
      <c r="AN34" s="133">
        <f ca="1">OFFSET(SFASU!E$167,'Discipline Analysis'!$A$3,0)</f>
        <v>4839602.8812745269</v>
      </c>
      <c r="AO34" s="133">
        <f ca="1">OFFSET(SFASU!F$167,'Discipline Analysis'!$A$3,0)</f>
        <v>447252.23291248287</v>
      </c>
      <c r="AP34" s="133">
        <f ca="1">OFFSET(SFASU!G$167,'Discipline Analysis'!$A$3,0)</f>
        <v>0</v>
      </c>
      <c r="AQ34" s="180">
        <f t="shared" ca="1" si="8"/>
        <v>23035778.000000004</v>
      </c>
      <c r="AR34" s="134">
        <f t="shared" ca="1" si="30"/>
        <v>6.9657416915709855E-3</v>
      </c>
    </row>
    <row r="35" spans="1:44" x14ac:dyDescent="0.2">
      <c r="A35" s="216" t="s">
        <v>113</v>
      </c>
      <c r="B35" s="130">
        <f ca="1">OFFSET(TSU!C$31,'Discipline Analysis'!$A$3,0)</f>
        <v>153320</v>
      </c>
      <c r="C35" s="133">
        <f ca="1">OFFSET(TSU!D$31,'Discipline Analysis'!$A$3,0)</f>
        <v>54281</v>
      </c>
      <c r="D35" s="133">
        <f ca="1">OFFSET(TSU!E$31,'Discipline Analysis'!$A$3,0)</f>
        <v>16815</v>
      </c>
      <c r="E35" s="133">
        <f ca="1">OFFSET(TSU!F$31,'Discipline Analysis'!$A$3,0)</f>
        <v>2837</v>
      </c>
      <c r="F35" s="211">
        <f ca="1">OFFSET(TSU!G$31,'Discipline Analysis'!$A$3,0)</f>
        <v>33185</v>
      </c>
      <c r="G35" s="180">
        <f t="shared" ca="1" si="10"/>
        <v>260438</v>
      </c>
      <c r="H35" s="131">
        <f t="shared" ca="1" si="11"/>
        <v>9160.9777777777781</v>
      </c>
      <c r="I35" s="132">
        <f t="shared" ca="1" si="12"/>
        <v>538.9178627926799</v>
      </c>
      <c r="J35" s="130">
        <f ca="1">OFFSET(TSU!C$115,'Discipline Analysis'!$A$3,0)</f>
        <v>9882314.0583001189</v>
      </c>
      <c r="K35" s="133">
        <f ca="1">OFFSET(TSU!D$115,'Discipline Analysis'!$A$3,0)</f>
        <v>8694103.6052024253</v>
      </c>
      <c r="L35" s="133">
        <f ca="1">OFFSET(TSU!E$115,'Discipline Analysis'!$A$3,0)</f>
        <v>6042865.7145293616</v>
      </c>
      <c r="M35" s="133">
        <f ca="1">OFFSET(TSU!F$115,'Discipline Analysis'!$A$3,0)</f>
        <v>2575205.6712692431</v>
      </c>
      <c r="N35" s="133">
        <f ca="1">OFFSET(TSU!G$115,'Discipline Analysis'!$A$3,0)</f>
        <v>7122599.8206988517</v>
      </c>
      <c r="O35" s="180">
        <f t="shared" ca="1" si="0"/>
        <v>34317088.869999997</v>
      </c>
      <c r="P35" s="212">
        <f t="shared" ca="1" si="26"/>
        <v>1.4832190421584733E-2</v>
      </c>
      <c r="Q35" s="130">
        <f ca="1">OFFSET(TSU!C$192,'Discipline Analysis'!$A$3,0)</f>
        <v>4045220.6316992128</v>
      </c>
      <c r="R35" s="133">
        <f ca="1">OFFSET(TSU!D$192,'Discipline Analysis'!$A$3,0)</f>
        <v>3558839.262789526</v>
      </c>
      <c r="S35" s="133">
        <f ca="1">OFFSET(TSU!E$192,'Discipline Analysis'!$A$3,0)</f>
        <v>2473583.1019730591</v>
      </c>
      <c r="T35" s="133">
        <f ca="1">OFFSET(TSU!F$192,'Discipline Analysis'!$A$3,0)</f>
        <v>1054133.1767874481</v>
      </c>
      <c r="U35" s="133">
        <f ca="1">OFFSET(TSU!G$192,'Discipline Analysis'!$A$3,0)</f>
        <v>2915560.8267507553</v>
      </c>
      <c r="V35" s="180">
        <f t="shared" ca="1" si="2"/>
        <v>14047337</v>
      </c>
      <c r="W35" s="212">
        <f t="shared" ca="1" si="27"/>
        <v>8.9627391548149481E-3</v>
      </c>
      <c r="X35" s="130">
        <f ca="1">OFFSET(TSU!C$217,'Discipline Analysis'!$A$3,0)</f>
        <v>12284226.533652438</v>
      </c>
      <c r="Y35" s="133">
        <f ca="1">OFFSET(TSU!D$217,'Discipline Analysis'!$A$3,0)</f>
        <v>8535531.0603692457</v>
      </c>
      <c r="Z35" s="133">
        <f ca="1">OFFSET(TSU!E$217,'Discipline Analysis'!$A$3,0)</f>
        <v>2508622.8685161662</v>
      </c>
      <c r="AA35" s="133">
        <f ca="1">OFFSET(TSU!F$217,'Discipline Analysis'!$A$3,0)</f>
        <v>572142.05773175729</v>
      </c>
      <c r="AB35" s="133">
        <f ca="1">OFFSET(TSU!G$217,'Discipline Analysis'!$A$3,0)</f>
        <v>2601822.47973039</v>
      </c>
      <c r="AC35" s="180">
        <f t="shared" ca="1" si="4"/>
        <v>26502345</v>
      </c>
      <c r="AD35" s="134">
        <f t="shared" ca="1" si="28"/>
        <v>2.7038097576146908E-2</v>
      </c>
      <c r="AE35" s="130">
        <f ca="1">OFFSET(TSU!C$242,'Discipline Analysis'!$A$3,0)</f>
        <v>6670288.9645403922</v>
      </c>
      <c r="AF35" s="133">
        <f ca="1">OFFSET(TSU!D$242,'Discipline Analysis'!$A$3,0)</f>
        <v>4634761.3732538829</v>
      </c>
      <c r="AG35" s="133">
        <f ca="1">OFFSET(TSU!E$242,'Discipline Analysis'!$A$3,0)</f>
        <v>1362172.8148871739</v>
      </c>
      <c r="AH35" s="133">
        <f ca="1">OFFSET(TSU!F$242,'Discipline Analysis'!$A$3,0)</f>
        <v>310670.99286900449</v>
      </c>
      <c r="AI35" s="133">
        <f ca="1">OFFSET(TSU!G$242,'Discipline Analysis'!$A$3,0)</f>
        <v>1412779.854449546</v>
      </c>
      <c r="AJ35" s="180">
        <f t="shared" ca="1" si="6"/>
        <v>14390673.999999998</v>
      </c>
      <c r="AK35" s="134">
        <f t="shared" ca="1" si="29"/>
        <v>2.0673518228754309E-2</v>
      </c>
      <c r="AL35" s="130">
        <f ca="1">OFFSET(TSU!C$167,'Discipline Analysis'!$A$3,0)</f>
        <v>20563870.421007168</v>
      </c>
      <c r="AM35" s="133">
        <f ca="1">OFFSET(TSU!D$167,'Discipline Analysis'!$A$3,0)</f>
        <v>10574179.96497665</v>
      </c>
      <c r="AN35" s="133">
        <f ca="1">OFFSET(TSU!E$167,'Discipline Analysis'!$A$3,0)</f>
        <v>2604390.1878442178</v>
      </c>
      <c r="AO35" s="133">
        <f ca="1">OFFSET(TSU!F$167,'Discipline Analysis'!$A$3,0)</f>
        <v>835315.33413447428</v>
      </c>
      <c r="AP35" s="133">
        <f ca="1">OFFSET(TSU!G$167,'Discipline Analysis'!$A$3,0)</f>
        <v>16519489.57203747</v>
      </c>
      <c r="AQ35" s="180">
        <f t="shared" ca="1" si="8"/>
        <v>51097245.479999974</v>
      </c>
      <c r="AR35" s="134">
        <f t="shared" ca="1" si="30"/>
        <v>1.5451191323534758E-2</v>
      </c>
    </row>
    <row r="36" spans="1:44" x14ac:dyDescent="0.2">
      <c r="A36" s="216" t="s">
        <v>115</v>
      </c>
      <c r="B36" s="130">
        <f ca="1">OFFSET(TTU!C$31,'Discipline Analysis'!$A$3,0)</f>
        <v>505137</v>
      </c>
      <c r="C36" s="133">
        <f ca="1">OFFSET(TTU!D$31,'Discipline Analysis'!$A$3,0)</f>
        <v>319582</v>
      </c>
      <c r="D36" s="133">
        <f ca="1">OFFSET(TTU!E$31,'Discipline Analysis'!$A$3,0)</f>
        <v>60958</v>
      </c>
      <c r="E36" s="133">
        <f ca="1">OFFSET(TTU!F$31,'Discipline Analysis'!$A$3,0)</f>
        <v>44119</v>
      </c>
      <c r="F36" s="211">
        <f ca="1">OFFSET(TTU!G$31,'Discipline Analysis'!$A$3,0)</f>
        <v>12871</v>
      </c>
      <c r="G36" s="180">
        <f t="shared" ca="1" si="10"/>
        <v>942667</v>
      </c>
      <c r="H36" s="131">
        <f t="shared" ca="1" si="11"/>
        <v>33017.897222222222</v>
      </c>
      <c r="I36" s="132">
        <f t="shared" ca="1" si="12"/>
        <v>577.98073656975373</v>
      </c>
      <c r="J36" s="130">
        <f ca="1">OFFSET(TTU!C$115,'Discipline Analysis'!$A$3,0)</f>
        <v>37480369.401237711</v>
      </c>
      <c r="K36" s="133">
        <f ca="1">OFFSET(TTU!D$115,'Discipline Analysis'!$A$3,0)</f>
        <v>45169943.429052658</v>
      </c>
      <c r="L36" s="133">
        <f ca="1">OFFSET(TTU!E$115,'Discipline Analysis'!$A$3,0)</f>
        <v>28995742.531197052</v>
      </c>
      <c r="M36" s="133">
        <f ca="1">OFFSET(TTU!F$115,'Discipline Analysis'!$A$3,0)</f>
        <v>51645236.248668335</v>
      </c>
      <c r="N36" s="133">
        <f ca="1">OFFSET(TTU!G$115,'Discipline Analysis'!$A$3,0)</f>
        <v>5525481.3898442565</v>
      </c>
      <c r="O36" s="180">
        <f t="shared" ca="1" si="0"/>
        <v>168816773.00000003</v>
      </c>
      <c r="P36" s="212">
        <f t="shared" ca="1" si="26"/>
        <v>7.2964304547475003E-2</v>
      </c>
      <c r="Q36" s="130">
        <f ca="1">OFFSET(TTU!C$192,'Discipline Analysis'!$A$3,0)</f>
        <v>19905791.299177989</v>
      </c>
      <c r="R36" s="133">
        <f ca="1">OFFSET(TTU!D$192,'Discipline Analysis'!$A$3,0)</f>
        <v>23989717.317586157</v>
      </c>
      <c r="S36" s="133">
        <f ca="1">OFFSET(TTU!E$192,'Discipline Analysis'!$A$3,0)</f>
        <v>15399613.413939491</v>
      </c>
      <c r="T36" s="133">
        <f ca="1">OFFSET(TTU!F$192,'Discipline Analysis'!$A$3,0)</f>
        <v>27428739.651877213</v>
      </c>
      <c r="U36" s="133">
        <f ca="1">OFFSET(TTU!G$192,'Discipline Analysis'!$A$3,0)</f>
        <v>2934578.3174191331</v>
      </c>
      <c r="V36" s="180">
        <f t="shared" ca="1" si="2"/>
        <v>89658439.99999997</v>
      </c>
      <c r="W36" s="212">
        <f t="shared" ca="1" si="27"/>
        <v>5.7205519505058249E-2</v>
      </c>
      <c r="X36" s="130">
        <f ca="1">OFFSET(TTU!C$217,'Discipline Analysis'!$A$3,0)</f>
        <v>16865198.481738273</v>
      </c>
      <c r="Y36" s="133">
        <f ca="1">OFFSET(TTU!D$217,'Discipline Analysis'!$A$3,0)</f>
        <v>21694335.973958619</v>
      </c>
      <c r="Z36" s="133">
        <f ca="1">OFFSET(TTU!E$217,'Discipline Analysis'!$A$3,0)</f>
        <v>3663311.6323633785</v>
      </c>
      <c r="AA36" s="133">
        <f ca="1">OFFSET(TTU!F$217,'Discipline Analysis'!$A$3,0)</f>
        <v>2901472.4875798435</v>
      </c>
      <c r="AB36" s="133">
        <f ca="1">OFFSET(TTU!G$217,'Discipline Analysis'!$A$3,0)</f>
        <v>553611.42435988423</v>
      </c>
      <c r="AC36" s="180">
        <f t="shared" ca="1" si="4"/>
        <v>45677930.000000007</v>
      </c>
      <c r="AD36" s="134">
        <f t="shared" ca="1" si="28"/>
        <v>4.6601322577923134E-2</v>
      </c>
      <c r="AE36" s="130">
        <f ca="1">OFFSET(TTU!C$242,'Discipline Analysis'!$A$3,0)</f>
        <v>16517745.618387295</v>
      </c>
      <c r="AF36" s="133">
        <f ca="1">OFFSET(TTU!D$242,'Discipline Analysis'!$A$3,0)</f>
        <v>21247394.352677844</v>
      </c>
      <c r="AG36" s="133">
        <f ca="1">OFFSET(TTU!E$242,'Discipline Analysis'!$A$3,0)</f>
        <v>3587840.9453513133</v>
      </c>
      <c r="AH36" s="133">
        <f ca="1">OFFSET(TTU!F$242,'Discipline Analysis'!$A$3,0)</f>
        <v>2841697.0319375447</v>
      </c>
      <c r="AI36" s="133">
        <f ca="1">OFFSET(TTU!G$242,'Discipline Analysis'!$A$3,0)</f>
        <v>542206.05164601188</v>
      </c>
      <c r="AJ36" s="180">
        <f t="shared" ca="1" si="6"/>
        <v>44736884.000000007</v>
      </c>
      <c r="AK36" s="134">
        <f t="shared" ca="1" si="29"/>
        <v>6.4268621947218552E-2</v>
      </c>
      <c r="AL36" s="130">
        <f ca="1">OFFSET(TTU!C$167,'Discipline Analysis'!$A$3,0)</f>
        <v>46579567.668000929</v>
      </c>
      <c r="AM36" s="133">
        <f ca="1">OFFSET(TTU!D$167,'Discipline Analysis'!$A$3,0)</f>
        <v>50797216.966724083</v>
      </c>
      <c r="AN36" s="133">
        <f ca="1">OFFSET(TTU!E$167,'Discipline Analysis'!$A$3,0)</f>
        <v>35266089.581673853</v>
      </c>
      <c r="AO36" s="133">
        <f ca="1">OFFSET(TTU!F$167,'Discipline Analysis'!$A$3,0)</f>
        <v>62444124.882090434</v>
      </c>
      <c r="AP36" s="133">
        <f ca="1">OFFSET(TTU!G$167,'Discipline Analysis'!$A$3,0)</f>
        <v>866340.90151068685</v>
      </c>
      <c r="AQ36" s="180">
        <f t="shared" ca="1" si="8"/>
        <v>195953339.99999997</v>
      </c>
      <c r="AR36" s="134">
        <f t="shared" ca="1" si="30"/>
        <v>5.9253928825003611E-2</v>
      </c>
    </row>
    <row r="37" spans="1:44" x14ac:dyDescent="0.2">
      <c r="A37" s="216" t="s">
        <v>690</v>
      </c>
      <c r="B37" s="130">
        <f ca="1">OFFSET(ASU!C$31,'Discipline Analysis'!$A$3,0)</f>
        <v>141413</v>
      </c>
      <c r="C37" s="133">
        <f ca="1">OFFSET(ASU!D$31,'Discipline Analysis'!$A$3,0)</f>
        <v>49684</v>
      </c>
      <c r="D37" s="133">
        <f ca="1">OFFSET(ASU!E$31,'Discipline Analysis'!$A$3,0)</f>
        <v>26772</v>
      </c>
      <c r="E37" s="133">
        <f ca="1">OFFSET(ASU!F$31,'Discipline Analysis'!$A$3,0)</f>
        <v>0</v>
      </c>
      <c r="F37" s="211">
        <f ca="1">OFFSET(ASU!G$31,'Discipline Analysis'!$A$3,0)</f>
        <v>2597</v>
      </c>
      <c r="G37" s="180">
        <f ca="1">SUM(B37:F37)</f>
        <v>220466</v>
      </c>
      <c r="H37" s="131">
        <f ca="1">(B37/30)+(C37/30)+(D37/24)+(E37/18)+(F37/24)</f>
        <v>7593.6083333333327</v>
      </c>
      <c r="I37" s="132">
        <f ca="1">IF((G37=0),0,(O37+V37+AC37+AJ37+AQ37)/G37)</f>
        <v>348.28146743715587</v>
      </c>
      <c r="J37" s="130">
        <f ca="1">OFFSET(ASU!C$115,'Discipline Analysis'!$A$3,0)</f>
        <v>10246343</v>
      </c>
      <c r="K37" s="133">
        <f ca="1">OFFSET(ASU!D$115,'Discipline Analysis'!$A$3,0)</f>
        <v>7075433</v>
      </c>
      <c r="L37" s="133">
        <f ca="1">OFFSET(ASU!E$115,'Discipline Analysis'!$A$3,0)</f>
        <v>3532750</v>
      </c>
      <c r="M37" s="133">
        <f ca="1">OFFSET(ASU!F$115,'Discipline Analysis'!$A$3,0)</f>
        <v>0</v>
      </c>
      <c r="N37" s="133">
        <f ca="1">OFFSET(ASU!G$115,'Discipline Analysis'!$A$3,0)</f>
        <v>864497</v>
      </c>
      <c r="O37" s="180">
        <f ca="1">SUM(J37:N37)</f>
        <v>21719023</v>
      </c>
      <c r="P37" s="212">
        <f t="shared" ca="1" si="26"/>
        <v>9.3871798428797944E-3</v>
      </c>
      <c r="Q37" s="130">
        <f ca="1">OFFSET(ASU!C$192,'Discipline Analysis'!$A$3,0)</f>
        <v>3380910.779466508</v>
      </c>
      <c r="R37" s="133">
        <f ca="1">OFFSET(ASU!D$192,'Discipline Analysis'!$A$3,0)</f>
        <v>2334628.8230925947</v>
      </c>
      <c r="S37" s="133">
        <f ca="1">OFFSET(ASU!E$192,'Discipline Analysis'!$A$3,0)</f>
        <v>1165675.6519043236</v>
      </c>
      <c r="T37" s="133">
        <f ca="1">OFFSET(ASU!F$192,'Discipline Analysis'!$A$3,0)</f>
        <v>0</v>
      </c>
      <c r="U37" s="133">
        <f ca="1">OFFSET(ASU!G$192,'Discipline Analysis'!$A$3,0)</f>
        <v>285251.7455365741</v>
      </c>
      <c r="V37" s="180">
        <f ca="1">SUM(Q37:U37)</f>
        <v>7166467.0000000009</v>
      </c>
      <c r="W37" s="212">
        <f t="shared" ca="1" si="27"/>
        <v>4.5724804909705822E-3</v>
      </c>
      <c r="X37" s="130">
        <f ca="1">OFFSET(ASU!C$217,'Discipline Analysis'!$A$3,0)</f>
        <v>11932692.496712143</v>
      </c>
      <c r="Y37" s="133">
        <f ca="1">OFFSET(ASU!D$217,'Discipline Analysis'!$A$3,0)</f>
        <v>4604739.7899695747</v>
      </c>
      <c r="Z37" s="133">
        <f ca="1">OFFSET(ASU!E$217,'Discipline Analysis'!$A$3,0)</f>
        <v>2542042.8266758267</v>
      </c>
      <c r="AA37" s="133">
        <f ca="1">OFFSET(ASU!F$217,'Discipline Analysis'!$A$3,0)</f>
        <v>0</v>
      </c>
      <c r="AB37" s="133">
        <f ca="1">OFFSET(ASU!G$217,'Discipline Analysis'!$A$3,0)</f>
        <v>149087.88664245754</v>
      </c>
      <c r="AC37" s="180">
        <f ca="1">SUM(X37:AB37)</f>
        <v>19228563</v>
      </c>
      <c r="AD37" s="134">
        <f t="shared" ca="1" si="28"/>
        <v>1.9617273967382439E-2</v>
      </c>
      <c r="AE37" s="130">
        <f ca="1">OFFSET(ASU!C$242,'Discipline Analysis'!$A$3,0)</f>
        <v>3912445.7673962126</v>
      </c>
      <c r="AF37" s="133">
        <f ca="1">OFFSET(ASU!D$242,'Discipline Analysis'!$A$3,0)</f>
        <v>1509784.5441162039</v>
      </c>
      <c r="AG37" s="133">
        <f ca="1">OFFSET(ASU!E$242,'Discipline Analysis'!$A$3,0)</f>
        <v>833475.32005103538</v>
      </c>
      <c r="AH37" s="133">
        <f ca="1">OFFSET(ASU!F$242,'Discipline Analysis'!$A$3,0)</f>
        <v>0</v>
      </c>
      <c r="AI37" s="133">
        <f ca="1">OFFSET(ASU!G$242,'Discipline Analysis'!$A$3,0)</f>
        <v>48882.368436549223</v>
      </c>
      <c r="AJ37" s="180">
        <f ca="1">SUM(AE37:AI37)</f>
        <v>6304588</v>
      </c>
      <c r="AK37" s="134">
        <f t="shared" ca="1" si="29"/>
        <v>9.0571167787405708E-3</v>
      </c>
      <c r="AL37" s="130">
        <f ca="1">OFFSET(ASU!C$167,'Discipline Analysis'!$A$3,0)</f>
        <v>10516720.417492811</v>
      </c>
      <c r="AM37" s="133">
        <f ca="1">OFFSET(ASU!D$167,'Discipline Analysis'!$A$3,0)</f>
        <v>7267942.3679347001</v>
      </c>
      <c r="AN37" s="133">
        <f ca="1">OFFSET(ASU!E$167,'Discipline Analysis'!$A$3,0)</f>
        <v>3677590.999419061</v>
      </c>
      <c r="AO37" s="133">
        <f ca="1">OFFSET(ASU!F$167,'Discipline Analysis'!$A$3,0)</f>
        <v>0</v>
      </c>
      <c r="AP37" s="133">
        <f ca="1">OFFSET(ASU!G$167,'Discipline Analysis'!$A$3,0)</f>
        <v>903327.21515342582</v>
      </c>
      <c r="AQ37" s="180">
        <f ca="1">SUM(AL37:AP37)</f>
        <v>22365580.999999996</v>
      </c>
      <c r="AR37" s="134">
        <f t="shared" ca="1" si="30"/>
        <v>6.763082194484937E-3</v>
      </c>
    </row>
    <row r="38" spans="1:44" x14ac:dyDescent="0.2">
      <c r="A38" s="216" t="s">
        <v>117</v>
      </c>
      <c r="B38" s="130">
        <f ca="1">OFFSET(TWU!C$31,'Discipline Analysis'!$A$3,0)</f>
        <v>128414</v>
      </c>
      <c r="C38" s="133">
        <f ca="1">OFFSET(TWU!D$31,'Discipline Analysis'!$A$3,0)</f>
        <v>117532</v>
      </c>
      <c r="D38" s="133">
        <f ca="1">OFFSET(TWU!E$31,'Discipline Analysis'!$A$3,0)</f>
        <v>73446</v>
      </c>
      <c r="E38" s="133">
        <f ca="1">OFFSET(TWU!F$31,'Discipline Analysis'!$A$3,0)</f>
        <v>8929</v>
      </c>
      <c r="F38" s="211">
        <f ca="1">OFFSET(TWU!G$31,'Discipline Analysis'!$A$3,0)</f>
        <v>9416</v>
      </c>
      <c r="G38" s="180">
        <f t="shared" ca="1" si="10"/>
        <v>337737</v>
      </c>
      <c r="H38" s="131">
        <f t="shared" ca="1" si="11"/>
        <v>12146.838888888888</v>
      </c>
      <c r="I38" s="132">
        <f t="shared" ca="1" si="12"/>
        <v>384.82383332129643</v>
      </c>
      <c r="J38" s="130">
        <f ca="1">OFFSET(TWU!C$115,'Discipline Analysis'!$A$3,0)</f>
        <v>7627730</v>
      </c>
      <c r="K38" s="133">
        <f ca="1">OFFSET(TWU!D$115,'Discipline Analysis'!$A$3,0)</f>
        <v>14727987</v>
      </c>
      <c r="L38" s="133">
        <f ca="1">OFFSET(TWU!E$115,'Discipline Analysis'!$A$3,0)</f>
        <v>16048012</v>
      </c>
      <c r="M38" s="133">
        <f ca="1">OFFSET(TWU!F$115,'Discipline Analysis'!$A$3,0)</f>
        <v>7454567</v>
      </c>
      <c r="N38" s="133">
        <f ca="1">OFFSET(TWU!G$115,'Discipline Analysis'!$A$3,0)</f>
        <v>1957369</v>
      </c>
      <c r="O38" s="180">
        <f t="shared" ca="1" si="0"/>
        <v>47815665</v>
      </c>
      <c r="P38" s="212">
        <f t="shared" ca="1" si="26"/>
        <v>2.0666410577579522E-2</v>
      </c>
      <c r="Q38" s="130">
        <f ca="1">OFFSET(TWU!C$192,'Discipline Analysis'!$A$3,0)</f>
        <v>3831699.5061687431</v>
      </c>
      <c r="R38" s="133">
        <f ca="1">OFFSET(TWU!D$192,'Discipline Analysis'!$A$3,0)</f>
        <v>7398429.2200641148</v>
      </c>
      <c r="S38" s="133">
        <f ca="1">OFFSET(TWU!E$192,'Discipline Analysis'!$A$3,0)</f>
        <v>8061528.0896662641</v>
      </c>
      <c r="T38" s="133">
        <f ca="1">OFFSET(TWU!F$192,'Discipline Analysis'!$A$3,0)</f>
        <v>3744713.13124636</v>
      </c>
      <c r="U38" s="133">
        <f ca="1">OFFSET(TWU!G$192,'Discipline Analysis'!$A$3,0)</f>
        <v>983261.05285451957</v>
      </c>
      <c r="V38" s="180">
        <f t="shared" ca="1" si="2"/>
        <v>24019631.000000004</v>
      </c>
      <c r="W38" s="212">
        <f t="shared" ca="1" si="27"/>
        <v>1.5325444762086006E-2</v>
      </c>
      <c r="X38" s="130">
        <f ca="1">OFFSET(TWU!C$217,'Discipline Analysis'!$A$3,0)</f>
        <v>5159610.9371450925</v>
      </c>
      <c r="Y38" s="133">
        <f ca="1">OFFSET(TWU!D$217,'Discipline Analysis'!$A$3,0)</f>
        <v>7243670.2056001555</v>
      </c>
      <c r="Z38" s="133">
        <f ca="1">OFFSET(TWU!E$217,'Discipline Analysis'!$A$3,0)</f>
        <v>4855184.2657137271</v>
      </c>
      <c r="AA38" s="133">
        <f ca="1">OFFSET(TWU!F$217,'Discipline Analysis'!$A$3,0)</f>
        <v>808595.74388094759</v>
      </c>
      <c r="AB38" s="133">
        <f ca="1">OFFSET(TWU!G$217,'Discipline Analysis'!$A$3,0)</f>
        <v>368199.84766007442</v>
      </c>
      <c r="AC38" s="180">
        <f t="shared" ca="1" si="4"/>
        <v>18435261</v>
      </c>
      <c r="AD38" s="134">
        <f t="shared" ca="1" si="28"/>
        <v>1.8807935137805189E-2</v>
      </c>
      <c r="AE38" s="130">
        <f ca="1">OFFSET(TWU!C$242,'Discipline Analysis'!$A$3,0)</f>
        <v>3863898.0202336665</v>
      </c>
      <c r="AF38" s="133">
        <f ca="1">OFFSET(TWU!D$242,'Discipline Analysis'!$A$3,0)</f>
        <v>5424595.634749691</v>
      </c>
      <c r="AG38" s="133">
        <f ca="1">OFFSET(TWU!E$242,'Discipline Analysis'!$A$3,0)</f>
        <v>3635920.8282749164</v>
      </c>
      <c r="AH38" s="133">
        <f ca="1">OFFSET(TWU!F$242,'Discipline Analysis'!$A$3,0)</f>
        <v>605536.25690229097</v>
      </c>
      <c r="AI38" s="133">
        <f ca="1">OFFSET(TWU!G$242,'Discipline Analysis'!$A$3,0)</f>
        <v>275735.25983943604</v>
      </c>
      <c r="AJ38" s="180">
        <f t="shared" ca="1" si="6"/>
        <v>13805686</v>
      </c>
      <c r="AK38" s="134">
        <f t="shared" ca="1" si="29"/>
        <v>1.9833129510227126E-2</v>
      </c>
      <c r="AL38" s="130">
        <f ca="1">OFFSET(TWU!C$167,'Discipline Analysis'!$A$3,0)</f>
        <v>4130546.8278628653</v>
      </c>
      <c r="AM38" s="133">
        <f ca="1">OFFSET(TWU!D$167,'Discipline Analysis'!$A$3,0)</f>
        <v>7975457.9643520899</v>
      </c>
      <c r="AN38" s="133">
        <f ca="1">OFFSET(TWU!E$167,'Discipline Analysis'!$A$3,0)</f>
        <v>8690274.17522607</v>
      </c>
      <c r="AO38" s="133">
        <f ca="1">OFFSET(TWU!F$167,'Discipline Analysis'!$A$3,0)</f>
        <v>4036776.0892996495</v>
      </c>
      <c r="AP38" s="133">
        <f ca="1">OFFSET(TWU!G$167,'Discipline Analysis'!$A$3,0)</f>
        <v>1059948.9376940171</v>
      </c>
      <c r="AQ38" s="180">
        <f t="shared" ca="1" si="8"/>
        <v>25893003.994434692</v>
      </c>
      <c r="AR38" s="134">
        <f t="shared" ca="1" si="30"/>
        <v>7.8297324033964801E-3</v>
      </c>
    </row>
    <row r="39" spans="1:44" x14ac:dyDescent="0.2">
      <c r="A39" s="216" t="s">
        <v>691</v>
      </c>
      <c r="B39" s="130">
        <f ca="1">OFFSET(LU!C$31,'Discipline Analysis'!$A$3,0)</f>
        <v>134794</v>
      </c>
      <c r="C39" s="133">
        <f ca="1">OFFSET(LU!D$31,'Discipline Analysis'!$A$3,0)</f>
        <v>88745</v>
      </c>
      <c r="D39" s="133">
        <f ca="1">OFFSET(LU!E$31,'Discipline Analysis'!$A$3,0)</f>
        <v>94849</v>
      </c>
      <c r="E39" s="133">
        <f ca="1">OFFSET(LU!F$31,'Discipline Analysis'!$A$3,0)</f>
        <v>4717</v>
      </c>
      <c r="F39" s="211">
        <f ca="1">OFFSET(LU!G$31,'Discipline Analysis'!$A$3,0)</f>
        <v>948</v>
      </c>
      <c r="G39" s="180">
        <f t="shared" ca="1" si="10"/>
        <v>324053</v>
      </c>
      <c r="H39" s="131">
        <f t="shared" ca="1" si="11"/>
        <v>11704.89722222222</v>
      </c>
      <c r="I39" s="132">
        <f t="shared" ca="1" si="12"/>
        <v>437.08444606283541</v>
      </c>
      <c r="J39" s="130">
        <f ca="1">OFFSET(LU!C$115,'Discipline Analysis'!$A$3,0)</f>
        <v>12036698</v>
      </c>
      <c r="K39" s="133">
        <f ca="1">OFFSET(LU!D$115,'Discipline Analysis'!$A$3,0)</f>
        <v>13953596.02</v>
      </c>
      <c r="L39" s="133">
        <f ca="1">OFFSET(LU!E$115,'Discipline Analysis'!$A$3,0)</f>
        <v>10409583</v>
      </c>
      <c r="M39" s="133">
        <f ca="1">OFFSET(LU!F$115,'Discipline Analysis'!$A$3,0)</f>
        <v>2993904</v>
      </c>
      <c r="N39" s="133">
        <f ca="1">OFFSET(LU!G$115,'Discipline Analysis'!$A$3,0)</f>
        <v>342211</v>
      </c>
      <c r="O39" s="180">
        <f t="shared" ca="1" si="0"/>
        <v>39735992.019999996</v>
      </c>
      <c r="P39" s="212">
        <f t="shared" ca="1" si="26"/>
        <v>1.7174294779602948E-2</v>
      </c>
      <c r="Q39" s="130">
        <f ca="1">OFFSET(LU!C$192,'Discipline Analysis'!$A$3,0)</f>
        <v>10367232.54582328</v>
      </c>
      <c r="R39" s="133">
        <f ca="1">OFFSET(LU!D$192,'Discipline Analysis'!$A$3,0)</f>
        <v>12018260.721488081</v>
      </c>
      <c r="S39" s="133">
        <f ca="1">OFFSET(LU!E$192,'Discipline Analysis'!$A$3,0)</f>
        <v>8965795.0765275266</v>
      </c>
      <c r="T39" s="133">
        <f ca="1">OFFSET(LU!F$192,'Discipline Analysis'!$A$3,0)</f>
        <v>2578655.6236494835</v>
      </c>
      <c r="U39" s="133">
        <f ca="1">OFFSET(LU!G$192,'Discipline Analysis'!$A$3,0)</f>
        <v>294747.03251163481</v>
      </c>
      <c r="V39" s="180">
        <f t="shared" ca="1" si="2"/>
        <v>34224691.000000007</v>
      </c>
      <c r="W39" s="212">
        <f t="shared" ca="1" si="27"/>
        <v>2.1836663994545216E-2</v>
      </c>
      <c r="X39" s="130">
        <f ca="1">OFFSET(LU!C$217,'Discipline Analysis'!$A$3,0)</f>
        <v>8000681.769545556</v>
      </c>
      <c r="Y39" s="133">
        <f ca="1">OFFSET(LU!D$217,'Discipline Analysis'!$A$3,0)</f>
        <v>10861260.726254577</v>
      </c>
      <c r="Z39" s="133">
        <f ca="1">OFFSET(LU!E$217,'Discipline Analysis'!$A$3,0)</f>
        <v>6495898.0475267414</v>
      </c>
      <c r="AA39" s="133">
        <f ca="1">OFFSET(LU!F$217,'Discipline Analysis'!$A$3,0)</f>
        <v>534496.19829133456</v>
      </c>
      <c r="AB39" s="133">
        <f ca="1">OFFSET(LU!G$217,'Discipline Analysis'!$A$3,0)</f>
        <v>48421.258381793377</v>
      </c>
      <c r="AC39" s="180">
        <f t="shared" ca="1" si="4"/>
        <v>25940758.000000007</v>
      </c>
      <c r="AD39" s="134">
        <f t="shared" ca="1" si="28"/>
        <v>2.6465157932372162E-2</v>
      </c>
      <c r="AE39" s="130">
        <f ca="1">OFFSET(LU!C$242,'Discipline Analysis'!$A$3,0)</f>
        <v>3129489.9625242306</v>
      </c>
      <c r="AF39" s="133">
        <f ca="1">OFFSET(LU!D$242,'Discipline Analysis'!$A$3,0)</f>
        <v>4248413.7480077539</v>
      </c>
      <c r="AG39" s="133">
        <f ca="1">OFFSET(LU!E$242,'Discipline Analysis'!$A$3,0)</f>
        <v>2540889.4295355007</v>
      </c>
      <c r="AH39" s="133">
        <f ca="1">OFFSET(LU!F$242,'Discipline Analysis'!$A$3,0)</f>
        <v>209069.74377198645</v>
      </c>
      <c r="AI39" s="133">
        <f ca="1">OFFSET(LU!G$242,'Discipline Analysis'!$A$3,0)</f>
        <v>18940.116160528392</v>
      </c>
      <c r="AJ39" s="180">
        <f t="shared" ca="1" si="6"/>
        <v>10146803</v>
      </c>
      <c r="AK39" s="134">
        <f t="shared" ca="1" si="29"/>
        <v>1.4576809729973658E-2</v>
      </c>
      <c r="AL39" s="130">
        <f ca="1">OFFSET(LU!C$167,'Discipline Analysis'!$A$3,0)</f>
        <v>9569225.8981911782</v>
      </c>
      <c r="AM39" s="133">
        <f ca="1">OFFSET(LU!D$167,'Discipline Analysis'!$A$3,0)</f>
        <v>11093167.944188796</v>
      </c>
      <c r="AN39" s="133">
        <f ca="1">OFFSET(LU!E$167,'Discipline Analysis'!$A$3,0)</f>
        <v>8275662.5806322172</v>
      </c>
      <c r="AO39" s="133">
        <f ca="1">OFFSET(LU!F$167,'Discipline Analysis'!$A$3,0)</f>
        <v>2380166.3623610204</v>
      </c>
      <c r="AP39" s="133">
        <f ca="1">OFFSET(LU!G$167,'Discipline Analysis'!$A$3,0)</f>
        <v>272059.1946267907</v>
      </c>
      <c r="AQ39" s="180">
        <f t="shared" ca="1" si="8"/>
        <v>31590281.98</v>
      </c>
      <c r="AR39" s="134">
        <f t="shared" ca="1" si="30"/>
        <v>9.5525206153909623E-3</v>
      </c>
    </row>
    <row r="40" spans="1:44" x14ac:dyDescent="0.2">
      <c r="A40" s="216" t="s">
        <v>694</v>
      </c>
      <c r="B40" s="130">
        <f ca="1">OFFSET(SHSU!C$31,'Discipline Analysis'!$A$3,0)</f>
        <v>273616</v>
      </c>
      <c r="C40" s="133">
        <f ca="1">OFFSET(SHSU!D$31,'Discipline Analysis'!$A$3,0)</f>
        <v>218801</v>
      </c>
      <c r="D40" s="133">
        <f ca="1">OFFSET(SHSU!E$31,'Discipline Analysis'!$A$3,0)</f>
        <v>36079</v>
      </c>
      <c r="E40" s="133">
        <f ca="1">OFFSET(SHSU!F$31,'Discipline Analysis'!$A$3,0)</f>
        <v>3926</v>
      </c>
      <c r="F40" s="211">
        <f ca="1">OFFSET(SHSU!G$31,'Discipline Analysis'!$A$3,0)</f>
        <v>0</v>
      </c>
      <c r="G40" s="180">
        <f t="shared" ca="1" si="10"/>
        <v>532422</v>
      </c>
      <c r="H40" s="131">
        <f t="shared" ca="1" si="11"/>
        <v>18135.302777777779</v>
      </c>
      <c r="I40" s="132">
        <f t="shared" ca="1" si="12"/>
        <v>375.71100931216216</v>
      </c>
      <c r="J40" s="130">
        <f ca="1">OFFSET(SHSU!C$115,'Discipline Analysis'!$A$3,0)</f>
        <v>16274001</v>
      </c>
      <c r="K40" s="133">
        <f ca="1">OFFSET(SHSU!D$115,'Discipline Analysis'!$A$3,0)</f>
        <v>22868797</v>
      </c>
      <c r="L40" s="133">
        <f ca="1">OFFSET(SHSU!E$115,'Discipline Analysis'!$A$3,0)</f>
        <v>8918545</v>
      </c>
      <c r="M40" s="133">
        <f ca="1">OFFSET(SHSU!F$115,'Discipline Analysis'!$A$3,0)</f>
        <v>2295089</v>
      </c>
      <c r="N40" s="133">
        <f ca="1">OFFSET(SHSU!G$115,'Discipline Analysis'!$A$3,0)</f>
        <v>0</v>
      </c>
      <c r="O40" s="180">
        <f t="shared" ca="1" si="0"/>
        <v>50356432</v>
      </c>
      <c r="P40" s="212">
        <f t="shared" ca="1" si="26"/>
        <v>2.1764555589344283E-2</v>
      </c>
      <c r="Q40" s="130">
        <f ca="1">OFFSET(SHSU!C$192,'Discipline Analysis'!$A$3,0)</f>
        <v>14822077.245777916</v>
      </c>
      <c r="R40" s="133">
        <f ca="1">OFFSET(SHSU!D$192,'Discipline Analysis'!$A$3,0)</f>
        <v>20828502.815749757</v>
      </c>
      <c r="S40" s="133">
        <f ca="1">OFFSET(SHSU!E$192,'Discipline Analysis'!$A$3,0)</f>
        <v>8122855.7691465318</v>
      </c>
      <c r="T40" s="133">
        <f ca="1">OFFSET(SHSU!F$192,'Discipline Analysis'!$A$3,0)</f>
        <v>2090327.1693257974</v>
      </c>
      <c r="U40" s="133">
        <f ca="1">OFFSET(SHSU!G$192,'Discipline Analysis'!$A$3,0)</f>
        <v>0</v>
      </c>
      <c r="V40" s="180">
        <f t="shared" ca="1" si="2"/>
        <v>45863763</v>
      </c>
      <c r="W40" s="212">
        <f t="shared" ca="1" si="27"/>
        <v>2.9262837819527862E-2</v>
      </c>
      <c r="X40" s="130">
        <f ca="1">OFFSET(SHSU!C$217,'Discipline Analysis'!$A$3,0)</f>
        <v>7528752.7393256277</v>
      </c>
      <c r="Y40" s="133">
        <f ca="1">OFFSET(SHSU!D$217,'Discipline Analysis'!$A$3,0)</f>
        <v>10635062.532046998</v>
      </c>
      <c r="Z40" s="133">
        <f ca="1">OFFSET(SHSU!E$217,'Discipline Analysis'!$A$3,0)</f>
        <v>2117983.1066959598</v>
      </c>
      <c r="AA40" s="133">
        <f ca="1">OFFSET(SHSU!F$217,'Discipline Analysis'!$A$3,0)</f>
        <v>267937.62193141656</v>
      </c>
      <c r="AB40" s="133">
        <f ca="1">OFFSET(SHSU!G$217,'Discipline Analysis'!$A$3,0)</f>
        <v>0</v>
      </c>
      <c r="AC40" s="180">
        <f t="shared" ca="1" si="4"/>
        <v>20549736</v>
      </c>
      <c r="AD40" s="134">
        <f t="shared" ca="1" si="28"/>
        <v>2.0965154862034242E-2</v>
      </c>
      <c r="AE40" s="130">
        <f ca="1">OFFSET(SHSU!C$242,'Discipline Analysis'!$A$3,0)</f>
        <v>9822467.8356576562</v>
      </c>
      <c r="AF40" s="133">
        <f ca="1">OFFSET(SHSU!D$242,'Discipline Analysis'!$A$3,0)</f>
        <v>13875148.15111281</v>
      </c>
      <c r="AG40" s="133">
        <f ca="1">OFFSET(SHSU!E$242,'Discipline Analysis'!$A$3,0)</f>
        <v>2763249.3272518865</v>
      </c>
      <c r="AH40" s="133">
        <f ca="1">OFFSET(SHSU!F$242,'Discipline Analysis'!$A$3,0)</f>
        <v>349567.6859776483</v>
      </c>
      <c r="AI40" s="133">
        <f ca="1">OFFSET(SHSU!G$242,'Discipline Analysis'!$A$3,0)</f>
        <v>0</v>
      </c>
      <c r="AJ40" s="180">
        <f t="shared" ca="1" si="6"/>
        <v>26810433</v>
      </c>
      <c r="AK40" s="134">
        <f t="shared" ca="1" si="29"/>
        <v>3.8515636956705165E-2</v>
      </c>
      <c r="AL40" s="130">
        <f ca="1">OFFSET(SHSU!C$167,'Discipline Analysis'!$A$3,0)</f>
        <v>27020282.143095247</v>
      </c>
      <c r="AM40" s="133">
        <f ca="1">OFFSET(SHSU!D$167,'Discipline Analysis'!$A$3,0)</f>
        <v>24394893.118391484</v>
      </c>
      <c r="AN40" s="133">
        <f ca="1">OFFSET(SHSU!E$167,'Discipline Analysis'!$A$3,0)</f>
        <v>4510316.814942888</v>
      </c>
      <c r="AO40" s="133">
        <f ca="1">OFFSET(SHSU!F$167,'Discipline Analysis'!$A$3,0)</f>
        <v>530950.92357037135</v>
      </c>
      <c r="AP40" s="133">
        <f ca="1">OFFSET(SHSU!G$167,'Discipline Analysis'!$A$3,0)</f>
        <v>0</v>
      </c>
      <c r="AQ40" s="180">
        <f t="shared" ca="1" si="8"/>
        <v>56456442.999999993</v>
      </c>
      <c r="AR40" s="134">
        <f t="shared" ca="1" si="30"/>
        <v>1.7071748076531248E-2</v>
      </c>
    </row>
    <row r="41" spans="1:44" x14ac:dyDescent="0.2">
      <c r="A41" s="217" t="s">
        <v>704</v>
      </c>
      <c r="B41" s="130">
        <f ca="1">OFFSET(TXST!C$31,'Discipline Analysis'!$A$3,0)</f>
        <v>528710</v>
      </c>
      <c r="C41" s="133">
        <f ca="1">OFFSET(TXST!D$31,'Discipline Analysis'!$A$3,0)</f>
        <v>347389</v>
      </c>
      <c r="D41" s="133">
        <f ca="1">OFFSET(TXST!E$31,'Discipline Analysis'!$A$3,0)</f>
        <v>63984</v>
      </c>
      <c r="E41" s="133">
        <f ca="1">OFFSET(TXST!F$31,'Discipline Analysis'!$A$3,0)</f>
        <v>5210</v>
      </c>
      <c r="F41" s="211">
        <f ca="1">OFFSET(TXST!G$31,'Discipline Analysis'!$A$3,0)</f>
        <v>4020</v>
      </c>
      <c r="G41" s="180">
        <f t="shared" ca="1" si="10"/>
        <v>949313</v>
      </c>
      <c r="H41" s="131">
        <f t="shared" ca="1" si="11"/>
        <v>32326.244444444448</v>
      </c>
      <c r="I41" s="132">
        <f t="shared" ca="1" si="12"/>
        <v>398.60450878451678</v>
      </c>
      <c r="J41" s="130">
        <f ca="1">OFFSET(TXST!C$115,'Discipline Analysis'!$A$3,0)</f>
        <v>30017210.629061747</v>
      </c>
      <c r="K41" s="133">
        <f ca="1">OFFSET(TXST!D$115,'Discipline Analysis'!$A$3,0)</f>
        <v>41379604.786692515</v>
      </c>
      <c r="L41" s="133">
        <f ca="1">OFFSET(TXST!E$115,'Discipline Analysis'!$A$3,0)</f>
        <v>20901687.837063976</v>
      </c>
      <c r="M41" s="133">
        <f ca="1">OFFSET(TXST!F$115,'Discipline Analysis'!$A$3,0)</f>
        <v>3594870.9044837668</v>
      </c>
      <c r="N41" s="133">
        <f ca="1">OFFSET(TXST!G$115,'Discipline Analysis'!$A$3,0)</f>
        <v>1175640.8426980199</v>
      </c>
      <c r="O41" s="180">
        <f t="shared" ca="1" si="0"/>
        <v>97069015.000000015</v>
      </c>
      <c r="P41" s="212">
        <f t="shared" ca="1" si="26"/>
        <v>4.1954203049381945E-2</v>
      </c>
      <c r="Q41" s="130">
        <f ca="1">OFFSET(TXST!C$192,'Discipline Analysis'!$A$3,0)</f>
        <v>17520789.779811446</v>
      </c>
      <c r="R41" s="133">
        <f ca="1">OFFSET(TXST!D$192,'Discipline Analysis'!$A$3,0)</f>
        <v>24152922.321749408</v>
      </c>
      <c r="S41" s="133">
        <f ca="1">OFFSET(TXST!E$192,'Discipline Analysis'!$A$3,0)</f>
        <v>12200136.886865908</v>
      </c>
      <c r="T41" s="133">
        <f ca="1">OFFSET(TXST!F$192,'Discipline Analysis'!$A$3,0)</f>
        <v>2098295.4805947421</v>
      </c>
      <c r="U41" s="133">
        <f ca="1">OFFSET(TXST!G$192,'Discipline Analysis'!$A$3,0)</f>
        <v>686211.53097849409</v>
      </c>
      <c r="V41" s="180">
        <f t="shared" ca="1" si="2"/>
        <v>56658355.999999993</v>
      </c>
      <c r="W41" s="212">
        <f t="shared" ca="1" si="27"/>
        <v>3.6150201690800493E-2</v>
      </c>
      <c r="X41" s="130">
        <f ca="1">OFFSET(TXST!C$217,'Discipline Analysis'!$A$3,0)</f>
        <v>13425845.766771838</v>
      </c>
      <c r="Y41" s="133">
        <f ca="1">OFFSET(TXST!D$217,'Discipline Analysis'!$A$3,0)</f>
        <v>17722941.569337405</v>
      </c>
      <c r="Z41" s="133">
        <f ca="1">OFFSET(TXST!E$217,'Discipline Analysis'!$A$3,0)</f>
        <v>3090751.8546526674</v>
      </c>
      <c r="AA41" s="133">
        <f ca="1">OFFSET(TXST!F$217,'Discipline Analysis'!$A$3,0)</f>
        <v>328269.05943205918</v>
      </c>
      <c r="AB41" s="133">
        <f ca="1">OFFSET(TXST!G$217,'Discipline Analysis'!$A$3,0)</f>
        <v>112113.74980603113</v>
      </c>
      <c r="AC41" s="180">
        <f t="shared" ca="1" si="4"/>
        <v>34679922</v>
      </c>
      <c r="AD41" s="134">
        <f t="shared" ca="1" si="28"/>
        <v>3.5380986662469444E-2</v>
      </c>
      <c r="AE41" s="130">
        <f ca="1">OFFSET(TXST!C$242,'Discipline Analysis'!$A$3,0)</f>
        <v>6831415.530026379</v>
      </c>
      <c r="AF41" s="133">
        <f ca="1">OFFSET(TXST!D$242,'Discipline Analysis'!$A$3,0)</f>
        <v>9017888.3608338069</v>
      </c>
      <c r="AG41" s="133">
        <f ca="1">OFFSET(TXST!E$242,'Discipline Analysis'!$A$3,0)</f>
        <v>1572654.0127243572</v>
      </c>
      <c r="AH41" s="133">
        <f ca="1">OFFSET(TXST!F$242,'Discipline Analysis'!$A$3,0)</f>
        <v>167031.73785754928</v>
      </c>
      <c r="AI41" s="133">
        <f ca="1">OFFSET(TXST!G$242,'Discipline Analysis'!$A$3,0)</f>
        <v>57046.358557906169</v>
      </c>
      <c r="AJ41" s="180">
        <f t="shared" ca="1" si="6"/>
        <v>17646036</v>
      </c>
      <c r="AK41" s="134">
        <f t="shared" ca="1" si="29"/>
        <v>2.535014321853548E-2</v>
      </c>
      <c r="AL41" s="130">
        <f ca="1">OFFSET(TXST!C$167,'Discipline Analysis'!$A$3,0)</f>
        <v>82424931.184429184</v>
      </c>
      <c r="AM41" s="133">
        <f ca="1">OFFSET(TXST!D$167,'Discipline Analysis'!$A$3,0)</f>
        <v>68244702.716721445</v>
      </c>
      <c r="AN41" s="133">
        <f ca="1">OFFSET(TXST!E$167,'Discipline Analysis'!$A$3,0)</f>
        <v>18419230.43119124</v>
      </c>
      <c r="AO41" s="133">
        <f ca="1">OFFSET(TXST!F$167,'Discipline Analysis'!$A$3,0)</f>
        <v>2442691.614461239</v>
      </c>
      <c r="AP41" s="133">
        <f ca="1">OFFSET(TXST!G$167,'Discipline Analysis'!$A$3,0)</f>
        <v>815557.10095282912</v>
      </c>
      <c r="AQ41" s="180">
        <f t="shared" ca="1" si="8"/>
        <v>172347113.04775596</v>
      </c>
      <c r="AR41" s="134">
        <f t="shared" ca="1" si="30"/>
        <v>5.2115690244047809E-2</v>
      </c>
    </row>
    <row r="42" spans="1:44" x14ac:dyDescent="0.2">
      <c r="A42" s="216" t="s">
        <v>695</v>
      </c>
      <c r="B42" s="130">
        <f ca="1">OFFSET(SRSU!C$31,'Discipline Analysis'!$A$3,0)</f>
        <v>26941</v>
      </c>
      <c r="C42" s="133">
        <f ca="1">OFFSET(SRSU!D$31,'Discipline Analysis'!$A$3,0)</f>
        <v>22413</v>
      </c>
      <c r="D42" s="133">
        <f ca="1">OFFSET(SRSU!E$31,'Discipline Analysis'!$A$3,0)</f>
        <v>11226</v>
      </c>
      <c r="E42" s="133">
        <f ca="1">OFFSET(SRSU!F$31,'Discipline Analysis'!$A$3,0)</f>
        <v>0</v>
      </c>
      <c r="F42" s="211">
        <f ca="1">OFFSET(SRSU!G$31,'Discipline Analysis'!$A$3,0)</f>
        <v>0</v>
      </c>
      <c r="G42" s="180">
        <f t="shared" ca="1" si="10"/>
        <v>60580</v>
      </c>
      <c r="H42" s="131">
        <f ca="1">(B42/30)+(C42/30)+(D42/24)+(E42/18)+(F42/24)</f>
        <v>2112.8833333333332</v>
      </c>
      <c r="I42" s="132">
        <f t="shared" ca="1" si="12"/>
        <v>531.83453284912514</v>
      </c>
      <c r="J42" s="130">
        <f ca="1">OFFSET(SRSU!C$115,'Discipline Analysis'!$A$3,0)</f>
        <v>3186408</v>
      </c>
      <c r="K42" s="133">
        <f ca="1">OFFSET(SRSU!D$115,'Discipline Analysis'!$A$3,0)</f>
        <v>3157708</v>
      </c>
      <c r="L42" s="133">
        <f ca="1">OFFSET(SRSU!E$115,'Discipline Analysis'!$A$3,0)</f>
        <v>2236658</v>
      </c>
      <c r="M42" s="133">
        <f ca="1">OFFSET(SRSU!F$115,'Discipline Analysis'!$A$3,0)</f>
        <v>0</v>
      </c>
      <c r="N42" s="133">
        <f ca="1">OFFSET(SRSU!G$115,'Discipline Analysis'!$A$3,0)</f>
        <v>0</v>
      </c>
      <c r="O42" s="180">
        <f t="shared" ca="1" si="0"/>
        <v>8580774</v>
      </c>
      <c r="P42" s="212">
        <f t="shared" ca="1" si="26"/>
        <v>3.7086966908735732E-3</v>
      </c>
      <c r="Q42" s="130">
        <f ca="1">OFFSET(SRSU!C$192,'Discipline Analysis'!$A$3,0)</f>
        <v>1722846.8008186673</v>
      </c>
      <c r="R42" s="133">
        <f ca="1">OFFSET(SRSU!D$192,'Discipline Analysis'!$A$3,0)</f>
        <v>1707329.1071700528</v>
      </c>
      <c r="S42" s="133">
        <f ca="1">OFFSET(SRSU!E$192,'Discipline Analysis'!$A$3,0)</f>
        <v>1209330.0920112801</v>
      </c>
      <c r="T42" s="133">
        <f ca="1">OFFSET(SRSU!F$192,'Discipline Analysis'!$A$3,0)</f>
        <v>0</v>
      </c>
      <c r="U42" s="133">
        <f ca="1">OFFSET(SRSU!G$192,'Discipline Analysis'!$A$3,0)</f>
        <v>0</v>
      </c>
      <c r="V42" s="180">
        <f t="shared" ca="1" si="2"/>
        <v>4639506</v>
      </c>
      <c r="W42" s="212">
        <f t="shared" ca="1" si="27"/>
        <v>2.9601825659339473E-3</v>
      </c>
      <c r="X42" s="130">
        <f ca="1">OFFSET(SRSU!C$217,'Discipline Analysis'!$A$3,0)</f>
        <v>3139595.8888888885</v>
      </c>
      <c r="Y42" s="133">
        <f ca="1">OFFSET(SRSU!D$217,'Discipline Analysis'!$A$3,0)</f>
        <v>4338409.5925925914</v>
      </c>
      <c r="Z42" s="133">
        <f ca="1">OFFSET(SRSU!E$217,'Discipline Analysis'!$A$3,0)</f>
        <v>2144904.5185185187</v>
      </c>
      <c r="AA42" s="133">
        <f ca="1">OFFSET(SRSU!F$217,'Discipline Analysis'!$A$3,0)</f>
        <v>0</v>
      </c>
      <c r="AB42" s="133">
        <f ca="1">OFFSET(SRSU!G$217,'Discipline Analysis'!$A$3,0)</f>
        <v>0</v>
      </c>
      <c r="AC42" s="180">
        <f t="shared" ca="1" si="4"/>
        <v>9622909.9999999981</v>
      </c>
      <c r="AD42" s="134">
        <f t="shared" ca="1" si="28"/>
        <v>9.8174399113165195E-3</v>
      </c>
      <c r="AE42" s="130">
        <f ca="1">OFFSET(SRSU!C$242,'Discipline Analysis'!$A$3,0)</f>
        <v>1020420.9474747473</v>
      </c>
      <c r="AF42" s="133">
        <f ca="1">OFFSET(SRSU!D$242,'Discipline Analysis'!$A$3,0)</f>
        <v>1410055.3649831652</v>
      </c>
      <c r="AG42" s="133">
        <f ca="1">OFFSET(SRSU!E$242,'Discipline Analysis'!$A$3,0)</f>
        <v>697129.68754208751</v>
      </c>
      <c r="AH42" s="133">
        <f ca="1">OFFSET(SRSU!F$242,'Discipline Analysis'!$A$3,0)</f>
        <v>0</v>
      </c>
      <c r="AI42" s="133">
        <f ca="1">OFFSET(SRSU!G$242,'Discipline Analysis'!$A$3,0)</f>
        <v>0</v>
      </c>
      <c r="AJ42" s="180">
        <f t="shared" ca="1" si="6"/>
        <v>3127606</v>
      </c>
      <c r="AK42" s="134">
        <f t="shared" ca="1" si="29"/>
        <v>4.4930918213671829E-3</v>
      </c>
      <c r="AL42" s="130">
        <f ca="1">OFFSET(SRSU!C$167,'Discipline Analysis'!$A$3,0)</f>
        <v>2389076.6480085314</v>
      </c>
      <c r="AM42" s="133">
        <f ca="1">OFFSET(SRSU!D$167,'Discipline Analysis'!$A$3,0)</f>
        <v>2292498.92972185</v>
      </c>
      <c r="AN42" s="133">
        <f ca="1">OFFSET(SRSU!E$167,'Discipline Analysis'!$A$3,0)</f>
        <v>1566164.4222696198</v>
      </c>
      <c r="AO42" s="133">
        <f ca="1">OFFSET(SRSU!F$167,'Discipline Analysis'!$A$3,0)</f>
        <v>0</v>
      </c>
      <c r="AP42" s="133">
        <f ca="1">OFFSET(SRSU!G$167,'Discipline Analysis'!$A$3,0)</f>
        <v>0</v>
      </c>
      <c r="AQ42" s="180">
        <f t="shared" ca="1" si="8"/>
        <v>6247740.0000000019</v>
      </c>
      <c r="AR42" s="134">
        <f t="shared" ca="1" si="30"/>
        <v>1.8892412922235887E-3</v>
      </c>
    </row>
    <row r="43" spans="1:44" ht="15" thickBot="1" x14ac:dyDescent="0.25">
      <c r="A43" s="218" t="s">
        <v>35</v>
      </c>
      <c r="B43" s="135">
        <f t="shared" ref="B43:G43" ca="1" si="31">SUM(B7:B42)</f>
        <v>7493871</v>
      </c>
      <c r="C43" s="136">
        <f t="shared" ca="1" si="31"/>
        <v>5825824</v>
      </c>
      <c r="D43" s="136">
        <f t="shared" ca="1" si="31"/>
        <v>1728887</v>
      </c>
      <c r="E43" s="136">
        <f t="shared" ca="1" si="31"/>
        <v>365815</v>
      </c>
      <c r="F43" s="136">
        <f t="shared" ca="1" si="31"/>
        <v>207323</v>
      </c>
      <c r="G43" s="181">
        <f t="shared" ca="1" si="31"/>
        <v>15621720</v>
      </c>
      <c r="H43" s="137">
        <f t="shared" ca="1" si="11"/>
        <v>544988.30555555562</v>
      </c>
      <c r="I43" s="138">
        <f t="shared" ca="1" si="12"/>
        <v>567.4331253007623</v>
      </c>
      <c r="J43" s="135">
        <f t="shared" ref="J43:O43" ca="1" si="32">SUM(J7:J42)</f>
        <v>538706703.42083955</v>
      </c>
      <c r="K43" s="136">
        <f t="shared" ca="1" si="32"/>
        <v>741625512.4321779</v>
      </c>
      <c r="L43" s="136">
        <f t="shared" ca="1" si="32"/>
        <v>517667899.60154754</v>
      </c>
      <c r="M43" s="136">
        <f t="shared" ca="1" si="32"/>
        <v>421063902.2536068</v>
      </c>
      <c r="N43" s="136">
        <f t="shared" ca="1" si="32"/>
        <v>94625861.84324114</v>
      </c>
      <c r="O43" s="181">
        <f t="shared" ca="1" si="32"/>
        <v>2313689879.5514126</v>
      </c>
      <c r="P43" s="139">
        <f t="shared" ca="1" si="26"/>
        <v>1</v>
      </c>
      <c r="Q43" s="135">
        <f t="shared" ref="Q43:V43" ca="1" si="33">SUM(Q7:Q42)</f>
        <v>359216074.8642835</v>
      </c>
      <c r="R43" s="136">
        <f t="shared" ca="1" si="33"/>
        <v>498679972.97744447</v>
      </c>
      <c r="S43" s="136">
        <f t="shared" ca="1" si="33"/>
        <v>343187372.85629451</v>
      </c>
      <c r="T43" s="136">
        <f t="shared" ca="1" si="33"/>
        <v>295736273.78866994</v>
      </c>
      <c r="U43" s="136">
        <f t="shared" ca="1" si="33"/>
        <v>70484313.513307467</v>
      </c>
      <c r="V43" s="136">
        <f t="shared" ca="1" si="33"/>
        <v>1567304008</v>
      </c>
      <c r="W43" s="139">
        <f t="shared" ca="1" si="27"/>
        <v>1</v>
      </c>
      <c r="X43" s="135">
        <f t="shared" ref="X43:AC43" ca="1" si="34">SUM(X7:X42)</f>
        <v>329612045.05284989</v>
      </c>
      <c r="Y43" s="136">
        <f t="shared" ca="1" si="34"/>
        <v>463507402.57712615</v>
      </c>
      <c r="Z43" s="136">
        <f t="shared" ca="1" si="34"/>
        <v>136559498.21813768</v>
      </c>
      <c r="AA43" s="136">
        <f t="shared" ca="1" si="34"/>
        <v>37070426.135005578</v>
      </c>
      <c r="AB43" s="136">
        <f t="shared" ca="1" si="34"/>
        <v>13435899.01688071</v>
      </c>
      <c r="AC43" s="136">
        <f t="shared" ca="1" si="34"/>
        <v>980185271</v>
      </c>
      <c r="AD43" s="139">
        <f t="shared" ca="1" si="28"/>
        <v>1</v>
      </c>
      <c r="AE43" s="135">
        <f t="shared" ref="AE43:AJ43" ca="1" si="35">SUM(AE7:AE42)</f>
        <v>228130225.34485599</v>
      </c>
      <c r="AF43" s="136">
        <f t="shared" ca="1" si="35"/>
        <v>333487950.60684615</v>
      </c>
      <c r="AG43" s="136">
        <f t="shared" ca="1" si="35"/>
        <v>103166844.23852439</v>
      </c>
      <c r="AH43" s="136">
        <f t="shared" ca="1" si="35"/>
        <v>24112246.346924707</v>
      </c>
      <c r="AI43" s="136">
        <f t="shared" ca="1" si="35"/>
        <v>7194895.462848709</v>
      </c>
      <c r="AJ43" s="136">
        <f t="shared" ca="1" si="35"/>
        <v>696092162</v>
      </c>
      <c r="AK43" s="139">
        <f t="shared" ca="1" si="29"/>
        <v>1</v>
      </c>
      <c r="AL43" s="135">
        <f ca="1">SUM(AL7:AL42)</f>
        <v>744078298.20081174</v>
      </c>
      <c r="AM43" s="136">
        <f ca="1">SUM(AM7:AM42)</f>
        <v>956497176.3373872</v>
      </c>
      <c r="AN43" s="136">
        <f ca="1">SUM(AN7:AN42)</f>
        <v>695031445.07463479</v>
      </c>
      <c r="AO43" s="136">
        <f ca="1">SUM(AO7:AO42)</f>
        <v>789865076.8423022</v>
      </c>
      <c r="AP43" s="136">
        <f ca="1">SUM(AP7:AP42)</f>
        <v>121538085.16687369</v>
      </c>
      <c r="AQ43" s="136">
        <f ca="1">SUM(AL43:AP43)</f>
        <v>3307010081.6220102</v>
      </c>
      <c r="AR43" s="139">
        <f t="shared" ca="1" si="30"/>
        <v>1</v>
      </c>
    </row>
    <row r="44" spans="1:44" ht="15" thickBot="1" x14ac:dyDescent="0.25"/>
    <row r="45" spans="1:44" x14ac:dyDescent="0.2">
      <c r="A45" s="161" t="s">
        <v>220</v>
      </c>
      <c r="B45" s="162" t="s">
        <v>213</v>
      </c>
      <c r="C45" s="150" t="s">
        <v>214</v>
      </c>
      <c r="D45" s="150" t="s">
        <v>215</v>
      </c>
      <c r="E45" s="150" t="s">
        <v>216</v>
      </c>
      <c r="F45" s="150" t="s">
        <v>217</v>
      </c>
      <c r="G45" s="151" t="s">
        <v>32</v>
      </c>
      <c r="H45" s="141"/>
      <c r="I45" s="118"/>
      <c r="J45" s="121"/>
      <c r="K45" s="140"/>
      <c r="L45" s="141"/>
      <c r="M45" s="142"/>
      <c r="N45" s="140"/>
      <c r="O45" s="141"/>
      <c r="P45" s="142"/>
      <c r="Q45" s="142"/>
      <c r="R45" s="142"/>
    </row>
    <row r="46" spans="1:44" x14ac:dyDescent="0.2">
      <c r="A46" s="223" t="s">
        <v>232</v>
      </c>
      <c r="B46" s="224">
        <f ca="1">J43+Q43+X43+AE43+AL43</f>
        <v>2199743346.8836408</v>
      </c>
      <c r="C46" s="109">
        <f ca="1">K43+R43+Y43+AF43+AM43</f>
        <v>2993798014.9309821</v>
      </c>
      <c r="D46" s="109">
        <f ca="1">L43+S43+Z43+AG43+AN43</f>
        <v>1795613059.9891391</v>
      </c>
      <c r="E46" s="109">
        <f ca="1">M43+T43+AA43+AH43+AO43</f>
        <v>1567847925.3665092</v>
      </c>
      <c r="F46" s="109">
        <f ca="1">N43+U43+AB43+AI43+AP43</f>
        <v>307279055.00315177</v>
      </c>
      <c r="G46" s="110">
        <f ca="1">SUM(B46:F46)</f>
        <v>8864281402.1734238</v>
      </c>
      <c r="H46" s="141"/>
      <c r="K46" s="140"/>
      <c r="L46" s="141"/>
      <c r="M46" s="142"/>
      <c r="N46" s="140"/>
      <c r="O46" s="121"/>
      <c r="P46" s="142"/>
      <c r="Q46" s="142"/>
      <c r="R46" s="142"/>
    </row>
    <row r="47" spans="1:44" x14ac:dyDescent="0.2">
      <c r="A47" s="225" t="s">
        <v>221</v>
      </c>
      <c r="B47" s="224">
        <f ca="1">B43</f>
        <v>7493871</v>
      </c>
      <c r="C47" s="109">
        <f ca="1">C43</f>
        <v>5825824</v>
      </c>
      <c r="D47" s="109">
        <f ca="1">D43</f>
        <v>1728887</v>
      </c>
      <c r="E47" s="109">
        <f ca="1">E43</f>
        <v>365815</v>
      </c>
      <c r="F47" s="109">
        <f ca="1">F43</f>
        <v>207323</v>
      </c>
      <c r="G47" s="110">
        <f ca="1">SUM(B47:F47)</f>
        <v>15621720</v>
      </c>
      <c r="I47" s="121"/>
      <c r="K47" s="140"/>
      <c r="L47" s="141"/>
      <c r="M47" s="142"/>
      <c r="N47" s="140"/>
      <c r="O47" s="141"/>
      <c r="P47" s="142"/>
      <c r="Q47" s="142"/>
      <c r="R47" s="142"/>
    </row>
    <row r="48" spans="1:44" ht="15" thickBot="1" x14ac:dyDescent="0.25">
      <c r="A48" s="226" t="s">
        <v>689</v>
      </c>
      <c r="B48" s="227">
        <f t="shared" ref="B48:G48" ca="1" si="36">IF((B47)=0,0,(B46/B47))</f>
        <v>293.53899298288439</v>
      </c>
      <c r="C48" s="143">
        <f t="shared" ca="1" si="36"/>
        <v>513.88404712036993</v>
      </c>
      <c r="D48" s="143">
        <f t="shared" ca="1" si="36"/>
        <v>1038.5948069417718</v>
      </c>
      <c r="E48" s="143">
        <f t="shared" ca="1" si="36"/>
        <v>4285.9038731777246</v>
      </c>
      <c r="F48" s="143">
        <f t="shared" ca="1" si="36"/>
        <v>1482.1271880261802</v>
      </c>
      <c r="G48" s="144">
        <f t="shared" ca="1" si="36"/>
        <v>567.4331253007623</v>
      </c>
    </row>
    <row r="49" spans="1:9" ht="15" thickBot="1" x14ac:dyDescent="0.25"/>
    <row r="50" spans="1:9" x14ac:dyDescent="0.2">
      <c r="A50" s="161" t="s">
        <v>184</v>
      </c>
      <c r="B50" s="162" t="s">
        <v>213</v>
      </c>
      <c r="C50" s="150" t="s">
        <v>214</v>
      </c>
      <c r="D50" s="150" t="s">
        <v>215</v>
      </c>
      <c r="E50" s="150" t="s">
        <v>216</v>
      </c>
      <c r="F50" s="150" t="s">
        <v>217</v>
      </c>
      <c r="G50" s="151" t="s">
        <v>32</v>
      </c>
      <c r="I50" s="98"/>
    </row>
    <row r="51" spans="1:9" x14ac:dyDescent="0.2">
      <c r="A51" s="179" t="s">
        <v>705</v>
      </c>
      <c r="B51" s="130">
        <f t="shared" ref="B51:B87" ca="1" si="37">(J7+Q7+X7+AE7+AL7)</f>
        <v>90534722.879496098</v>
      </c>
      <c r="C51" s="130">
        <f t="shared" ref="C51:C87" ca="1" si="38">(K7+R7+Y7+AF7+AM7)</f>
        <v>162912886.98278853</v>
      </c>
      <c r="D51" s="130">
        <f t="shared" ref="D51:D87" ca="1" si="39">(L7+S7+Z7+AG7+AN7)</f>
        <v>131382741.50377318</v>
      </c>
      <c r="E51" s="130">
        <f t="shared" ref="E51:E87" ca="1" si="40">(M7+T7+AA7+AH7+AO7)</f>
        <v>64235253.633942202</v>
      </c>
      <c r="F51" s="130">
        <f t="shared" ref="F51:F87" ca="1" si="41">(N7+U7+AB7+AI7+AP7)</f>
        <v>0</v>
      </c>
      <c r="G51" s="180">
        <f t="shared" ref="G51:G87" ca="1" si="42">(O7+V7+AC7+AJ7+AQ7)</f>
        <v>449065605</v>
      </c>
      <c r="I51" s="98"/>
    </row>
    <row r="52" spans="1:9" x14ac:dyDescent="0.2">
      <c r="A52" s="220" t="s">
        <v>706</v>
      </c>
      <c r="B52" s="130">
        <f t="shared" ca="1" si="37"/>
        <v>338708605.39931905</v>
      </c>
      <c r="C52" s="130">
        <f t="shared" ca="1" si="38"/>
        <v>456119802.22643769</v>
      </c>
      <c r="D52" s="130">
        <f t="shared" ca="1" si="39"/>
        <v>300018660.54544449</v>
      </c>
      <c r="E52" s="130">
        <f t="shared" ca="1" si="40"/>
        <v>533703411.53875792</v>
      </c>
      <c r="F52" s="130">
        <f t="shared" ca="1" si="41"/>
        <v>79632391.290040717</v>
      </c>
      <c r="G52" s="180">
        <f t="shared" ca="1" si="42"/>
        <v>1708182870.9999998</v>
      </c>
      <c r="I52" s="98"/>
    </row>
    <row r="53" spans="1:9" x14ac:dyDescent="0.2">
      <c r="A53" s="220" t="s">
        <v>707</v>
      </c>
      <c r="B53" s="130">
        <f t="shared" ca="1" si="37"/>
        <v>68704836.087069243</v>
      </c>
      <c r="C53" s="130">
        <f t="shared" ca="1" si="38"/>
        <v>130233103.15553711</v>
      </c>
      <c r="D53" s="130">
        <f t="shared" ca="1" si="39"/>
        <v>127359990.99759953</v>
      </c>
      <c r="E53" s="130">
        <f t="shared" ca="1" si="40"/>
        <v>100772840.74692827</v>
      </c>
      <c r="F53" s="130">
        <f t="shared" ca="1" si="41"/>
        <v>1542566.0170879634</v>
      </c>
      <c r="G53" s="180">
        <f t="shared" ca="1" si="42"/>
        <v>428613337.00422215</v>
      </c>
      <c r="I53" s="98"/>
    </row>
    <row r="54" spans="1:9" x14ac:dyDescent="0.2">
      <c r="A54" s="220" t="s">
        <v>708</v>
      </c>
      <c r="B54" s="130">
        <f t="shared" ca="1" si="37"/>
        <v>70292476.537133813</v>
      </c>
      <c r="C54" s="130">
        <f t="shared" ca="1" si="38"/>
        <v>99400412.066583782</v>
      </c>
      <c r="D54" s="130">
        <f t="shared" ca="1" si="39"/>
        <v>62537219.236865446</v>
      </c>
      <c r="E54" s="130">
        <f t="shared" ca="1" si="40"/>
        <v>33665215.363144018</v>
      </c>
      <c r="F54" s="130">
        <f t="shared" ca="1" si="41"/>
        <v>5890464.7762729581</v>
      </c>
      <c r="G54" s="180">
        <f t="shared" ca="1" si="42"/>
        <v>271785787.98000002</v>
      </c>
      <c r="I54" s="98"/>
    </row>
    <row r="55" spans="1:9" x14ac:dyDescent="0.2">
      <c r="A55" s="220" t="s">
        <v>869</v>
      </c>
      <c r="B55" s="130">
        <f t="shared" ca="1" si="37"/>
        <v>93342466.292806417</v>
      </c>
      <c r="C55" s="130">
        <f t="shared" ca="1" si="38"/>
        <v>107011141.24351311</v>
      </c>
      <c r="D55" s="130">
        <f t="shared" ca="1" si="39"/>
        <v>48780296.147952199</v>
      </c>
      <c r="E55" s="130">
        <f t="shared" ca="1" si="40"/>
        <v>8898548.2957282886</v>
      </c>
      <c r="F55" s="130">
        <f t="shared" ca="1" si="41"/>
        <v>0</v>
      </c>
      <c r="G55" s="180">
        <f t="shared" ca="1" si="42"/>
        <v>258032451.98000002</v>
      </c>
      <c r="I55" s="98"/>
    </row>
    <row r="56" spans="1:9" x14ac:dyDescent="0.2">
      <c r="A56" s="221" t="s">
        <v>709</v>
      </c>
      <c r="B56" s="130">
        <f t="shared" ca="1" si="37"/>
        <v>18668071.464833174</v>
      </c>
      <c r="C56" s="130">
        <f t="shared" ca="1" si="38"/>
        <v>20988337.379467245</v>
      </c>
      <c r="D56" s="130">
        <f t="shared" ca="1" si="39"/>
        <v>7418251.1556995763</v>
      </c>
      <c r="E56" s="130">
        <f t="shared" ca="1" si="40"/>
        <v>0</v>
      </c>
      <c r="F56" s="130">
        <f t="shared" ca="1" si="41"/>
        <v>0</v>
      </c>
      <c r="G56" s="180">
        <f t="shared" ca="1" si="42"/>
        <v>47074660</v>
      </c>
      <c r="I56" s="98"/>
    </row>
    <row r="57" spans="1:9" x14ac:dyDescent="0.2">
      <c r="A57" s="220" t="s">
        <v>710</v>
      </c>
      <c r="B57" s="130">
        <f t="shared" ca="1" si="37"/>
        <v>90037314.639750212</v>
      </c>
      <c r="C57" s="130">
        <f t="shared" ca="1" si="38"/>
        <v>125271576.21038827</v>
      </c>
      <c r="D57" s="130">
        <f t="shared" ca="1" si="39"/>
        <v>71745622.391507119</v>
      </c>
      <c r="E57" s="130">
        <f t="shared" ca="1" si="40"/>
        <v>45602213.270674385</v>
      </c>
      <c r="F57" s="130">
        <f t="shared" ca="1" si="41"/>
        <v>0</v>
      </c>
      <c r="G57" s="180">
        <f t="shared" ca="1" si="42"/>
        <v>332656726.51231998</v>
      </c>
      <c r="I57" s="98"/>
    </row>
    <row r="58" spans="1:9" x14ac:dyDescent="0.2">
      <c r="A58" s="220" t="s">
        <v>711</v>
      </c>
      <c r="B58" s="130">
        <f t="shared" ca="1" si="37"/>
        <v>22281670.430982009</v>
      </c>
      <c r="C58" s="130">
        <f t="shared" ca="1" si="38"/>
        <v>43179660.051723778</v>
      </c>
      <c r="D58" s="130">
        <f t="shared" ca="1" si="39"/>
        <v>27181140.622489933</v>
      </c>
      <c r="E58" s="130">
        <f t="shared" ca="1" si="40"/>
        <v>3311730.8348042807</v>
      </c>
      <c r="F58" s="130">
        <f t="shared" ca="1" si="41"/>
        <v>0</v>
      </c>
      <c r="G58" s="180">
        <f t="shared" ca="1" si="42"/>
        <v>95954201.939999998</v>
      </c>
      <c r="I58" s="98"/>
    </row>
    <row r="59" spans="1:9" x14ac:dyDescent="0.2">
      <c r="A59" s="220" t="s">
        <v>109</v>
      </c>
      <c r="B59" s="130">
        <f t="shared" ca="1" si="37"/>
        <v>181641963.78085685</v>
      </c>
      <c r="C59" s="130">
        <f t="shared" ca="1" si="38"/>
        <v>306217314.10587204</v>
      </c>
      <c r="D59" s="130">
        <f t="shared" ca="1" si="39"/>
        <v>245178293.75099319</v>
      </c>
      <c r="E59" s="130">
        <f t="shared" ca="1" si="40"/>
        <v>360786755.94786566</v>
      </c>
      <c r="F59" s="130">
        <f t="shared" ca="1" si="41"/>
        <v>104727115.07441236</v>
      </c>
      <c r="G59" s="180">
        <f t="shared" ca="1" si="42"/>
        <v>1198551442.6600001</v>
      </c>
      <c r="I59" s="98"/>
    </row>
    <row r="60" spans="1:9" x14ac:dyDescent="0.2">
      <c r="A60" s="220" t="s">
        <v>697</v>
      </c>
      <c r="B60" s="130">
        <f t="shared" ca="1" si="37"/>
        <v>17194690.971298661</v>
      </c>
      <c r="C60" s="130">
        <f t="shared" ca="1" si="38"/>
        <v>18145684.558628194</v>
      </c>
      <c r="D60" s="130">
        <f t="shared" ca="1" si="39"/>
        <v>5969451.497826498</v>
      </c>
      <c r="E60" s="130">
        <f t="shared" ca="1" si="40"/>
        <v>4245792.7922466453</v>
      </c>
      <c r="F60" s="130">
        <f t="shared" ca="1" si="41"/>
        <v>0</v>
      </c>
      <c r="G60" s="180">
        <f t="shared" ca="1" si="42"/>
        <v>45555619.82</v>
      </c>
      <c r="I60" s="98"/>
    </row>
    <row r="61" spans="1:9" x14ac:dyDescent="0.2">
      <c r="A61" s="220" t="s">
        <v>693</v>
      </c>
      <c r="B61" s="130">
        <f t="shared" ca="1" si="37"/>
        <v>61085194.097616881</v>
      </c>
      <c r="C61" s="130">
        <f t="shared" ca="1" si="38"/>
        <v>43639108.820799366</v>
      </c>
      <c r="D61" s="130">
        <f t="shared" ca="1" si="39"/>
        <v>16950869.278840981</v>
      </c>
      <c r="E61" s="130">
        <f t="shared" ca="1" si="40"/>
        <v>4815940.9027427668</v>
      </c>
      <c r="F61" s="130">
        <f t="shared" ca="1" si="41"/>
        <v>0</v>
      </c>
      <c r="G61" s="180">
        <f t="shared" ca="1" si="42"/>
        <v>126491113.09999999</v>
      </c>
      <c r="I61" s="98"/>
    </row>
    <row r="62" spans="1:9" x14ac:dyDescent="0.2">
      <c r="A62" s="220" t="s">
        <v>696</v>
      </c>
      <c r="B62" s="130">
        <f t="shared" ca="1" si="37"/>
        <v>35572009.257685542</v>
      </c>
      <c r="C62" s="130">
        <f t="shared" ca="1" si="38"/>
        <v>53308398.003551111</v>
      </c>
      <c r="D62" s="130">
        <f t="shared" ca="1" si="39"/>
        <v>23245845.355038002</v>
      </c>
      <c r="E62" s="130">
        <f t="shared" ca="1" si="40"/>
        <v>1487465.3837253493</v>
      </c>
      <c r="F62" s="130">
        <f t="shared" ca="1" si="41"/>
        <v>0</v>
      </c>
      <c r="G62" s="180">
        <f t="shared" ca="1" si="42"/>
        <v>113613718</v>
      </c>
      <c r="I62" s="98"/>
    </row>
    <row r="63" spans="1:9" x14ac:dyDescent="0.2">
      <c r="A63" s="220" t="s">
        <v>703</v>
      </c>
      <c r="B63" s="130">
        <f t="shared" ca="1" si="37"/>
        <v>1634114.8694025399</v>
      </c>
      <c r="C63" s="130">
        <f t="shared" ca="1" si="38"/>
        <v>16499223.165990297</v>
      </c>
      <c r="D63" s="130">
        <f t="shared" ca="1" si="39"/>
        <v>8231818.9646071624</v>
      </c>
      <c r="E63" s="130">
        <f t="shared" ca="1" si="40"/>
        <v>0</v>
      </c>
      <c r="F63" s="130">
        <f t="shared" ca="1" si="41"/>
        <v>0</v>
      </c>
      <c r="G63" s="180">
        <f t="shared" ca="1" si="42"/>
        <v>26365157</v>
      </c>
      <c r="I63" s="98"/>
    </row>
    <row r="64" spans="1:9" x14ac:dyDescent="0.2">
      <c r="A64" s="220" t="s">
        <v>698</v>
      </c>
      <c r="B64" s="130">
        <f t="shared" ca="1" si="37"/>
        <v>26857826.316277109</v>
      </c>
      <c r="C64" s="130">
        <f t="shared" ca="1" si="38"/>
        <v>39055666.546684064</v>
      </c>
      <c r="D64" s="130">
        <f t="shared" ca="1" si="39"/>
        <v>32222590.503225602</v>
      </c>
      <c r="E64" s="130">
        <f t="shared" ca="1" si="40"/>
        <v>3655118.6338132191</v>
      </c>
      <c r="F64" s="130">
        <f t="shared" ca="1" si="41"/>
        <v>0</v>
      </c>
      <c r="G64" s="180">
        <f t="shared" ca="1" si="42"/>
        <v>101791202</v>
      </c>
      <c r="I64" s="98"/>
    </row>
    <row r="65" spans="1:9" x14ac:dyDescent="0.2">
      <c r="A65" s="220" t="s">
        <v>699</v>
      </c>
      <c r="B65" s="130">
        <f t="shared" ca="1" si="37"/>
        <v>46610393.343917631</v>
      </c>
      <c r="C65" s="130">
        <f t="shared" ca="1" si="38"/>
        <v>54842013.772674583</v>
      </c>
      <c r="D65" s="130">
        <f t="shared" ca="1" si="39"/>
        <v>26837687.702299453</v>
      </c>
      <c r="E65" s="130">
        <f t="shared" ca="1" si="40"/>
        <v>6444855.3433383293</v>
      </c>
      <c r="F65" s="130">
        <f t="shared" ca="1" si="41"/>
        <v>0</v>
      </c>
      <c r="G65" s="180">
        <f t="shared" ca="1" si="42"/>
        <v>134734950.16222998</v>
      </c>
      <c r="I65" s="98"/>
    </row>
    <row r="66" spans="1:9" x14ac:dyDescent="0.2">
      <c r="A66" s="220" t="s">
        <v>700</v>
      </c>
      <c r="B66" s="130">
        <f t="shared" ca="1" si="37"/>
        <v>40804693.724659882</v>
      </c>
      <c r="C66" s="130">
        <f t="shared" ca="1" si="38"/>
        <v>39289246.225490451</v>
      </c>
      <c r="D66" s="130">
        <f t="shared" ca="1" si="39"/>
        <v>21237931.350714415</v>
      </c>
      <c r="E66" s="130">
        <f t="shared" ca="1" si="40"/>
        <v>2729833.1180552598</v>
      </c>
      <c r="F66" s="130">
        <f t="shared" ca="1" si="41"/>
        <v>0</v>
      </c>
      <c r="G66" s="180">
        <f t="shared" ca="1" si="42"/>
        <v>104061704.41892</v>
      </c>
      <c r="I66" s="98"/>
    </row>
    <row r="67" spans="1:9" x14ac:dyDescent="0.2">
      <c r="A67" s="220" t="s">
        <v>701</v>
      </c>
      <c r="B67" s="130">
        <f t="shared" ca="1" si="37"/>
        <v>13937248.18631098</v>
      </c>
      <c r="C67" s="130">
        <f t="shared" ca="1" si="38"/>
        <v>29563074.462861661</v>
      </c>
      <c r="D67" s="130">
        <f t="shared" ca="1" si="39"/>
        <v>8743809.3508273568</v>
      </c>
      <c r="E67" s="130">
        <f t="shared" ca="1" si="40"/>
        <v>0</v>
      </c>
      <c r="F67" s="130">
        <f t="shared" ca="1" si="41"/>
        <v>0</v>
      </c>
      <c r="G67" s="180">
        <f t="shared" ca="1" si="42"/>
        <v>52244132</v>
      </c>
      <c r="I67" s="98"/>
    </row>
    <row r="68" spans="1:9" x14ac:dyDescent="0.2">
      <c r="A68" s="220" t="s">
        <v>716</v>
      </c>
      <c r="B68" s="130">
        <f t="shared" ca="1" si="37"/>
        <v>26095138.484137896</v>
      </c>
      <c r="C68" s="130">
        <f t="shared" ca="1" si="38"/>
        <v>31262090.34623538</v>
      </c>
      <c r="D68" s="130">
        <f t="shared" ca="1" si="39"/>
        <v>9479039.2178681884</v>
      </c>
      <c r="E68" s="130">
        <f t="shared" ca="1" si="40"/>
        <v>1496079.9517585302</v>
      </c>
      <c r="F68" s="130">
        <f t="shared" ca="1" si="41"/>
        <v>0</v>
      </c>
      <c r="G68" s="180">
        <f t="shared" ca="1" si="42"/>
        <v>68332348</v>
      </c>
      <c r="I68" s="98"/>
    </row>
    <row r="69" spans="1:9" x14ac:dyDescent="0.2">
      <c r="A69" s="220" t="s">
        <v>702</v>
      </c>
      <c r="B69" s="130">
        <f t="shared" ca="1" si="37"/>
        <v>7631980.8679520385</v>
      </c>
      <c r="C69" s="130">
        <f t="shared" ca="1" si="38"/>
        <v>14135716.639638618</v>
      </c>
      <c r="D69" s="130">
        <f t="shared" ca="1" si="39"/>
        <v>5885413.899314451</v>
      </c>
      <c r="E69" s="130">
        <f t="shared" ca="1" si="40"/>
        <v>713626.59309489571</v>
      </c>
      <c r="F69" s="130">
        <f t="shared" ca="1" si="41"/>
        <v>0</v>
      </c>
      <c r="G69" s="180">
        <f t="shared" ca="1" si="42"/>
        <v>28366738</v>
      </c>
      <c r="I69" s="98"/>
    </row>
    <row r="70" spans="1:9" x14ac:dyDescent="0.2">
      <c r="A70" s="220" t="s">
        <v>127</v>
      </c>
      <c r="B70" s="130">
        <f t="shared" ca="1" si="37"/>
        <v>27659112.547151435</v>
      </c>
      <c r="C70" s="130">
        <f t="shared" ca="1" si="38"/>
        <v>36448887.988353409</v>
      </c>
      <c r="D70" s="130">
        <f t="shared" ca="1" si="39"/>
        <v>23313040.390791789</v>
      </c>
      <c r="E70" s="130">
        <f t="shared" ca="1" si="40"/>
        <v>230013.0737033654</v>
      </c>
      <c r="F70" s="130">
        <f t="shared" ca="1" si="41"/>
        <v>0</v>
      </c>
      <c r="G70" s="180">
        <f t="shared" ca="1" si="42"/>
        <v>87651054</v>
      </c>
      <c r="I70" s="98"/>
    </row>
    <row r="71" spans="1:9" x14ac:dyDescent="0.2">
      <c r="A71" s="220" t="s">
        <v>119</v>
      </c>
      <c r="B71" s="130">
        <f t="shared" ca="1" si="37"/>
        <v>134948612.40485471</v>
      </c>
      <c r="C71" s="130">
        <f t="shared" ca="1" si="38"/>
        <v>204709278.78105101</v>
      </c>
      <c r="D71" s="130">
        <f t="shared" ca="1" si="39"/>
        <v>144575464.59881026</v>
      </c>
      <c r="E71" s="130">
        <f t="shared" ca="1" si="40"/>
        <v>138948259.34818637</v>
      </c>
      <c r="F71" s="130">
        <f t="shared" ca="1" si="41"/>
        <v>57867353.507097647</v>
      </c>
      <c r="G71" s="180">
        <f t="shared" ca="1" si="42"/>
        <v>681048968.63999987</v>
      </c>
      <c r="I71" s="98"/>
    </row>
    <row r="72" spans="1:9" x14ac:dyDescent="0.2">
      <c r="A72" s="220" t="s">
        <v>712</v>
      </c>
      <c r="B72" s="130">
        <f t="shared" ca="1" si="37"/>
        <v>13613753.332305692</v>
      </c>
      <c r="C72" s="130">
        <f t="shared" ca="1" si="38"/>
        <v>48270301.657676116</v>
      </c>
      <c r="D72" s="130">
        <f t="shared" ca="1" si="39"/>
        <v>29682286.515456606</v>
      </c>
      <c r="E72" s="130">
        <f t="shared" ca="1" si="40"/>
        <v>1622996.4945615921</v>
      </c>
      <c r="F72" s="130">
        <f t="shared" ca="1" si="41"/>
        <v>0</v>
      </c>
      <c r="G72" s="180">
        <f t="shared" ca="1" si="42"/>
        <v>93189338</v>
      </c>
      <c r="I72" s="98"/>
    </row>
    <row r="73" spans="1:9" x14ac:dyDescent="0.2">
      <c r="A73" s="220" t="s">
        <v>713</v>
      </c>
      <c r="B73" s="130">
        <f t="shared" ca="1" si="37"/>
        <v>31224494.890406936</v>
      </c>
      <c r="C73" s="130">
        <f t="shared" ca="1" si="38"/>
        <v>67808140.435092837</v>
      </c>
      <c r="D73" s="130">
        <f t="shared" ca="1" si="39"/>
        <v>14822703.834500223</v>
      </c>
      <c r="E73" s="130">
        <f t="shared" ca="1" si="40"/>
        <v>0</v>
      </c>
      <c r="F73" s="130">
        <f t="shared" ca="1" si="41"/>
        <v>0</v>
      </c>
      <c r="G73" s="180">
        <f t="shared" ca="1" si="42"/>
        <v>113855339.16</v>
      </c>
      <c r="I73" s="98"/>
    </row>
    <row r="74" spans="1:9" x14ac:dyDescent="0.2">
      <c r="A74" s="220" t="s">
        <v>714</v>
      </c>
      <c r="B74" s="130">
        <f t="shared" ca="1" si="37"/>
        <v>6973998.2129112286</v>
      </c>
      <c r="C74" s="130">
        <f t="shared" ca="1" si="38"/>
        <v>19546320.147597156</v>
      </c>
      <c r="D74" s="130">
        <f t="shared" ca="1" si="39"/>
        <v>13447821.639491612</v>
      </c>
      <c r="E74" s="130">
        <f t="shared" ca="1" si="40"/>
        <v>0</v>
      </c>
      <c r="F74" s="130">
        <f t="shared" ca="1" si="41"/>
        <v>0</v>
      </c>
      <c r="G74" s="180">
        <f t="shared" ca="1" si="42"/>
        <v>39968140</v>
      </c>
      <c r="I74" s="98"/>
    </row>
    <row r="75" spans="1:9" x14ac:dyDescent="0.2">
      <c r="A75" s="220" t="s">
        <v>692</v>
      </c>
      <c r="B75" s="130">
        <f t="shared" ca="1" si="37"/>
        <v>25952207.538978033</v>
      </c>
      <c r="C75" s="130">
        <f t="shared" ca="1" si="38"/>
        <v>34647994.269048914</v>
      </c>
      <c r="D75" s="130">
        <f t="shared" ca="1" si="39"/>
        <v>11494448.191973053</v>
      </c>
      <c r="E75" s="130">
        <f t="shared" ca="1" si="40"/>
        <v>0</v>
      </c>
      <c r="F75" s="130">
        <f t="shared" ca="1" si="41"/>
        <v>0</v>
      </c>
      <c r="G75" s="180">
        <f t="shared" ca="1" si="42"/>
        <v>72094650</v>
      </c>
      <c r="I75" s="98"/>
    </row>
    <row r="76" spans="1:9" x14ac:dyDescent="0.2">
      <c r="A76" s="220" t="s">
        <v>97</v>
      </c>
      <c r="B76" s="130">
        <f t="shared" ca="1" si="37"/>
        <v>115148025.31704453</v>
      </c>
      <c r="C76" s="130">
        <f t="shared" ca="1" si="38"/>
        <v>146189018.531064</v>
      </c>
      <c r="D76" s="130">
        <f t="shared" ca="1" si="39"/>
        <v>72947079.110357806</v>
      </c>
      <c r="E76" s="130">
        <f t="shared" ca="1" si="40"/>
        <v>56947527.108278766</v>
      </c>
      <c r="F76" s="130">
        <f t="shared" ca="1" si="41"/>
        <v>1412250.3367947326</v>
      </c>
      <c r="G76" s="180">
        <f t="shared" ca="1" si="42"/>
        <v>392643900.4035399</v>
      </c>
      <c r="I76" s="98"/>
    </row>
    <row r="77" spans="1:9" x14ac:dyDescent="0.2">
      <c r="A77" s="221" t="s">
        <v>715</v>
      </c>
      <c r="B77" s="130">
        <f t="shared" ca="1" si="37"/>
        <v>8886946.6601254139</v>
      </c>
      <c r="C77" s="130">
        <f t="shared" ca="1" si="38"/>
        <v>14939049.90854566</v>
      </c>
      <c r="D77" s="130">
        <f t="shared" ca="1" si="39"/>
        <v>3121299.5668217014</v>
      </c>
      <c r="E77" s="130">
        <f t="shared" ca="1" si="40"/>
        <v>0</v>
      </c>
      <c r="F77" s="130">
        <f t="shared" ca="1" si="41"/>
        <v>4493934.8645072244</v>
      </c>
      <c r="G77" s="180">
        <f t="shared" ca="1" si="42"/>
        <v>31441231</v>
      </c>
      <c r="I77" s="98"/>
    </row>
    <row r="78" spans="1:9" x14ac:dyDescent="0.2">
      <c r="A78" s="220" t="s">
        <v>103</v>
      </c>
      <c r="B78" s="130">
        <f t="shared" ca="1" si="37"/>
        <v>48054137.20290488</v>
      </c>
      <c r="C78" s="130">
        <f t="shared" ca="1" si="38"/>
        <v>47504711.864174783</v>
      </c>
      <c r="D78" s="130">
        <f t="shared" ca="1" si="39"/>
        <v>19696129.823744036</v>
      </c>
      <c r="E78" s="130">
        <f t="shared" ca="1" si="40"/>
        <v>1414198.1091763005</v>
      </c>
      <c r="F78" s="130">
        <f t="shared" ca="1" si="41"/>
        <v>0</v>
      </c>
      <c r="G78" s="180">
        <f t="shared" ca="1" si="42"/>
        <v>116669177</v>
      </c>
      <c r="I78" s="98"/>
    </row>
    <row r="79" spans="1:9" x14ac:dyDescent="0.2">
      <c r="A79" s="220" t="s">
        <v>113</v>
      </c>
      <c r="B79" s="130">
        <f t="shared" ca="1" si="37"/>
        <v>53445920.60919933</v>
      </c>
      <c r="C79" s="130">
        <f t="shared" ca="1" si="38"/>
        <v>35997415.266591728</v>
      </c>
      <c r="D79" s="130">
        <f t="shared" ca="1" si="39"/>
        <v>14991634.687749978</v>
      </c>
      <c r="E79" s="130">
        <f t="shared" ca="1" si="40"/>
        <v>5347467.2327919276</v>
      </c>
      <c r="F79" s="130">
        <f t="shared" ca="1" si="41"/>
        <v>30572252.553667013</v>
      </c>
      <c r="G79" s="180">
        <f t="shared" ca="1" si="42"/>
        <v>140354690.34999996</v>
      </c>
      <c r="I79" s="98"/>
    </row>
    <row r="80" spans="1:9" x14ac:dyDescent="0.2">
      <c r="A80" s="220" t="s">
        <v>115</v>
      </c>
      <c r="B80" s="130">
        <f t="shared" ca="1" si="37"/>
        <v>137348672.46854219</v>
      </c>
      <c r="C80" s="130">
        <f t="shared" ca="1" si="38"/>
        <v>162898608.03999937</v>
      </c>
      <c r="D80" s="130">
        <f t="shared" ca="1" si="39"/>
        <v>86912598.104525089</v>
      </c>
      <c r="E80" s="130">
        <f t="shared" ca="1" si="40"/>
        <v>147261270.30215335</v>
      </c>
      <c r="F80" s="130">
        <f t="shared" ca="1" si="41"/>
        <v>10422218.084779972</v>
      </c>
      <c r="G80" s="180">
        <f t="shared" ca="1" si="42"/>
        <v>544843367</v>
      </c>
      <c r="I80" s="98"/>
    </row>
    <row r="81" spans="1:48" x14ac:dyDescent="0.2">
      <c r="A81" s="220" t="s">
        <v>690</v>
      </c>
      <c r="B81" s="130">
        <f t="shared" ca="1" si="37"/>
        <v>39989112.461067677</v>
      </c>
      <c r="C81" s="130">
        <f t="shared" ca="1" si="38"/>
        <v>22792528.525113076</v>
      </c>
      <c r="D81" s="130">
        <f t="shared" ca="1" si="39"/>
        <v>11751534.798050247</v>
      </c>
      <c r="E81" s="130">
        <f t="shared" ca="1" si="40"/>
        <v>0</v>
      </c>
      <c r="F81" s="130">
        <f t="shared" ca="1" si="41"/>
        <v>2251046.2157690069</v>
      </c>
      <c r="G81" s="180">
        <f t="shared" ca="1" si="42"/>
        <v>76784222</v>
      </c>
      <c r="I81" s="98"/>
    </row>
    <row r="82" spans="1:48" x14ac:dyDescent="0.2">
      <c r="A82" s="220" t="s">
        <v>117</v>
      </c>
      <c r="B82" s="130">
        <f t="shared" ca="1" si="37"/>
        <v>24613485.291410372</v>
      </c>
      <c r="C82" s="130">
        <f t="shared" ca="1" si="38"/>
        <v>42770140.024766043</v>
      </c>
      <c r="D82" s="130">
        <f t="shared" ca="1" si="39"/>
        <v>41290919.358880982</v>
      </c>
      <c r="E82" s="130">
        <f t="shared" ca="1" si="40"/>
        <v>16650188.221329248</v>
      </c>
      <c r="F82" s="130">
        <f t="shared" ca="1" si="41"/>
        <v>4644514.0980480472</v>
      </c>
      <c r="G82" s="180">
        <f t="shared" ca="1" si="42"/>
        <v>129969246.99443468</v>
      </c>
      <c r="I82" s="98"/>
    </row>
    <row r="83" spans="1:48" x14ac:dyDescent="0.2">
      <c r="A83" s="220" t="s">
        <v>691</v>
      </c>
      <c r="B83" s="130">
        <f t="shared" ca="1" si="37"/>
        <v>43103328.176084243</v>
      </c>
      <c r="C83" s="130">
        <f t="shared" ca="1" si="38"/>
        <v>52174699.159939207</v>
      </c>
      <c r="D83" s="130">
        <f t="shared" ca="1" si="39"/>
        <v>36687828.134221986</v>
      </c>
      <c r="E83" s="130">
        <f t="shared" ca="1" si="40"/>
        <v>8696291.9280738235</v>
      </c>
      <c r="F83" s="130">
        <f t="shared" ca="1" si="41"/>
        <v>976378.60168074723</v>
      </c>
      <c r="G83" s="180">
        <f t="shared" ca="1" si="42"/>
        <v>141638526</v>
      </c>
      <c r="I83" s="98"/>
    </row>
    <row r="84" spans="1:48" x14ac:dyDescent="0.2">
      <c r="A84" s="220" t="s">
        <v>694</v>
      </c>
      <c r="B84" s="130">
        <f t="shared" ca="1" si="37"/>
        <v>75467580.963856459</v>
      </c>
      <c r="C84" s="130">
        <f t="shared" ca="1" si="38"/>
        <v>92602403.617301047</v>
      </c>
      <c r="D84" s="130">
        <f t="shared" ca="1" si="39"/>
        <v>26432950.018037267</v>
      </c>
      <c r="E84" s="130">
        <f t="shared" ca="1" si="40"/>
        <v>5533872.400805233</v>
      </c>
      <c r="F84" s="130">
        <f t="shared" ca="1" si="41"/>
        <v>0</v>
      </c>
      <c r="G84" s="180">
        <f t="shared" ca="1" si="42"/>
        <v>200036807</v>
      </c>
      <c r="I84" s="98"/>
    </row>
    <row r="85" spans="1:48" x14ac:dyDescent="0.2">
      <c r="A85" s="221" t="s">
        <v>704</v>
      </c>
      <c r="B85" s="130">
        <f t="shared" ca="1" si="37"/>
        <v>150220192.8901006</v>
      </c>
      <c r="C85" s="130">
        <f t="shared" ca="1" si="38"/>
        <v>160518059.75533456</v>
      </c>
      <c r="D85" s="130">
        <f t="shared" ca="1" si="39"/>
        <v>56184461.022498146</v>
      </c>
      <c r="E85" s="130">
        <f t="shared" ca="1" si="40"/>
        <v>8631158.7968293559</v>
      </c>
      <c r="F85" s="130">
        <f t="shared" ca="1" si="41"/>
        <v>2846569.5829932806</v>
      </c>
      <c r="G85" s="180">
        <f t="shared" ca="1" si="42"/>
        <v>378400442.04775596</v>
      </c>
      <c r="I85" s="98"/>
    </row>
    <row r="86" spans="1:48" x14ac:dyDescent="0.2">
      <c r="A86" s="220" t="s">
        <v>695</v>
      </c>
      <c r="B86" s="130">
        <f t="shared" ca="1" si="37"/>
        <v>11458348.285190834</v>
      </c>
      <c r="C86" s="130">
        <f t="shared" ca="1" si="38"/>
        <v>12906000.994467661</v>
      </c>
      <c r="D86" s="130">
        <f t="shared" ca="1" si="39"/>
        <v>7854186.7203415064</v>
      </c>
      <c r="E86" s="130">
        <f t="shared" ca="1" si="40"/>
        <v>0</v>
      </c>
      <c r="F86" s="130">
        <f t="shared" ca="1" si="41"/>
        <v>0</v>
      </c>
      <c r="G86" s="180">
        <f t="shared" ca="1" si="42"/>
        <v>32218536</v>
      </c>
      <c r="I86" s="98"/>
    </row>
    <row r="87" spans="1:48" ht="15" thickBot="1" x14ac:dyDescent="0.25">
      <c r="A87" s="222" t="s">
        <v>35</v>
      </c>
      <c r="B87" s="135">
        <f t="shared" ca="1" si="37"/>
        <v>2199743346.8836408</v>
      </c>
      <c r="C87" s="136">
        <f t="shared" ca="1" si="38"/>
        <v>2993798014.9309821</v>
      </c>
      <c r="D87" s="136">
        <f t="shared" ca="1" si="39"/>
        <v>1795613059.9891391</v>
      </c>
      <c r="E87" s="136">
        <f t="shared" ca="1" si="40"/>
        <v>1567847925.3665092</v>
      </c>
      <c r="F87" s="136">
        <f t="shared" ca="1" si="41"/>
        <v>307279055.00315177</v>
      </c>
      <c r="G87" s="181">
        <f t="shared" ca="1" si="42"/>
        <v>8864281402.1734238</v>
      </c>
      <c r="I87" s="98"/>
    </row>
    <row r="88" spans="1:48" ht="15" thickBot="1" x14ac:dyDescent="0.25">
      <c r="I88" s="98"/>
    </row>
    <row r="89" spans="1:48" x14ac:dyDescent="0.2">
      <c r="A89" s="161" t="s">
        <v>184</v>
      </c>
      <c r="B89" s="162" t="s">
        <v>213</v>
      </c>
      <c r="C89" s="150" t="s">
        <v>214</v>
      </c>
      <c r="D89" s="150" t="s">
        <v>215</v>
      </c>
      <c r="E89" s="150" t="s">
        <v>216</v>
      </c>
      <c r="F89" s="150" t="s">
        <v>217</v>
      </c>
      <c r="G89" s="151" t="s">
        <v>32</v>
      </c>
      <c r="AP89" s="1"/>
      <c r="AQ89" s="1"/>
      <c r="AR89" s="1"/>
      <c r="AS89" s="1"/>
      <c r="AT89" s="1"/>
      <c r="AU89" s="1"/>
      <c r="AV89" s="1"/>
    </row>
    <row r="90" spans="1:48" x14ac:dyDescent="0.2">
      <c r="A90" s="179" t="s">
        <v>705</v>
      </c>
      <c r="B90" s="130">
        <f t="shared" ref="B90:G99" ca="1" si="43">IF(B7&gt;0,B51/B7,0)</f>
        <v>246.75181893862759</v>
      </c>
      <c r="C90" s="130">
        <f t="shared" ca="1" si="43"/>
        <v>462.9298584120362</v>
      </c>
      <c r="D90" s="130">
        <f t="shared" ca="1" si="43"/>
        <v>679.68309106970094</v>
      </c>
      <c r="E90" s="130">
        <f t="shared" ca="1" si="43"/>
        <v>3694.8664730481564</v>
      </c>
      <c r="F90" s="130">
        <f t="shared" ca="1" si="43"/>
        <v>0</v>
      </c>
      <c r="G90" s="180">
        <f t="shared" ca="1" si="43"/>
        <v>483.12182896758287</v>
      </c>
      <c r="AP90" s="1"/>
      <c r="AQ90" s="1"/>
      <c r="AR90" s="1"/>
      <c r="AS90" s="1"/>
      <c r="AT90" s="1"/>
      <c r="AU90" s="1"/>
      <c r="AV90" s="1"/>
    </row>
    <row r="91" spans="1:48" x14ac:dyDescent="0.2">
      <c r="A91" s="220" t="s">
        <v>706</v>
      </c>
      <c r="B91" s="130">
        <f t="shared" ca="1" si="43"/>
        <v>542.73528010056305</v>
      </c>
      <c r="C91" s="130">
        <f t="shared" ca="1" si="43"/>
        <v>969.17062532576119</v>
      </c>
      <c r="D91" s="130">
        <f t="shared" ca="1" si="43"/>
        <v>2659.3862566630723</v>
      </c>
      <c r="E91" s="130">
        <f t="shared" ca="1" si="43"/>
        <v>6678.8063013234632</v>
      </c>
      <c r="F91" s="130">
        <f t="shared" ca="1" si="43"/>
        <v>1724.9142505315756</v>
      </c>
      <c r="G91" s="180">
        <f t="shared" ca="1" si="43"/>
        <v>1280.8838584669879</v>
      </c>
      <c r="AP91" s="1"/>
      <c r="AQ91" s="1"/>
      <c r="AR91" s="1"/>
      <c r="AS91" s="1"/>
      <c r="AT91" s="1"/>
      <c r="AU91" s="1"/>
      <c r="AV91" s="1"/>
    </row>
    <row r="92" spans="1:48" x14ac:dyDescent="0.2">
      <c r="A92" s="220" t="s">
        <v>707</v>
      </c>
      <c r="B92" s="130">
        <f t="shared" ca="1" si="43"/>
        <v>290.95698242129146</v>
      </c>
      <c r="C92" s="130">
        <f t="shared" ca="1" si="43"/>
        <v>516.27151339918066</v>
      </c>
      <c r="D92" s="130">
        <f t="shared" ca="1" si="43"/>
        <v>951.81148360037912</v>
      </c>
      <c r="E92" s="130">
        <f t="shared" ca="1" si="43"/>
        <v>4572.685395540806</v>
      </c>
      <c r="F92" s="130">
        <f t="shared" ca="1" si="43"/>
        <v>1266.4745624695922</v>
      </c>
      <c r="G92" s="180">
        <f t="shared" ca="1" si="43"/>
        <v>664.04836433867911</v>
      </c>
      <c r="AP92" s="1"/>
      <c r="AQ92" s="1"/>
      <c r="AR92" s="1"/>
      <c r="AS92" s="1"/>
      <c r="AT92" s="1"/>
      <c r="AU92" s="1"/>
      <c r="AV92" s="1"/>
    </row>
    <row r="93" spans="1:48" x14ac:dyDescent="0.2">
      <c r="A93" s="220" t="s">
        <v>708</v>
      </c>
      <c r="B93" s="130">
        <f t="shared" ca="1" si="43"/>
        <v>228.1623226915448</v>
      </c>
      <c r="C93" s="130">
        <f t="shared" ca="1" si="43"/>
        <v>471.56580102559815</v>
      </c>
      <c r="D93" s="130">
        <f t="shared" ca="1" si="43"/>
        <v>1283.3675888457683</v>
      </c>
      <c r="E93" s="130">
        <f t="shared" ca="1" si="43"/>
        <v>3927.3466359244071</v>
      </c>
      <c r="F93" s="130">
        <f t="shared" ca="1" si="43"/>
        <v>1347.9324430830568</v>
      </c>
      <c r="G93" s="180">
        <f t="shared" ca="1" si="43"/>
        <v>468.16031277775869</v>
      </c>
      <c r="AP93" s="1"/>
      <c r="AQ93" s="1"/>
      <c r="AR93" s="1"/>
      <c r="AS93" s="1"/>
      <c r="AT93" s="1"/>
      <c r="AU93" s="1"/>
      <c r="AV93" s="1"/>
    </row>
    <row r="94" spans="1:48" x14ac:dyDescent="0.2">
      <c r="A94" s="220" t="s">
        <v>869</v>
      </c>
      <c r="B94" s="130">
        <f t="shared" ca="1" si="43"/>
        <v>244.94320399709881</v>
      </c>
      <c r="C94" s="130">
        <f t="shared" ca="1" si="43"/>
        <v>400.59574455700636</v>
      </c>
      <c r="D94" s="130">
        <f t="shared" ca="1" si="43"/>
        <v>878.16476107064523</v>
      </c>
      <c r="E94" s="130">
        <f t="shared" ca="1" si="43"/>
        <v>2816.8877162799267</v>
      </c>
      <c r="F94" s="130">
        <f t="shared" ca="1" si="43"/>
        <v>0</v>
      </c>
      <c r="G94" s="180">
        <f t="shared" ca="1" si="43"/>
        <v>365.01199151241667</v>
      </c>
      <c r="AP94" s="1"/>
      <c r="AQ94" s="1"/>
      <c r="AR94" s="1"/>
      <c r="AS94" s="1"/>
      <c r="AT94" s="1"/>
      <c r="AU94" s="1"/>
      <c r="AV94" s="1"/>
    </row>
    <row r="95" spans="1:48" x14ac:dyDescent="0.2">
      <c r="A95" s="221" t="s">
        <v>709</v>
      </c>
      <c r="B95" s="130">
        <f t="shared" ca="1" si="43"/>
        <v>294.85834383423639</v>
      </c>
      <c r="C95" s="130">
        <f t="shared" ca="1" si="43"/>
        <v>407.36651099466724</v>
      </c>
      <c r="D95" s="130">
        <f t="shared" ca="1" si="43"/>
        <v>469.30164836462177</v>
      </c>
      <c r="E95" s="130">
        <f t="shared" ca="1" si="43"/>
        <v>0</v>
      </c>
      <c r="F95" s="130">
        <f t="shared" ca="1" si="43"/>
        <v>0</v>
      </c>
      <c r="G95" s="180">
        <f t="shared" ca="1" si="43"/>
        <v>360.33603539470761</v>
      </c>
      <c r="AP95" s="1"/>
      <c r="AQ95" s="1"/>
      <c r="AR95" s="1"/>
      <c r="AS95" s="1"/>
      <c r="AT95" s="1"/>
      <c r="AU95" s="1"/>
      <c r="AV95" s="1"/>
    </row>
    <row r="96" spans="1:48" x14ac:dyDescent="0.2">
      <c r="A96" s="220" t="s">
        <v>710</v>
      </c>
      <c r="B96" s="130">
        <f t="shared" ca="1" si="43"/>
        <v>220.15520534352038</v>
      </c>
      <c r="C96" s="130">
        <f t="shared" ca="1" si="43"/>
        <v>468.04600150342344</v>
      </c>
      <c r="D96" s="130">
        <f t="shared" ca="1" si="43"/>
        <v>1259.7117391492629</v>
      </c>
      <c r="E96" s="130">
        <f t="shared" ca="1" si="43"/>
        <v>3864.9218807250095</v>
      </c>
      <c r="F96" s="130">
        <f t="shared" ca="1" si="43"/>
        <v>0</v>
      </c>
      <c r="G96" s="180">
        <f t="shared" ca="1" si="43"/>
        <v>446.29564863809122</v>
      </c>
      <c r="AP96" s="1"/>
      <c r="AQ96" s="1"/>
      <c r="AR96" s="1"/>
      <c r="AS96" s="1"/>
      <c r="AT96" s="1"/>
      <c r="AU96" s="1"/>
      <c r="AV96" s="1"/>
    </row>
    <row r="97" spans="1:48" x14ac:dyDescent="0.2">
      <c r="A97" s="220" t="s">
        <v>711</v>
      </c>
      <c r="B97" s="130">
        <f t="shared" ca="1" si="43"/>
        <v>298.31800927798542</v>
      </c>
      <c r="C97" s="130">
        <f t="shared" ca="1" si="43"/>
        <v>449.87716372744376</v>
      </c>
      <c r="D97" s="130">
        <f t="shared" ca="1" si="43"/>
        <v>647.72520785649442</v>
      </c>
      <c r="E97" s="130">
        <f t="shared" ca="1" si="43"/>
        <v>1933.2929566866787</v>
      </c>
      <c r="F97" s="130">
        <f t="shared" ca="1" si="43"/>
        <v>0</v>
      </c>
      <c r="G97" s="180">
        <f t="shared" ca="1" si="43"/>
        <v>447.65406855175439</v>
      </c>
      <c r="AP97" s="1"/>
      <c r="AQ97" s="1"/>
      <c r="AR97" s="1"/>
      <c r="AS97" s="1"/>
      <c r="AT97" s="1"/>
      <c r="AU97" s="1"/>
      <c r="AV97" s="1"/>
    </row>
    <row r="98" spans="1:48" x14ac:dyDescent="0.2">
      <c r="A98" s="220" t="s">
        <v>109</v>
      </c>
      <c r="B98" s="130">
        <f t="shared" ca="1" si="43"/>
        <v>251.31573207970629</v>
      </c>
      <c r="C98" s="130">
        <f t="shared" ca="1" si="43"/>
        <v>496.95920053794504</v>
      </c>
      <c r="D98" s="130">
        <f t="shared" ca="1" si="43"/>
        <v>1834.6862255471485</v>
      </c>
      <c r="E98" s="130">
        <f t="shared" ca="1" si="43"/>
        <v>4640.1054086975037</v>
      </c>
      <c r="F98" s="130">
        <f t="shared" ca="1" si="43"/>
        <v>4111.7830810527039</v>
      </c>
      <c r="G98" s="180">
        <f t="shared" ca="1" si="43"/>
        <v>760.59629374192878</v>
      </c>
      <c r="AP98" s="1"/>
      <c r="AQ98" s="1"/>
      <c r="AR98" s="1"/>
      <c r="AS98" s="1"/>
      <c r="AT98" s="1"/>
      <c r="AU98" s="1"/>
      <c r="AV98" s="1"/>
    </row>
    <row r="99" spans="1:48" x14ac:dyDescent="0.2">
      <c r="A99" s="220" t="s">
        <v>697</v>
      </c>
      <c r="B99" s="130">
        <f t="shared" ca="1" si="43"/>
        <v>432.93025584255258</v>
      </c>
      <c r="C99" s="130">
        <f t="shared" ca="1" si="43"/>
        <v>870.04624849578988</v>
      </c>
      <c r="D99" s="130">
        <f t="shared" ca="1" si="43"/>
        <v>3170.1813583783846</v>
      </c>
      <c r="E99" s="130">
        <f t="shared" ca="1" si="43"/>
        <v>7819.1395805647244</v>
      </c>
      <c r="F99" s="130">
        <f t="shared" ca="1" si="43"/>
        <v>0</v>
      </c>
      <c r="G99" s="180">
        <f t="shared" ca="1" si="43"/>
        <v>723.11655454848494</v>
      </c>
      <c r="AP99" s="1"/>
      <c r="AQ99" s="1"/>
      <c r="AR99" s="1"/>
      <c r="AS99" s="1"/>
      <c r="AT99" s="1"/>
      <c r="AU99" s="1"/>
      <c r="AV99" s="1"/>
    </row>
    <row r="100" spans="1:48" x14ac:dyDescent="0.2">
      <c r="A100" s="220" t="s">
        <v>693</v>
      </c>
      <c r="B100" s="130">
        <f t="shared" ref="B100:G109" ca="1" si="44">IF(B17&gt;0,B61/B17,0)</f>
        <v>362.03782521731614</v>
      </c>
      <c r="C100" s="130">
        <f t="shared" ca="1" si="44"/>
        <v>799.47071211503828</v>
      </c>
      <c r="D100" s="130">
        <f t="shared" ca="1" si="44"/>
        <v>955.78625761719661</v>
      </c>
      <c r="E100" s="130">
        <f t="shared" ca="1" si="44"/>
        <v>2770.9671477231109</v>
      </c>
      <c r="F100" s="130">
        <f t="shared" ca="1" si="44"/>
        <v>0</v>
      </c>
      <c r="G100" s="180">
        <f t="shared" ca="1" si="44"/>
        <v>521.00267356992219</v>
      </c>
      <c r="AP100" s="1"/>
      <c r="AQ100" s="1"/>
      <c r="AR100" s="1"/>
      <c r="AS100" s="1"/>
      <c r="AT100" s="1"/>
      <c r="AU100" s="1"/>
      <c r="AV100" s="1"/>
    </row>
    <row r="101" spans="1:48" x14ac:dyDescent="0.2">
      <c r="A101" s="220" t="s">
        <v>696</v>
      </c>
      <c r="B101" s="130">
        <f t="shared" ca="1" si="44"/>
        <v>229.40803081185052</v>
      </c>
      <c r="C101" s="130">
        <f t="shared" ca="1" si="44"/>
        <v>414.33544227849455</v>
      </c>
      <c r="D101" s="130">
        <f t="shared" ca="1" si="44"/>
        <v>908.50218294594924</v>
      </c>
      <c r="E101" s="130">
        <f t="shared" ca="1" si="44"/>
        <v>841.32657450528814</v>
      </c>
      <c r="F101" s="130">
        <f t="shared" ca="1" si="44"/>
        <v>0</v>
      </c>
      <c r="G101" s="180">
        <f t="shared" ca="1" si="44"/>
        <v>365.22934340593105</v>
      </c>
      <c r="AP101" s="1"/>
      <c r="AQ101" s="1"/>
      <c r="AR101" s="1"/>
      <c r="AS101" s="1"/>
      <c r="AT101" s="1"/>
      <c r="AU101" s="1"/>
      <c r="AV101" s="1"/>
    </row>
    <row r="102" spans="1:48" x14ac:dyDescent="0.2">
      <c r="A102" s="220" t="s">
        <v>703</v>
      </c>
      <c r="B102" s="130">
        <f t="shared" ca="1" si="44"/>
        <v>467.15690949186387</v>
      </c>
      <c r="C102" s="130">
        <f t="shared" ca="1" si="44"/>
        <v>463.35719967395801</v>
      </c>
      <c r="D102" s="130">
        <f t="shared" ca="1" si="44"/>
        <v>903.10685294647965</v>
      </c>
      <c r="E102" s="130">
        <f t="shared" ca="1" si="44"/>
        <v>0</v>
      </c>
      <c r="F102" s="130">
        <f t="shared" ca="1" si="44"/>
        <v>0</v>
      </c>
      <c r="G102" s="180">
        <f t="shared" ca="1" si="44"/>
        <v>546.75674498662408</v>
      </c>
      <c r="AP102" s="1"/>
      <c r="AQ102" s="1"/>
      <c r="AR102" s="1"/>
      <c r="AS102" s="1"/>
      <c r="AT102" s="1"/>
      <c r="AU102" s="1"/>
      <c r="AV102" s="1"/>
    </row>
    <row r="103" spans="1:48" x14ac:dyDescent="0.2">
      <c r="A103" s="220" t="s">
        <v>698</v>
      </c>
      <c r="B103" s="130">
        <f t="shared" ca="1" si="44"/>
        <v>275.98855588837392</v>
      </c>
      <c r="C103" s="130">
        <f t="shared" ca="1" si="44"/>
        <v>425.35032178919693</v>
      </c>
      <c r="D103" s="130">
        <f t="shared" ca="1" si="44"/>
        <v>489.51159880937018</v>
      </c>
      <c r="E103" s="130">
        <f t="shared" ca="1" si="44"/>
        <v>573.89207627778603</v>
      </c>
      <c r="F103" s="130">
        <f t="shared" ca="1" si="44"/>
        <v>0</v>
      </c>
      <c r="G103" s="180">
        <f t="shared" ca="1" si="44"/>
        <v>389.51211877702519</v>
      </c>
      <c r="AP103" s="1"/>
      <c r="AQ103" s="1"/>
      <c r="AR103" s="1"/>
      <c r="AS103" s="1"/>
      <c r="AT103" s="1"/>
      <c r="AU103" s="1"/>
      <c r="AV103" s="1"/>
    </row>
    <row r="104" spans="1:48" x14ac:dyDescent="0.2">
      <c r="A104" s="220" t="s">
        <v>699</v>
      </c>
      <c r="B104" s="130">
        <f t="shared" ca="1" si="44"/>
        <v>294.77115013481591</v>
      </c>
      <c r="C104" s="130">
        <f t="shared" ca="1" si="44"/>
        <v>569.23713993413719</v>
      </c>
      <c r="D104" s="130">
        <f t="shared" ca="1" si="44"/>
        <v>808.21802392035943</v>
      </c>
      <c r="E104" s="130">
        <f t="shared" ca="1" si="44"/>
        <v>1794.7244063877274</v>
      </c>
      <c r="F104" s="130">
        <f t="shared" ca="1" si="44"/>
        <v>0</v>
      </c>
      <c r="G104" s="180">
        <f t="shared" ca="1" si="44"/>
        <v>462.58703499996562</v>
      </c>
      <c r="AP104" s="1"/>
      <c r="AQ104" s="1"/>
      <c r="AR104" s="1"/>
      <c r="AS104" s="1"/>
      <c r="AT104" s="1"/>
      <c r="AU104" s="1"/>
      <c r="AV104" s="1"/>
    </row>
    <row r="105" spans="1:48" x14ac:dyDescent="0.2">
      <c r="A105" s="220" t="s">
        <v>700</v>
      </c>
      <c r="B105" s="130">
        <f t="shared" ca="1" si="44"/>
        <v>398.17226507279355</v>
      </c>
      <c r="C105" s="130">
        <f t="shared" ca="1" si="44"/>
        <v>648.70135431579513</v>
      </c>
      <c r="D105" s="130">
        <f t="shared" ca="1" si="44"/>
        <v>717.25536476576883</v>
      </c>
      <c r="E105" s="130">
        <f t="shared" ca="1" si="44"/>
        <v>1027.4117869985923</v>
      </c>
      <c r="F105" s="130">
        <f t="shared" ca="1" si="44"/>
        <v>0</v>
      </c>
      <c r="G105" s="180">
        <f t="shared" ca="1" si="44"/>
        <v>532.7945626707899</v>
      </c>
      <c r="AP105" s="1"/>
      <c r="AQ105" s="1"/>
      <c r="AR105" s="1"/>
      <c r="AS105" s="1"/>
      <c r="AT105" s="1"/>
      <c r="AU105" s="1"/>
      <c r="AV105" s="1"/>
    </row>
    <row r="106" spans="1:48" x14ac:dyDescent="0.2">
      <c r="A106" s="220" t="s">
        <v>701</v>
      </c>
      <c r="B106" s="130">
        <f t="shared" ca="1" si="44"/>
        <v>290.34119089038143</v>
      </c>
      <c r="C106" s="130">
        <f t="shared" ca="1" si="44"/>
        <v>382.00122060811037</v>
      </c>
      <c r="D106" s="130">
        <f t="shared" ca="1" si="44"/>
        <v>578.63869703046498</v>
      </c>
      <c r="E106" s="130">
        <f t="shared" ca="1" si="44"/>
        <v>0</v>
      </c>
      <c r="F106" s="130">
        <f t="shared" ca="1" si="44"/>
        <v>0</v>
      </c>
      <c r="G106" s="180">
        <f t="shared" ca="1" si="44"/>
        <v>371.83376985708594</v>
      </c>
      <c r="AP106" s="1"/>
      <c r="AQ106" s="1"/>
      <c r="AR106" s="1"/>
      <c r="AS106" s="1"/>
      <c r="AT106" s="1"/>
      <c r="AU106" s="1"/>
      <c r="AV106" s="1"/>
    </row>
    <row r="107" spans="1:48" x14ac:dyDescent="0.2">
      <c r="A107" s="220" t="s">
        <v>716</v>
      </c>
      <c r="B107" s="130">
        <f t="shared" ca="1" si="44"/>
        <v>254.47995947200585</v>
      </c>
      <c r="C107" s="130">
        <f t="shared" ca="1" si="44"/>
        <v>457.75749474676223</v>
      </c>
      <c r="D107" s="130">
        <f t="shared" ca="1" si="44"/>
        <v>795.75547497214473</v>
      </c>
      <c r="E107" s="130">
        <f t="shared" ca="1" si="44"/>
        <v>6769.5925418938023</v>
      </c>
      <c r="F107" s="130">
        <f t="shared" ca="1" si="44"/>
        <v>0</v>
      </c>
      <c r="G107" s="180">
        <f t="shared" ca="1" si="44"/>
        <v>373.46203202710825</v>
      </c>
      <c r="O107" s="219"/>
      <c r="AP107" s="1"/>
      <c r="AQ107" s="1"/>
      <c r="AR107" s="1"/>
      <c r="AS107" s="1"/>
      <c r="AT107" s="1"/>
      <c r="AU107" s="1"/>
      <c r="AV107" s="1"/>
    </row>
    <row r="108" spans="1:48" x14ac:dyDescent="0.2">
      <c r="A108" s="220" t="s">
        <v>702</v>
      </c>
      <c r="B108" s="130">
        <f t="shared" ca="1" si="44"/>
        <v>419.82402046053352</v>
      </c>
      <c r="C108" s="130">
        <f t="shared" ca="1" si="44"/>
        <v>617.1993467946827</v>
      </c>
      <c r="D108" s="130">
        <f t="shared" ca="1" si="44"/>
        <v>1120.817729825643</v>
      </c>
      <c r="E108" s="130">
        <f t="shared" ca="1" si="44"/>
        <v>1382.9972734397204</v>
      </c>
      <c r="F108" s="130">
        <f t="shared" ca="1" si="44"/>
        <v>0</v>
      </c>
      <c r="G108" s="180">
        <f t="shared" ca="1" si="44"/>
        <v>605.49292407522034</v>
      </c>
      <c r="AP108" s="1"/>
      <c r="AQ108" s="1"/>
      <c r="AR108" s="1"/>
      <c r="AS108" s="1"/>
      <c r="AT108" s="1"/>
      <c r="AU108" s="1"/>
      <c r="AV108" s="1"/>
    </row>
    <row r="109" spans="1:48" x14ac:dyDescent="0.2">
      <c r="A109" s="220" t="s">
        <v>127</v>
      </c>
      <c r="B109" s="130">
        <f t="shared" ca="1" si="44"/>
        <v>270.34612987148307</v>
      </c>
      <c r="C109" s="130">
        <f t="shared" ca="1" si="44"/>
        <v>419.60384491283497</v>
      </c>
      <c r="D109" s="130">
        <f t="shared" ca="1" si="44"/>
        <v>602.59099438564385</v>
      </c>
      <c r="E109" s="130">
        <f t="shared" ca="1" si="44"/>
        <v>1900.934493416243</v>
      </c>
      <c r="F109" s="130">
        <f t="shared" ca="1" si="44"/>
        <v>0</v>
      </c>
      <c r="G109" s="180">
        <f t="shared" ca="1" si="44"/>
        <v>384.46142711769249</v>
      </c>
      <c r="AP109" s="1"/>
      <c r="AQ109" s="1"/>
      <c r="AR109" s="1"/>
      <c r="AS109" s="1"/>
      <c r="AT109" s="1"/>
      <c r="AU109" s="1"/>
      <c r="AV109" s="1"/>
    </row>
    <row r="110" spans="1:48" x14ac:dyDescent="0.2">
      <c r="A110" s="220" t="s">
        <v>119</v>
      </c>
      <c r="B110" s="130">
        <f t="shared" ref="B110:G119" ca="1" si="45">IF(B27&gt;0,B71/B27,0)</f>
        <v>267.12235775732631</v>
      </c>
      <c r="C110" s="130">
        <f t="shared" ca="1" si="45"/>
        <v>472.6714511557667</v>
      </c>
      <c r="D110" s="130">
        <f t="shared" ca="1" si="45"/>
        <v>1605.1812474886781</v>
      </c>
      <c r="E110" s="130">
        <f t="shared" ca="1" si="45"/>
        <v>4654.4152798106179</v>
      </c>
      <c r="F110" s="130">
        <f t="shared" ca="1" si="45"/>
        <v>1024.9810210797182</v>
      </c>
      <c r="G110" s="180">
        <f t="shared" ca="1" si="45"/>
        <v>610.99146525134961</v>
      </c>
      <c r="AP110" s="1"/>
      <c r="AQ110" s="1"/>
      <c r="AR110" s="1"/>
      <c r="AS110" s="1"/>
      <c r="AT110" s="1"/>
      <c r="AU110" s="1"/>
      <c r="AV110" s="1"/>
    </row>
    <row r="111" spans="1:48" x14ac:dyDescent="0.2">
      <c r="A111" s="220" t="s">
        <v>712</v>
      </c>
      <c r="B111" s="130">
        <f t="shared" ca="1" si="45"/>
        <v>389.86664372707384</v>
      </c>
      <c r="C111" s="130">
        <f t="shared" ca="1" si="45"/>
        <v>502.3656064117157</v>
      </c>
      <c r="D111" s="130">
        <f t="shared" ca="1" si="45"/>
        <v>728.45329755458329</v>
      </c>
      <c r="E111" s="130">
        <f t="shared" ca="1" si="45"/>
        <v>1173.5332570944267</v>
      </c>
      <c r="F111" s="130">
        <f t="shared" ca="1" si="45"/>
        <v>0</v>
      </c>
      <c r="G111" s="180">
        <f t="shared" ca="1" si="45"/>
        <v>538.2466745603142</v>
      </c>
      <c r="AP111" s="1"/>
      <c r="AQ111" s="1"/>
      <c r="AR111" s="1"/>
      <c r="AS111" s="1"/>
      <c r="AT111" s="1"/>
      <c r="AU111" s="1"/>
      <c r="AV111" s="1"/>
    </row>
    <row r="112" spans="1:48" x14ac:dyDescent="0.2">
      <c r="A112" s="220" t="s">
        <v>713</v>
      </c>
      <c r="B112" s="130">
        <f t="shared" ca="1" si="45"/>
        <v>292.69579664607784</v>
      </c>
      <c r="C112" s="130">
        <f t="shared" ca="1" si="45"/>
        <v>454.63355728226696</v>
      </c>
      <c r="D112" s="130">
        <f t="shared" ca="1" si="45"/>
        <v>543.43392852691829</v>
      </c>
      <c r="E112" s="130">
        <f t="shared" ca="1" si="45"/>
        <v>0</v>
      </c>
      <c r="F112" s="130">
        <f t="shared" ca="1" si="45"/>
        <v>0</v>
      </c>
      <c r="G112" s="180">
        <f t="shared" ca="1" si="45"/>
        <v>402.16789292980673</v>
      </c>
      <c r="AP112" s="1"/>
      <c r="AQ112" s="1"/>
      <c r="AR112" s="1"/>
      <c r="AS112" s="1"/>
      <c r="AT112" s="1"/>
      <c r="AU112" s="1"/>
      <c r="AV112" s="1"/>
    </row>
    <row r="113" spans="1:48" x14ac:dyDescent="0.2">
      <c r="A113" s="220" t="s">
        <v>714</v>
      </c>
      <c r="B113" s="130">
        <f t="shared" ca="1" si="45"/>
        <v>275.52142118012125</v>
      </c>
      <c r="C113" s="130">
        <f t="shared" ca="1" si="45"/>
        <v>430.09043825988857</v>
      </c>
      <c r="D113" s="130">
        <f t="shared" ca="1" si="45"/>
        <v>787.43539287338172</v>
      </c>
      <c r="E113" s="130">
        <f t="shared" ca="1" si="45"/>
        <v>0</v>
      </c>
      <c r="F113" s="130">
        <f t="shared" ca="1" si="45"/>
        <v>0</v>
      </c>
      <c r="G113" s="180">
        <f t="shared" ca="1" si="45"/>
        <v>455.02624178876783</v>
      </c>
      <c r="AP113" s="1"/>
      <c r="AQ113" s="1"/>
      <c r="AR113" s="1"/>
      <c r="AS113" s="1"/>
      <c r="AT113" s="1"/>
      <c r="AU113" s="1"/>
      <c r="AV113" s="1"/>
    </row>
    <row r="114" spans="1:48" x14ac:dyDescent="0.2">
      <c r="A114" s="220" t="s">
        <v>692</v>
      </c>
      <c r="B114" s="130">
        <f t="shared" ca="1" si="45"/>
        <v>347.08457094872455</v>
      </c>
      <c r="C114" s="130">
        <f t="shared" ca="1" si="45"/>
        <v>639.62772561887641</v>
      </c>
      <c r="D114" s="130">
        <f t="shared" ca="1" si="45"/>
        <v>1125.251903276853</v>
      </c>
      <c r="E114" s="130">
        <f t="shared" ca="1" si="45"/>
        <v>0</v>
      </c>
      <c r="F114" s="130">
        <f t="shared" ca="1" si="45"/>
        <v>0</v>
      </c>
      <c r="G114" s="180">
        <f t="shared" ca="1" si="45"/>
        <v>518.08509873810692</v>
      </c>
      <c r="AP114" s="1"/>
      <c r="AQ114" s="1"/>
      <c r="AR114" s="1"/>
      <c r="AS114" s="1"/>
      <c r="AT114" s="1"/>
      <c r="AU114" s="1"/>
      <c r="AV114" s="1"/>
    </row>
    <row r="115" spans="1:48" x14ac:dyDescent="0.2">
      <c r="A115" s="220" t="s">
        <v>97</v>
      </c>
      <c r="B115" s="130">
        <f t="shared" ca="1" si="45"/>
        <v>251.11389473544708</v>
      </c>
      <c r="C115" s="130">
        <f t="shared" ca="1" si="45"/>
        <v>405.65804656556088</v>
      </c>
      <c r="D115" s="130">
        <f t="shared" ca="1" si="45"/>
        <v>931.29082600770857</v>
      </c>
      <c r="E115" s="130">
        <f t="shared" ca="1" si="45"/>
        <v>2371.7265881587091</v>
      </c>
      <c r="F115" s="130">
        <f t="shared" ca="1" si="45"/>
        <v>1127.9954766731091</v>
      </c>
      <c r="G115" s="180">
        <f t="shared" ca="1" si="45"/>
        <v>425.62286226313677</v>
      </c>
      <c r="AP115" s="1"/>
      <c r="AQ115" s="1"/>
      <c r="AR115" s="1"/>
      <c r="AS115" s="1"/>
      <c r="AT115" s="1"/>
      <c r="AU115" s="1"/>
      <c r="AV115" s="1"/>
    </row>
    <row r="116" spans="1:48" x14ac:dyDescent="0.2">
      <c r="A116" s="221" t="s">
        <v>715</v>
      </c>
      <c r="B116" s="130">
        <f t="shared" ca="1" si="45"/>
        <v>295.4044229532447</v>
      </c>
      <c r="C116" s="130">
        <f t="shared" ca="1" si="45"/>
        <v>410.50367961490599</v>
      </c>
      <c r="D116" s="130">
        <f t="shared" ca="1" si="45"/>
        <v>484.44817116587012</v>
      </c>
      <c r="E116" s="130">
        <f t="shared" ca="1" si="45"/>
        <v>0</v>
      </c>
      <c r="F116" s="130">
        <f t="shared" ca="1" si="45"/>
        <v>480.48057997511222</v>
      </c>
      <c r="G116" s="180">
        <f t="shared" ca="1" si="45"/>
        <v>382.16198706728898</v>
      </c>
      <c r="AP116" s="1"/>
      <c r="AQ116" s="1"/>
      <c r="AR116" s="1"/>
      <c r="AS116" s="1"/>
      <c r="AT116" s="1"/>
      <c r="AU116" s="1"/>
      <c r="AV116" s="1"/>
    </row>
    <row r="117" spans="1:48" x14ac:dyDescent="0.2">
      <c r="A117" s="220" t="s">
        <v>103</v>
      </c>
      <c r="B117" s="130">
        <f t="shared" ca="1" si="45"/>
        <v>261.09709586629981</v>
      </c>
      <c r="C117" s="130">
        <f t="shared" ca="1" si="45"/>
        <v>453.5272506007426</v>
      </c>
      <c r="D117" s="130">
        <f t="shared" ca="1" si="45"/>
        <v>700.48118016018338</v>
      </c>
      <c r="E117" s="130">
        <f t="shared" ca="1" si="45"/>
        <v>1448.9734725167013</v>
      </c>
      <c r="F117" s="130">
        <f t="shared" ca="1" si="45"/>
        <v>0</v>
      </c>
      <c r="G117" s="180">
        <f t="shared" ca="1" si="45"/>
        <v>367.01577609583308</v>
      </c>
      <c r="AP117" s="1"/>
      <c r="AQ117" s="1"/>
      <c r="AR117" s="1"/>
      <c r="AS117" s="1"/>
      <c r="AT117" s="1"/>
      <c r="AU117" s="1"/>
      <c r="AV117" s="1"/>
    </row>
    <row r="118" spans="1:48" x14ac:dyDescent="0.2">
      <c r="A118" s="220" t="s">
        <v>113</v>
      </c>
      <c r="B118" s="130">
        <f t="shared" ca="1" si="45"/>
        <v>348.59066403078094</v>
      </c>
      <c r="C118" s="130">
        <f t="shared" ca="1" si="45"/>
        <v>663.16787212084762</v>
      </c>
      <c r="D118" s="130">
        <f t="shared" ca="1" si="45"/>
        <v>891.56316906036147</v>
      </c>
      <c r="E118" s="130">
        <f t="shared" ca="1" si="45"/>
        <v>1884.9020912202777</v>
      </c>
      <c r="F118" s="130">
        <f t="shared" ca="1" si="45"/>
        <v>921.26721571996427</v>
      </c>
      <c r="G118" s="180">
        <f t="shared" ca="1" si="45"/>
        <v>538.9178627926799</v>
      </c>
      <c r="AP118" s="1"/>
      <c r="AQ118" s="1"/>
      <c r="AR118" s="1"/>
      <c r="AS118" s="1"/>
      <c r="AT118" s="1"/>
      <c r="AU118" s="1"/>
      <c r="AV118" s="1"/>
    </row>
    <row r="119" spans="1:48" x14ac:dyDescent="0.2">
      <c r="A119" s="220" t="s">
        <v>115</v>
      </c>
      <c r="B119" s="130">
        <f t="shared" ca="1" si="45"/>
        <v>271.90380524202777</v>
      </c>
      <c r="C119" s="130">
        <f t="shared" ca="1" si="45"/>
        <v>509.72397707004575</v>
      </c>
      <c r="D119" s="130">
        <f t="shared" ca="1" si="45"/>
        <v>1425.7783737085385</v>
      </c>
      <c r="E119" s="130">
        <f t="shared" ca="1" si="45"/>
        <v>3337.8197670426198</v>
      </c>
      <c r="F119" s="130">
        <f t="shared" ca="1" si="45"/>
        <v>809.74423780436427</v>
      </c>
      <c r="G119" s="180">
        <f t="shared" ca="1" si="45"/>
        <v>577.98073656975373</v>
      </c>
      <c r="AP119" s="1"/>
      <c r="AQ119" s="1"/>
      <c r="AR119" s="1"/>
      <c r="AS119" s="1"/>
      <c r="AT119" s="1"/>
      <c r="AU119" s="1"/>
      <c r="AV119" s="1"/>
    </row>
    <row r="120" spans="1:48" x14ac:dyDescent="0.2">
      <c r="A120" s="220" t="s">
        <v>690</v>
      </c>
      <c r="B120" s="130">
        <f t="shared" ref="B120:G126" ca="1" si="46">IF(B37&gt;0,B81/B37,0)</f>
        <v>282.78243486148853</v>
      </c>
      <c r="C120" s="130">
        <f t="shared" ca="1" si="46"/>
        <v>458.74986967863049</v>
      </c>
      <c r="D120" s="130">
        <f t="shared" ca="1" si="46"/>
        <v>438.94870753213235</v>
      </c>
      <c r="E120" s="130">
        <f t="shared" ca="1" si="46"/>
        <v>0</v>
      </c>
      <c r="F120" s="130">
        <f t="shared" ca="1" si="46"/>
        <v>866.78714507855477</v>
      </c>
      <c r="G120" s="180">
        <f t="shared" ca="1" si="46"/>
        <v>348.28146743715587</v>
      </c>
      <c r="AP120" s="1"/>
      <c r="AQ120" s="1"/>
      <c r="AR120" s="1"/>
      <c r="AS120" s="1"/>
      <c r="AT120" s="1"/>
      <c r="AU120" s="1"/>
      <c r="AV120" s="1"/>
    </row>
    <row r="121" spans="1:48" x14ac:dyDescent="0.2">
      <c r="A121" s="220" t="s">
        <v>117</v>
      </c>
      <c r="B121" s="130">
        <f t="shared" ca="1" si="46"/>
        <v>191.67291176515312</v>
      </c>
      <c r="C121" s="130">
        <f t="shared" ca="1" si="46"/>
        <v>363.90208645106048</v>
      </c>
      <c r="D121" s="130">
        <f t="shared" ca="1" si="46"/>
        <v>562.19425644529292</v>
      </c>
      <c r="E121" s="130">
        <f t="shared" ca="1" si="46"/>
        <v>1864.7315736733394</v>
      </c>
      <c r="F121" s="130">
        <f t="shared" ca="1" si="46"/>
        <v>493.25765697196761</v>
      </c>
      <c r="G121" s="180">
        <f t="shared" ca="1" si="46"/>
        <v>384.82383332129643</v>
      </c>
      <c r="AP121" s="1"/>
      <c r="AQ121" s="1"/>
      <c r="AR121" s="1"/>
      <c r="AS121" s="1"/>
      <c r="AT121" s="1"/>
      <c r="AU121" s="1"/>
      <c r="AV121" s="1"/>
    </row>
    <row r="122" spans="1:48" x14ac:dyDescent="0.2">
      <c r="A122" s="220" t="s">
        <v>691</v>
      </c>
      <c r="B122" s="130">
        <f t="shared" ca="1" si="46"/>
        <v>319.77186058789147</v>
      </c>
      <c r="C122" s="130">
        <f t="shared" ca="1" si="46"/>
        <v>587.91705628417606</v>
      </c>
      <c r="D122" s="130">
        <f t="shared" ca="1" si="46"/>
        <v>386.80247692882358</v>
      </c>
      <c r="E122" s="130">
        <f t="shared" ca="1" si="46"/>
        <v>1843.6065143255933</v>
      </c>
      <c r="F122" s="130">
        <f t="shared" ca="1" si="46"/>
        <v>1029.9352338404506</v>
      </c>
      <c r="G122" s="180">
        <f t="shared" ca="1" si="46"/>
        <v>437.08444606283541</v>
      </c>
      <c r="AP122" s="1"/>
      <c r="AQ122" s="1"/>
      <c r="AR122" s="1"/>
      <c r="AS122" s="1"/>
      <c r="AT122" s="1"/>
      <c r="AU122" s="1"/>
      <c r="AV122" s="1"/>
    </row>
    <row r="123" spans="1:48" x14ac:dyDescent="0.2">
      <c r="A123" s="220" t="s">
        <v>694</v>
      </c>
      <c r="B123" s="130">
        <f t="shared" ca="1" si="46"/>
        <v>275.8156721970077</v>
      </c>
      <c r="C123" s="130">
        <f t="shared" ca="1" si="46"/>
        <v>423.22660142001655</v>
      </c>
      <c r="D123" s="130">
        <f t="shared" ca="1" si="46"/>
        <v>732.64087192098634</v>
      </c>
      <c r="E123" s="130">
        <f t="shared" ca="1" si="46"/>
        <v>1409.5446767206402</v>
      </c>
      <c r="F123" s="130">
        <f t="shared" ca="1" si="46"/>
        <v>0</v>
      </c>
      <c r="G123" s="180">
        <f t="shared" ca="1" si="46"/>
        <v>375.71100931216216</v>
      </c>
      <c r="AP123" s="1"/>
      <c r="AQ123" s="1"/>
      <c r="AR123" s="1"/>
      <c r="AS123" s="1"/>
      <c r="AT123" s="1"/>
      <c r="AU123" s="1"/>
      <c r="AV123" s="1"/>
    </row>
    <row r="124" spans="1:48" x14ac:dyDescent="0.2">
      <c r="A124" s="221" t="s">
        <v>704</v>
      </c>
      <c r="B124" s="130">
        <f t="shared" ca="1" si="46"/>
        <v>284.12587787274799</v>
      </c>
      <c r="C124" s="130">
        <f t="shared" ca="1" si="46"/>
        <v>462.07007059905339</v>
      </c>
      <c r="D124" s="130">
        <f t="shared" ca="1" si="46"/>
        <v>878.10172890876072</v>
      </c>
      <c r="E124" s="130">
        <f t="shared" ca="1" si="46"/>
        <v>1656.6523602359607</v>
      </c>
      <c r="F124" s="130">
        <f t="shared" ca="1" si="46"/>
        <v>708.10188631673645</v>
      </c>
      <c r="G124" s="180">
        <f t="shared" ca="1" si="46"/>
        <v>398.60450878451678</v>
      </c>
      <c r="AP124" s="1"/>
      <c r="AQ124" s="1"/>
      <c r="AR124" s="1"/>
      <c r="AS124" s="1"/>
      <c r="AT124" s="1"/>
      <c r="AU124" s="1"/>
      <c r="AV124" s="1"/>
    </row>
    <row r="125" spans="1:48" x14ac:dyDescent="0.2">
      <c r="A125" s="220" t="s">
        <v>695</v>
      </c>
      <c r="B125" s="130">
        <f t="shared" ca="1" si="46"/>
        <v>425.31265673845934</v>
      </c>
      <c r="C125" s="130">
        <f t="shared" ca="1" si="46"/>
        <v>575.82657361654674</v>
      </c>
      <c r="D125" s="130">
        <f t="shared" ca="1" si="46"/>
        <v>699.64250136660485</v>
      </c>
      <c r="E125" s="130">
        <f t="shared" ca="1" si="46"/>
        <v>0</v>
      </c>
      <c r="F125" s="130">
        <f t="shared" ca="1" si="46"/>
        <v>0</v>
      </c>
      <c r="G125" s="180">
        <f t="shared" ca="1" si="46"/>
        <v>531.83453284912514</v>
      </c>
      <c r="AP125" s="1"/>
      <c r="AQ125" s="1"/>
      <c r="AR125" s="1"/>
      <c r="AS125" s="1"/>
      <c r="AT125" s="1"/>
      <c r="AU125" s="1"/>
      <c r="AV125" s="1"/>
    </row>
    <row r="126" spans="1:48" ht="15" thickBot="1" x14ac:dyDescent="0.25">
      <c r="A126" s="222" t="s">
        <v>35</v>
      </c>
      <c r="B126" s="135">
        <f t="shared" ca="1" si="46"/>
        <v>293.53899298288439</v>
      </c>
      <c r="C126" s="136">
        <f t="shared" ca="1" si="46"/>
        <v>513.88404712036993</v>
      </c>
      <c r="D126" s="136">
        <f t="shared" ca="1" si="46"/>
        <v>1038.5948069417718</v>
      </c>
      <c r="E126" s="136">
        <f t="shared" ca="1" si="46"/>
        <v>4285.9038731777246</v>
      </c>
      <c r="F126" s="136">
        <f t="shared" ca="1" si="46"/>
        <v>1482.1271880261802</v>
      </c>
      <c r="G126" s="181">
        <f t="shared" ca="1" si="46"/>
        <v>567.4331253007623</v>
      </c>
      <c r="AP126" s="1"/>
      <c r="AQ126" s="1"/>
      <c r="AR126" s="1"/>
      <c r="AS126" s="1"/>
      <c r="AT126" s="1"/>
      <c r="AU126" s="1"/>
      <c r="AV126" s="1"/>
    </row>
    <row r="127" spans="1:48" x14ac:dyDescent="0.2">
      <c r="B127" s="121"/>
      <c r="C127" s="121"/>
      <c r="D127" s="121"/>
      <c r="E127" s="121"/>
      <c r="F127" s="276"/>
      <c r="G127" s="121"/>
      <c r="I127" s="98"/>
    </row>
    <row r="128" spans="1:48" x14ac:dyDescent="0.2">
      <c r="B128" s="121"/>
      <c r="C128" s="121"/>
      <c r="D128" s="121"/>
      <c r="E128" s="121"/>
      <c r="F128" s="121"/>
      <c r="G128" s="121"/>
      <c r="I128" s="98"/>
    </row>
    <row r="129" spans="1:10" x14ac:dyDescent="0.2">
      <c r="B129" s="121"/>
      <c r="C129" s="121"/>
      <c r="D129" s="121"/>
      <c r="E129" s="121"/>
      <c r="F129" s="121"/>
      <c r="G129" s="121"/>
      <c r="I129" s="98"/>
    </row>
    <row r="130" spans="1:10" x14ac:dyDescent="0.2">
      <c r="B130" s="121"/>
      <c r="C130" s="121"/>
      <c r="D130" s="121"/>
      <c r="E130" s="121"/>
      <c r="F130" s="121"/>
      <c r="G130" s="121"/>
      <c r="I130" s="98"/>
    </row>
    <row r="131" spans="1:10" x14ac:dyDescent="0.2">
      <c r="B131" s="121"/>
      <c r="C131" s="121"/>
      <c r="D131" s="121"/>
      <c r="E131" s="121"/>
      <c r="F131" s="121"/>
      <c r="G131" s="121"/>
      <c r="I131" s="98"/>
    </row>
    <row r="132" spans="1:10" x14ac:dyDescent="0.2">
      <c r="B132" s="121"/>
      <c r="C132" s="121"/>
      <c r="D132" s="121"/>
      <c r="E132" s="121"/>
      <c r="F132" s="121"/>
      <c r="G132" s="121"/>
      <c r="I132" s="98"/>
    </row>
    <row r="133" spans="1:10" x14ac:dyDescent="0.2">
      <c r="B133" s="121"/>
      <c r="C133" s="121"/>
      <c r="D133" s="121"/>
      <c r="E133" s="121"/>
      <c r="F133" s="121"/>
      <c r="G133" s="121"/>
      <c r="I133" s="98"/>
    </row>
    <row r="134" spans="1:10" x14ac:dyDescent="0.2">
      <c r="B134" s="121"/>
      <c r="C134" s="121"/>
      <c r="D134" s="121"/>
      <c r="E134" s="121"/>
      <c r="F134" s="121"/>
      <c r="G134" s="121"/>
      <c r="I134" s="98"/>
    </row>
    <row r="135" spans="1:10" x14ac:dyDescent="0.2">
      <c r="B135" s="121"/>
      <c r="C135" s="121"/>
      <c r="D135" s="121"/>
      <c r="E135" s="121"/>
      <c r="F135" s="121"/>
      <c r="G135" s="121"/>
      <c r="I135" s="98"/>
    </row>
    <row r="136" spans="1:10" x14ac:dyDescent="0.2">
      <c r="B136" s="121"/>
      <c r="C136" s="121"/>
      <c r="D136" s="121"/>
      <c r="E136" s="121"/>
      <c r="F136" s="121"/>
      <c r="G136" s="121"/>
      <c r="I136" s="98"/>
    </row>
    <row r="137" spans="1:10" x14ac:dyDescent="0.2">
      <c r="A137" s="146" t="s">
        <v>46</v>
      </c>
      <c r="B137" s="121"/>
      <c r="C137" s="121"/>
      <c r="D137" s="121"/>
      <c r="E137" s="121"/>
      <c r="F137" s="121"/>
      <c r="G137" s="121"/>
      <c r="I137" s="98"/>
      <c r="J137" s="57"/>
    </row>
    <row r="138" spans="1:10" x14ac:dyDescent="0.2">
      <c r="A138" s="147" t="s">
        <v>47</v>
      </c>
      <c r="B138" s="121"/>
      <c r="C138" s="121"/>
      <c r="D138" s="121"/>
      <c r="E138" s="121"/>
      <c r="F138" s="121"/>
      <c r="G138" s="121"/>
      <c r="I138" s="98"/>
    </row>
    <row r="139" spans="1:10" x14ac:dyDescent="0.2">
      <c r="A139" s="147" t="s">
        <v>48</v>
      </c>
      <c r="B139" s="121"/>
      <c r="C139" s="121"/>
      <c r="D139" s="121"/>
      <c r="E139" s="121"/>
      <c r="F139" s="121"/>
      <c r="G139" s="121"/>
      <c r="I139" s="98"/>
    </row>
    <row r="140" spans="1:10" x14ac:dyDescent="0.2">
      <c r="A140" s="147" t="s">
        <v>49</v>
      </c>
      <c r="B140" s="121"/>
      <c r="C140" s="121"/>
      <c r="D140" s="121"/>
      <c r="E140" s="121"/>
      <c r="F140" s="121"/>
      <c r="G140" s="121"/>
      <c r="I140" s="98"/>
      <c r="J140" s="57"/>
    </row>
    <row r="141" spans="1:10" x14ac:dyDescent="0.2">
      <c r="A141" s="147" t="s">
        <v>50</v>
      </c>
      <c r="B141" s="121"/>
      <c r="C141" s="121"/>
      <c r="D141" s="121"/>
      <c r="E141" s="121"/>
      <c r="F141" s="121"/>
      <c r="G141" s="121"/>
      <c r="I141" s="98"/>
    </row>
    <row r="142" spans="1:10" x14ac:dyDescent="0.2">
      <c r="A142" s="147" t="s">
        <v>51</v>
      </c>
      <c r="B142" s="121"/>
      <c r="C142" s="121"/>
      <c r="D142" s="121"/>
      <c r="E142" s="121"/>
      <c r="F142" s="121"/>
      <c r="G142" s="121"/>
      <c r="I142" s="98"/>
      <c r="J142" s="57"/>
    </row>
    <row r="143" spans="1:10" x14ac:dyDescent="0.2">
      <c r="A143" s="147" t="s">
        <v>52</v>
      </c>
      <c r="B143" s="121"/>
      <c r="C143" s="121"/>
      <c r="D143" s="121"/>
      <c r="E143" s="121"/>
      <c r="F143" s="121"/>
      <c r="G143" s="121"/>
      <c r="I143" s="98"/>
    </row>
    <row r="144" spans="1:10" x14ac:dyDescent="0.2">
      <c r="A144" s="147" t="s">
        <v>53</v>
      </c>
      <c r="B144" s="121"/>
      <c r="C144" s="121"/>
      <c r="D144" s="121"/>
      <c r="E144" s="121"/>
      <c r="F144" s="121"/>
      <c r="G144" s="121"/>
      <c r="I144" s="98"/>
    </row>
    <row r="145" spans="1:10" x14ac:dyDescent="0.2">
      <c r="A145" s="147" t="s">
        <v>54</v>
      </c>
      <c r="B145" s="121"/>
      <c r="C145" s="121"/>
      <c r="D145" s="121"/>
      <c r="E145" s="121"/>
      <c r="F145" s="121"/>
      <c r="G145" s="121"/>
      <c r="I145" s="98"/>
    </row>
    <row r="146" spans="1:10" x14ac:dyDescent="0.2">
      <c r="A146" s="147" t="s">
        <v>55</v>
      </c>
      <c r="B146" s="121"/>
      <c r="C146" s="121"/>
      <c r="D146" s="121"/>
      <c r="E146" s="121"/>
      <c r="F146" s="121"/>
      <c r="G146" s="121"/>
      <c r="I146" s="98"/>
      <c r="J146" s="57"/>
    </row>
    <row r="147" spans="1:10" x14ac:dyDescent="0.2">
      <c r="A147" s="147" t="s">
        <v>56</v>
      </c>
      <c r="B147" s="121"/>
      <c r="C147" s="121"/>
      <c r="D147" s="121"/>
      <c r="E147" s="121"/>
      <c r="F147" s="121"/>
      <c r="G147" s="121"/>
      <c r="I147" s="98"/>
    </row>
    <row r="148" spans="1:10" x14ac:dyDescent="0.2">
      <c r="A148" s="147" t="s">
        <v>57</v>
      </c>
      <c r="B148" s="121"/>
      <c r="C148" s="121"/>
      <c r="D148" s="121"/>
      <c r="E148" s="121"/>
      <c r="F148" s="121"/>
      <c r="G148" s="121"/>
      <c r="I148" s="98"/>
    </row>
    <row r="149" spans="1:10" x14ac:dyDescent="0.2">
      <c r="A149" s="147" t="s">
        <v>58</v>
      </c>
      <c r="B149" s="121"/>
      <c r="C149" s="121"/>
      <c r="D149" s="121"/>
      <c r="E149" s="121"/>
      <c r="F149" s="121"/>
      <c r="G149" s="121"/>
      <c r="I149" s="98"/>
    </row>
    <row r="150" spans="1:10" x14ac:dyDescent="0.2">
      <c r="A150" s="147" t="s">
        <v>59</v>
      </c>
      <c r="B150" s="121"/>
      <c r="C150" s="121"/>
      <c r="D150" s="121"/>
      <c r="E150" s="121"/>
      <c r="F150" s="121"/>
      <c r="G150" s="121"/>
      <c r="I150" s="98"/>
    </row>
    <row r="151" spans="1:10" x14ac:dyDescent="0.2">
      <c r="A151" s="147" t="s">
        <v>60</v>
      </c>
      <c r="B151" s="121"/>
      <c r="C151" s="121"/>
      <c r="D151" s="121"/>
      <c r="E151" s="121"/>
      <c r="F151" s="121"/>
      <c r="G151" s="121"/>
      <c r="I151" s="98"/>
    </row>
    <row r="152" spans="1:10" x14ac:dyDescent="0.2">
      <c r="A152" s="147" t="s">
        <v>61</v>
      </c>
      <c r="B152" s="121"/>
      <c r="C152" s="121"/>
      <c r="D152" s="121"/>
      <c r="E152" s="121"/>
      <c r="F152" s="121"/>
      <c r="G152" s="121"/>
      <c r="I152" s="98"/>
    </row>
    <row r="153" spans="1:10" x14ac:dyDescent="0.2">
      <c r="A153" s="147" t="s">
        <v>62</v>
      </c>
      <c r="B153" s="121"/>
      <c r="C153" s="121"/>
      <c r="D153" s="121"/>
      <c r="E153" s="121"/>
      <c r="F153" s="121"/>
      <c r="G153" s="121"/>
      <c r="I153" s="98"/>
    </row>
    <row r="154" spans="1:10" x14ac:dyDescent="0.2">
      <c r="A154" s="147" t="s">
        <v>63</v>
      </c>
      <c r="B154" s="121"/>
      <c r="C154" s="121"/>
      <c r="D154" s="121"/>
      <c r="E154" s="121"/>
      <c r="F154" s="121"/>
      <c r="G154" s="121"/>
      <c r="I154" s="98"/>
    </row>
    <row r="155" spans="1:10" x14ac:dyDescent="0.2">
      <c r="A155" s="147" t="s">
        <v>64</v>
      </c>
      <c r="B155" s="121"/>
      <c r="C155" s="121"/>
      <c r="D155" s="121"/>
      <c r="E155" s="121"/>
      <c r="F155" s="121"/>
      <c r="G155" s="121"/>
      <c r="I155" s="98"/>
    </row>
    <row r="156" spans="1:10" x14ac:dyDescent="0.2">
      <c r="A156" s="147" t="s">
        <v>0</v>
      </c>
      <c r="B156" s="121"/>
      <c r="C156" s="121"/>
      <c r="D156" s="121"/>
      <c r="E156" s="121"/>
      <c r="F156" s="121"/>
      <c r="G156" s="121"/>
      <c r="I156" s="98"/>
    </row>
    <row r="157" spans="1:10" x14ac:dyDescent="0.2">
      <c r="A157" s="147" t="s">
        <v>1</v>
      </c>
      <c r="B157" s="121"/>
      <c r="C157" s="121"/>
      <c r="D157" s="121"/>
      <c r="E157" s="121"/>
      <c r="F157" s="121"/>
      <c r="G157" s="121"/>
      <c r="I157" s="98"/>
    </row>
    <row r="158" spans="1:10" x14ac:dyDescent="0.2">
      <c r="B158" s="121"/>
      <c r="C158" s="121"/>
      <c r="D158" s="121"/>
      <c r="E158" s="121"/>
      <c r="F158" s="121"/>
      <c r="G158" s="121"/>
      <c r="I158" s="98"/>
    </row>
    <row r="159" spans="1:10" x14ac:dyDescent="0.2">
      <c r="B159" s="121"/>
      <c r="C159" s="121"/>
      <c r="D159" s="121"/>
      <c r="E159" s="121"/>
      <c r="F159" s="121"/>
      <c r="G159" s="121"/>
      <c r="H159" s="145"/>
      <c r="I159" s="175"/>
    </row>
    <row r="160" spans="1:10" x14ac:dyDescent="0.2">
      <c r="B160" s="121"/>
      <c r="C160" s="121"/>
      <c r="D160" s="121"/>
      <c r="E160" s="121"/>
      <c r="F160" s="121"/>
      <c r="G160" s="121"/>
      <c r="H160" s="145"/>
      <c r="I160" s="175"/>
      <c r="J160" s="57"/>
    </row>
    <row r="161" spans="2:10" x14ac:dyDescent="0.2">
      <c r="B161" s="121"/>
      <c r="C161" s="121"/>
      <c r="D161" s="121"/>
      <c r="E161" s="121"/>
      <c r="F161" s="121"/>
      <c r="G161" s="121"/>
      <c r="H161" s="145"/>
      <c r="I161" s="175"/>
    </row>
    <row r="162" spans="2:10" x14ac:dyDescent="0.2">
      <c r="B162" s="121"/>
      <c r="C162" s="121"/>
      <c r="D162" s="121"/>
      <c r="E162" s="121"/>
      <c r="F162" s="121"/>
      <c r="G162" s="121"/>
      <c r="H162" s="145"/>
      <c r="I162" s="175"/>
    </row>
    <row r="163" spans="2:10" x14ac:dyDescent="0.2">
      <c r="B163" s="121"/>
      <c r="C163" s="121"/>
      <c r="D163" s="121"/>
      <c r="E163" s="121"/>
      <c r="F163" s="121"/>
      <c r="G163" s="121"/>
      <c r="H163" s="145"/>
      <c r="I163" s="175"/>
      <c r="J163" s="57"/>
    </row>
    <row r="164" spans="2:10" x14ac:dyDescent="0.2">
      <c r="B164" s="121"/>
      <c r="C164" s="121"/>
      <c r="D164" s="121"/>
      <c r="E164" s="121"/>
      <c r="F164" s="121"/>
      <c r="G164" s="121"/>
      <c r="H164" s="145"/>
      <c r="I164" s="175"/>
      <c r="J164" s="57"/>
    </row>
    <row r="165" spans="2:10" x14ac:dyDescent="0.2">
      <c r="B165" s="121"/>
      <c r="C165" s="121"/>
      <c r="D165" s="121"/>
      <c r="E165" s="121"/>
      <c r="F165" s="121"/>
      <c r="G165" s="121"/>
      <c r="H165" s="145"/>
      <c r="I165" s="175"/>
    </row>
    <row r="166" spans="2:10" x14ac:dyDescent="0.2">
      <c r="B166" s="121"/>
      <c r="C166" s="121"/>
      <c r="D166" s="121"/>
      <c r="E166" s="121"/>
      <c r="F166" s="121"/>
      <c r="G166" s="121"/>
      <c r="H166" s="145"/>
      <c r="I166" s="175"/>
      <c r="J166" s="57"/>
    </row>
    <row r="167" spans="2:10" x14ac:dyDescent="0.2">
      <c r="B167" s="121"/>
      <c r="C167" s="121"/>
      <c r="D167" s="121"/>
      <c r="E167" s="121"/>
      <c r="F167" s="121"/>
      <c r="G167" s="121"/>
      <c r="H167" s="145"/>
      <c r="I167" s="175"/>
      <c r="J167" s="57"/>
    </row>
    <row r="168" spans="2:10" x14ac:dyDescent="0.2">
      <c r="B168" s="121"/>
      <c r="C168" s="121"/>
      <c r="D168" s="121"/>
      <c r="E168" s="121"/>
      <c r="F168" s="121"/>
      <c r="G168" s="121"/>
      <c r="H168" s="145"/>
      <c r="I168" s="175"/>
    </row>
    <row r="169" spans="2:10" x14ac:dyDescent="0.2">
      <c r="B169" s="121"/>
      <c r="C169" s="121"/>
      <c r="D169" s="121"/>
      <c r="E169" s="121"/>
      <c r="F169" s="121"/>
      <c r="G169" s="121"/>
      <c r="I169" s="98"/>
    </row>
    <row r="170" spans="2:10" x14ac:dyDescent="0.2">
      <c r="B170" s="121"/>
      <c r="C170" s="121"/>
      <c r="D170" s="121"/>
      <c r="E170" s="121"/>
      <c r="F170" s="121"/>
      <c r="G170" s="121"/>
      <c r="I170" s="98"/>
      <c r="J170" s="57"/>
    </row>
  </sheetData>
  <dataConsolidate>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514350</xdr:colOff>
                    <xdr:row>3</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B1:I363"/>
  <sheetViews>
    <sheetView showGridLines="0" showZeros="0" zoomScale="70" zoomScaleNormal="70" workbookViewId="0">
      <selection activeCell="M29" sqref="M2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122</v>
      </c>
      <c r="C3" s="6"/>
      <c r="D3" s="6"/>
      <c r="E3" s="6"/>
      <c r="F3" s="6"/>
      <c r="G3" s="6"/>
      <c r="H3" s="6"/>
    </row>
    <row r="4" spans="2:8" x14ac:dyDescent="0.2">
      <c r="B4" s="90" t="s">
        <v>135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ht="14.25" customHeight="1"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ht="15" customHeight="1"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29.25" customHeight="1" thickBot="1" x14ac:dyDescent="0.25">
      <c r="B12" s="369" t="s">
        <v>18</v>
      </c>
      <c r="C12" s="370"/>
      <c r="D12" s="370"/>
      <c r="E12" s="370"/>
      <c r="F12" s="63" t="s">
        <v>19</v>
      </c>
      <c r="G12" s="89"/>
      <c r="H12" s="64" t="s">
        <v>21</v>
      </c>
    </row>
    <row r="13" spans="2:8" ht="14.25" customHeight="1" x14ac:dyDescent="0.2">
      <c r="B13" s="371" t="s">
        <v>14</v>
      </c>
      <c r="C13" s="371"/>
      <c r="D13" s="371"/>
      <c r="E13" s="371"/>
      <c r="F13" s="81">
        <f>Data!G2</f>
        <v>178391526</v>
      </c>
      <c r="G13" s="33"/>
      <c r="H13" s="60">
        <f>F13</f>
        <v>178391526</v>
      </c>
    </row>
    <row r="14" spans="2:8" ht="14.25" customHeight="1" x14ac:dyDescent="0.2">
      <c r="B14" s="351" t="s">
        <v>15</v>
      </c>
      <c r="C14" s="351"/>
      <c r="D14" s="351"/>
      <c r="E14" s="351"/>
      <c r="F14" s="82">
        <f>Data!H2</f>
        <v>91088367</v>
      </c>
      <c r="G14" s="33"/>
      <c r="H14" s="30">
        <f>F14</f>
        <v>91088367</v>
      </c>
    </row>
    <row r="15" spans="2:8" ht="14.25" customHeight="1" x14ac:dyDescent="0.2">
      <c r="B15" s="351" t="s">
        <v>16</v>
      </c>
      <c r="C15" s="351"/>
      <c r="D15" s="351"/>
      <c r="E15" s="351"/>
      <c r="F15" s="82">
        <f>Data!I2</f>
        <v>47490565</v>
      </c>
      <c r="G15" s="33"/>
      <c r="H15" s="30">
        <f>F15</f>
        <v>47490565</v>
      </c>
    </row>
    <row r="16" spans="2:8" ht="14.25" customHeight="1" x14ac:dyDescent="0.2">
      <c r="B16" s="351" t="s">
        <v>20</v>
      </c>
      <c r="C16" s="351"/>
      <c r="D16" s="351"/>
      <c r="E16" s="351"/>
      <c r="F16" s="82">
        <f>Data!J2</f>
        <v>86403726</v>
      </c>
      <c r="G16" s="33"/>
      <c r="H16" s="30">
        <f>F16-G16</f>
        <v>86403726</v>
      </c>
    </row>
    <row r="17" spans="2:9" x14ac:dyDescent="0.2">
      <c r="B17" s="351" t="s">
        <v>17</v>
      </c>
      <c r="C17" s="351"/>
      <c r="D17" s="351"/>
      <c r="E17" s="351"/>
      <c r="F17" s="82">
        <f>Data!K2</f>
        <v>45691421</v>
      </c>
      <c r="G17" s="33"/>
      <c r="H17" s="30">
        <f>F17</f>
        <v>45691421</v>
      </c>
    </row>
    <row r="18" spans="2:9" x14ac:dyDescent="0.2">
      <c r="B18" s="351" t="s">
        <v>1</v>
      </c>
      <c r="C18" s="351"/>
      <c r="D18" s="351"/>
      <c r="E18" s="351"/>
      <c r="F18" s="83">
        <f>SUM(F13:F17)</f>
        <v>449065605</v>
      </c>
      <c r="G18" s="34"/>
      <c r="H18" s="29">
        <f>SUM(H13:H17)</f>
        <v>449065605</v>
      </c>
    </row>
    <row r="19" spans="2:9" ht="13.5" customHeight="1" x14ac:dyDescent="0.2">
      <c r="B19" s="27"/>
      <c r="D19" s="27"/>
      <c r="E19" s="27"/>
      <c r="F19" s="27"/>
      <c r="G19" s="27"/>
      <c r="H19" s="5"/>
    </row>
    <row r="20" spans="2:9" ht="13.5" customHeight="1" x14ac:dyDescent="0.2">
      <c r="B20" s="27"/>
      <c r="D20" s="363" t="s">
        <v>24</v>
      </c>
      <c r="E20" s="363"/>
      <c r="F20" s="363"/>
      <c r="G20" s="35" t="s">
        <v>25</v>
      </c>
      <c r="H20" s="35" t="s">
        <v>26</v>
      </c>
    </row>
    <row r="21" spans="2:9" ht="14.25" customHeight="1" x14ac:dyDescent="0.2">
      <c r="B21" s="361" t="s">
        <v>23</v>
      </c>
      <c r="C21" s="362"/>
      <c r="D21" s="350" t="str">
        <f>Data!L2</f>
        <v>Janet Nascimbeni</v>
      </c>
      <c r="E21" s="350"/>
      <c r="F21" s="350"/>
      <c r="G21" s="91" t="str">
        <f>Data!M2</f>
        <v>817-272-7105</v>
      </c>
      <c r="H21" s="84" t="str">
        <f>Data!N2</f>
        <v>janetg@uta.edu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Data!O2</f>
        <v>8982</v>
      </c>
      <c r="D25" s="86">
        <f>Data!P2</f>
        <v>20566</v>
      </c>
      <c r="E25" s="86">
        <f>Data!Q2</f>
        <v>11147</v>
      </c>
      <c r="F25" s="86">
        <f>Data!R2</f>
        <v>1017</v>
      </c>
      <c r="G25" s="86">
        <f>Data!S2</f>
        <v>0</v>
      </c>
      <c r="H25" s="74">
        <f>SUM(C25:G25)</f>
        <v>41712</v>
      </c>
    </row>
    <row r="26" spans="2:9" x14ac:dyDescent="0.2">
      <c r="C26" s="2"/>
      <c r="D26" s="2"/>
      <c r="E26" s="2"/>
      <c r="F26" s="2"/>
      <c r="G26" s="2"/>
      <c r="H26" s="2"/>
      <c r="I26" s="2"/>
    </row>
    <row r="27" spans="2:9" ht="13.5" customHeight="1" x14ac:dyDescent="0.2">
      <c r="B27" s="27"/>
      <c r="D27" s="363" t="s">
        <v>24</v>
      </c>
      <c r="E27" s="363"/>
      <c r="F27" s="363"/>
      <c r="G27" s="35" t="s">
        <v>25</v>
      </c>
      <c r="H27" s="35" t="s">
        <v>26</v>
      </c>
    </row>
    <row r="28" spans="2:9" ht="14.25" customHeight="1" x14ac:dyDescent="0.2">
      <c r="B28" s="361" t="s">
        <v>40</v>
      </c>
      <c r="C28" s="362"/>
      <c r="D28" s="350" t="str">
        <f>Data!T2</f>
        <v>Kanyaboyina, Venkata</v>
      </c>
      <c r="E28" s="350"/>
      <c r="F28" s="350"/>
      <c r="G28" s="91" t="str">
        <f>Data!U2</f>
        <v>(817) 272-0498</v>
      </c>
      <c r="H28" s="84" t="str">
        <f>Data!V2</f>
        <v>venkatak@uta.edu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Data!W2</f>
        <v>185431</v>
      </c>
      <c r="D32" s="87">
        <f>Data!AQ2</f>
        <v>61657</v>
      </c>
      <c r="E32" s="87">
        <f>Data!BK2</f>
        <v>9816</v>
      </c>
      <c r="F32" s="87">
        <f>Data!CE2</f>
        <v>3253</v>
      </c>
      <c r="G32" s="87">
        <f>Data!CY2</f>
        <v>0</v>
      </c>
      <c r="H32" s="22">
        <f>SUM(C32:G32)</f>
        <v>260157</v>
      </c>
      <c r="I32" s="1"/>
    </row>
    <row r="33" spans="2:9" x14ac:dyDescent="0.2">
      <c r="B33" s="7" t="s">
        <v>47</v>
      </c>
      <c r="C33" s="87">
        <f>Data!X2</f>
        <v>86254</v>
      </c>
      <c r="D33" s="87">
        <f>Data!AR2</f>
        <v>26934</v>
      </c>
      <c r="E33" s="87">
        <f>Data!BL2</f>
        <v>14583</v>
      </c>
      <c r="F33" s="87">
        <f>Data!CF2</f>
        <v>2969</v>
      </c>
      <c r="G33" s="87">
        <f>Data!CZ2</f>
        <v>0</v>
      </c>
      <c r="H33" s="22">
        <f t="shared" ref="H33:H52" si="0">SUM(C33:G33)</f>
        <v>130740</v>
      </c>
      <c r="I33" s="1"/>
    </row>
    <row r="34" spans="2:9" x14ac:dyDescent="0.2">
      <c r="B34" s="7" t="s">
        <v>48</v>
      </c>
      <c r="C34" s="87">
        <f>Data!Y2</f>
        <v>27891</v>
      </c>
      <c r="D34" s="87">
        <f>Data!AS2</f>
        <v>10952</v>
      </c>
      <c r="E34" s="87">
        <f>Data!BM2</f>
        <v>1036</v>
      </c>
      <c r="F34" s="87">
        <f>Data!CG2</f>
        <v>0</v>
      </c>
      <c r="G34" s="87">
        <f>Data!DA2</f>
        <v>0</v>
      </c>
      <c r="H34" s="22">
        <f t="shared" si="0"/>
        <v>39879</v>
      </c>
      <c r="I34" s="1"/>
    </row>
    <row r="35" spans="2:9" x14ac:dyDescent="0.2">
      <c r="B35" s="7" t="s">
        <v>49</v>
      </c>
      <c r="C35" s="87">
        <f>Data!Z2</f>
        <v>1285</v>
      </c>
      <c r="D35" s="87">
        <f>Data!AT2</f>
        <v>7849</v>
      </c>
      <c r="E35" s="87">
        <f>Data!BN2</f>
        <v>17850</v>
      </c>
      <c r="F35" s="87">
        <f>Data!CH2</f>
        <v>890</v>
      </c>
      <c r="G35" s="87">
        <f>Data!DB2</f>
        <v>0</v>
      </c>
      <c r="H35" s="22">
        <f t="shared" si="0"/>
        <v>27874</v>
      </c>
      <c r="I35" s="1"/>
    </row>
    <row r="36" spans="2:9" x14ac:dyDescent="0.2">
      <c r="B36" s="7" t="s">
        <v>50</v>
      </c>
      <c r="C36" s="87">
        <f>Data!AA2</f>
        <v>0</v>
      </c>
      <c r="D36" s="87">
        <f>Data!AU2</f>
        <v>0</v>
      </c>
      <c r="E36" s="87">
        <f>Data!BO2</f>
        <v>0</v>
      </c>
      <c r="F36" s="87">
        <f>Data!CI2</f>
        <v>0</v>
      </c>
      <c r="G36" s="87">
        <f>Data!DC2</f>
        <v>0</v>
      </c>
      <c r="H36" s="22">
        <f t="shared" si="0"/>
        <v>0</v>
      </c>
      <c r="I36" s="1"/>
    </row>
    <row r="37" spans="2:9" x14ac:dyDescent="0.2">
      <c r="B37" s="7" t="s">
        <v>51</v>
      </c>
      <c r="C37" s="87">
        <f>Data!AB2</f>
        <v>33902</v>
      </c>
      <c r="D37" s="87">
        <f>Data!AV2</f>
        <v>33283</v>
      </c>
      <c r="E37" s="87">
        <f>Data!BP2</f>
        <v>33336</v>
      </c>
      <c r="F37" s="87">
        <f>Data!CJ2</f>
        <v>7185</v>
      </c>
      <c r="G37" s="87">
        <f>Data!DD2</f>
        <v>0</v>
      </c>
      <c r="H37" s="22">
        <f t="shared" si="0"/>
        <v>107706</v>
      </c>
      <c r="I37" s="1"/>
    </row>
    <row r="38" spans="2:9" x14ac:dyDescent="0.2">
      <c r="B38" s="7" t="s">
        <v>52</v>
      </c>
      <c r="C38" s="87">
        <f>Data!AC2</f>
        <v>237</v>
      </c>
      <c r="D38" s="87">
        <f>Data!AW2</f>
        <v>978</v>
      </c>
      <c r="E38" s="87">
        <f>Data!BQ2</f>
        <v>0</v>
      </c>
      <c r="F38" s="87">
        <f>Data!CK2</f>
        <v>0</v>
      </c>
      <c r="G38" s="87">
        <f>Data!DE2</f>
        <v>0</v>
      </c>
      <c r="H38" s="22">
        <f t="shared" si="0"/>
        <v>1215</v>
      </c>
      <c r="I38" s="1"/>
    </row>
    <row r="39" spans="2:9" x14ac:dyDescent="0.2">
      <c r="B39" s="7" t="s">
        <v>53</v>
      </c>
      <c r="C39" s="87">
        <f>Data!AD2</f>
        <v>0</v>
      </c>
      <c r="D39" s="87">
        <f>Data!AX2</f>
        <v>0</v>
      </c>
      <c r="E39" s="87">
        <f>Data!BR2</f>
        <v>0</v>
      </c>
      <c r="F39" s="87">
        <f>Data!CL2</f>
        <v>0</v>
      </c>
      <c r="G39" s="87">
        <f>Data!DF2</f>
        <v>0</v>
      </c>
      <c r="H39" s="22">
        <f t="shared" si="0"/>
        <v>0</v>
      </c>
      <c r="I39" s="1"/>
    </row>
    <row r="40" spans="2:9" x14ac:dyDescent="0.2">
      <c r="B40" s="7" t="s">
        <v>54</v>
      </c>
      <c r="C40" s="87">
        <f>Data!AE2</f>
        <v>3144</v>
      </c>
      <c r="D40" s="87">
        <f>Data!AY2</f>
        <v>10551</v>
      </c>
      <c r="E40" s="87">
        <f>Data!BS2</f>
        <v>34191</v>
      </c>
      <c r="F40" s="87">
        <f>Data!CM2</f>
        <v>381</v>
      </c>
      <c r="G40" s="87">
        <f>Data!DG2</f>
        <v>0</v>
      </c>
      <c r="H40" s="22">
        <f t="shared" si="0"/>
        <v>48267</v>
      </c>
      <c r="I40" s="1"/>
    </row>
    <row r="41" spans="2:9" x14ac:dyDescent="0.2">
      <c r="B41" s="7" t="s">
        <v>55</v>
      </c>
      <c r="C41" s="87">
        <f>Data!AF2</f>
        <v>3</v>
      </c>
      <c r="D41" s="87">
        <f>Data!AZ2</f>
        <v>27</v>
      </c>
      <c r="E41" s="87">
        <f>Data!BT2</f>
        <v>0</v>
      </c>
      <c r="F41" s="87">
        <f>Data!CN2</f>
        <v>0</v>
      </c>
      <c r="G41" s="87">
        <f>Data!DH2</f>
        <v>0</v>
      </c>
      <c r="H41" s="22">
        <f t="shared" si="0"/>
        <v>30</v>
      </c>
      <c r="I41" s="1"/>
    </row>
    <row r="42" spans="2:9" x14ac:dyDescent="0.2">
      <c r="B42" s="7" t="s">
        <v>56</v>
      </c>
      <c r="C42" s="87">
        <f>Data!AG2</f>
        <v>0</v>
      </c>
      <c r="D42" s="87">
        <f>Data!BA2</f>
        <v>0</v>
      </c>
      <c r="E42" s="87">
        <f>Data!BU2</f>
        <v>0</v>
      </c>
      <c r="F42" s="87">
        <f>Data!CO2</f>
        <v>0</v>
      </c>
      <c r="G42" s="87">
        <f>Data!DI2</f>
        <v>0</v>
      </c>
      <c r="H42" s="22">
        <f t="shared" si="0"/>
        <v>0</v>
      </c>
      <c r="I42" s="1"/>
    </row>
    <row r="43" spans="2:9" x14ac:dyDescent="0.2">
      <c r="B43" s="7" t="s">
        <v>57</v>
      </c>
      <c r="C43" s="87">
        <f>Data!AH2</f>
        <v>0</v>
      </c>
      <c r="D43" s="87">
        <f>Data!BB2</f>
        <v>0</v>
      </c>
      <c r="E43" s="87">
        <f>Data!BV2</f>
        <v>0</v>
      </c>
      <c r="F43" s="87">
        <f>Data!CP2</f>
        <v>0</v>
      </c>
      <c r="G43" s="87">
        <f>Data!DJ2</f>
        <v>0</v>
      </c>
      <c r="H43" s="22">
        <f t="shared" si="0"/>
        <v>0</v>
      </c>
      <c r="I43" s="1"/>
    </row>
    <row r="44" spans="2:9" x14ac:dyDescent="0.2">
      <c r="B44" s="7" t="s">
        <v>58</v>
      </c>
      <c r="C44" s="87">
        <f>Data!AI2</f>
        <v>364</v>
      </c>
      <c r="D44" s="87">
        <f>Data!BC2</f>
        <v>0</v>
      </c>
      <c r="E44" s="87">
        <f>Data!BW2</f>
        <v>0</v>
      </c>
      <c r="F44" s="87">
        <f>Data!CQ2</f>
        <v>0</v>
      </c>
      <c r="G44" s="87">
        <f>Data!DK2</f>
        <v>0</v>
      </c>
      <c r="H44" s="22">
        <f t="shared" si="0"/>
        <v>364</v>
      </c>
      <c r="I44" s="1"/>
    </row>
    <row r="45" spans="2:9" x14ac:dyDescent="0.2">
      <c r="B45" s="7" t="s">
        <v>59</v>
      </c>
      <c r="C45" s="87">
        <f>Data!AJ2</f>
        <v>2699</v>
      </c>
      <c r="D45" s="87">
        <f>Data!BD2</f>
        <v>9021</v>
      </c>
      <c r="E45" s="87">
        <f>Data!BX2</f>
        <v>2437</v>
      </c>
      <c r="F45" s="87">
        <f>Data!CR2</f>
        <v>199</v>
      </c>
      <c r="G45" s="87">
        <f>Data!DL2</f>
        <v>0</v>
      </c>
      <c r="H45" s="22">
        <f t="shared" si="0"/>
        <v>14356</v>
      </c>
      <c r="I45" s="1"/>
    </row>
    <row r="46" spans="2:9" x14ac:dyDescent="0.2">
      <c r="B46" s="7" t="s">
        <v>60</v>
      </c>
      <c r="C46" s="87">
        <f>Data!AK2</f>
        <v>0</v>
      </c>
      <c r="D46" s="87">
        <f>Data!BE2</f>
        <v>0</v>
      </c>
      <c r="E46" s="87">
        <f>Data!BY2</f>
        <v>0</v>
      </c>
      <c r="F46" s="87">
        <f>Data!CS2</f>
        <v>0</v>
      </c>
      <c r="G46" s="87">
        <f>Data!DM2</f>
        <v>0</v>
      </c>
      <c r="H46" s="22">
        <f t="shared" si="0"/>
        <v>0</v>
      </c>
      <c r="I46" s="1"/>
    </row>
    <row r="47" spans="2:9" x14ac:dyDescent="0.2">
      <c r="B47" s="7" t="s">
        <v>61</v>
      </c>
      <c r="C47" s="87">
        <f>Data!AL2</f>
        <v>13992</v>
      </c>
      <c r="D47" s="87">
        <f>Data!BF2</f>
        <v>62496</v>
      </c>
      <c r="E47" s="87">
        <f>Data!BZ2</f>
        <v>13788</v>
      </c>
      <c r="F47" s="87">
        <f>Data!CT2</f>
        <v>1029</v>
      </c>
      <c r="G47" s="87">
        <f>Data!DN2</f>
        <v>0</v>
      </c>
      <c r="H47" s="22">
        <f t="shared" si="0"/>
        <v>91305</v>
      </c>
      <c r="I47" s="1"/>
    </row>
    <row r="48" spans="2:9" x14ac:dyDescent="0.2">
      <c r="B48" s="7" t="s">
        <v>62</v>
      </c>
      <c r="C48" s="87">
        <f>Data!AM2</f>
        <v>0</v>
      </c>
      <c r="D48" s="87">
        <f>Data!BG2</f>
        <v>0</v>
      </c>
      <c r="E48" s="87">
        <f>Data!CA2</f>
        <v>0</v>
      </c>
      <c r="F48" s="87">
        <f>Data!CU2</f>
        <v>0</v>
      </c>
      <c r="G48" s="87">
        <f>Data!DO2</f>
        <v>0</v>
      </c>
      <c r="H48" s="22">
        <f t="shared" si="0"/>
        <v>0</v>
      </c>
      <c r="I48" s="1"/>
    </row>
    <row r="49" spans="2:9" x14ac:dyDescent="0.2">
      <c r="B49" s="7" t="s">
        <v>63</v>
      </c>
      <c r="C49" s="87">
        <f>Data!AN2</f>
        <v>0</v>
      </c>
      <c r="D49" s="87">
        <f>Data!BH2</f>
        <v>351</v>
      </c>
      <c r="E49" s="87">
        <f>Data!CB2</f>
        <v>0</v>
      </c>
      <c r="F49" s="87">
        <f>Data!CV2</f>
        <v>0</v>
      </c>
      <c r="G49" s="87">
        <f>Data!DP2</f>
        <v>0</v>
      </c>
      <c r="H49" s="22">
        <f t="shared" si="0"/>
        <v>351</v>
      </c>
      <c r="I49" s="1"/>
    </row>
    <row r="50" spans="2:9" x14ac:dyDescent="0.2">
      <c r="B50" s="7" t="s">
        <v>64</v>
      </c>
      <c r="C50" s="87">
        <f>Data!AO2</f>
        <v>3337</v>
      </c>
      <c r="D50" s="87">
        <f>Data!BI2</f>
        <v>2142</v>
      </c>
      <c r="E50" s="87">
        <f>Data!CC2</f>
        <v>678</v>
      </c>
      <c r="F50" s="87">
        <f>Data!CW2</f>
        <v>0</v>
      </c>
      <c r="G50" s="87">
        <f>Data!DQ2</f>
        <v>0</v>
      </c>
      <c r="H50" s="22">
        <f t="shared" si="0"/>
        <v>6157</v>
      </c>
      <c r="I50" s="1"/>
    </row>
    <row r="51" spans="2:9" x14ac:dyDescent="0.2">
      <c r="B51" s="7" t="s">
        <v>0</v>
      </c>
      <c r="C51" s="87">
        <f>Data!AP2</f>
        <v>8367</v>
      </c>
      <c r="D51" s="87">
        <f>Data!BJ2</f>
        <v>125676</v>
      </c>
      <c r="E51" s="87">
        <f>Data!CD2</f>
        <v>65585</v>
      </c>
      <c r="F51" s="87">
        <f>Data!CX2</f>
        <v>1479</v>
      </c>
      <c r="G51" s="87">
        <f>Data!DR2</f>
        <v>0</v>
      </c>
      <c r="H51" s="22">
        <f t="shared" si="0"/>
        <v>201107</v>
      </c>
      <c r="I51" s="1"/>
    </row>
    <row r="52" spans="2:9" x14ac:dyDescent="0.2">
      <c r="B52" s="8" t="s">
        <v>35</v>
      </c>
      <c r="C52" s="22">
        <f>SUM(C32:C51)</f>
        <v>366906</v>
      </c>
      <c r="D52" s="22">
        <f>SUM(D32:D51)</f>
        <v>351917</v>
      </c>
      <c r="E52" s="22">
        <f>SUM(E32:E51)</f>
        <v>193300</v>
      </c>
      <c r="F52" s="22">
        <f>SUM(F32:F51)</f>
        <v>17385</v>
      </c>
      <c r="G52" s="22">
        <f>SUM(G32:G51)</f>
        <v>0</v>
      </c>
      <c r="H52" s="22">
        <f t="shared" si="0"/>
        <v>929508</v>
      </c>
      <c r="I52" s="1"/>
    </row>
    <row r="53" spans="2:9" x14ac:dyDescent="0.2">
      <c r="B53" s="14"/>
      <c r="C53" s="18"/>
      <c r="D53" s="18"/>
      <c r="E53" s="18"/>
      <c r="F53" s="18"/>
      <c r="G53" s="18"/>
      <c r="H53" s="18"/>
      <c r="I53" s="1"/>
    </row>
    <row r="54" spans="2:9" ht="13.5" customHeight="1" x14ac:dyDescent="0.2">
      <c r="B54" s="27"/>
      <c r="D54" s="363" t="s">
        <v>24</v>
      </c>
      <c r="E54" s="363"/>
      <c r="F54" s="363"/>
      <c r="G54" s="35" t="s">
        <v>25</v>
      </c>
      <c r="H54" s="35" t="s">
        <v>26</v>
      </c>
    </row>
    <row r="55" spans="2:9" ht="14.25" customHeight="1" x14ac:dyDescent="0.2">
      <c r="B55" s="361" t="s">
        <v>41</v>
      </c>
      <c r="C55" s="362"/>
      <c r="D55" s="350" t="str">
        <f>Data!T2</f>
        <v>Kanyaboyina, Venkata</v>
      </c>
      <c r="E55" s="350"/>
      <c r="F55" s="350"/>
      <c r="G55" s="91" t="str">
        <f>Data!U2</f>
        <v>(817) 272-0498</v>
      </c>
      <c r="H55" s="84" t="str">
        <f>Data!V2</f>
        <v>venkatak@uta.edu</v>
      </c>
    </row>
    <row r="56" spans="2:9" ht="13.5" customHeight="1" x14ac:dyDescent="0.2">
      <c r="B56" s="27"/>
      <c r="C56" s="27"/>
      <c r="D56" s="27"/>
      <c r="E56" s="27"/>
      <c r="F56" s="27"/>
      <c r="G56" s="27"/>
      <c r="H56" s="5"/>
    </row>
    <row r="57" spans="2:9" ht="14.25" customHeight="1" x14ac:dyDescent="0.2">
      <c r="B57" s="3" t="s">
        <v>11</v>
      </c>
      <c r="C57" s="1"/>
      <c r="D57" s="1"/>
      <c r="E57" s="1"/>
      <c r="F57" s="1"/>
      <c r="G57" s="1"/>
      <c r="H57" s="1"/>
      <c r="I57" s="1"/>
    </row>
    <row r="58" spans="2:9" ht="39" customHeight="1" x14ac:dyDescent="0.2">
      <c r="B58" s="364" t="s">
        <v>43</v>
      </c>
      <c r="C58" s="364"/>
      <c r="D58" s="364"/>
      <c r="E58" s="364"/>
      <c r="F58" s="364"/>
      <c r="G58" s="364"/>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Data!DS2</f>
        <v>7677383</v>
      </c>
      <c r="D61" s="88">
        <f>Data!EM2</f>
        <v>6749203</v>
      </c>
      <c r="E61" s="88">
        <f>Data!FG2</f>
        <v>3213763</v>
      </c>
      <c r="F61" s="88">
        <f>Data!GA2</f>
        <v>2864875</v>
      </c>
      <c r="G61" s="88">
        <f>Data!GU2</f>
        <v>0</v>
      </c>
      <c r="H61" s="21">
        <f>SUM(C61:G61)</f>
        <v>20505224</v>
      </c>
      <c r="I61" s="1"/>
    </row>
    <row r="62" spans="2:9" x14ac:dyDescent="0.2">
      <c r="B62" s="9" t="str">
        <f>$B$33</f>
        <v>Science</v>
      </c>
      <c r="C62" s="88">
        <f>Data!DT2</f>
        <v>3672413</v>
      </c>
      <c r="D62" s="88">
        <f>Data!EN2</f>
        <v>2841533</v>
      </c>
      <c r="E62" s="88">
        <f>Data!FH2</f>
        <v>2893151</v>
      </c>
      <c r="F62" s="88">
        <f>Data!GB2</f>
        <v>2457784</v>
      </c>
      <c r="G62" s="88">
        <f>Data!GV2</f>
        <v>0</v>
      </c>
      <c r="H62" s="22">
        <f t="shared" ref="H62:H81" si="1">SUM(C62:G62)</f>
        <v>11864881</v>
      </c>
      <c r="I62" s="1"/>
    </row>
    <row r="63" spans="2:9" x14ac:dyDescent="0.2">
      <c r="B63" s="9" t="str">
        <f>$B$34</f>
        <v>Fine Arts</v>
      </c>
      <c r="C63" s="88">
        <f>Data!DU2</f>
        <v>2546462</v>
      </c>
      <c r="D63" s="88">
        <f>Data!EO2</f>
        <v>2461322</v>
      </c>
      <c r="E63" s="88">
        <f>Data!FI2</f>
        <v>1073824</v>
      </c>
      <c r="F63" s="88">
        <f>Data!GC2</f>
        <v>0</v>
      </c>
      <c r="G63" s="88">
        <f>Data!GW2</f>
        <v>0</v>
      </c>
      <c r="H63" s="22">
        <f t="shared" si="1"/>
        <v>6081608</v>
      </c>
      <c r="I63" s="1"/>
    </row>
    <row r="64" spans="2:9" x14ac:dyDescent="0.2">
      <c r="B64" s="9" t="str">
        <f>$B$35</f>
        <v>Teacher Education</v>
      </c>
      <c r="C64" s="88">
        <f>Data!DV2</f>
        <v>159830</v>
      </c>
      <c r="D64" s="88">
        <f>Data!EP2</f>
        <v>651591</v>
      </c>
      <c r="E64" s="88">
        <f>Data!FJ2</f>
        <v>1590468</v>
      </c>
      <c r="F64" s="88">
        <f>Data!GD2</f>
        <v>585396</v>
      </c>
      <c r="G64" s="88">
        <f>Data!GX2</f>
        <v>0</v>
      </c>
      <c r="H64" s="22">
        <f t="shared" si="1"/>
        <v>2987285</v>
      </c>
      <c r="I64" s="1"/>
    </row>
    <row r="65" spans="2:9" x14ac:dyDescent="0.2">
      <c r="B65" s="9" t="str">
        <f>$B$36</f>
        <v>Agriculture</v>
      </c>
      <c r="C65" s="88">
        <f>Data!DW2</f>
        <v>0</v>
      </c>
      <c r="D65" s="88">
        <f>Data!EQ2</f>
        <v>0</v>
      </c>
      <c r="E65" s="88">
        <f>Data!FK2</f>
        <v>0</v>
      </c>
      <c r="F65" s="88">
        <f>Data!GE2</f>
        <v>0</v>
      </c>
      <c r="G65" s="88">
        <f>Data!GY2</f>
        <v>0</v>
      </c>
      <c r="H65" s="22">
        <f t="shared" si="1"/>
        <v>0</v>
      </c>
      <c r="I65" s="1"/>
    </row>
    <row r="66" spans="2:9" x14ac:dyDescent="0.2">
      <c r="B66" s="9" t="str">
        <f>$B$37</f>
        <v>Engineering</v>
      </c>
      <c r="C66" s="88">
        <f>Data!DX2</f>
        <v>2963046</v>
      </c>
      <c r="D66" s="88">
        <f>Data!ER2</f>
        <v>5222980</v>
      </c>
      <c r="E66" s="88">
        <f>Data!FL2</f>
        <v>8157954</v>
      </c>
      <c r="F66" s="88">
        <f>Data!GF2</f>
        <v>7253871</v>
      </c>
      <c r="G66" s="88">
        <f>Data!GZ2</f>
        <v>0</v>
      </c>
      <c r="H66" s="22">
        <f t="shared" si="1"/>
        <v>23597851</v>
      </c>
      <c r="I66" s="1"/>
    </row>
    <row r="67" spans="2:9" x14ac:dyDescent="0.2">
      <c r="B67" s="9" t="str">
        <f>$B$38</f>
        <v>Home Economics</v>
      </c>
      <c r="C67" s="88">
        <f>Data!DY2</f>
        <v>7225</v>
      </c>
      <c r="D67" s="88">
        <f>Data!ES2</f>
        <v>198218</v>
      </c>
      <c r="E67" s="88">
        <f>Data!FM2</f>
        <v>0</v>
      </c>
      <c r="F67" s="88">
        <f>Data!GG2</f>
        <v>0</v>
      </c>
      <c r="G67" s="88">
        <f>Data!HA2</f>
        <v>0</v>
      </c>
      <c r="H67" s="22">
        <f t="shared" si="1"/>
        <v>205443</v>
      </c>
      <c r="I67" s="1"/>
    </row>
    <row r="68" spans="2:9" x14ac:dyDescent="0.2">
      <c r="B68" s="9" t="str">
        <f>$B$39</f>
        <v>Law</v>
      </c>
      <c r="C68" s="88">
        <f>Data!DZ2</f>
        <v>0</v>
      </c>
      <c r="D68" s="88">
        <f>Data!ET2</f>
        <v>0</v>
      </c>
      <c r="E68" s="88">
        <f>Data!FN2</f>
        <v>0</v>
      </c>
      <c r="F68" s="88">
        <f>Data!GH2</f>
        <v>0</v>
      </c>
      <c r="G68" s="88">
        <f>Data!HB2</f>
        <v>0</v>
      </c>
      <c r="H68" s="22">
        <f t="shared" si="1"/>
        <v>0</v>
      </c>
      <c r="I68" s="1"/>
    </row>
    <row r="69" spans="2:9" x14ac:dyDescent="0.2">
      <c r="B69" s="9" t="str">
        <f>$B$40</f>
        <v>Social Service</v>
      </c>
      <c r="C69" s="88">
        <f>Data!EA2</f>
        <v>203411</v>
      </c>
      <c r="D69" s="88">
        <f>Data!EU2</f>
        <v>680615</v>
      </c>
      <c r="E69" s="88">
        <f>Data!FO2</f>
        <v>2304285</v>
      </c>
      <c r="F69" s="88">
        <f>Data!GI2</f>
        <v>510385</v>
      </c>
      <c r="G69" s="88">
        <f>Data!HC2</f>
        <v>0</v>
      </c>
      <c r="H69" s="22">
        <f t="shared" si="1"/>
        <v>3698696</v>
      </c>
      <c r="I69" s="1"/>
    </row>
    <row r="70" spans="2:9" x14ac:dyDescent="0.2">
      <c r="B70" s="9" t="str">
        <f>$B$41</f>
        <v>Library Science</v>
      </c>
      <c r="C70" s="88">
        <f>Data!EB2</f>
        <v>1211</v>
      </c>
      <c r="D70" s="88">
        <f>Data!EV2</f>
        <v>10895</v>
      </c>
      <c r="E70" s="88">
        <f>Data!FP2</f>
        <v>0</v>
      </c>
      <c r="F70" s="88">
        <f>Data!GJ2</f>
        <v>0</v>
      </c>
      <c r="G70" s="88">
        <f>Data!HD2</f>
        <v>0</v>
      </c>
      <c r="H70" s="22">
        <f t="shared" si="1"/>
        <v>12106</v>
      </c>
      <c r="I70" s="1"/>
    </row>
    <row r="71" spans="2:9" x14ac:dyDescent="0.2">
      <c r="B71" s="9" t="str">
        <f>$B$42</f>
        <v>Veterinary Science</v>
      </c>
      <c r="C71" s="88">
        <f>Data!EC2</f>
        <v>0</v>
      </c>
      <c r="D71" s="88">
        <f>Data!EW2</f>
        <v>0</v>
      </c>
      <c r="E71" s="88">
        <f>Data!FQ2</f>
        <v>0</v>
      </c>
      <c r="F71" s="88">
        <f>Data!GK2</f>
        <v>0</v>
      </c>
      <c r="G71" s="88">
        <f>Data!HE2</f>
        <v>0</v>
      </c>
      <c r="H71" s="22">
        <f t="shared" si="1"/>
        <v>0</v>
      </c>
      <c r="I71" s="1"/>
    </row>
    <row r="72" spans="2:9" x14ac:dyDescent="0.2">
      <c r="B72" s="9" t="str">
        <f>$B$43</f>
        <v>Vocational Training</v>
      </c>
      <c r="C72" s="88">
        <f>Data!ED2</f>
        <v>0</v>
      </c>
      <c r="D72" s="88">
        <f>Data!EX2</f>
        <v>0</v>
      </c>
      <c r="E72" s="88">
        <f>Data!FR2</f>
        <v>0</v>
      </c>
      <c r="F72" s="88">
        <f>Data!GL2</f>
        <v>0</v>
      </c>
      <c r="G72" s="88">
        <f>Data!HF2</f>
        <v>0</v>
      </c>
      <c r="H72" s="22">
        <f t="shared" si="1"/>
        <v>0</v>
      </c>
      <c r="I72" s="1"/>
    </row>
    <row r="73" spans="2:9" x14ac:dyDescent="0.2">
      <c r="B73" s="9" t="str">
        <f>$B$44</f>
        <v>Physical Training</v>
      </c>
      <c r="C73" s="88">
        <f>Data!EE2</f>
        <v>1141</v>
      </c>
      <c r="D73" s="88">
        <f>Data!EY2</f>
        <v>0</v>
      </c>
      <c r="E73" s="88">
        <f>Data!FS2</f>
        <v>0</v>
      </c>
      <c r="F73" s="88">
        <f>Data!GM2</f>
        <v>0</v>
      </c>
      <c r="G73" s="88">
        <f>Data!HG2</f>
        <v>0</v>
      </c>
      <c r="H73" s="22">
        <f t="shared" si="1"/>
        <v>1141</v>
      </c>
      <c r="I73" s="1"/>
    </row>
    <row r="74" spans="2:9" x14ac:dyDescent="0.2">
      <c r="B74" s="9" t="str">
        <f>$B$45</f>
        <v>Health Services</v>
      </c>
      <c r="C74" s="88">
        <f>Data!EF2</f>
        <v>123868</v>
      </c>
      <c r="D74" s="88">
        <f>Data!EZ2</f>
        <v>625763</v>
      </c>
      <c r="E74" s="88">
        <f>Data!FT2</f>
        <v>567886</v>
      </c>
      <c r="F74" s="88">
        <f>Data!GN2</f>
        <v>334364</v>
      </c>
      <c r="G74" s="88">
        <f>Data!HH2</f>
        <v>0</v>
      </c>
      <c r="H74" s="22">
        <f t="shared" si="1"/>
        <v>1651881</v>
      </c>
      <c r="I74" s="1"/>
    </row>
    <row r="75" spans="2:9" x14ac:dyDescent="0.2">
      <c r="B75" s="9" t="str">
        <f>$B$46</f>
        <v>Pharmacy</v>
      </c>
      <c r="C75" s="88">
        <f>Data!EG2</f>
        <v>0</v>
      </c>
      <c r="D75" s="88">
        <f>Data!FA2</f>
        <v>0</v>
      </c>
      <c r="E75" s="88">
        <f>Data!FU2</f>
        <v>0</v>
      </c>
      <c r="F75" s="88">
        <f>Data!GO2</f>
        <v>0</v>
      </c>
      <c r="G75" s="88">
        <f>Data!HI2</f>
        <v>0</v>
      </c>
      <c r="H75" s="22">
        <f t="shared" si="1"/>
        <v>0</v>
      </c>
      <c r="I75" s="1"/>
    </row>
    <row r="76" spans="2:9" x14ac:dyDescent="0.2">
      <c r="B76" s="9" t="str">
        <f>$B$47</f>
        <v>Business Administration</v>
      </c>
      <c r="C76" s="88">
        <f>Data!EH2</f>
        <v>976050</v>
      </c>
      <c r="D76" s="88">
        <f>Data!FB2</f>
        <v>4714973</v>
      </c>
      <c r="E76" s="88">
        <f>Data!FV2</f>
        <v>3636759</v>
      </c>
      <c r="F76" s="88">
        <f>Data!GP2</f>
        <v>1628829</v>
      </c>
      <c r="G76" s="88">
        <f>Data!HJ2</f>
        <v>0</v>
      </c>
      <c r="H76" s="22">
        <f t="shared" si="1"/>
        <v>10956611</v>
      </c>
      <c r="I76" s="1"/>
    </row>
    <row r="77" spans="2:9" x14ac:dyDescent="0.2">
      <c r="B77" s="9" t="str">
        <f>$B$48</f>
        <v>Optometry</v>
      </c>
      <c r="C77" s="88">
        <f>Data!EI2</f>
        <v>0</v>
      </c>
      <c r="D77" s="88">
        <f>Data!FC2</f>
        <v>0</v>
      </c>
      <c r="E77" s="88">
        <f>Data!FW2</f>
        <v>0</v>
      </c>
      <c r="F77" s="88">
        <f>Data!GQ2</f>
        <v>0</v>
      </c>
      <c r="G77" s="88">
        <f>Data!HK2</f>
        <v>0</v>
      </c>
      <c r="H77" s="22">
        <f t="shared" si="1"/>
        <v>0</v>
      </c>
      <c r="I77" s="1"/>
    </row>
    <row r="78" spans="2:9" x14ac:dyDescent="0.2">
      <c r="B78" s="9" t="str">
        <f>$B$49</f>
        <v>Teacher Ed-Practice Teaching</v>
      </c>
      <c r="C78" s="88">
        <f>Data!EJ2</f>
        <v>0</v>
      </c>
      <c r="D78" s="88">
        <f>Data!FD2</f>
        <v>78963</v>
      </c>
      <c r="E78" s="88">
        <f>Data!FX2</f>
        <v>0</v>
      </c>
      <c r="F78" s="88">
        <f>Data!GR2</f>
        <v>0</v>
      </c>
      <c r="G78" s="88">
        <f>Data!HL2</f>
        <v>0</v>
      </c>
      <c r="H78" s="22">
        <f t="shared" si="1"/>
        <v>78963</v>
      </c>
      <c r="I78" s="1"/>
    </row>
    <row r="79" spans="2:9" x14ac:dyDescent="0.2">
      <c r="B79" s="9" t="str">
        <f>$B$50</f>
        <v>Technology</v>
      </c>
      <c r="C79" s="88">
        <f>Data!EK2</f>
        <v>306481</v>
      </c>
      <c r="D79" s="88">
        <f>Data!FE2</f>
        <v>326679</v>
      </c>
      <c r="E79" s="88">
        <f>Data!FY2</f>
        <v>78360</v>
      </c>
      <c r="F79" s="88">
        <f>Data!GS2</f>
        <v>0</v>
      </c>
      <c r="G79" s="88">
        <f>Data!HM2</f>
        <v>0</v>
      </c>
      <c r="H79" s="22">
        <f t="shared" si="1"/>
        <v>711520</v>
      </c>
      <c r="I79" s="1"/>
    </row>
    <row r="80" spans="2:9" x14ac:dyDescent="0.2">
      <c r="B80" s="9" t="str">
        <f>$B$51</f>
        <v>Nursing</v>
      </c>
      <c r="C80" s="88">
        <f>Data!EL2</f>
        <v>430500</v>
      </c>
      <c r="D80" s="88">
        <f>Data!FF2</f>
        <v>5231132</v>
      </c>
      <c r="E80" s="88">
        <f>Data!FZ2</f>
        <v>4095767</v>
      </c>
      <c r="F80" s="88">
        <f>Data!GT2</f>
        <v>908941</v>
      </c>
      <c r="G80" s="88">
        <f>Data!HN2</f>
        <v>0</v>
      </c>
      <c r="H80" s="22">
        <f t="shared" si="1"/>
        <v>10666340</v>
      </c>
      <c r="I80" s="1"/>
    </row>
    <row r="81" spans="2:9" x14ac:dyDescent="0.2">
      <c r="B81" s="39" t="str">
        <f>$B$52</f>
        <v>Totals</v>
      </c>
      <c r="C81" s="21">
        <f>SUM(C61:C80)</f>
        <v>19069021</v>
      </c>
      <c r="D81" s="21">
        <f>SUM(D61:D80)</f>
        <v>29793867</v>
      </c>
      <c r="E81" s="21">
        <f>SUM(E61:E80)</f>
        <v>27612217</v>
      </c>
      <c r="F81" s="21">
        <f>SUM(F61:F80)</f>
        <v>16544445</v>
      </c>
      <c r="G81" s="21">
        <f>SUM(G61:G80)</f>
        <v>0</v>
      </c>
      <c r="H81" s="21">
        <f t="shared" si="1"/>
        <v>93019550</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ht="14.25" customHeight="1" x14ac:dyDescent="0.2">
      <c r="B84" s="361" t="s">
        <v>42</v>
      </c>
      <c r="C84" s="362"/>
      <c r="D84" s="350" t="str">
        <f>Data!T2</f>
        <v>Kanyaboyina, Venkata</v>
      </c>
      <c r="E84" s="350"/>
      <c r="F84" s="350"/>
      <c r="G84" s="91" t="str">
        <f>Data!U2</f>
        <v>(817) 272-0498</v>
      </c>
      <c r="H84" s="84" t="str">
        <f>Data!V2</f>
        <v>venkatak@uta.edu</v>
      </c>
    </row>
    <row r="85" spans="2:9" ht="13.5" customHeight="1" x14ac:dyDescent="0.2">
      <c r="B85" s="27"/>
      <c r="C85" s="27"/>
      <c r="D85" s="27"/>
      <c r="E85" s="27"/>
      <c r="F85" s="27"/>
      <c r="G85" s="27"/>
      <c r="H85" s="5"/>
    </row>
    <row r="86" spans="2:9" ht="14.25" customHeight="1" x14ac:dyDescent="0.2">
      <c r="B86" s="28" t="s">
        <v>34</v>
      </c>
      <c r="C86" s="13"/>
      <c r="D86" s="13"/>
      <c r="E86" s="13"/>
      <c r="F86" s="13"/>
      <c r="G86" s="13"/>
      <c r="H86" s="17">
        <f>H13+H14</f>
        <v>269479893</v>
      </c>
    </row>
    <row r="87" spans="2:9" ht="42.75" customHeight="1" x14ac:dyDescent="0.2">
      <c r="B87" s="348" t="s">
        <v>9</v>
      </c>
      <c r="C87" s="348"/>
      <c r="D87" s="348"/>
      <c r="E87" s="348"/>
      <c r="F87" s="348"/>
      <c r="G87" s="348"/>
      <c r="H87" s="38"/>
    </row>
    <row r="88" spans="2:9" ht="15" customHeight="1"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f>
        <v>334961</v>
      </c>
      <c r="D91" s="172">
        <f>Data!IL2</f>
        <v>294465</v>
      </c>
      <c r="E91" s="172">
        <f>Data!JF2</f>
        <v>140215</v>
      </c>
      <c r="F91" s="172">
        <f>Data!JZ2</f>
        <v>124993</v>
      </c>
      <c r="G91" s="172">
        <f>Data!KT2</f>
        <v>0</v>
      </c>
      <c r="H91" s="40">
        <f t="shared" ref="H91:H111" si="2">SUM(C91:G91)</f>
        <v>894634</v>
      </c>
    </row>
    <row r="92" spans="2:9" x14ac:dyDescent="0.2">
      <c r="B92" s="9" t="str">
        <f>$B$33</f>
        <v>Science</v>
      </c>
      <c r="C92" s="172">
        <f>Data!HS2</f>
        <v>1408451</v>
      </c>
      <c r="D92" s="172">
        <f>Data!IM2</f>
        <v>1089790</v>
      </c>
      <c r="E92" s="172">
        <f>Data!JG2</f>
        <v>1109587</v>
      </c>
      <c r="F92" s="172">
        <f>Data!KA2</f>
        <v>942614</v>
      </c>
      <c r="G92" s="172">
        <f>Data!KU2</f>
        <v>0</v>
      </c>
      <c r="H92" s="75">
        <f t="shared" si="2"/>
        <v>4550442</v>
      </c>
    </row>
    <row r="93" spans="2:9" x14ac:dyDescent="0.2">
      <c r="B93" s="9" t="str">
        <f>$B$34</f>
        <v>Fine Arts</v>
      </c>
      <c r="C93" s="172">
        <f>Data!HT2</f>
        <v>103385</v>
      </c>
      <c r="D93" s="172">
        <f>Data!IN2</f>
        <v>99929</v>
      </c>
      <c r="E93" s="172">
        <f>Data!JH2</f>
        <v>43597</v>
      </c>
      <c r="F93" s="172">
        <f>Data!KB2</f>
        <v>0</v>
      </c>
      <c r="G93" s="172">
        <f>Data!KV2</f>
        <v>0</v>
      </c>
      <c r="H93" s="75">
        <f t="shared" si="2"/>
        <v>246911</v>
      </c>
    </row>
    <row r="94" spans="2:9" x14ac:dyDescent="0.2">
      <c r="B94" s="9" t="str">
        <f>$B$35</f>
        <v>Teacher Education</v>
      </c>
      <c r="C94" s="172">
        <f>Data!HU2</f>
        <v>2469</v>
      </c>
      <c r="D94" s="172">
        <f>Data!IO2</f>
        <v>10064</v>
      </c>
      <c r="E94" s="172">
        <f>Data!JI2</f>
        <v>24565</v>
      </c>
      <c r="F94" s="172">
        <f>Data!KC2</f>
        <v>9042</v>
      </c>
      <c r="G94" s="172">
        <f>Data!KW2</f>
        <v>0</v>
      </c>
      <c r="H94" s="75">
        <f t="shared" si="2"/>
        <v>46140</v>
      </c>
    </row>
    <row r="95" spans="2:9" x14ac:dyDescent="0.2">
      <c r="B95" s="9" t="str">
        <f>$B$36</f>
        <v>Agriculture</v>
      </c>
      <c r="C95" s="172">
        <f>Data!HV2</f>
        <v>0</v>
      </c>
      <c r="D95" s="172">
        <f>Data!IP2</f>
        <v>0</v>
      </c>
      <c r="E95" s="172">
        <f>Data!JJ2</f>
        <v>0</v>
      </c>
      <c r="F95" s="172">
        <f>Data!KD2</f>
        <v>0</v>
      </c>
      <c r="G95" s="172">
        <f>Data!KX2</f>
        <v>0</v>
      </c>
      <c r="H95" s="75">
        <f t="shared" si="2"/>
        <v>0</v>
      </c>
    </row>
    <row r="96" spans="2:9" x14ac:dyDescent="0.2">
      <c r="B96" s="9" t="str">
        <f>$B$37</f>
        <v>Engineering</v>
      </c>
      <c r="C96" s="172">
        <f>Data!HW2</f>
        <v>716317</v>
      </c>
      <c r="D96" s="172">
        <f>Data!IQ2</f>
        <v>1262656</v>
      </c>
      <c r="E96" s="172">
        <f>Data!JK2</f>
        <v>1972186</v>
      </c>
      <c r="F96" s="172">
        <f>Data!KE2</f>
        <v>1753624</v>
      </c>
      <c r="G96" s="172">
        <f>Data!KY2</f>
        <v>0</v>
      </c>
      <c r="H96" s="75">
        <f t="shared" si="2"/>
        <v>5704783</v>
      </c>
    </row>
    <row r="97" spans="2:8" x14ac:dyDescent="0.2">
      <c r="B97" s="9" t="str">
        <f>$B$38</f>
        <v>Home Economics</v>
      </c>
      <c r="C97" s="172">
        <f>Data!HX2</f>
        <v>0</v>
      </c>
      <c r="D97" s="172">
        <f>Data!IR2</f>
        <v>0</v>
      </c>
      <c r="E97" s="172">
        <f>Data!JL2</f>
        <v>0</v>
      </c>
      <c r="F97" s="172">
        <f>Data!KF2</f>
        <v>0</v>
      </c>
      <c r="G97" s="172">
        <f>Data!KZ2</f>
        <v>0</v>
      </c>
      <c r="H97" s="75">
        <f t="shared" si="2"/>
        <v>0</v>
      </c>
    </row>
    <row r="98" spans="2:8" x14ac:dyDescent="0.2">
      <c r="B98" s="9" t="str">
        <f>$B$39</f>
        <v>Law</v>
      </c>
      <c r="C98" s="172">
        <f>Data!HY2</f>
        <v>0</v>
      </c>
      <c r="D98" s="172">
        <f>Data!IS2</f>
        <v>0</v>
      </c>
      <c r="E98" s="172">
        <f>Data!JM2</f>
        <v>0</v>
      </c>
      <c r="F98" s="172">
        <f>Data!KG2</f>
        <v>0</v>
      </c>
      <c r="G98" s="172">
        <f>Data!LA2</f>
        <v>0</v>
      </c>
      <c r="H98" s="75">
        <f t="shared" si="2"/>
        <v>0</v>
      </c>
    </row>
    <row r="99" spans="2:8" x14ac:dyDescent="0.2">
      <c r="B99" s="9" t="str">
        <f>$B$40</f>
        <v>Social Service</v>
      </c>
      <c r="C99" s="172">
        <f>Data!HZ2</f>
        <v>9458</v>
      </c>
      <c r="D99" s="172">
        <f>Data!IT2</f>
        <v>31648</v>
      </c>
      <c r="E99" s="172">
        <f>Data!JN2</f>
        <v>107147</v>
      </c>
      <c r="F99" s="172">
        <f>Data!KH2</f>
        <v>23732</v>
      </c>
      <c r="G99" s="172">
        <f>Data!LB2</f>
        <v>0</v>
      </c>
      <c r="H99" s="75">
        <f t="shared" si="2"/>
        <v>171985</v>
      </c>
    </row>
    <row r="100" spans="2:8" x14ac:dyDescent="0.2">
      <c r="B100" s="9" t="str">
        <f>$B$41</f>
        <v>Library Science</v>
      </c>
      <c r="C100" s="172">
        <f>Data!IA2</f>
        <v>0</v>
      </c>
      <c r="D100" s="172">
        <f>Data!IU2</f>
        <v>0</v>
      </c>
      <c r="E100" s="172">
        <f>Data!JO2</f>
        <v>0</v>
      </c>
      <c r="F100" s="172">
        <f>Data!KI2</f>
        <v>0</v>
      </c>
      <c r="G100" s="172">
        <f>Data!LC2</f>
        <v>0</v>
      </c>
      <c r="H100" s="75">
        <f t="shared" si="2"/>
        <v>0</v>
      </c>
    </row>
    <row r="101" spans="2:8" x14ac:dyDescent="0.2">
      <c r="B101" s="9" t="str">
        <f>$B$42</f>
        <v>Veterinary Science</v>
      </c>
      <c r="C101" s="172">
        <f>Data!IB2</f>
        <v>0</v>
      </c>
      <c r="D101" s="172">
        <f>Data!IV2</f>
        <v>0</v>
      </c>
      <c r="E101" s="172">
        <f>Data!JP2</f>
        <v>0</v>
      </c>
      <c r="F101" s="172">
        <f>Data!KJ2</f>
        <v>0</v>
      </c>
      <c r="G101" s="172">
        <f>Data!LD2</f>
        <v>0</v>
      </c>
      <c r="H101" s="75">
        <f t="shared" si="2"/>
        <v>0</v>
      </c>
    </row>
    <row r="102" spans="2:8" x14ac:dyDescent="0.2">
      <c r="B102" s="9" t="str">
        <f>$B$43</f>
        <v>Vocational Training</v>
      </c>
      <c r="C102" s="172">
        <f>Data!IC2</f>
        <v>0</v>
      </c>
      <c r="D102" s="172">
        <f>Data!IW2</f>
        <v>0</v>
      </c>
      <c r="E102" s="172">
        <f>Data!JQ2</f>
        <v>0</v>
      </c>
      <c r="F102" s="172">
        <f>Data!KK2</f>
        <v>0</v>
      </c>
      <c r="G102" s="172">
        <f>Data!LE2</f>
        <v>0</v>
      </c>
      <c r="H102" s="75">
        <f t="shared" si="2"/>
        <v>0</v>
      </c>
    </row>
    <row r="103" spans="2:8" x14ac:dyDescent="0.2">
      <c r="B103" s="9" t="str">
        <f>$B$44</f>
        <v>Physical Training</v>
      </c>
      <c r="C103" s="172">
        <f>Data!ID2</f>
        <v>0</v>
      </c>
      <c r="D103" s="172">
        <f>Data!IX2</f>
        <v>0</v>
      </c>
      <c r="E103" s="172">
        <f>Data!JR2</f>
        <v>0</v>
      </c>
      <c r="F103" s="172">
        <f>Data!KL2</f>
        <v>0</v>
      </c>
      <c r="G103" s="172">
        <f>Data!LF2</f>
        <v>0</v>
      </c>
      <c r="H103" s="75">
        <f t="shared" si="2"/>
        <v>0</v>
      </c>
    </row>
    <row r="104" spans="2:8" x14ac:dyDescent="0.2">
      <c r="B104" s="9" t="str">
        <f>$B$45</f>
        <v>Health Services</v>
      </c>
      <c r="C104" s="172">
        <f>Data!IE2</f>
        <v>0</v>
      </c>
      <c r="D104" s="172">
        <f>Data!IY2</f>
        <v>0</v>
      </c>
      <c r="E104" s="172">
        <f>Data!JS2</f>
        <v>0</v>
      </c>
      <c r="F104" s="172">
        <f>Data!KM2</f>
        <v>0</v>
      </c>
      <c r="G104" s="172">
        <f>Data!LG2</f>
        <v>0</v>
      </c>
      <c r="H104" s="75">
        <f t="shared" si="2"/>
        <v>0</v>
      </c>
    </row>
    <row r="105" spans="2:8" x14ac:dyDescent="0.2">
      <c r="B105" s="9" t="str">
        <f>$B$46</f>
        <v>Pharmacy</v>
      </c>
      <c r="C105" s="172">
        <f>Data!IF2</f>
        <v>0</v>
      </c>
      <c r="D105" s="172">
        <f>Data!IZ2</f>
        <v>0</v>
      </c>
      <c r="E105" s="172">
        <f>Data!JT2</f>
        <v>0</v>
      </c>
      <c r="F105" s="172">
        <f>Data!KN2</f>
        <v>0</v>
      </c>
      <c r="G105" s="172">
        <f>Data!LH2</f>
        <v>0</v>
      </c>
      <c r="H105" s="75">
        <f t="shared" si="2"/>
        <v>0</v>
      </c>
    </row>
    <row r="106" spans="2:8" x14ac:dyDescent="0.2">
      <c r="B106" s="9" t="str">
        <f>$B$47</f>
        <v>Business Administration</v>
      </c>
      <c r="C106" s="172">
        <f>Data!IG2</f>
        <v>125230</v>
      </c>
      <c r="D106" s="172">
        <f>Data!JA2</f>
        <v>604946</v>
      </c>
      <c r="E106" s="172">
        <f>Data!JU2</f>
        <v>466608</v>
      </c>
      <c r="F106" s="172">
        <f>Data!KO2</f>
        <v>208984</v>
      </c>
      <c r="G106" s="172">
        <f>Data!LI2</f>
        <v>0</v>
      </c>
      <c r="H106" s="75">
        <f t="shared" si="2"/>
        <v>1405768</v>
      </c>
    </row>
    <row r="107" spans="2:8" x14ac:dyDescent="0.2">
      <c r="B107" s="9" t="str">
        <f>$B$48</f>
        <v>Optometry</v>
      </c>
      <c r="C107" s="172">
        <f>Data!IH2</f>
        <v>0</v>
      </c>
      <c r="D107" s="172">
        <f>Data!JB2</f>
        <v>0</v>
      </c>
      <c r="E107" s="172">
        <f>Data!JV2</f>
        <v>0</v>
      </c>
      <c r="F107" s="172">
        <f>Data!KP2</f>
        <v>0</v>
      </c>
      <c r="G107" s="172">
        <f>Data!LJ2</f>
        <v>0</v>
      </c>
      <c r="H107" s="75">
        <f t="shared" si="2"/>
        <v>0</v>
      </c>
    </row>
    <row r="108" spans="2:8" x14ac:dyDescent="0.2">
      <c r="B108" s="9" t="str">
        <f>$B$49</f>
        <v>Teacher Ed-Practice Teaching</v>
      </c>
      <c r="C108" s="172">
        <f>Data!II2</f>
        <v>0</v>
      </c>
      <c r="D108" s="172">
        <f>Data!JC2</f>
        <v>0</v>
      </c>
      <c r="E108" s="172">
        <f>Data!JW2</f>
        <v>0</v>
      </c>
      <c r="F108" s="172">
        <f>Data!KQ2</f>
        <v>0</v>
      </c>
      <c r="G108" s="172">
        <f>Data!LK2</f>
        <v>0</v>
      </c>
      <c r="H108" s="75">
        <f t="shared" si="2"/>
        <v>0</v>
      </c>
    </row>
    <row r="109" spans="2:8" x14ac:dyDescent="0.2">
      <c r="B109" s="9" t="str">
        <f>$B$50</f>
        <v>Technology</v>
      </c>
      <c r="C109" s="172">
        <f>Data!IJ2</f>
        <v>0</v>
      </c>
      <c r="D109" s="172">
        <f>Data!JD2</f>
        <v>0</v>
      </c>
      <c r="E109" s="172">
        <f>Data!JX2</f>
        <v>0</v>
      </c>
      <c r="F109" s="172">
        <f>Data!KR2</f>
        <v>0</v>
      </c>
      <c r="G109" s="172">
        <f>Data!LL2</f>
        <v>0</v>
      </c>
      <c r="H109" s="75">
        <f t="shared" si="2"/>
        <v>0</v>
      </c>
    </row>
    <row r="110" spans="2:8" x14ac:dyDescent="0.2">
      <c r="B110" s="9" t="str">
        <f>$B$51</f>
        <v>Nursing</v>
      </c>
      <c r="C110" s="172">
        <f>Data!IK2</f>
        <v>8189</v>
      </c>
      <c r="D110" s="172">
        <f>Data!JE2</f>
        <v>99510</v>
      </c>
      <c r="E110" s="172">
        <f>Data!JY2</f>
        <v>77913</v>
      </c>
      <c r="F110" s="172">
        <f>Data!KS2</f>
        <v>17290</v>
      </c>
      <c r="G110" s="172">
        <f>Data!HPM2</f>
        <v>0</v>
      </c>
      <c r="H110" s="75">
        <f t="shared" si="2"/>
        <v>202902</v>
      </c>
    </row>
    <row r="111" spans="2:8" x14ac:dyDescent="0.2">
      <c r="B111" s="39" t="str">
        <f>$B$52</f>
        <v>Totals</v>
      </c>
      <c r="C111" s="40">
        <f>SUM(C91:C110)</f>
        <v>2708460</v>
      </c>
      <c r="D111" s="40">
        <f>SUM(D91:D110)</f>
        <v>3493008</v>
      </c>
      <c r="E111" s="40">
        <f>SUM(E91:E110)</f>
        <v>3941818</v>
      </c>
      <c r="F111" s="40">
        <f>SUM(F91:F110)</f>
        <v>3080279</v>
      </c>
      <c r="G111" s="40">
        <f>SUM(G91:G110)</f>
        <v>0</v>
      </c>
      <c r="H111" s="40">
        <f t="shared" si="2"/>
        <v>13223565</v>
      </c>
    </row>
    <row r="112" spans="2:8" ht="14.25" customHeight="1"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25" si="3">C91+C61</f>
        <v>8012344</v>
      </c>
      <c r="D116" s="21">
        <f t="shared" si="3"/>
        <v>7043668</v>
      </c>
      <c r="E116" s="21">
        <f t="shared" si="3"/>
        <v>3353978</v>
      </c>
      <c r="F116" s="21">
        <f t="shared" si="3"/>
        <v>2989868</v>
      </c>
      <c r="G116" s="21">
        <f t="shared" si="3"/>
        <v>0</v>
      </c>
      <c r="H116" s="40">
        <f t="shared" ref="H116:H136" si="4">SUM(C116:G116)</f>
        <v>21399858</v>
      </c>
      <c r="I116" s="1"/>
    </row>
    <row r="117" spans="2:9" x14ac:dyDescent="0.2">
      <c r="B117" s="9" t="str">
        <f>$B$33</f>
        <v>Science</v>
      </c>
      <c r="C117" s="22">
        <f t="shared" si="3"/>
        <v>5080864</v>
      </c>
      <c r="D117" s="22">
        <f t="shared" si="3"/>
        <v>3931323</v>
      </c>
      <c r="E117" s="22">
        <f t="shared" si="3"/>
        <v>4002738</v>
      </c>
      <c r="F117" s="22">
        <f t="shared" si="3"/>
        <v>3400398</v>
      </c>
      <c r="G117" s="22">
        <f t="shared" si="3"/>
        <v>0</v>
      </c>
      <c r="H117" s="75">
        <f t="shared" si="4"/>
        <v>16415323</v>
      </c>
      <c r="I117" s="1"/>
    </row>
    <row r="118" spans="2:9" x14ac:dyDescent="0.2">
      <c r="B118" s="9" t="str">
        <f>$B$34</f>
        <v>Fine Arts</v>
      </c>
      <c r="C118" s="22">
        <f t="shared" si="3"/>
        <v>2649847</v>
      </c>
      <c r="D118" s="22">
        <f t="shared" si="3"/>
        <v>2561251</v>
      </c>
      <c r="E118" s="22">
        <f t="shared" si="3"/>
        <v>1117421</v>
      </c>
      <c r="F118" s="22">
        <f t="shared" si="3"/>
        <v>0</v>
      </c>
      <c r="G118" s="22">
        <f t="shared" si="3"/>
        <v>0</v>
      </c>
      <c r="H118" s="75">
        <f t="shared" si="4"/>
        <v>6328519</v>
      </c>
      <c r="I118" s="1"/>
    </row>
    <row r="119" spans="2:9" x14ac:dyDescent="0.2">
      <c r="B119" s="9" t="str">
        <f>$B$35</f>
        <v>Teacher Education</v>
      </c>
      <c r="C119" s="22">
        <f t="shared" si="3"/>
        <v>162299</v>
      </c>
      <c r="D119" s="22">
        <f t="shared" si="3"/>
        <v>661655</v>
      </c>
      <c r="E119" s="22">
        <f t="shared" si="3"/>
        <v>1615033</v>
      </c>
      <c r="F119" s="22">
        <f t="shared" si="3"/>
        <v>594438</v>
      </c>
      <c r="G119" s="22">
        <f t="shared" si="3"/>
        <v>0</v>
      </c>
      <c r="H119" s="75">
        <f t="shared" si="4"/>
        <v>3033425</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3679363</v>
      </c>
      <c r="D121" s="22">
        <f t="shared" si="3"/>
        <v>6485636</v>
      </c>
      <c r="E121" s="22">
        <f t="shared" si="3"/>
        <v>10130140</v>
      </c>
      <c r="F121" s="22">
        <f t="shared" si="3"/>
        <v>9007495</v>
      </c>
      <c r="G121" s="22">
        <f t="shared" si="3"/>
        <v>0</v>
      </c>
      <c r="H121" s="75">
        <f t="shared" si="4"/>
        <v>29302634</v>
      </c>
      <c r="I121" s="1"/>
    </row>
    <row r="122" spans="2:9" x14ac:dyDescent="0.2">
      <c r="B122" s="9" t="str">
        <f>$B$38</f>
        <v>Home Economics</v>
      </c>
      <c r="C122" s="22">
        <f t="shared" si="3"/>
        <v>7225</v>
      </c>
      <c r="D122" s="22">
        <f t="shared" si="3"/>
        <v>198218</v>
      </c>
      <c r="E122" s="22">
        <f t="shared" si="3"/>
        <v>0</v>
      </c>
      <c r="F122" s="22">
        <f t="shared" si="3"/>
        <v>0</v>
      </c>
      <c r="G122" s="22">
        <f t="shared" si="3"/>
        <v>0</v>
      </c>
      <c r="H122" s="75">
        <f t="shared" si="4"/>
        <v>205443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212869</v>
      </c>
      <c r="D124" s="22">
        <f t="shared" si="3"/>
        <v>712263</v>
      </c>
      <c r="E124" s="22">
        <f t="shared" si="3"/>
        <v>2411432</v>
      </c>
      <c r="F124" s="22">
        <f t="shared" si="3"/>
        <v>534117</v>
      </c>
      <c r="G124" s="22">
        <f t="shared" si="3"/>
        <v>0</v>
      </c>
      <c r="H124" s="75">
        <f t="shared" si="4"/>
        <v>3870681</v>
      </c>
      <c r="I124" s="1"/>
    </row>
    <row r="125" spans="2:9" x14ac:dyDescent="0.2">
      <c r="B125" s="9" t="str">
        <f>$B$41</f>
        <v>Library Science</v>
      </c>
      <c r="C125" s="22">
        <f t="shared" si="3"/>
        <v>1211</v>
      </c>
      <c r="D125" s="22">
        <f t="shared" si="3"/>
        <v>10895</v>
      </c>
      <c r="E125" s="22">
        <f t="shared" si="3"/>
        <v>0</v>
      </c>
      <c r="F125" s="22">
        <f t="shared" si="3"/>
        <v>0</v>
      </c>
      <c r="G125" s="22">
        <f t="shared" si="3"/>
        <v>0</v>
      </c>
      <c r="H125" s="75">
        <f t="shared" si="4"/>
        <v>12106</v>
      </c>
      <c r="I125" s="1"/>
    </row>
    <row r="126" spans="2:9" x14ac:dyDescent="0.2">
      <c r="B126" s="9" t="str">
        <f>$B$42</f>
        <v>Veterinary Science</v>
      </c>
      <c r="C126" s="22">
        <f t="shared" ref="C126:G135" si="5">C101+C71</f>
        <v>0</v>
      </c>
      <c r="D126" s="22">
        <f t="shared" si="5"/>
        <v>0</v>
      </c>
      <c r="E126" s="22">
        <f t="shared" si="5"/>
        <v>0</v>
      </c>
      <c r="F126" s="22">
        <f t="shared" si="5"/>
        <v>0</v>
      </c>
      <c r="G126" s="22">
        <f t="shared" si="5"/>
        <v>0</v>
      </c>
      <c r="H126" s="75">
        <f t="shared" si="4"/>
        <v>0</v>
      </c>
      <c r="I126" s="1"/>
    </row>
    <row r="127" spans="2:9" x14ac:dyDescent="0.2">
      <c r="B127" s="9" t="str">
        <f>$B$43</f>
        <v>Vocational Training</v>
      </c>
      <c r="C127" s="22">
        <f t="shared" si="5"/>
        <v>0</v>
      </c>
      <c r="D127" s="22">
        <f t="shared" si="5"/>
        <v>0</v>
      </c>
      <c r="E127" s="22">
        <f t="shared" si="5"/>
        <v>0</v>
      </c>
      <c r="F127" s="22">
        <f t="shared" si="5"/>
        <v>0</v>
      </c>
      <c r="G127" s="22">
        <f t="shared" si="5"/>
        <v>0</v>
      </c>
      <c r="H127" s="75">
        <f t="shared" si="4"/>
        <v>0</v>
      </c>
      <c r="I127" s="1"/>
    </row>
    <row r="128" spans="2:9" x14ac:dyDescent="0.2">
      <c r="B128" s="9" t="str">
        <f>$B$44</f>
        <v>Physical Training</v>
      </c>
      <c r="C128" s="22">
        <f t="shared" si="5"/>
        <v>1141</v>
      </c>
      <c r="D128" s="22">
        <f t="shared" si="5"/>
        <v>0</v>
      </c>
      <c r="E128" s="22">
        <f t="shared" si="5"/>
        <v>0</v>
      </c>
      <c r="F128" s="22">
        <f t="shared" si="5"/>
        <v>0</v>
      </c>
      <c r="G128" s="22">
        <f t="shared" si="5"/>
        <v>0</v>
      </c>
      <c r="H128" s="75">
        <f t="shared" si="4"/>
        <v>1141</v>
      </c>
      <c r="I128" s="1"/>
    </row>
    <row r="129" spans="2:9" x14ac:dyDescent="0.2">
      <c r="B129" s="9" t="str">
        <f>$B$45</f>
        <v>Health Services</v>
      </c>
      <c r="C129" s="22">
        <f t="shared" si="5"/>
        <v>123868</v>
      </c>
      <c r="D129" s="22">
        <f t="shared" si="5"/>
        <v>625763</v>
      </c>
      <c r="E129" s="22">
        <f t="shared" si="5"/>
        <v>567886</v>
      </c>
      <c r="F129" s="22">
        <f t="shared" si="5"/>
        <v>334364</v>
      </c>
      <c r="G129" s="22">
        <f t="shared" si="5"/>
        <v>0</v>
      </c>
      <c r="H129" s="75">
        <f t="shared" si="4"/>
        <v>1651881</v>
      </c>
      <c r="I129" s="1"/>
    </row>
    <row r="130" spans="2:9" x14ac:dyDescent="0.2">
      <c r="B130" s="9" t="str">
        <f>$B$46</f>
        <v>Pharmacy</v>
      </c>
      <c r="C130" s="22">
        <f t="shared" si="5"/>
        <v>0</v>
      </c>
      <c r="D130" s="22">
        <f t="shared" si="5"/>
        <v>0</v>
      </c>
      <c r="E130" s="22">
        <f t="shared" si="5"/>
        <v>0</v>
      </c>
      <c r="F130" s="22">
        <f t="shared" si="5"/>
        <v>0</v>
      </c>
      <c r="G130" s="22">
        <f t="shared" si="5"/>
        <v>0</v>
      </c>
      <c r="H130" s="75">
        <f t="shared" si="4"/>
        <v>0</v>
      </c>
      <c r="I130" s="1"/>
    </row>
    <row r="131" spans="2:9" x14ac:dyDescent="0.2">
      <c r="B131" s="9" t="str">
        <f>$B$47</f>
        <v>Business Administration</v>
      </c>
      <c r="C131" s="22">
        <f t="shared" si="5"/>
        <v>1101280</v>
      </c>
      <c r="D131" s="22">
        <f t="shared" si="5"/>
        <v>5319919</v>
      </c>
      <c r="E131" s="22">
        <f t="shared" si="5"/>
        <v>4103367</v>
      </c>
      <c r="F131" s="22">
        <f t="shared" si="5"/>
        <v>1837813</v>
      </c>
      <c r="G131" s="22">
        <f t="shared" si="5"/>
        <v>0</v>
      </c>
      <c r="H131" s="75">
        <f t="shared" si="4"/>
        <v>12362379</v>
      </c>
      <c r="I131" s="1"/>
    </row>
    <row r="132" spans="2:9" x14ac:dyDescent="0.2">
      <c r="B132" s="9" t="str">
        <f>$B$48</f>
        <v>Optometry</v>
      </c>
      <c r="C132" s="22">
        <f t="shared" si="5"/>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78963</v>
      </c>
      <c r="E133" s="22">
        <f t="shared" si="5"/>
        <v>0</v>
      </c>
      <c r="F133" s="22">
        <f t="shared" si="5"/>
        <v>0</v>
      </c>
      <c r="G133" s="22">
        <f t="shared" si="5"/>
        <v>0</v>
      </c>
      <c r="H133" s="75">
        <f t="shared" si="4"/>
        <v>78963</v>
      </c>
      <c r="I133" s="1"/>
    </row>
    <row r="134" spans="2:9" x14ac:dyDescent="0.2">
      <c r="B134" s="9" t="str">
        <f>$B$50</f>
        <v>Technology</v>
      </c>
      <c r="C134" s="22">
        <f t="shared" si="5"/>
        <v>306481</v>
      </c>
      <c r="D134" s="22">
        <f t="shared" si="5"/>
        <v>326679</v>
      </c>
      <c r="E134" s="22">
        <f t="shared" si="5"/>
        <v>78360</v>
      </c>
      <c r="F134" s="22">
        <f t="shared" si="5"/>
        <v>0</v>
      </c>
      <c r="G134" s="22">
        <f t="shared" si="5"/>
        <v>0</v>
      </c>
      <c r="H134" s="75">
        <f t="shared" si="4"/>
        <v>711520</v>
      </c>
      <c r="I134" s="1"/>
    </row>
    <row r="135" spans="2:9" x14ac:dyDescent="0.2">
      <c r="B135" s="9" t="str">
        <f>$B$51</f>
        <v>Nursing</v>
      </c>
      <c r="C135" s="22">
        <f t="shared" si="5"/>
        <v>438689</v>
      </c>
      <c r="D135" s="22">
        <f t="shared" si="5"/>
        <v>5330642</v>
      </c>
      <c r="E135" s="22">
        <f t="shared" si="5"/>
        <v>4173680</v>
      </c>
      <c r="F135" s="22">
        <f t="shared" si="5"/>
        <v>926231</v>
      </c>
      <c r="G135" s="22">
        <f t="shared" si="5"/>
        <v>0</v>
      </c>
      <c r="H135" s="75">
        <f t="shared" si="4"/>
        <v>10869242</v>
      </c>
      <c r="I135" s="1"/>
    </row>
    <row r="136" spans="2:9" x14ac:dyDescent="0.2">
      <c r="B136" s="39" t="str">
        <f>$B$52</f>
        <v>Totals</v>
      </c>
      <c r="C136" s="40">
        <f>SUM(C116:C135)</f>
        <v>21777481</v>
      </c>
      <c r="D136" s="40">
        <f>SUM(D116:D135)</f>
        <v>33286875</v>
      </c>
      <c r="E136" s="40">
        <f>SUM(E116:E135)</f>
        <v>31554035</v>
      </c>
      <c r="F136" s="40">
        <f>SUM(F116:F135)</f>
        <v>19624724</v>
      </c>
      <c r="G136" s="40">
        <f>SUM(G116:G135)</f>
        <v>0</v>
      </c>
      <c r="H136" s="40">
        <f t="shared" si="4"/>
        <v>106243115</v>
      </c>
      <c r="I136" s="1"/>
    </row>
    <row r="137" spans="2:9" x14ac:dyDescent="0.2">
      <c r="B137" s="50"/>
      <c r="C137" s="51"/>
      <c r="D137" s="51"/>
      <c r="E137" s="51"/>
      <c r="F137" s="51"/>
      <c r="G137" s="51"/>
      <c r="H137" s="52"/>
      <c r="I137" s="1"/>
    </row>
    <row r="138" spans="2:9" ht="15" customHeight="1" x14ac:dyDescent="0.2">
      <c r="B138" s="28" t="s">
        <v>4</v>
      </c>
      <c r="C138" s="12"/>
      <c r="D138" s="12"/>
      <c r="E138" s="12"/>
      <c r="F138" s="12"/>
      <c r="G138" s="12"/>
      <c r="H138" s="17">
        <f>H86-H81-H111</f>
        <v>163236778</v>
      </c>
    </row>
    <row r="139" spans="2:9" ht="152.25" customHeight="1" thickBot="1" x14ac:dyDescent="0.25">
      <c r="B139" s="348" t="s">
        <v>235</v>
      </c>
      <c r="C139" s="348"/>
      <c r="D139" s="348"/>
      <c r="E139" s="348"/>
      <c r="F139" s="348"/>
      <c r="G139" s="348"/>
      <c r="H139" s="38"/>
    </row>
    <row r="140" spans="2:9" ht="25.5" customHeight="1" thickTop="1" x14ac:dyDescent="0.2">
      <c r="B140" s="353" t="s">
        <v>7</v>
      </c>
      <c r="C140" s="354"/>
      <c r="D140" s="354"/>
      <c r="E140" s="354"/>
      <c r="F140" s="357" t="s">
        <v>2</v>
      </c>
      <c r="G140" s="358"/>
      <c r="H140" s="80">
        <f>Data!QD2</f>
        <v>1</v>
      </c>
      <c r="I140" s="368" t="str">
        <f>IF(H140+H141=1,"","Error, the two cells on the left must equal 100%")</f>
        <v/>
      </c>
    </row>
    <row r="141" spans="2:9" ht="25.5" customHeight="1" thickBot="1" x14ac:dyDescent="0.25">
      <c r="B141" s="355"/>
      <c r="C141" s="356"/>
      <c r="D141" s="356"/>
      <c r="E141" s="356"/>
      <c r="F141" s="359" t="s">
        <v>3</v>
      </c>
      <c r="G141" s="360"/>
      <c r="H141" s="95">
        <f>1-H140</f>
        <v>0</v>
      </c>
      <c r="I141" s="368"/>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Data!LN2</f>
        <v>0</v>
      </c>
      <c r="D143" s="172">
        <f>Data!MH2</f>
        <v>0</v>
      </c>
      <c r="E143" s="172">
        <f>Data!NB2</f>
        <v>0</v>
      </c>
      <c r="F143" s="172">
        <f>Data!NV2</f>
        <v>0</v>
      </c>
      <c r="G143" s="172">
        <f>Data!OP2</f>
        <v>0</v>
      </c>
      <c r="H143" s="173">
        <f>Data!PJ2</f>
        <v>20189866</v>
      </c>
      <c r="I143" s="76">
        <f t="shared" ref="I143:I162" si="6">SUM(C143:H143)</f>
        <v>20189866</v>
      </c>
    </row>
    <row r="144" spans="2:9" x14ac:dyDescent="0.2">
      <c r="B144" s="9" t="str">
        <f>$B$33</f>
        <v>Science</v>
      </c>
      <c r="C144" s="172">
        <f>Data!LO2</f>
        <v>0</v>
      </c>
      <c r="D144" s="172">
        <f>Data!MI2</f>
        <v>0</v>
      </c>
      <c r="E144" s="172">
        <f>Data!NC2</f>
        <v>0</v>
      </c>
      <c r="F144" s="172">
        <f>Data!NW2</f>
        <v>0</v>
      </c>
      <c r="G144" s="172">
        <f>Data!OQ2</f>
        <v>0</v>
      </c>
      <c r="H144" s="173">
        <f>Data!PK2</f>
        <v>29096090</v>
      </c>
      <c r="I144" s="76">
        <f t="shared" si="6"/>
        <v>29096090</v>
      </c>
    </row>
    <row r="145" spans="2:9" x14ac:dyDescent="0.2">
      <c r="B145" s="9" t="str">
        <f>$B$34</f>
        <v>Fine Arts</v>
      </c>
      <c r="C145" s="172">
        <f>Data!LP2</f>
        <v>0</v>
      </c>
      <c r="D145" s="172">
        <f>Data!MJ2</f>
        <v>0</v>
      </c>
      <c r="E145" s="172">
        <f>Data!ND2</f>
        <v>0</v>
      </c>
      <c r="F145" s="172">
        <f>Data!NX2</f>
        <v>0</v>
      </c>
      <c r="G145" s="172">
        <f>Data!OR2</f>
        <v>0</v>
      </c>
      <c r="H145" s="173">
        <f>Data!PL2</f>
        <v>4754333</v>
      </c>
      <c r="I145" s="76">
        <f t="shared" si="6"/>
        <v>4754333</v>
      </c>
    </row>
    <row r="146" spans="2:9" x14ac:dyDescent="0.2">
      <c r="B146" s="9" t="str">
        <f>$B$35</f>
        <v>Teacher Education</v>
      </c>
      <c r="C146" s="172">
        <f>Data!LQ2</f>
        <v>0</v>
      </c>
      <c r="D146" s="172">
        <f>Data!MK2</f>
        <v>0</v>
      </c>
      <c r="E146" s="172">
        <f>Data!NE2</f>
        <v>0</v>
      </c>
      <c r="F146" s="172">
        <f>Data!NY2</f>
        <v>0</v>
      </c>
      <c r="G146" s="172">
        <f>Data!OS2</f>
        <v>0</v>
      </c>
      <c r="H146" s="173">
        <f>Data!PN2</f>
        <v>2834002</v>
      </c>
      <c r="I146" s="76">
        <f t="shared" si="6"/>
        <v>2834002</v>
      </c>
    </row>
    <row r="147" spans="2:9" x14ac:dyDescent="0.2">
      <c r="B147" s="9" t="str">
        <f>$B$36</f>
        <v>Agriculture</v>
      </c>
      <c r="C147" s="172">
        <f>Data!LR2</f>
        <v>0</v>
      </c>
      <c r="D147" s="172">
        <f>Data!ML2</f>
        <v>0</v>
      </c>
      <c r="E147" s="172">
        <f>Data!NF2</f>
        <v>0</v>
      </c>
      <c r="F147" s="172">
        <f>Data!NZ2</f>
        <v>0</v>
      </c>
      <c r="G147" s="172">
        <f>Data!OT2</f>
        <v>0</v>
      </c>
      <c r="H147" s="173">
        <f>Data!PM2</f>
        <v>0</v>
      </c>
      <c r="I147" s="76">
        <f t="shared" si="6"/>
        <v>0</v>
      </c>
    </row>
    <row r="148" spans="2:9" x14ac:dyDescent="0.2">
      <c r="B148" s="9" t="str">
        <f>$B$37</f>
        <v>Engineering</v>
      </c>
      <c r="C148" s="172">
        <f>Data!LS2</f>
        <v>0</v>
      </c>
      <c r="D148" s="172">
        <f>Data!MM2</f>
        <v>0</v>
      </c>
      <c r="E148" s="172">
        <f>Data!NG2</f>
        <v>0</v>
      </c>
      <c r="F148" s="172">
        <f>Data!OA2</f>
        <v>0</v>
      </c>
      <c r="G148" s="172">
        <f>Data!OU2</f>
        <v>0</v>
      </c>
      <c r="H148" s="173">
        <f>Data!PO2</f>
        <v>58878352</v>
      </c>
      <c r="I148" s="76">
        <f t="shared" si="6"/>
        <v>58878352</v>
      </c>
    </row>
    <row r="149" spans="2:9" x14ac:dyDescent="0.2">
      <c r="B149" s="9" t="str">
        <f>$B$38</f>
        <v>Home Economics</v>
      </c>
      <c r="C149" s="172">
        <f>Data!LT2</f>
        <v>0</v>
      </c>
      <c r="D149" s="172">
        <f>Data!MN2</f>
        <v>0</v>
      </c>
      <c r="E149" s="172">
        <f>Data!NH2</f>
        <v>0</v>
      </c>
      <c r="F149" s="172">
        <f>Data!OB2</f>
        <v>0</v>
      </c>
      <c r="G149" s="172">
        <f>Data!OV2</f>
        <v>0</v>
      </c>
      <c r="H149" s="173">
        <f>Data!PP2</f>
        <v>0</v>
      </c>
      <c r="I149" s="76">
        <f t="shared" si="6"/>
        <v>0</v>
      </c>
    </row>
    <row r="150" spans="2:9" x14ac:dyDescent="0.2">
      <c r="B150" s="9" t="str">
        <f>$B$39</f>
        <v>Law</v>
      </c>
      <c r="C150" s="172">
        <f>Data!LU2</f>
        <v>0</v>
      </c>
      <c r="D150" s="172">
        <f>Data!MO2</f>
        <v>0</v>
      </c>
      <c r="E150" s="172">
        <f>Data!NI2</f>
        <v>0</v>
      </c>
      <c r="F150" s="172">
        <f>Data!OC2</f>
        <v>0</v>
      </c>
      <c r="G150" s="172">
        <f>Data!OW2</f>
        <v>0</v>
      </c>
      <c r="H150" s="173">
        <f>Data!PQ2</f>
        <v>0</v>
      </c>
      <c r="I150" s="76">
        <f t="shared" si="6"/>
        <v>0</v>
      </c>
    </row>
    <row r="151" spans="2:9" x14ac:dyDescent="0.2">
      <c r="B151" s="9" t="str">
        <f>$B$40</f>
        <v>Social Service</v>
      </c>
      <c r="C151" s="172">
        <f>Data!LV2</f>
        <v>0</v>
      </c>
      <c r="D151" s="172">
        <f>Data!MP2</f>
        <v>0</v>
      </c>
      <c r="E151" s="172">
        <f>Data!NJ2</f>
        <v>0</v>
      </c>
      <c r="F151" s="172">
        <f>Data!OD2</f>
        <v>0</v>
      </c>
      <c r="G151" s="172">
        <f>Data!OX2</f>
        <v>0</v>
      </c>
      <c r="H151" s="173">
        <f>Data!PR2</f>
        <v>5394227</v>
      </c>
      <c r="I151" s="76">
        <f t="shared" si="6"/>
        <v>5394227</v>
      </c>
    </row>
    <row r="152" spans="2:9" x14ac:dyDescent="0.2">
      <c r="B152" s="9" t="str">
        <f>$B$41</f>
        <v>Library Science</v>
      </c>
      <c r="C152" s="172">
        <f>Data!LW2</f>
        <v>0</v>
      </c>
      <c r="D152" s="172">
        <f>Data!MQ2</f>
        <v>0</v>
      </c>
      <c r="E152" s="172">
        <f>Data!NK2</f>
        <v>0</v>
      </c>
      <c r="F152" s="172">
        <f>Data!OE2</f>
        <v>0</v>
      </c>
      <c r="G152" s="172">
        <f>Data!OY2</f>
        <v>0</v>
      </c>
      <c r="H152" s="173">
        <f>Data!PS2</f>
        <v>0</v>
      </c>
      <c r="I152" s="76">
        <f t="shared" si="6"/>
        <v>0</v>
      </c>
    </row>
    <row r="153" spans="2:9" x14ac:dyDescent="0.2">
      <c r="B153" s="9" t="str">
        <f>$B$42</f>
        <v>Veterinary Science</v>
      </c>
      <c r="C153" s="172">
        <f>Data!LX2</f>
        <v>0</v>
      </c>
      <c r="D153" s="172">
        <f>Data!MR2</f>
        <v>0</v>
      </c>
      <c r="E153" s="172">
        <f>Data!NL2</f>
        <v>0</v>
      </c>
      <c r="F153" s="172">
        <f>Data!OF2</f>
        <v>0</v>
      </c>
      <c r="G153" s="172">
        <f>Data!OZ2</f>
        <v>0</v>
      </c>
      <c r="H153" s="173">
        <f>Data!PT2</f>
        <v>0</v>
      </c>
      <c r="I153" s="76">
        <f t="shared" si="6"/>
        <v>0</v>
      </c>
    </row>
    <row r="154" spans="2:9" x14ac:dyDescent="0.2">
      <c r="B154" s="9" t="str">
        <f>$B$43</f>
        <v>Vocational Training</v>
      </c>
      <c r="C154" s="172">
        <f>Data!LY2</f>
        <v>0</v>
      </c>
      <c r="D154" s="172">
        <f>Data!MS2</f>
        <v>0</v>
      </c>
      <c r="E154" s="172">
        <f>Data!NM2</f>
        <v>0</v>
      </c>
      <c r="F154" s="172">
        <f>Data!OG2</f>
        <v>0</v>
      </c>
      <c r="G154" s="172">
        <f>Data!PA2</f>
        <v>0</v>
      </c>
      <c r="H154" s="173">
        <f>Data!PU2</f>
        <v>0</v>
      </c>
      <c r="I154" s="76">
        <f t="shared" si="6"/>
        <v>0</v>
      </c>
    </row>
    <row r="155" spans="2:9" x14ac:dyDescent="0.2">
      <c r="B155" s="9" t="str">
        <f>$B$44</f>
        <v>Physical Training</v>
      </c>
      <c r="C155" s="172">
        <f>Data!LZ2</f>
        <v>0</v>
      </c>
      <c r="D155" s="172">
        <f>Data!MT2</f>
        <v>0</v>
      </c>
      <c r="E155" s="172">
        <f>Data!NN2</f>
        <v>0</v>
      </c>
      <c r="F155" s="172">
        <f>Data!OH2</f>
        <v>0</v>
      </c>
      <c r="G155" s="172">
        <f>Data!PB2</f>
        <v>0</v>
      </c>
      <c r="H155" s="173">
        <f>Data!PV2</f>
        <v>0</v>
      </c>
      <c r="I155" s="76">
        <f t="shared" si="6"/>
        <v>0</v>
      </c>
    </row>
    <row r="156" spans="2:9" x14ac:dyDescent="0.2">
      <c r="B156" s="9" t="str">
        <f>$B$45</f>
        <v>Health Services</v>
      </c>
      <c r="C156" s="172">
        <f>Data!MA2</f>
        <v>0</v>
      </c>
      <c r="D156" s="172">
        <f>Data!MU2</f>
        <v>0</v>
      </c>
      <c r="E156" s="172">
        <f>Data!NO2</f>
        <v>0</v>
      </c>
      <c r="F156" s="172">
        <f>Data!OI2</f>
        <v>0</v>
      </c>
      <c r="G156" s="172">
        <f>Data!PC2</f>
        <v>0</v>
      </c>
      <c r="H156" s="173">
        <f>Data!PW2</f>
        <v>0</v>
      </c>
      <c r="I156" s="76">
        <f t="shared" si="6"/>
        <v>0</v>
      </c>
    </row>
    <row r="157" spans="2:9" x14ac:dyDescent="0.2">
      <c r="B157" s="9" t="str">
        <f>$B$46</f>
        <v>Pharmacy</v>
      </c>
      <c r="C157" s="172">
        <f>Data!MB2</f>
        <v>0</v>
      </c>
      <c r="D157" s="172">
        <f>Data!MV2</f>
        <v>0</v>
      </c>
      <c r="E157" s="172">
        <f>Data!NP2</f>
        <v>0</v>
      </c>
      <c r="F157" s="172">
        <f>Data!OJ2</f>
        <v>0</v>
      </c>
      <c r="G157" s="172">
        <f>Data!PD2</f>
        <v>0</v>
      </c>
      <c r="H157" s="173">
        <f>Data!PX2</f>
        <v>0</v>
      </c>
      <c r="I157" s="76">
        <f t="shared" si="6"/>
        <v>0</v>
      </c>
    </row>
    <row r="158" spans="2:9" x14ac:dyDescent="0.2">
      <c r="B158" s="9" t="str">
        <f>$B$47</f>
        <v>Business Administration</v>
      </c>
      <c r="C158" s="172">
        <f>Data!MC2</f>
        <v>0</v>
      </c>
      <c r="D158" s="172">
        <f>Data!MW2</f>
        <v>0</v>
      </c>
      <c r="E158" s="172">
        <f>Data!NQ2</f>
        <v>0</v>
      </c>
      <c r="F158" s="172">
        <f>Data!OK2</f>
        <v>0</v>
      </c>
      <c r="G158" s="172">
        <f>Data!PE2</f>
        <v>0</v>
      </c>
      <c r="H158" s="173">
        <f>Data!PY2</f>
        <v>17900587</v>
      </c>
      <c r="I158" s="76">
        <f t="shared" si="6"/>
        <v>17900587</v>
      </c>
    </row>
    <row r="159" spans="2:9" x14ac:dyDescent="0.2">
      <c r="B159" s="9" t="str">
        <f>$B$48</f>
        <v>Optometry</v>
      </c>
      <c r="C159" s="172">
        <f>Data!MD2</f>
        <v>0</v>
      </c>
      <c r="D159" s="172">
        <f>Data!MX2</f>
        <v>0</v>
      </c>
      <c r="E159" s="172">
        <f>Data!NR2</f>
        <v>0</v>
      </c>
      <c r="F159" s="172">
        <f>Data!OL2</f>
        <v>0</v>
      </c>
      <c r="G159" s="172">
        <f>Data!PF2</f>
        <v>0</v>
      </c>
      <c r="H159" s="173">
        <f>Data!PZ2</f>
        <v>0</v>
      </c>
      <c r="I159" s="76">
        <f t="shared" si="6"/>
        <v>0</v>
      </c>
    </row>
    <row r="160" spans="2:9" x14ac:dyDescent="0.2">
      <c r="B160" s="9" t="str">
        <f>$B$49</f>
        <v>Teacher Ed-Practice Teaching</v>
      </c>
      <c r="C160" s="172">
        <f>Data!ME2</f>
        <v>0</v>
      </c>
      <c r="D160" s="172">
        <f>Data!MY2</f>
        <v>0</v>
      </c>
      <c r="E160" s="172">
        <f>Data!NS2</f>
        <v>0</v>
      </c>
      <c r="F160" s="172">
        <f>Data!OM2</f>
        <v>0</v>
      </c>
      <c r="G160" s="172">
        <f>Data!PG2</f>
        <v>0</v>
      </c>
      <c r="H160" s="173">
        <f>Data!QA2</f>
        <v>0</v>
      </c>
      <c r="I160" s="76">
        <f t="shared" si="6"/>
        <v>0</v>
      </c>
    </row>
    <row r="161" spans="2:9" x14ac:dyDescent="0.2">
      <c r="B161" s="9" t="str">
        <f>$B$50</f>
        <v>Technology</v>
      </c>
      <c r="C161" s="172">
        <f>Data!MF2</f>
        <v>0</v>
      </c>
      <c r="D161" s="172">
        <f>Data!MZ2</f>
        <v>0</v>
      </c>
      <c r="E161" s="172">
        <f>Data!NT2</f>
        <v>0</v>
      </c>
      <c r="F161" s="172">
        <f>Data!ON2</f>
        <v>0</v>
      </c>
      <c r="G161" s="172">
        <f>Data!PH2</f>
        <v>0</v>
      </c>
      <c r="H161" s="173">
        <f>Data!QB2</f>
        <v>4124493</v>
      </c>
      <c r="I161" s="76">
        <f t="shared" si="6"/>
        <v>4124493</v>
      </c>
    </row>
    <row r="162" spans="2:9" x14ac:dyDescent="0.2">
      <c r="B162" s="9" t="str">
        <f>$B$51</f>
        <v>Nursing</v>
      </c>
      <c r="C162" s="172">
        <f>Data!MG2</f>
        <v>0</v>
      </c>
      <c r="D162" s="172">
        <f>Data!NA2</f>
        <v>0</v>
      </c>
      <c r="E162" s="172">
        <f>Data!NU2</f>
        <v>0</v>
      </c>
      <c r="F162" s="172">
        <f>Data!OO2</f>
        <v>0</v>
      </c>
      <c r="G162" s="172">
        <f>Data!PI2</f>
        <v>0</v>
      </c>
      <c r="H162" s="173">
        <f>Data!QC2</f>
        <v>20064828</v>
      </c>
      <c r="I162" s="76">
        <f t="shared" si="6"/>
        <v>20064828</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163236778</v>
      </c>
      <c r="I163" s="76">
        <f>SUM(I143:I162)</f>
        <v>163236778</v>
      </c>
    </row>
    <row r="164" spans="2:9" ht="15" customHeight="1" thickTop="1" x14ac:dyDescent="0.2">
      <c r="B164" s="14"/>
      <c r="C164" s="46"/>
      <c r="D164" s="46"/>
      <c r="E164" s="46"/>
      <c r="F164" s="46"/>
      <c r="G164" s="46"/>
      <c r="H164" s="47"/>
      <c r="I164" s="48"/>
    </row>
    <row r="165" spans="2:9" ht="14.25" customHeight="1" x14ac:dyDescent="0.2">
      <c r="B165" s="352" t="s">
        <v>69</v>
      </c>
      <c r="C165" s="352"/>
      <c r="D165" s="352"/>
      <c r="E165" s="352"/>
      <c r="F165" s="352"/>
      <c r="G165" s="352"/>
      <c r="H165" s="78"/>
      <c r="I165" s="78"/>
    </row>
    <row r="166" spans="2:9" ht="43.5" customHeight="1" thickBot="1" x14ac:dyDescent="0.25">
      <c r="B166" s="366" t="s">
        <v>44</v>
      </c>
      <c r="C166" s="366"/>
      <c r="D166" s="366"/>
      <c r="E166" s="366"/>
      <c r="F166" s="366"/>
      <c r="G166" s="366"/>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77" si="8">C143+$H$140*IF($H116=0,0,$H143*C116/$H116)+IF($H32=0,0,$H$141*$H143*C32/$H32)</f>
        <v>7559309.5854142588</v>
      </c>
      <c r="D168" s="21">
        <f t="shared" si="8"/>
        <v>6645404.5194359701</v>
      </c>
      <c r="E168" s="21">
        <f t="shared" si="8"/>
        <v>3164337.1833097208</v>
      </c>
      <c r="F168" s="21">
        <f t="shared" si="8"/>
        <v>2820814.7118400503</v>
      </c>
      <c r="G168" s="21">
        <f t="shared" si="8"/>
        <v>0</v>
      </c>
      <c r="H168" s="40">
        <f t="shared" ref="H168:H188" si="9">SUM(C168:G168)</f>
        <v>20189866</v>
      </c>
      <c r="I168" s="56"/>
    </row>
    <row r="169" spans="2:9" x14ac:dyDescent="0.2">
      <c r="B169" s="9" t="str">
        <f>$B$33</f>
        <v>Science</v>
      </c>
      <c r="C169" s="22">
        <f t="shared" si="8"/>
        <v>9005809.7682122979</v>
      </c>
      <c r="D169" s="22">
        <f t="shared" si="8"/>
        <v>6968253.2489351565</v>
      </c>
      <c r="E169" s="22">
        <f t="shared" si="8"/>
        <v>7094836.0318234367</v>
      </c>
      <c r="F169" s="22">
        <f t="shared" si="8"/>
        <v>6027190.9510291088</v>
      </c>
      <c r="G169" s="22">
        <f t="shared" si="8"/>
        <v>0</v>
      </c>
      <c r="H169" s="75">
        <f t="shared" si="9"/>
        <v>29096090</v>
      </c>
      <c r="I169" s="56"/>
    </row>
    <row r="170" spans="2:9" x14ac:dyDescent="0.2">
      <c r="B170" s="9" t="str">
        <f>$B$34</f>
        <v>Fine Arts</v>
      </c>
      <c r="C170" s="22">
        <f t="shared" si="8"/>
        <v>1990711.4187459974</v>
      </c>
      <c r="D170" s="22">
        <f t="shared" si="8"/>
        <v>1924153.21034558</v>
      </c>
      <c r="E170" s="22">
        <f t="shared" si="8"/>
        <v>839468.37090842263</v>
      </c>
      <c r="F170" s="22">
        <f t="shared" si="8"/>
        <v>0</v>
      </c>
      <c r="G170" s="22">
        <f t="shared" si="8"/>
        <v>0</v>
      </c>
      <c r="H170" s="75">
        <f t="shared" si="9"/>
        <v>4754333</v>
      </c>
      <c r="I170" s="56"/>
    </row>
    <row r="171" spans="2:9" x14ac:dyDescent="0.2">
      <c r="B171" s="9" t="str">
        <f>$B$35</f>
        <v>Teacher Education</v>
      </c>
      <c r="C171" s="22">
        <f t="shared" si="8"/>
        <v>151629.16195323766</v>
      </c>
      <c r="D171" s="22">
        <f t="shared" si="8"/>
        <v>618156.5699860719</v>
      </c>
      <c r="E171" s="22">
        <f t="shared" si="8"/>
        <v>1508857.7275080148</v>
      </c>
      <c r="F171" s="22">
        <f t="shared" si="8"/>
        <v>555358.54055267561</v>
      </c>
      <c r="G171" s="22">
        <f t="shared" si="8"/>
        <v>0</v>
      </c>
      <c r="H171" s="75">
        <f t="shared" si="9"/>
        <v>2834002</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7393015.5852124421</v>
      </c>
      <c r="D173" s="22">
        <f t="shared" si="8"/>
        <v>13031714.464708941</v>
      </c>
      <c r="E173" s="22">
        <f t="shared" si="8"/>
        <v>20354687.183728263</v>
      </c>
      <c r="F173" s="22">
        <f t="shared" si="8"/>
        <v>18098934.766350355</v>
      </c>
      <c r="G173" s="22">
        <f t="shared" si="8"/>
        <v>0</v>
      </c>
      <c r="H173" s="75">
        <f t="shared" si="9"/>
        <v>58878352</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296656.76589287521</v>
      </c>
      <c r="D176" s="22">
        <f t="shared" si="8"/>
        <v>992618.17383065156</v>
      </c>
      <c r="E176" s="22">
        <f t="shared" si="8"/>
        <v>3360600.2672563302</v>
      </c>
      <c r="F176" s="22">
        <f t="shared" si="8"/>
        <v>744351.79302014294</v>
      </c>
      <c r="G176" s="22">
        <f t="shared" si="8"/>
        <v>0</v>
      </c>
      <c r="H176" s="75">
        <f t="shared" si="9"/>
        <v>5394227</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ref="C178:G187" si="10">C153+$H$140*IF($H126=0,0,$H153*C126/$H126)+IF($H42=0,0,$H$141*$H153*C42/$H42)</f>
        <v>0</v>
      </c>
      <c r="D178" s="22">
        <f t="shared" si="10"/>
        <v>0</v>
      </c>
      <c r="E178" s="22">
        <f t="shared" si="10"/>
        <v>0</v>
      </c>
      <c r="F178" s="22">
        <f t="shared" si="10"/>
        <v>0</v>
      </c>
      <c r="G178" s="22">
        <f t="shared" si="10"/>
        <v>0</v>
      </c>
      <c r="H178" s="75">
        <f t="shared" si="9"/>
        <v>0</v>
      </c>
      <c r="I178" s="56"/>
    </row>
    <row r="179" spans="2:9" x14ac:dyDescent="0.2">
      <c r="B179" s="9" t="str">
        <f>$B$43</f>
        <v>Vocational Training</v>
      </c>
      <c r="C179" s="22">
        <f t="shared" si="10"/>
        <v>0</v>
      </c>
      <c r="D179" s="22">
        <f t="shared" si="10"/>
        <v>0</v>
      </c>
      <c r="E179" s="22">
        <f t="shared" si="10"/>
        <v>0</v>
      </c>
      <c r="F179" s="22">
        <f t="shared" si="10"/>
        <v>0</v>
      </c>
      <c r="G179" s="22">
        <f t="shared" si="10"/>
        <v>0</v>
      </c>
      <c r="H179" s="75">
        <f t="shared" si="9"/>
        <v>0</v>
      </c>
      <c r="I179" s="56"/>
    </row>
    <row r="180" spans="2:9" x14ac:dyDescent="0.2">
      <c r="B180" s="9" t="str">
        <f>$B$44</f>
        <v>Physical Training</v>
      </c>
      <c r="C180" s="22">
        <f t="shared" si="10"/>
        <v>0</v>
      </c>
      <c r="D180" s="22">
        <f t="shared" si="10"/>
        <v>0</v>
      </c>
      <c r="E180" s="22">
        <f t="shared" si="10"/>
        <v>0</v>
      </c>
      <c r="F180" s="22">
        <f t="shared" si="10"/>
        <v>0</v>
      </c>
      <c r="G180" s="22">
        <f t="shared" si="10"/>
        <v>0</v>
      </c>
      <c r="H180" s="75">
        <f t="shared" si="9"/>
        <v>0</v>
      </c>
      <c r="I180" s="56"/>
    </row>
    <row r="181" spans="2:9" x14ac:dyDescent="0.2">
      <c r="B181" s="9" t="str">
        <f>$B$45</f>
        <v>Health Services</v>
      </c>
      <c r="C181" s="22">
        <f t="shared" si="10"/>
        <v>0</v>
      </c>
      <c r="D181" s="22">
        <f t="shared" si="10"/>
        <v>0</v>
      </c>
      <c r="E181" s="22">
        <f t="shared" si="10"/>
        <v>0</v>
      </c>
      <c r="F181" s="22">
        <f t="shared" si="10"/>
        <v>0</v>
      </c>
      <c r="G181" s="22">
        <f t="shared" si="10"/>
        <v>0</v>
      </c>
      <c r="H181" s="75">
        <f t="shared" si="9"/>
        <v>0</v>
      </c>
      <c r="I181" s="56"/>
    </row>
    <row r="182" spans="2:9" x14ac:dyDescent="0.2">
      <c r="B182" s="9" t="str">
        <f>$B$46</f>
        <v>Pharmacy</v>
      </c>
      <c r="C182" s="22">
        <f t="shared" si="10"/>
        <v>0</v>
      </c>
      <c r="D182" s="22">
        <f t="shared" si="10"/>
        <v>0</v>
      </c>
      <c r="E182" s="22">
        <f t="shared" si="10"/>
        <v>0</v>
      </c>
      <c r="F182" s="22">
        <f t="shared" si="10"/>
        <v>0</v>
      </c>
      <c r="G182" s="22">
        <f t="shared" si="10"/>
        <v>0</v>
      </c>
      <c r="H182" s="75">
        <f t="shared" si="9"/>
        <v>0</v>
      </c>
      <c r="I182" s="56"/>
    </row>
    <row r="183" spans="2:9" x14ac:dyDescent="0.2">
      <c r="B183" s="9" t="str">
        <f>$B$47</f>
        <v>Business Administration</v>
      </c>
      <c r="C183" s="22">
        <f t="shared" si="10"/>
        <v>1594641.165050837</v>
      </c>
      <c r="D183" s="22">
        <f t="shared" si="10"/>
        <v>7703183.4157853434</v>
      </c>
      <c r="E183" s="22">
        <f t="shared" si="10"/>
        <v>5941629.6795648318</v>
      </c>
      <c r="F183" s="22">
        <f t="shared" si="10"/>
        <v>2661132.7395989881</v>
      </c>
      <c r="G183" s="22">
        <f t="shared" si="10"/>
        <v>0</v>
      </c>
      <c r="H183" s="75">
        <f t="shared" si="9"/>
        <v>17900587</v>
      </c>
      <c r="I183" s="56"/>
    </row>
    <row r="184" spans="2:9" x14ac:dyDescent="0.2">
      <c r="B184" s="9" t="str">
        <f>$B$48</f>
        <v>Optometry</v>
      </c>
      <c r="C184" s="22">
        <f t="shared" si="10"/>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1776589.1881226108</v>
      </c>
      <c r="D186" s="22">
        <f t="shared" si="10"/>
        <v>1893671.6448546774</v>
      </c>
      <c r="E186" s="22">
        <f t="shared" si="10"/>
        <v>454232.16702271195</v>
      </c>
      <c r="F186" s="22">
        <f t="shared" si="10"/>
        <v>0</v>
      </c>
      <c r="G186" s="22">
        <f t="shared" si="10"/>
        <v>0</v>
      </c>
      <c r="H186" s="75">
        <f t="shared" si="9"/>
        <v>4124493.0000000005</v>
      </c>
      <c r="I186" s="56"/>
    </row>
    <row r="187" spans="2:9" x14ac:dyDescent="0.2">
      <c r="B187" s="9" t="str">
        <f>$B$51</f>
        <v>Nursing</v>
      </c>
      <c r="C187" s="22">
        <f t="shared" si="10"/>
        <v>809828.25945838727</v>
      </c>
      <c r="D187" s="22">
        <f t="shared" si="10"/>
        <v>9840466.7832012568</v>
      </c>
      <c r="E187" s="22">
        <f t="shared" si="10"/>
        <v>7704692.868834828</v>
      </c>
      <c r="F187" s="22">
        <f t="shared" si="10"/>
        <v>1709840.0885055277</v>
      </c>
      <c r="G187" s="22">
        <f t="shared" si="10"/>
        <v>0</v>
      </c>
      <c r="H187" s="75">
        <f t="shared" si="9"/>
        <v>20064828</v>
      </c>
      <c r="I187" s="56"/>
    </row>
    <row r="188" spans="2:9" x14ac:dyDescent="0.2">
      <c r="B188" s="39" t="str">
        <f>$B$52</f>
        <v>Totals</v>
      </c>
      <c r="C188" s="40">
        <f>SUM(C168:C187)</f>
        <v>30578190.898062944</v>
      </c>
      <c r="D188" s="40">
        <f>SUM(D168:D187)</f>
        <v>49617622.031083651</v>
      </c>
      <c r="E188" s="40">
        <f>SUM(E168:E187)</f>
        <v>50423341.47995656</v>
      </c>
      <c r="F188" s="40">
        <f>SUM(F168:F187)</f>
        <v>32617623.590896852</v>
      </c>
      <c r="G188" s="40">
        <f>SUM(G168:G187)</f>
        <v>0</v>
      </c>
      <c r="H188" s="40">
        <f t="shared" si="9"/>
        <v>163236778</v>
      </c>
      <c r="I188" s="56"/>
    </row>
    <row r="189" spans="2:9" x14ac:dyDescent="0.2">
      <c r="B189" s="50"/>
      <c r="C189" s="46"/>
      <c r="D189" s="46"/>
      <c r="E189" s="46"/>
      <c r="F189" s="46"/>
      <c r="G189" s="46"/>
      <c r="H189" s="47"/>
      <c r="I189" s="1"/>
    </row>
    <row r="190" spans="2:9" ht="15" customHeight="1" x14ac:dyDescent="0.2">
      <c r="B190" s="365" t="s">
        <v>36</v>
      </c>
      <c r="C190" s="365"/>
      <c r="D190" s="365"/>
      <c r="E190" s="365"/>
      <c r="F190" s="365"/>
      <c r="G190" s="365"/>
      <c r="H190" s="17">
        <f>H15</f>
        <v>47490565</v>
      </c>
    </row>
    <row r="191" spans="2:9" ht="43.5" customHeight="1" thickBot="1" x14ac:dyDescent="0.25">
      <c r="B191" s="348" t="s">
        <v>236</v>
      </c>
      <c r="C191" s="348"/>
      <c r="D191" s="348"/>
      <c r="E191" s="348"/>
      <c r="F191" s="348"/>
      <c r="G191" s="348"/>
      <c r="H191" s="348"/>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2" si="11">$H$190*IF($H$136=0,0,C116/$H$136)</f>
        <v>3581509.6680322294</v>
      </c>
      <c r="D193" s="42">
        <f t="shared" si="11"/>
        <v>3148512.4753017644</v>
      </c>
      <c r="E193" s="42">
        <f t="shared" si="11"/>
        <v>1499224.7753425718</v>
      </c>
      <c r="F193" s="42">
        <f t="shared" si="11"/>
        <v>1336467.9734345139</v>
      </c>
      <c r="G193" s="42">
        <f t="shared" si="11"/>
        <v>0</v>
      </c>
      <c r="H193" s="42">
        <f>SUM(C193:G193)</f>
        <v>9565714.8921110798</v>
      </c>
      <c r="I193" s="1"/>
    </row>
    <row r="194" spans="2:9" x14ac:dyDescent="0.2">
      <c r="B194" s="9" t="str">
        <f>$B$33</f>
        <v>Science</v>
      </c>
      <c r="C194" s="43">
        <f t="shared" si="11"/>
        <v>2271141.0715711792</v>
      </c>
      <c r="D194" s="43">
        <f t="shared" si="11"/>
        <v>1757297.4066836708</v>
      </c>
      <c r="E194" s="43">
        <f t="shared" si="11"/>
        <v>1789219.8394876695</v>
      </c>
      <c r="F194" s="43">
        <f t="shared" si="11"/>
        <v>1519974.4684149178</v>
      </c>
      <c r="G194" s="43">
        <f t="shared" si="11"/>
        <v>0</v>
      </c>
      <c r="H194" s="43">
        <f t="shared" ref="H194:H213" si="12">SUM(C194:G194)</f>
        <v>7337632.7861574367</v>
      </c>
      <c r="I194" s="1"/>
    </row>
    <row r="195" spans="2:9" x14ac:dyDescent="0.2">
      <c r="B195" s="9" t="str">
        <f>$B$34</f>
        <v>Fine Arts</v>
      </c>
      <c r="C195" s="43">
        <f t="shared" si="11"/>
        <v>1184478.9301740164</v>
      </c>
      <c r="D195" s="43">
        <f t="shared" si="11"/>
        <v>1144876.6077389109</v>
      </c>
      <c r="E195" s="43">
        <f t="shared" si="11"/>
        <v>499486.05735877564</v>
      </c>
      <c r="F195" s="43">
        <f t="shared" si="11"/>
        <v>0</v>
      </c>
      <c r="G195" s="43">
        <f t="shared" si="11"/>
        <v>0</v>
      </c>
      <c r="H195" s="43">
        <f t="shared" si="12"/>
        <v>2828841.5952717033</v>
      </c>
      <c r="I195" s="1"/>
    </row>
    <row r="196" spans="2:9" x14ac:dyDescent="0.2">
      <c r="B196" s="9" t="str">
        <f>$B$35</f>
        <v>Teacher Education</v>
      </c>
      <c r="C196" s="43">
        <f t="shared" si="11"/>
        <v>72547.488926082413</v>
      </c>
      <c r="D196" s="43">
        <f t="shared" si="11"/>
        <v>295759.11610907683</v>
      </c>
      <c r="E196" s="43">
        <f t="shared" si="11"/>
        <v>721918.11830484262</v>
      </c>
      <c r="F196" s="43">
        <f t="shared" si="11"/>
        <v>265713.18506116845</v>
      </c>
      <c r="G196" s="43">
        <f t="shared" si="11"/>
        <v>0</v>
      </c>
      <c r="H196" s="43">
        <f t="shared" si="12"/>
        <v>1355937.9084011703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1644671.5413991297</v>
      </c>
      <c r="D198" s="43">
        <f t="shared" si="11"/>
        <v>2899072.7354364563</v>
      </c>
      <c r="E198" s="43">
        <f t="shared" si="11"/>
        <v>4528162.3390758075</v>
      </c>
      <c r="F198" s="43">
        <f t="shared" si="11"/>
        <v>4026341.1589981616</v>
      </c>
      <c r="G198" s="43">
        <f t="shared" si="11"/>
        <v>0</v>
      </c>
      <c r="H198" s="43">
        <f t="shared" si="12"/>
        <v>13098247.774909556</v>
      </c>
      <c r="I198" s="1"/>
    </row>
    <row r="199" spans="2:9" x14ac:dyDescent="0.2">
      <c r="B199" s="9" t="str">
        <f>$B$38</f>
        <v>Home Economics</v>
      </c>
      <c r="C199" s="43">
        <f t="shared" si="11"/>
        <v>3229.5676959867001</v>
      </c>
      <c r="D199" s="43">
        <f t="shared" si="11"/>
        <v>88603.245614268744</v>
      </c>
      <c r="E199" s="43">
        <f t="shared" si="11"/>
        <v>0</v>
      </c>
      <c r="F199" s="43">
        <f t="shared" si="11"/>
        <v>0</v>
      </c>
      <c r="G199" s="43">
        <f t="shared" si="11"/>
        <v>0</v>
      </c>
      <c r="H199" s="43">
        <f t="shared" si="12"/>
        <v>91832.813310255442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95152.227803043992</v>
      </c>
      <c r="D201" s="43">
        <f t="shared" si="11"/>
        <v>318380.84094762284</v>
      </c>
      <c r="E201" s="43">
        <f t="shared" si="11"/>
        <v>1077907.6661963461</v>
      </c>
      <c r="F201" s="43">
        <f t="shared" si="11"/>
        <v>238749.75904184475</v>
      </c>
      <c r="G201" s="43">
        <f t="shared" si="11"/>
        <v>0</v>
      </c>
      <c r="H201" s="43">
        <f t="shared" si="12"/>
        <v>1730190.4939888576</v>
      </c>
      <c r="I201" s="1"/>
    </row>
    <row r="202" spans="2:9" x14ac:dyDescent="0.2">
      <c r="B202" s="9" t="str">
        <f>$B$41</f>
        <v>Library Science</v>
      </c>
      <c r="C202" s="43">
        <f t="shared" si="11"/>
        <v>541.31577575638664</v>
      </c>
      <c r="D202" s="43">
        <f t="shared" si="11"/>
        <v>4870.0539858512248</v>
      </c>
      <c r="E202" s="43">
        <f t="shared" si="11"/>
        <v>0</v>
      </c>
      <c r="F202" s="43">
        <f t="shared" si="11"/>
        <v>0</v>
      </c>
      <c r="G202" s="43">
        <f t="shared" si="11"/>
        <v>0</v>
      </c>
      <c r="H202" s="43">
        <f t="shared" si="12"/>
        <v>5411.3697616076115</v>
      </c>
      <c r="I202" s="1"/>
    </row>
    <row r="203" spans="2:9" x14ac:dyDescent="0.2">
      <c r="B203" s="9" t="str">
        <f>$B$42</f>
        <v>Veterinary Science</v>
      </c>
      <c r="C203" s="43">
        <f t="shared" ref="C203:G212" si="13">$H$190*IF($H$136=0,0,C126/$H$136)</f>
        <v>0</v>
      </c>
      <c r="D203" s="43">
        <f t="shared" si="13"/>
        <v>0</v>
      </c>
      <c r="E203" s="43">
        <f t="shared" si="13"/>
        <v>0</v>
      </c>
      <c r="F203" s="43">
        <f t="shared" si="13"/>
        <v>0</v>
      </c>
      <c r="G203" s="43">
        <f t="shared" si="13"/>
        <v>0</v>
      </c>
      <c r="H203" s="43">
        <f t="shared" si="12"/>
        <v>0</v>
      </c>
      <c r="I203" s="1"/>
    </row>
    <row r="204" spans="2:9" x14ac:dyDescent="0.2">
      <c r="B204" s="9" t="str">
        <f>$B$43</f>
        <v>Vocational Training</v>
      </c>
      <c r="C204" s="43">
        <f t="shared" si="13"/>
        <v>0</v>
      </c>
      <c r="D204" s="43">
        <f t="shared" si="13"/>
        <v>0</v>
      </c>
      <c r="E204" s="43">
        <f t="shared" si="13"/>
        <v>0</v>
      </c>
      <c r="F204" s="43">
        <f t="shared" si="13"/>
        <v>0</v>
      </c>
      <c r="G204" s="43">
        <f t="shared" si="13"/>
        <v>0</v>
      </c>
      <c r="H204" s="43">
        <f t="shared" si="12"/>
        <v>0</v>
      </c>
      <c r="I204" s="1"/>
    </row>
    <row r="205" spans="2:9" x14ac:dyDescent="0.2">
      <c r="B205" s="9" t="str">
        <f>$B$44</f>
        <v>Physical Training</v>
      </c>
      <c r="C205" s="43">
        <f t="shared" si="13"/>
        <v>510.02584652191342</v>
      </c>
      <c r="D205" s="43">
        <f t="shared" si="13"/>
        <v>0</v>
      </c>
      <c r="E205" s="43">
        <f t="shared" si="13"/>
        <v>0</v>
      </c>
      <c r="F205" s="43">
        <f t="shared" si="13"/>
        <v>0</v>
      </c>
      <c r="G205" s="43">
        <f t="shared" si="13"/>
        <v>0</v>
      </c>
      <c r="H205" s="43">
        <f t="shared" si="12"/>
        <v>510.02584652191342</v>
      </c>
      <c r="I205" s="1"/>
    </row>
    <row r="206" spans="2:9" x14ac:dyDescent="0.2">
      <c r="B206" s="9" t="str">
        <f>$B$45</f>
        <v>Health Services</v>
      </c>
      <c r="C206" s="43">
        <f t="shared" si="13"/>
        <v>55368.870777367549</v>
      </c>
      <c r="D206" s="43">
        <f t="shared" si="13"/>
        <v>279715.42839359521</v>
      </c>
      <c r="E206" s="43">
        <f t="shared" si="13"/>
        <v>253844.46790354367</v>
      </c>
      <c r="F206" s="43">
        <f t="shared" si="13"/>
        <v>149460.36997936291</v>
      </c>
      <c r="G206" s="43">
        <f t="shared" si="13"/>
        <v>0</v>
      </c>
      <c r="H206" s="43">
        <f t="shared" si="12"/>
        <v>738389.13705386943</v>
      </c>
      <c r="I206" s="1"/>
    </row>
    <row r="207" spans="2:9" x14ac:dyDescent="0.2">
      <c r="B207" s="9" t="str">
        <f>$B$46</f>
        <v>Pharmacy</v>
      </c>
      <c r="C207" s="43">
        <f t="shared" si="13"/>
        <v>0</v>
      </c>
      <c r="D207" s="43">
        <f t="shared" si="13"/>
        <v>0</v>
      </c>
      <c r="E207" s="43">
        <f t="shared" si="13"/>
        <v>0</v>
      </c>
      <c r="F207" s="43">
        <f t="shared" si="13"/>
        <v>0</v>
      </c>
      <c r="G207" s="43">
        <f t="shared" si="13"/>
        <v>0</v>
      </c>
      <c r="H207" s="43">
        <f t="shared" si="12"/>
        <v>0</v>
      </c>
      <c r="I207" s="1"/>
    </row>
    <row r="208" spans="2:9" x14ac:dyDescent="0.2">
      <c r="B208" s="9" t="str">
        <f>$B$47</f>
        <v>Business Administration</v>
      </c>
      <c r="C208" s="43">
        <f t="shared" si="13"/>
        <v>492271.04667629523</v>
      </c>
      <c r="D208" s="43">
        <f t="shared" si="13"/>
        <v>2377998.4149018503</v>
      </c>
      <c r="E208" s="43">
        <f t="shared" si="13"/>
        <v>1834200.900758181</v>
      </c>
      <c r="F208" s="43">
        <f t="shared" si="13"/>
        <v>821500.55308849888</v>
      </c>
      <c r="G208" s="43">
        <f t="shared" si="13"/>
        <v>0</v>
      </c>
      <c r="H208" s="43">
        <f t="shared" si="12"/>
        <v>5525970.9154248256</v>
      </c>
      <c r="I208" s="1"/>
    </row>
    <row r="209" spans="2:9" x14ac:dyDescent="0.2">
      <c r="B209" s="9" t="str">
        <f>$B$48</f>
        <v>Optometry</v>
      </c>
      <c r="C209" s="43">
        <f t="shared" si="13"/>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35296.381173452981</v>
      </c>
      <c r="E210" s="43">
        <f t="shared" si="13"/>
        <v>0</v>
      </c>
      <c r="F210" s="43">
        <f t="shared" si="13"/>
        <v>0</v>
      </c>
      <c r="G210" s="43">
        <f t="shared" si="13"/>
        <v>0</v>
      </c>
      <c r="H210" s="43">
        <f t="shared" si="12"/>
        <v>35296.381173452981</v>
      </c>
      <c r="I210" s="1"/>
    </row>
    <row r="211" spans="2:9" x14ac:dyDescent="0.2">
      <c r="B211" s="9" t="str">
        <f>$B$50</f>
        <v>Technology</v>
      </c>
      <c r="C211" s="43">
        <f t="shared" si="13"/>
        <v>136996.6971672941</v>
      </c>
      <c r="D211" s="43">
        <f t="shared" si="13"/>
        <v>146025.18274840681</v>
      </c>
      <c r="E211" s="43">
        <f t="shared" si="13"/>
        <v>35026.840783047446</v>
      </c>
      <c r="F211" s="43">
        <f t="shared" si="13"/>
        <v>0</v>
      </c>
      <c r="G211" s="43">
        <f t="shared" si="13"/>
        <v>0</v>
      </c>
      <c r="H211" s="43">
        <f t="shared" si="12"/>
        <v>318048.72069874831</v>
      </c>
      <c r="I211" s="1"/>
    </row>
    <row r="212" spans="2:9" x14ac:dyDescent="0.2">
      <c r="B212" s="9" t="str">
        <f>$B$51</f>
        <v>Nursing</v>
      </c>
      <c r="C212" s="43">
        <f t="shared" si="13"/>
        <v>196093.5395134546</v>
      </c>
      <c r="D212" s="43">
        <f t="shared" si="13"/>
        <v>2382791.5850615827</v>
      </c>
      <c r="E212" s="43">
        <f t="shared" si="13"/>
        <v>1865630.740676231</v>
      </c>
      <c r="F212" s="43">
        <f t="shared" si="13"/>
        <v>414024.32063964807</v>
      </c>
      <c r="G212" s="43">
        <f t="shared" si="13"/>
        <v>0</v>
      </c>
      <c r="H212" s="43">
        <f t="shared" si="12"/>
        <v>4858540.1858909167</v>
      </c>
      <c r="I212" s="1"/>
    </row>
    <row r="213" spans="2:9" x14ac:dyDescent="0.2">
      <c r="B213" s="39" t="str">
        <f>$B$52</f>
        <v>Totals</v>
      </c>
      <c r="C213" s="42">
        <f>SUM(C193:C212)</f>
        <v>9734511.9913583566</v>
      </c>
      <c r="D213" s="42">
        <f>SUM(D193:D212)</f>
        <v>14879199.474096511</v>
      </c>
      <c r="E213" s="42">
        <f>SUM(E193:E212)</f>
        <v>14104621.745887017</v>
      </c>
      <c r="F213" s="42">
        <f>SUM(F193:F212)</f>
        <v>8772231.7886581179</v>
      </c>
      <c r="G213" s="42">
        <f>SUM(G193:G212)</f>
        <v>0</v>
      </c>
      <c r="H213" s="42">
        <f t="shared" si="12"/>
        <v>47490565.000000007</v>
      </c>
      <c r="I213" s="1"/>
    </row>
    <row r="214" spans="2:9" x14ac:dyDescent="0.2">
      <c r="B214" s="14"/>
      <c r="C214" s="18"/>
      <c r="D214" s="18"/>
      <c r="E214" s="18"/>
      <c r="F214" s="18"/>
      <c r="G214" s="18"/>
      <c r="H214" s="18"/>
      <c r="I214" s="1"/>
    </row>
    <row r="215" spans="2:9" ht="15" customHeight="1" x14ac:dyDescent="0.2">
      <c r="B215" s="365" t="s">
        <v>37</v>
      </c>
      <c r="C215" s="365"/>
      <c r="D215" s="365"/>
      <c r="E215" s="365"/>
      <c r="F215" s="365"/>
      <c r="G215" s="365"/>
      <c r="H215" s="17">
        <f>H17</f>
        <v>45691421</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27" si="14">$H$215*IF($H$25=0,0,C$25/$H$25)*IF(C$52=0,0,C32/C$52)</f>
        <v>4972493.5479637012</v>
      </c>
      <c r="D218" s="42">
        <f t="shared" si="14"/>
        <v>3946986.3589960104</v>
      </c>
      <c r="E218" s="42">
        <f t="shared" si="14"/>
        <v>620060.90208338073</v>
      </c>
      <c r="F218" s="42">
        <f t="shared" si="14"/>
        <v>208450.99484061045</v>
      </c>
      <c r="G218" s="42">
        <f t="shared" si="14"/>
        <v>0</v>
      </c>
      <c r="H218" s="42">
        <f>SUM(C218:G218)</f>
        <v>9747991.8038837034</v>
      </c>
      <c r="I218" s="1"/>
    </row>
    <row r="219" spans="2:9" x14ac:dyDescent="0.2">
      <c r="B219" s="9" t="str">
        <f>$B$33</f>
        <v>Science</v>
      </c>
      <c r="C219" s="43">
        <f t="shared" si="14"/>
        <v>2312976.0314405952</v>
      </c>
      <c r="D219" s="43">
        <f t="shared" si="14"/>
        <v>1724185.909032203</v>
      </c>
      <c r="E219" s="43">
        <f t="shared" si="14"/>
        <v>921184.61033842096</v>
      </c>
      <c r="F219" s="43">
        <f t="shared" si="14"/>
        <v>190252.38354803948</v>
      </c>
      <c r="G219" s="43">
        <f t="shared" si="14"/>
        <v>0</v>
      </c>
      <c r="H219" s="43">
        <f t="shared" ref="H219:H238" si="15">SUM(C219:G219)</f>
        <v>5148598.934359258</v>
      </c>
      <c r="I219" s="1"/>
    </row>
    <row r="220" spans="2:9" x14ac:dyDescent="0.2">
      <c r="B220" s="9" t="str">
        <f>$B$34</f>
        <v>Fine Arts</v>
      </c>
      <c r="C220" s="43">
        <f t="shared" si="14"/>
        <v>747921.42385175929</v>
      </c>
      <c r="D220" s="43">
        <f t="shared" si="14"/>
        <v>701094.67868570169</v>
      </c>
      <c r="E220" s="43">
        <f t="shared" si="14"/>
        <v>65442.450545882479</v>
      </c>
      <c r="F220" s="43">
        <f t="shared" si="14"/>
        <v>0</v>
      </c>
      <c r="G220" s="43">
        <f t="shared" si="14"/>
        <v>0</v>
      </c>
      <c r="H220" s="43">
        <f t="shared" si="15"/>
        <v>1514458.5530833437</v>
      </c>
      <c r="I220" s="1"/>
    </row>
    <row r="221" spans="2:9" x14ac:dyDescent="0.2">
      <c r="B221" s="9" t="str">
        <f>$B$35</f>
        <v>Teacher Education</v>
      </c>
      <c r="C221" s="43">
        <f t="shared" si="14"/>
        <v>34458.39265890469</v>
      </c>
      <c r="D221" s="43">
        <f t="shared" si="14"/>
        <v>502455.45407268737</v>
      </c>
      <c r="E221" s="43">
        <f t="shared" si="14"/>
        <v>1127555.7357567591</v>
      </c>
      <c r="F221" s="43">
        <f t="shared" si="14"/>
        <v>57030.859332352687</v>
      </c>
      <c r="G221" s="43">
        <f t="shared" si="14"/>
        <v>0</v>
      </c>
      <c r="H221" s="43">
        <f t="shared" si="15"/>
        <v>1721500.4418207037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909111.6170600676</v>
      </c>
      <c r="D223" s="43">
        <f t="shared" si="14"/>
        <v>2130618.534577813</v>
      </c>
      <c r="E223" s="43">
        <f t="shared" si="14"/>
        <v>2105781.4009628748</v>
      </c>
      <c r="F223" s="43">
        <f t="shared" si="14"/>
        <v>460412.04977860011</v>
      </c>
      <c r="G223" s="43">
        <f t="shared" si="14"/>
        <v>0</v>
      </c>
      <c r="H223" s="43">
        <f t="shared" si="15"/>
        <v>5605923.6023793556</v>
      </c>
      <c r="I223" s="1"/>
    </row>
    <row r="224" spans="2:9" x14ac:dyDescent="0.2">
      <c r="B224" s="9" t="str">
        <f>$B$38</f>
        <v>Home Economics</v>
      </c>
      <c r="C224" s="43">
        <f t="shared" si="14"/>
        <v>6355.3611363116042</v>
      </c>
      <c r="D224" s="43">
        <f t="shared" si="14"/>
        <v>62606.884199654509</v>
      </c>
      <c r="E224" s="43">
        <f t="shared" si="14"/>
        <v>0</v>
      </c>
      <c r="F224" s="43">
        <f t="shared" si="14"/>
        <v>0</v>
      </c>
      <c r="G224" s="43">
        <f t="shared" si="14"/>
        <v>0</v>
      </c>
      <c r="H224" s="43">
        <f t="shared" si="15"/>
        <v>68962.245335966116</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84309.094567779248</v>
      </c>
      <c r="D226" s="43">
        <f t="shared" si="14"/>
        <v>675424.57585946296</v>
      </c>
      <c r="E226" s="43">
        <f t="shared" si="14"/>
        <v>2159790.3731797952</v>
      </c>
      <c r="F226" s="43">
        <f t="shared" si="14"/>
        <v>24414.334163625139</v>
      </c>
      <c r="G226" s="43">
        <f t="shared" si="14"/>
        <v>0</v>
      </c>
      <c r="H226" s="43">
        <f t="shared" si="15"/>
        <v>2943938.3777706628</v>
      </c>
      <c r="I226" s="1"/>
    </row>
    <row r="227" spans="2:9" x14ac:dyDescent="0.2">
      <c r="B227" s="9" t="str">
        <f>$B$41</f>
        <v>Library Science</v>
      </c>
      <c r="C227" s="43">
        <f t="shared" si="14"/>
        <v>80.447609320400062</v>
      </c>
      <c r="D227" s="43">
        <f t="shared" si="14"/>
        <v>1728.4109134873945</v>
      </c>
      <c r="E227" s="43">
        <f t="shared" si="14"/>
        <v>0</v>
      </c>
      <c r="F227" s="43">
        <f t="shared" si="14"/>
        <v>0</v>
      </c>
      <c r="G227" s="43">
        <f t="shared" si="14"/>
        <v>0</v>
      </c>
      <c r="H227" s="43">
        <f t="shared" si="15"/>
        <v>1808.8585228077945</v>
      </c>
      <c r="I227" s="1"/>
    </row>
    <row r="228" spans="2:9" x14ac:dyDescent="0.2">
      <c r="B228" s="9" t="str">
        <f>$B$42</f>
        <v>Veterinary Science</v>
      </c>
      <c r="C228" s="43">
        <f t="shared" ref="C228:G237" si="16">$H$215*IF($H$25=0,0,C$25/$H$25)*IF(C$52=0,0,C42/C$52)</f>
        <v>0</v>
      </c>
      <c r="D228" s="43">
        <f t="shared" si="16"/>
        <v>0</v>
      </c>
      <c r="E228" s="43">
        <f t="shared" si="16"/>
        <v>0</v>
      </c>
      <c r="F228" s="43">
        <f t="shared" si="16"/>
        <v>0</v>
      </c>
      <c r="G228" s="43">
        <f t="shared" si="16"/>
        <v>0</v>
      </c>
      <c r="H228" s="43">
        <f t="shared" si="15"/>
        <v>0</v>
      </c>
      <c r="I228" s="1"/>
    </row>
    <row r="229" spans="2:9" x14ac:dyDescent="0.2">
      <c r="B229" s="9" t="str">
        <f>$B$43</f>
        <v>Vocational Training</v>
      </c>
      <c r="C229" s="43">
        <f t="shared" si="16"/>
        <v>0</v>
      </c>
      <c r="D229" s="43">
        <f t="shared" si="16"/>
        <v>0</v>
      </c>
      <c r="E229" s="43">
        <f t="shared" si="16"/>
        <v>0</v>
      </c>
      <c r="F229" s="43">
        <f t="shared" si="16"/>
        <v>0</v>
      </c>
      <c r="G229" s="43">
        <f t="shared" si="16"/>
        <v>0</v>
      </c>
      <c r="H229" s="43">
        <f t="shared" si="15"/>
        <v>0</v>
      </c>
      <c r="I229" s="1"/>
    </row>
    <row r="230" spans="2:9" x14ac:dyDescent="0.2">
      <c r="B230" s="9" t="str">
        <f>$B$44</f>
        <v>Physical Training</v>
      </c>
      <c r="C230" s="43">
        <f t="shared" si="16"/>
        <v>9760.9765975418741</v>
      </c>
      <c r="D230" s="43">
        <f t="shared" si="16"/>
        <v>0</v>
      </c>
      <c r="E230" s="43">
        <f t="shared" si="16"/>
        <v>0</v>
      </c>
      <c r="F230" s="43">
        <f t="shared" si="16"/>
        <v>0</v>
      </c>
      <c r="G230" s="43">
        <f t="shared" si="16"/>
        <v>0</v>
      </c>
      <c r="H230" s="43">
        <f t="shared" si="15"/>
        <v>9760.9765975418741</v>
      </c>
      <c r="I230" s="1"/>
    </row>
    <row r="231" spans="2:9" x14ac:dyDescent="0.2">
      <c r="B231" s="9" t="str">
        <f>$B$45</f>
        <v>Health Services</v>
      </c>
      <c r="C231" s="43">
        <f t="shared" si="16"/>
        <v>72376.03251858658</v>
      </c>
      <c r="D231" s="43">
        <f t="shared" si="16"/>
        <v>577481.29076184391</v>
      </c>
      <c r="E231" s="43">
        <f t="shared" si="16"/>
        <v>153941.36291536255</v>
      </c>
      <c r="F231" s="43">
        <f t="shared" si="16"/>
        <v>12751.843828245152</v>
      </c>
      <c r="G231" s="43">
        <f t="shared" si="16"/>
        <v>0</v>
      </c>
      <c r="H231" s="43">
        <f t="shared" si="15"/>
        <v>816550.53002403828</v>
      </c>
      <c r="I231" s="1"/>
    </row>
    <row r="232" spans="2:9" x14ac:dyDescent="0.2">
      <c r="B232" s="9" t="str">
        <f>$B$46</f>
        <v>Pharmacy</v>
      </c>
      <c r="C232" s="43">
        <f t="shared" si="16"/>
        <v>0</v>
      </c>
      <c r="D232" s="43">
        <f t="shared" si="16"/>
        <v>0</v>
      </c>
      <c r="E232" s="43">
        <f t="shared" si="16"/>
        <v>0</v>
      </c>
      <c r="F232" s="43">
        <f t="shared" si="16"/>
        <v>0</v>
      </c>
      <c r="G232" s="43">
        <f t="shared" si="16"/>
        <v>0</v>
      </c>
      <c r="H232" s="43">
        <f t="shared" si="15"/>
        <v>0</v>
      </c>
      <c r="I232" s="1"/>
    </row>
    <row r="233" spans="2:9" x14ac:dyDescent="0.2">
      <c r="B233" s="9" t="str">
        <f>$B$47</f>
        <v>Business Administration</v>
      </c>
      <c r="C233" s="43">
        <f t="shared" si="16"/>
        <v>375207.64987034589</v>
      </c>
      <c r="D233" s="43">
        <f t="shared" si="16"/>
        <v>4000695.1277521555</v>
      </c>
      <c r="E233" s="43">
        <f t="shared" si="16"/>
        <v>870965.74143496866</v>
      </c>
      <c r="F233" s="43">
        <f t="shared" si="16"/>
        <v>65937.926126956081</v>
      </c>
      <c r="G233" s="43">
        <f t="shared" si="16"/>
        <v>0</v>
      </c>
      <c r="H233" s="43">
        <f t="shared" si="15"/>
        <v>5312806.4451844264</v>
      </c>
      <c r="I233" s="1"/>
    </row>
    <row r="234" spans="2:9" x14ac:dyDescent="0.2">
      <c r="B234" s="9" t="str">
        <f>$B$48</f>
        <v>Optometry</v>
      </c>
      <c r="C234" s="43">
        <f t="shared" si="16"/>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22469.341875336129</v>
      </c>
      <c r="E235" s="43">
        <f t="shared" si="16"/>
        <v>0</v>
      </c>
      <c r="F235" s="43">
        <f t="shared" si="16"/>
        <v>0</v>
      </c>
      <c r="G235" s="43">
        <f t="shared" si="16"/>
        <v>0</v>
      </c>
      <c r="H235" s="43">
        <f t="shared" si="15"/>
        <v>22469.341875336129</v>
      </c>
      <c r="I235" s="1"/>
    </row>
    <row r="236" spans="2:9" x14ac:dyDescent="0.2">
      <c r="B236" s="9" t="str">
        <f>$B$50</f>
        <v>Technology</v>
      </c>
      <c r="C236" s="43">
        <f t="shared" si="16"/>
        <v>89484.557434058326</v>
      </c>
      <c r="D236" s="43">
        <f t="shared" si="16"/>
        <v>137120.59913666663</v>
      </c>
      <c r="E236" s="43">
        <f t="shared" si="16"/>
        <v>42828.1674421895</v>
      </c>
      <c r="F236" s="43">
        <f t="shared" si="16"/>
        <v>0</v>
      </c>
      <c r="G236" s="43">
        <f t="shared" si="16"/>
        <v>0</v>
      </c>
      <c r="H236" s="43">
        <f t="shared" si="15"/>
        <v>269433.32401291444</v>
      </c>
      <c r="I236" s="1"/>
    </row>
    <row r="237" spans="2:9" x14ac:dyDescent="0.2">
      <c r="B237" s="9" t="str">
        <f>$B$51</f>
        <v>Nursing</v>
      </c>
      <c r="C237" s="43">
        <f t="shared" si="16"/>
        <v>224368.38239459577</v>
      </c>
      <c r="D237" s="43">
        <f t="shared" si="16"/>
        <v>8045176.665312659</v>
      </c>
      <c r="E237" s="43">
        <f t="shared" si="16"/>
        <v>4142898.7635634192</v>
      </c>
      <c r="F237" s="43">
        <f t="shared" si="16"/>
        <v>94773.75387926925</v>
      </c>
      <c r="G237" s="43">
        <f t="shared" si="16"/>
        <v>0</v>
      </c>
      <c r="H237" s="43">
        <f t="shared" si="15"/>
        <v>12507217.565149944</v>
      </c>
      <c r="I237" s="1"/>
    </row>
    <row r="238" spans="2:9" x14ac:dyDescent="0.2">
      <c r="B238" s="39" t="str">
        <f>$B$52</f>
        <v>Totals</v>
      </c>
      <c r="C238" s="42">
        <f>SUM(C218:C237)</f>
        <v>9838903.5151035655</v>
      </c>
      <c r="D238" s="42">
        <f>SUM(D218:D237)</f>
        <v>22528043.831175681</v>
      </c>
      <c r="E238" s="42">
        <f>SUM(E218:E237)</f>
        <v>12210449.508223053</v>
      </c>
      <c r="F238" s="42">
        <f>SUM(F218:F237)</f>
        <v>1114024.1454976983</v>
      </c>
      <c r="G238" s="42">
        <f>SUM(G218:G237)</f>
        <v>0</v>
      </c>
      <c r="H238" s="42">
        <f t="shared" si="15"/>
        <v>45691421</v>
      </c>
      <c r="I238" s="1"/>
    </row>
    <row r="239" spans="2:9" x14ac:dyDescent="0.2">
      <c r="B239" s="44"/>
      <c r="C239" s="45"/>
      <c r="D239" s="45"/>
      <c r="E239" s="45"/>
      <c r="F239" s="45"/>
      <c r="G239" s="45"/>
      <c r="H239" s="45"/>
      <c r="I239" s="1"/>
    </row>
    <row r="240" spans="2:9" ht="15" customHeight="1" x14ac:dyDescent="0.2">
      <c r="B240" s="28" t="s">
        <v>13</v>
      </c>
      <c r="C240" s="11"/>
      <c r="D240" s="11"/>
      <c r="E240" s="11"/>
      <c r="F240" s="11"/>
      <c r="G240" s="11"/>
      <c r="H240" s="17">
        <f>H16</f>
        <v>86403726</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$H$240*IF($H$25=0,0,C$25/$H$25)*IF(C$52=0,0,C32/C$52)</f>
        <v>9403121.2129520644</v>
      </c>
      <c r="D243" s="42">
        <f t="shared" ref="C243:G252" si="17">$H$240*IF($H$25=0,0,D$25/$H$25)*IF(D$52=0,0,D32/D$52)</f>
        <v>7463859.0883051967</v>
      </c>
      <c r="E243" s="42">
        <f t="shared" si="17"/>
        <v>1172552.1140374527</v>
      </c>
      <c r="F243" s="42">
        <f t="shared" si="17"/>
        <v>394186.52885922551</v>
      </c>
      <c r="G243" s="42">
        <f t="shared" si="17"/>
        <v>0</v>
      </c>
      <c r="H243" s="42">
        <f>SUM(C243:G243)</f>
        <v>18433718.944153938</v>
      </c>
      <c r="I243" s="1"/>
    </row>
    <row r="244" spans="2:9" x14ac:dyDescent="0.2">
      <c r="B244" s="9" t="str">
        <f>$B$33</f>
        <v>Science</v>
      </c>
      <c r="C244" s="43">
        <f t="shared" si="17"/>
        <v>4373900.8963008737</v>
      </c>
      <c r="D244" s="43">
        <f t="shared" si="17"/>
        <v>3260482.6813567346</v>
      </c>
      <c r="E244" s="43">
        <f t="shared" si="17"/>
        <v>1741985.2769975725</v>
      </c>
      <c r="F244" s="43">
        <f t="shared" si="17"/>
        <v>359772.45748018456</v>
      </c>
      <c r="G244" s="43">
        <f t="shared" si="17"/>
        <v>0</v>
      </c>
      <c r="H244" s="43">
        <f t="shared" ref="H244:H263" si="18">SUM(C244:G244)</f>
        <v>9736141.3121353649</v>
      </c>
      <c r="I244" s="1"/>
    </row>
    <row r="245" spans="2:9" x14ac:dyDescent="0.2">
      <c r="B245" s="9" t="str">
        <f>$B$34</f>
        <v>Fine Arts</v>
      </c>
      <c r="C245" s="43">
        <f t="shared" si="17"/>
        <v>1414339.8555281805</v>
      </c>
      <c r="D245" s="43">
        <f t="shared" si="17"/>
        <v>1325789.2004982163</v>
      </c>
      <c r="E245" s="43">
        <f t="shared" si="17"/>
        <v>123753.46272848421</v>
      </c>
      <c r="F245" s="43">
        <f t="shared" si="17"/>
        <v>0</v>
      </c>
      <c r="G245" s="43">
        <f t="shared" si="17"/>
        <v>0</v>
      </c>
      <c r="H245" s="43">
        <f t="shared" si="18"/>
        <v>2863882.5187548809</v>
      </c>
      <c r="I245" s="1"/>
    </row>
    <row r="246" spans="2:9" x14ac:dyDescent="0.2">
      <c r="B246" s="9" t="str">
        <f>$B$35</f>
        <v>Teacher Education</v>
      </c>
      <c r="C246" s="43">
        <f t="shared" si="17"/>
        <v>65161.762373300066</v>
      </c>
      <c r="D246" s="43">
        <f t="shared" si="17"/>
        <v>950156.9973256482</v>
      </c>
      <c r="E246" s="43">
        <f t="shared" si="17"/>
        <v>2132238.7159299646</v>
      </c>
      <c r="F246" s="43">
        <f t="shared" si="17"/>
        <v>107846.9138286845</v>
      </c>
      <c r="G246" s="43">
        <f t="shared" si="17"/>
        <v>0</v>
      </c>
      <c r="H246" s="43">
        <f t="shared" si="18"/>
        <v>3255404.3894575974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1719154.9167156566</v>
      </c>
      <c r="D248" s="43">
        <f t="shared" si="17"/>
        <v>4029057.88533438</v>
      </c>
      <c r="E248" s="43">
        <f t="shared" si="17"/>
        <v>3982090.1867922293</v>
      </c>
      <c r="F248" s="43">
        <f t="shared" si="17"/>
        <v>870651.77062820015</v>
      </c>
      <c r="G248" s="43">
        <f t="shared" si="17"/>
        <v>0</v>
      </c>
      <c r="H248" s="43">
        <f t="shared" si="18"/>
        <v>10600954.759470467</v>
      </c>
      <c r="I248" s="1"/>
    </row>
    <row r="249" spans="2:9" x14ac:dyDescent="0.2">
      <c r="B249" s="9" t="str">
        <f>$B$38</f>
        <v>Home Economics</v>
      </c>
      <c r="C249" s="43">
        <f t="shared" si="17"/>
        <v>12018.161620600868</v>
      </c>
      <c r="D249" s="43">
        <f t="shared" si="17"/>
        <v>118391.32926289768</v>
      </c>
      <c r="E249" s="43">
        <f t="shared" si="17"/>
        <v>0</v>
      </c>
      <c r="F249" s="43">
        <f t="shared" si="17"/>
        <v>0</v>
      </c>
      <c r="G249" s="43">
        <f t="shared" si="17"/>
        <v>0</v>
      </c>
      <c r="H249" s="43">
        <f t="shared" si="18"/>
        <v>130409.49088349854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159430.80225809757</v>
      </c>
      <c r="D251" s="43">
        <f t="shared" si="17"/>
        <v>1277246.3344098502</v>
      </c>
      <c r="E251" s="43">
        <f t="shared" si="17"/>
        <v>4084222.6294880346</v>
      </c>
      <c r="F251" s="43">
        <f t="shared" si="17"/>
        <v>46168.173223290774</v>
      </c>
      <c r="G251" s="43">
        <f t="shared" si="17"/>
        <v>0</v>
      </c>
      <c r="H251" s="43">
        <f t="shared" si="18"/>
        <v>5567067.939379273</v>
      </c>
      <c r="I251" s="1"/>
    </row>
    <row r="252" spans="2:9" x14ac:dyDescent="0.2">
      <c r="B252" s="9" t="str">
        <f>$B$41</f>
        <v>Library Science</v>
      </c>
      <c r="C252" s="43">
        <f t="shared" si="17"/>
        <v>152.12862810887174</v>
      </c>
      <c r="D252" s="43">
        <f t="shared" si="17"/>
        <v>3268.4722802640467</v>
      </c>
      <c r="E252" s="43">
        <f t="shared" si="17"/>
        <v>0</v>
      </c>
      <c r="F252" s="43">
        <f t="shared" si="17"/>
        <v>0</v>
      </c>
      <c r="G252" s="43">
        <f t="shared" si="17"/>
        <v>0</v>
      </c>
      <c r="H252" s="43">
        <f t="shared" si="18"/>
        <v>3420.6009083729186</v>
      </c>
      <c r="I252" s="1"/>
    </row>
    <row r="253" spans="2:9" x14ac:dyDescent="0.2">
      <c r="B253" s="9" t="str">
        <f>$B$42</f>
        <v>Veterinary Science</v>
      </c>
      <c r="C253" s="43">
        <f t="shared" ref="C253:G262" si="19">$H$240*IF($H$25=0,0,C$25/$H$25)*IF(C$52=0,0,C42/C$52)</f>
        <v>0</v>
      </c>
      <c r="D253" s="43">
        <f t="shared" si="19"/>
        <v>0</v>
      </c>
      <c r="E253" s="43">
        <f t="shared" si="19"/>
        <v>0</v>
      </c>
      <c r="F253" s="43">
        <f t="shared" si="19"/>
        <v>0</v>
      </c>
      <c r="G253" s="43">
        <f t="shared" si="19"/>
        <v>0</v>
      </c>
      <c r="H253" s="43">
        <f t="shared" si="18"/>
        <v>0</v>
      </c>
      <c r="I253" s="1"/>
    </row>
    <row r="254" spans="2:9" x14ac:dyDescent="0.2">
      <c r="B254" s="9" t="str">
        <f>$B$43</f>
        <v>Vocational Training</v>
      </c>
      <c r="C254" s="43">
        <f t="shared" si="19"/>
        <v>0</v>
      </c>
      <c r="D254" s="43">
        <f t="shared" si="19"/>
        <v>0</v>
      </c>
      <c r="E254" s="43">
        <f t="shared" si="19"/>
        <v>0</v>
      </c>
      <c r="F254" s="43">
        <f t="shared" si="19"/>
        <v>0</v>
      </c>
      <c r="G254" s="43">
        <f t="shared" si="19"/>
        <v>0</v>
      </c>
      <c r="H254" s="43">
        <f t="shared" si="18"/>
        <v>0</v>
      </c>
      <c r="I254" s="1"/>
    </row>
    <row r="255" spans="2:9" x14ac:dyDescent="0.2">
      <c r="B255" s="9" t="str">
        <f>$B$44</f>
        <v>Physical Training</v>
      </c>
      <c r="C255" s="43">
        <f t="shared" si="19"/>
        <v>18458.273543876439</v>
      </c>
      <c r="D255" s="43">
        <f t="shared" si="19"/>
        <v>0</v>
      </c>
      <c r="E255" s="43">
        <f t="shared" si="19"/>
        <v>0</v>
      </c>
      <c r="F255" s="43">
        <f t="shared" si="19"/>
        <v>0</v>
      </c>
      <c r="G255" s="43">
        <f t="shared" si="19"/>
        <v>0</v>
      </c>
      <c r="H255" s="43">
        <f t="shared" si="18"/>
        <v>18458.273543876439</v>
      </c>
      <c r="I255" s="1"/>
    </row>
    <row r="256" spans="2:9" x14ac:dyDescent="0.2">
      <c r="B256" s="9" t="str">
        <f>$B$45</f>
        <v>Health Services</v>
      </c>
      <c r="C256" s="43">
        <f t="shared" si="19"/>
        <v>136865.05575528162</v>
      </c>
      <c r="D256" s="43">
        <f t="shared" si="19"/>
        <v>1092032.9051948874</v>
      </c>
      <c r="E256" s="43">
        <f t="shared" si="19"/>
        <v>291107.32497038227</v>
      </c>
      <c r="F256" s="43">
        <f t="shared" si="19"/>
        <v>24114.085226863164</v>
      </c>
      <c r="G256" s="43">
        <f t="shared" si="19"/>
        <v>0</v>
      </c>
      <c r="H256" s="43">
        <f t="shared" si="18"/>
        <v>1544119.3711474144</v>
      </c>
      <c r="I256" s="1"/>
    </row>
    <row r="257" spans="2:9" x14ac:dyDescent="0.2">
      <c r="B257" s="9" t="str">
        <f>$B$46</f>
        <v>Pharmacy</v>
      </c>
      <c r="C257" s="43">
        <f t="shared" si="19"/>
        <v>0</v>
      </c>
      <c r="D257" s="43">
        <f t="shared" si="19"/>
        <v>0</v>
      </c>
      <c r="E257" s="43">
        <f t="shared" si="19"/>
        <v>0</v>
      </c>
      <c r="F257" s="43">
        <f t="shared" si="19"/>
        <v>0</v>
      </c>
      <c r="G257" s="43">
        <f t="shared" si="19"/>
        <v>0</v>
      </c>
      <c r="H257" s="43">
        <f t="shared" si="18"/>
        <v>0</v>
      </c>
      <c r="I257" s="1"/>
    </row>
    <row r="258" spans="2:9" x14ac:dyDescent="0.2">
      <c r="B258" s="9" t="str">
        <f>$B$47</f>
        <v>Business Administration</v>
      </c>
      <c r="C258" s="43">
        <f t="shared" si="19"/>
        <v>709527.92149977782</v>
      </c>
      <c r="D258" s="43">
        <f t="shared" si="19"/>
        <v>7565423.8380511794</v>
      </c>
      <c r="E258" s="43">
        <f t="shared" si="19"/>
        <v>1647020.0232628768</v>
      </c>
      <c r="F258" s="43">
        <f t="shared" si="19"/>
        <v>124690.42059518691</v>
      </c>
      <c r="G258" s="43">
        <f t="shared" si="19"/>
        <v>0</v>
      </c>
      <c r="H258" s="43">
        <f t="shared" si="18"/>
        <v>10046662.203409022</v>
      </c>
      <c r="I258" s="1"/>
    </row>
    <row r="259" spans="2:9" x14ac:dyDescent="0.2">
      <c r="B259" s="9" t="str">
        <f>$B$48</f>
        <v>Optometry</v>
      </c>
      <c r="C259" s="43">
        <f t="shared" si="19"/>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42490.139643432602</v>
      </c>
      <c r="E260" s="43">
        <f t="shared" si="19"/>
        <v>0</v>
      </c>
      <c r="F260" s="43">
        <f t="shared" si="19"/>
        <v>0</v>
      </c>
      <c r="G260" s="43">
        <f t="shared" si="19"/>
        <v>0</v>
      </c>
      <c r="H260" s="43">
        <f t="shared" si="18"/>
        <v>42490.139643432602</v>
      </c>
      <c r="I260" s="1"/>
    </row>
    <row r="261" spans="2:9" x14ac:dyDescent="0.2">
      <c r="B261" s="9" t="str">
        <f>$B$50</f>
        <v>Technology</v>
      </c>
      <c r="C261" s="43">
        <f t="shared" si="19"/>
        <v>169217.74399976834</v>
      </c>
      <c r="D261" s="43">
        <f t="shared" si="19"/>
        <v>259298.80090094771</v>
      </c>
      <c r="E261" s="43">
        <f t="shared" si="19"/>
        <v>80989.235260533111</v>
      </c>
      <c r="F261" s="43">
        <f t="shared" si="19"/>
        <v>0</v>
      </c>
      <c r="G261" s="43">
        <f t="shared" si="19"/>
        <v>0</v>
      </c>
      <c r="H261" s="43">
        <f t="shared" si="18"/>
        <v>509505.78016124916</v>
      </c>
      <c r="I261" s="1"/>
    </row>
    <row r="262" spans="2:9" x14ac:dyDescent="0.2">
      <c r="B262" s="9" t="str">
        <f>$B$51</f>
        <v>Nursing</v>
      </c>
      <c r="C262" s="43">
        <f t="shared" si="19"/>
        <v>424286.74379564327</v>
      </c>
      <c r="D262" s="43">
        <f t="shared" si="19"/>
        <v>15213648.97386905</v>
      </c>
      <c r="E262" s="43">
        <f t="shared" si="19"/>
        <v>7834334.8002390321</v>
      </c>
      <c r="F262" s="43">
        <f t="shared" si="19"/>
        <v>179219.75904789256</v>
      </c>
      <c r="G262" s="43">
        <f t="shared" si="19"/>
        <v>0</v>
      </c>
      <c r="H262" s="43">
        <f t="shared" si="18"/>
        <v>23651490.276951615</v>
      </c>
      <c r="I262" s="1"/>
    </row>
    <row r="263" spans="2:9" x14ac:dyDescent="0.2">
      <c r="B263" s="39" t="str">
        <f>$B$52</f>
        <v>Totals</v>
      </c>
      <c r="C263" s="42">
        <f>SUM(C243:C262)</f>
        <v>18605635.474971227</v>
      </c>
      <c r="D263" s="42">
        <f>SUM(D243:D262)</f>
        <v>42601146.646432683</v>
      </c>
      <c r="E263" s="42">
        <f>SUM(E243:E262)</f>
        <v>23090293.769706562</v>
      </c>
      <c r="F263" s="42">
        <f>SUM(F243:F262)</f>
        <v>2106650.1088895281</v>
      </c>
      <c r="G263" s="42">
        <f>SUM(G243:G262)</f>
        <v>0</v>
      </c>
      <c r="H263" s="42">
        <f t="shared" si="18"/>
        <v>86403726.000000015</v>
      </c>
      <c r="I263" s="54"/>
    </row>
    <row r="264" spans="2:9" x14ac:dyDescent="0.2">
      <c r="B264" s="372"/>
      <c r="C264" s="372"/>
      <c r="D264" s="372"/>
      <c r="E264" s="372"/>
      <c r="F264" s="372"/>
      <c r="G264" s="372"/>
      <c r="H264" s="373"/>
      <c r="I264" s="53"/>
    </row>
    <row r="265" spans="2:9" ht="15" customHeight="1" x14ac:dyDescent="0.2">
      <c r="B265" s="178" t="s">
        <v>239</v>
      </c>
      <c r="C265" s="11"/>
      <c r="D265" s="11"/>
      <c r="E265" s="11"/>
      <c r="F265" s="11"/>
      <c r="G265" s="11"/>
      <c r="H265" s="17"/>
    </row>
    <row r="266" spans="2:9" ht="45" customHeight="1" thickBot="1" x14ac:dyDescent="0.25">
      <c r="B266" s="348" t="s">
        <v>240</v>
      </c>
      <c r="C266" s="348"/>
      <c r="D266" s="348"/>
      <c r="E266" s="348"/>
      <c r="F266" s="348"/>
      <c r="G266" s="348"/>
      <c r="H266" s="348"/>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77" si="20">C243+C218+C193+C168+C116</f>
        <v>33528778.014362253</v>
      </c>
      <c r="D268" s="42">
        <f t="shared" si="20"/>
        <v>28248430.442038942</v>
      </c>
      <c r="E268" s="42">
        <f t="shared" si="20"/>
        <v>9810152.9747731257</v>
      </c>
      <c r="F268" s="42">
        <f t="shared" si="20"/>
        <v>7749788.2089744005</v>
      </c>
      <c r="G268" s="42">
        <f t="shared" si="20"/>
        <v>0</v>
      </c>
      <c r="H268" s="42">
        <f>SUM(C268:G268)</f>
        <v>79337149.640148729</v>
      </c>
      <c r="I268" s="1"/>
    </row>
    <row r="269" spans="2:9" x14ac:dyDescent="0.2">
      <c r="B269" s="9" t="str">
        <f>$B$33</f>
        <v>Science</v>
      </c>
      <c r="C269" s="43">
        <f t="shared" si="20"/>
        <v>23044691.767524946</v>
      </c>
      <c r="D269" s="43">
        <f t="shared" si="20"/>
        <v>17641542.246007767</v>
      </c>
      <c r="E269" s="43">
        <f t="shared" si="20"/>
        <v>15549963.758647099</v>
      </c>
      <c r="F269" s="43">
        <f t="shared" si="20"/>
        <v>11497588.260472251</v>
      </c>
      <c r="G269" s="43">
        <f t="shared" si="20"/>
        <v>0</v>
      </c>
      <c r="H269" s="43">
        <f t="shared" ref="H269:H288" si="21">SUM(C269:G269)</f>
        <v>67733786.032652065</v>
      </c>
      <c r="I269" s="1"/>
    </row>
    <row r="270" spans="2:9" x14ac:dyDescent="0.2">
      <c r="B270" s="9" t="str">
        <f>$B$34</f>
        <v>Fine Arts</v>
      </c>
      <c r="C270" s="43">
        <f t="shared" si="20"/>
        <v>7987298.6282999534</v>
      </c>
      <c r="D270" s="43">
        <f t="shared" si="20"/>
        <v>7657164.6972684087</v>
      </c>
      <c r="E270" s="43">
        <f t="shared" si="20"/>
        <v>2645571.341541565</v>
      </c>
      <c r="F270" s="43">
        <f t="shared" si="20"/>
        <v>0</v>
      </c>
      <c r="G270" s="43">
        <f t="shared" si="20"/>
        <v>0</v>
      </c>
      <c r="H270" s="43">
        <f t="shared" si="21"/>
        <v>18290034.667109929</v>
      </c>
      <c r="I270" s="1"/>
    </row>
    <row r="271" spans="2:9" x14ac:dyDescent="0.2">
      <c r="B271" s="9" t="str">
        <f>$B$35</f>
        <v>Teacher Education</v>
      </c>
      <c r="C271" s="43">
        <f t="shared" si="20"/>
        <v>486095.8059115248</v>
      </c>
      <c r="D271" s="43">
        <f t="shared" si="20"/>
        <v>3028183.1374934847</v>
      </c>
      <c r="E271" s="43">
        <f t="shared" si="20"/>
        <v>7105603.2974995812</v>
      </c>
      <c r="F271" s="43">
        <f t="shared" si="20"/>
        <v>1580387.4987748812</v>
      </c>
      <c r="G271" s="43">
        <f t="shared" si="20"/>
        <v>0</v>
      </c>
      <c r="H271" s="43">
        <f t="shared" si="21"/>
        <v>12200269.739679471</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15345316.660387296</v>
      </c>
      <c r="D273" s="43">
        <f t="shared" si="20"/>
        <v>28576099.62005759</v>
      </c>
      <c r="E273" s="43">
        <f t="shared" si="20"/>
        <v>41100861.110559173</v>
      </c>
      <c r="F273" s="43">
        <f t="shared" si="20"/>
        <v>32463834.745755315</v>
      </c>
      <c r="G273" s="43">
        <f t="shared" si="20"/>
        <v>0</v>
      </c>
      <c r="H273" s="43">
        <f t="shared" si="21"/>
        <v>117486112.13675937</v>
      </c>
      <c r="I273" s="1"/>
    </row>
    <row r="274" spans="2:9" x14ac:dyDescent="0.2">
      <c r="B274" s="9" t="str">
        <f>$B$38</f>
        <v>Home Economics</v>
      </c>
      <c r="C274" s="43">
        <f t="shared" si="20"/>
        <v>28828.090452899174</v>
      </c>
      <c r="D274" s="43">
        <f t="shared" si="20"/>
        <v>467819.45907682093</v>
      </c>
      <c r="E274" s="43">
        <f t="shared" si="20"/>
        <v>0</v>
      </c>
      <c r="F274" s="43">
        <f t="shared" si="20"/>
        <v>0</v>
      </c>
      <c r="G274" s="43">
        <f t="shared" si="20"/>
        <v>0</v>
      </c>
      <c r="H274" s="43">
        <f t="shared" si="21"/>
        <v>496647.5495297201</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848417.89052179595</v>
      </c>
      <c r="D276" s="43">
        <f t="shared" si="20"/>
        <v>3975932.9250475876</v>
      </c>
      <c r="E276" s="43">
        <f t="shared" si="20"/>
        <v>13093952.936120506</v>
      </c>
      <c r="F276" s="43">
        <f t="shared" si="20"/>
        <v>1587801.0594489037</v>
      </c>
      <c r="G276" s="43">
        <f t="shared" si="20"/>
        <v>0</v>
      </c>
      <c r="H276" s="43">
        <f t="shared" si="21"/>
        <v>19506104.811138794</v>
      </c>
      <c r="I276" s="1"/>
    </row>
    <row r="277" spans="2:9" x14ac:dyDescent="0.2">
      <c r="B277" s="9" t="str">
        <f>$B$41</f>
        <v>Library Science</v>
      </c>
      <c r="C277" s="43">
        <f t="shared" si="20"/>
        <v>1984.8920131856585</v>
      </c>
      <c r="D277" s="43">
        <f t="shared" si="20"/>
        <v>20761.937179602668</v>
      </c>
      <c r="E277" s="43">
        <f t="shared" si="20"/>
        <v>0</v>
      </c>
      <c r="F277" s="43">
        <f t="shared" si="20"/>
        <v>0</v>
      </c>
      <c r="G277" s="43">
        <f t="shared" si="20"/>
        <v>0</v>
      </c>
      <c r="H277" s="43">
        <f t="shared" si="21"/>
        <v>22746.829192788326</v>
      </c>
      <c r="I277" s="1"/>
    </row>
    <row r="278" spans="2:9" x14ac:dyDescent="0.2">
      <c r="B278" s="9" t="str">
        <f>$B$42</f>
        <v>Veterinary Science</v>
      </c>
      <c r="C278" s="43">
        <f t="shared" ref="C278:G287" si="22">C253+C228+C203+C178+C126</f>
        <v>0</v>
      </c>
      <c r="D278" s="43">
        <f t="shared" si="22"/>
        <v>0</v>
      </c>
      <c r="E278" s="43">
        <f t="shared" si="22"/>
        <v>0</v>
      </c>
      <c r="F278" s="43">
        <f t="shared" si="22"/>
        <v>0</v>
      </c>
      <c r="G278" s="43">
        <f t="shared" si="22"/>
        <v>0</v>
      </c>
      <c r="H278" s="43">
        <f t="shared" si="21"/>
        <v>0</v>
      </c>
      <c r="I278" s="1"/>
    </row>
    <row r="279" spans="2:9" x14ac:dyDescent="0.2">
      <c r="B279" s="9" t="str">
        <f>$B$43</f>
        <v>Vocational Training</v>
      </c>
      <c r="C279" s="43">
        <f t="shared" si="22"/>
        <v>0</v>
      </c>
      <c r="D279" s="43">
        <f t="shared" si="22"/>
        <v>0</v>
      </c>
      <c r="E279" s="43">
        <f t="shared" si="22"/>
        <v>0</v>
      </c>
      <c r="F279" s="43">
        <f t="shared" si="22"/>
        <v>0</v>
      </c>
      <c r="G279" s="43">
        <f t="shared" si="22"/>
        <v>0</v>
      </c>
      <c r="H279" s="43">
        <f t="shared" si="21"/>
        <v>0</v>
      </c>
      <c r="I279" s="1"/>
    </row>
    <row r="280" spans="2:9" x14ac:dyDescent="0.2">
      <c r="B280" s="9" t="str">
        <f>$B$44</f>
        <v>Physical Training</v>
      </c>
      <c r="C280" s="43">
        <f t="shared" si="22"/>
        <v>29870.275987940226</v>
      </c>
      <c r="D280" s="43">
        <f t="shared" si="22"/>
        <v>0</v>
      </c>
      <c r="E280" s="43">
        <f t="shared" si="22"/>
        <v>0</v>
      </c>
      <c r="F280" s="43">
        <f t="shared" si="22"/>
        <v>0</v>
      </c>
      <c r="G280" s="43">
        <f t="shared" si="22"/>
        <v>0</v>
      </c>
      <c r="H280" s="43">
        <f t="shared" si="21"/>
        <v>29870.275987940226</v>
      </c>
      <c r="I280" s="1"/>
    </row>
    <row r="281" spans="2:9" x14ac:dyDescent="0.2">
      <c r="B281" s="9" t="str">
        <f>$B$45</f>
        <v>Health Services</v>
      </c>
      <c r="C281" s="43">
        <f t="shared" si="22"/>
        <v>388477.95905123575</v>
      </c>
      <c r="D281" s="43">
        <f t="shared" si="22"/>
        <v>2574992.6243503261</v>
      </c>
      <c r="E281" s="43">
        <f t="shared" si="22"/>
        <v>1266779.1557892885</v>
      </c>
      <c r="F281" s="43">
        <f t="shared" si="22"/>
        <v>520690.29903447122</v>
      </c>
      <c r="G281" s="43">
        <f t="shared" si="22"/>
        <v>0</v>
      </c>
      <c r="H281" s="43">
        <f t="shared" si="21"/>
        <v>4750940.038225322</v>
      </c>
      <c r="I281" s="1"/>
    </row>
    <row r="282" spans="2:9" x14ac:dyDescent="0.2">
      <c r="B282" s="9" t="str">
        <f>$B$46</f>
        <v>Pharmacy</v>
      </c>
      <c r="C282" s="43">
        <f t="shared" si="22"/>
        <v>0</v>
      </c>
      <c r="D282" s="43">
        <f t="shared" si="22"/>
        <v>0</v>
      </c>
      <c r="E282" s="43">
        <f t="shared" si="22"/>
        <v>0</v>
      </c>
      <c r="F282" s="43">
        <f t="shared" si="22"/>
        <v>0</v>
      </c>
      <c r="G282" s="43">
        <f t="shared" si="22"/>
        <v>0</v>
      </c>
      <c r="H282" s="43">
        <f t="shared" si="21"/>
        <v>0</v>
      </c>
      <c r="I282" s="1"/>
    </row>
    <row r="283" spans="2:9" x14ac:dyDescent="0.2">
      <c r="B283" s="9" t="str">
        <f>$B$47</f>
        <v>Business Administration</v>
      </c>
      <c r="C283" s="43">
        <f t="shared" si="22"/>
        <v>4272927.783097256</v>
      </c>
      <c r="D283" s="43">
        <f t="shared" si="22"/>
        <v>26967219.796490528</v>
      </c>
      <c r="E283" s="43">
        <f t="shared" si="22"/>
        <v>14397183.345020859</v>
      </c>
      <c r="F283" s="43">
        <f t="shared" si="22"/>
        <v>5511074.6394096296</v>
      </c>
      <c r="G283" s="43">
        <f t="shared" si="22"/>
        <v>0</v>
      </c>
      <c r="H283" s="43">
        <f t="shared" si="21"/>
        <v>51148405.564018272</v>
      </c>
      <c r="I283" s="1"/>
    </row>
    <row r="284" spans="2:9" x14ac:dyDescent="0.2">
      <c r="B284" s="9" t="str">
        <f>$B$48</f>
        <v>Optometry</v>
      </c>
      <c r="C284" s="43">
        <f t="shared" si="22"/>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179218.86269222171</v>
      </c>
      <c r="E285" s="43">
        <f t="shared" si="22"/>
        <v>0</v>
      </c>
      <c r="F285" s="43">
        <f t="shared" si="22"/>
        <v>0</v>
      </c>
      <c r="G285" s="43">
        <f t="shared" si="22"/>
        <v>0</v>
      </c>
      <c r="H285" s="43">
        <f t="shared" si="21"/>
        <v>179218.86269222171</v>
      </c>
      <c r="I285" s="1"/>
    </row>
    <row r="286" spans="2:9" x14ac:dyDescent="0.2">
      <c r="B286" s="9" t="str">
        <f>$B$50</f>
        <v>Technology</v>
      </c>
      <c r="C286" s="43">
        <f t="shared" si="22"/>
        <v>2478769.1867237315</v>
      </c>
      <c r="D286" s="43">
        <f t="shared" si="22"/>
        <v>2762795.2276406987</v>
      </c>
      <c r="E286" s="43">
        <f t="shared" si="22"/>
        <v>691436.41050848202</v>
      </c>
      <c r="F286" s="43">
        <f t="shared" si="22"/>
        <v>0</v>
      </c>
      <c r="G286" s="43">
        <f t="shared" si="22"/>
        <v>0</v>
      </c>
      <c r="H286" s="43">
        <f t="shared" si="21"/>
        <v>5933000.8248729119</v>
      </c>
      <c r="I286" s="1"/>
    </row>
    <row r="287" spans="2:9" x14ac:dyDescent="0.2">
      <c r="B287" s="9" t="str">
        <f>$B$51</f>
        <v>Nursing</v>
      </c>
      <c r="C287" s="43">
        <f t="shared" si="22"/>
        <v>2093265.9251620809</v>
      </c>
      <c r="D287" s="43">
        <f t="shared" si="22"/>
        <v>40812726.007444553</v>
      </c>
      <c r="E287" s="43">
        <f t="shared" si="22"/>
        <v>25721237.17331351</v>
      </c>
      <c r="F287" s="43">
        <f t="shared" si="22"/>
        <v>3324088.9220723375</v>
      </c>
      <c r="G287" s="43">
        <f t="shared" si="22"/>
        <v>0</v>
      </c>
      <c r="H287" s="43">
        <f t="shared" si="21"/>
        <v>71951318.027992487</v>
      </c>
      <c r="I287" s="1"/>
    </row>
    <row r="288" spans="2:9" x14ac:dyDescent="0.2">
      <c r="B288" s="39" t="str">
        <f>$B$52</f>
        <v>Totals</v>
      </c>
      <c r="C288" s="42">
        <f>SUM(C268:C287)</f>
        <v>90534722.879496098</v>
      </c>
      <c r="D288" s="42">
        <f>SUM(D268:D287)</f>
        <v>162912886.98278853</v>
      </c>
      <c r="E288" s="42">
        <f>SUM(E268:E287)</f>
        <v>131382741.5037732</v>
      </c>
      <c r="F288" s="42">
        <f>SUM(F268:F287)</f>
        <v>64235253.633942187</v>
      </c>
      <c r="G288" s="42">
        <f>SUM(G268:G287)</f>
        <v>0</v>
      </c>
      <c r="H288" s="42">
        <f t="shared" si="21"/>
        <v>449065605</v>
      </c>
      <c r="I288" s="92"/>
    </row>
    <row r="289" spans="2:9" x14ac:dyDescent="0.2">
      <c r="H289" s="58"/>
    </row>
    <row r="290" spans="2:9" ht="15" customHeight="1" x14ac:dyDescent="0.2">
      <c r="B290" s="178" t="s">
        <v>228</v>
      </c>
      <c r="C290" s="11"/>
      <c r="D290" s="11"/>
      <c r="E290" s="11"/>
      <c r="F290" s="11"/>
      <c r="G290" s="11"/>
      <c r="H290" s="17"/>
    </row>
    <row r="291" spans="2:9" ht="30" customHeight="1" thickBot="1" x14ac:dyDescent="0.25">
      <c r="B291" s="348" t="s">
        <v>241</v>
      </c>
      <c r="C291" s="348"/>
      <c r="D291" s="348"/>
      <c r="E291" s="348"/>
      <c r="F291" s="348"/>
      <c r="G291" s="348"/>
      <c r="H291" s="348"/>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IF(C32=0,0,C268/C32)</f>
        <v>180.81538693294138</v>
      </c>
      <c r="D293" s="40">
        <f t="shared" ref="C293:H302" si="23">IF(D32=0,0,D268/D32)</f>
        <v>458.15447462638372</v>
      </c>
      <c r="E293" s="40">
        <f t="shared" si="23"/>
        <v>999.40433728332573</v>
      </c>
      <c r="F293" s="40">
        <f t="shared" si="23"/>
        <v>2382.3511248</v>
      </c>
      <c r="G293" s="41">
        <f t="shared" si="23"/>
        <v>0</v>
      </c>
      <c r="H293" s="42">
        <f t="shared" si="23"/>
        <v>304.9587350720862</v>
      </c>
      <c r="I293" s="1"/>
    </row>
    <row r="294" spans="2:9" x14ac:dyDescent="0.2">
      <c r="B294" s="9" t="str">
        <f>$B$33</f>
        <v>Science</v>
      </c>
      <c r="C294" s="40">
        <f t="shared" si="23"/>
        <v>267.172441481264</v>
      </c>
      <c r="D294" s="40">
        <f t="shared" si="23"/>
        <v>654.99154399672409</v>
      </c>
      <c r="E294" s="40">
        <f t="shared" si="23"/>
        <v>1066.307601909559</v>
      </c>
      <c r="F294" s="40">
        <f t="shared" si="23"/>
        <v>3872.5457259926748</v>
      </c>
      <c r="G294" s="41">
        <f t="shared" si="23"/>
        <v>0</v>
      </c>
      <c r="H294" s="43">
        <f t="shared" si="23"/>
        <v>518.08005226137425</v>
      </c>
      <c r="I294" s="1"/>
    </row>
    <row r="295" spans="2:9" x14ac:dyDescent="0.2">
      <c r="B295" s="9" t="str">
        <f>$B$34</f>
        <v>Fine Arts</v>
      </c>
      <c r="C295" s="40">
        <f t="shared" si="23"/>
        <v>286.37548414542158</v>
      </c>
      <c r="D295" s="40">
        <f t="shared" si="23"/>
        <v>699.15674737658958</v>
      </c>
      <c r="E295" s="40">
        <f t="shared" si="23"/>
        <v>2553.6402910632869</v>
      </c>
      <c r="F295" s="40">
        <f t="shared" si="23"/>
        <v>0</v>
      </c>
      <c r="G295" s="41">
        <f t="shared" si="23"/>
        <v>0</v>
      </c>
      <c r="H295" s="43">
        <f t="shared" si="23"/>
        <v>458.6382473760608</v>
      </c>
      <c r="I295" s="1"/>
    </row>
    <row r="296" spans="2:9" x14ac:dyDescent="0.2">
      <c r="B296" s="9" t="str">
        <f>$B$35</f>
        <v>Teacher Education</v>
      </c>
      <c r="C296" s="40">
        <f t="shared" si="23"/>
        <v>378.28467386110879</v>
      </c>
      <c r="D296" s="40">
        <f t="shared" si="23"/>
        <v>385.80496082220469</v>
      </c>
      <c r="E296" s="40">
        <f t="shared" si="23"/>
        <v>398.07301386552274</v>
      </c>
      <c r="F296" s="40">
        <f t="shared" si="23"/>
        <v>1775.7162907582936</v>
      </c>
      <c r="G296" s="41">
        <f t="shared" si="23"/>
        <v>0</v>
      </c>
      <c r="H296" s="43">
        <f t="shared" si="23"/>
        <v>437.69354020519017</v>
      </c>
      <c r="I296" s="1"/>
    </row>
    <row r="297" spans="2:9" x14ac:dyDescent="0.2">
      <c r="B297" s="9" t="str">
        <f>$B$36</f>
        <v>Agriculture</v>
      </c>
      <c r="C297" s="40">
        <f t="shared" si="23"/>
        <v>0</v>
      </c>
      <c r="D297" s="40">
        <f t="shared" si="23"/>
        <v>0</v>
      </c>
      <c r="E297" s="40">
        <f t="shared" si="23"/>
        <v>0</v>
      </c>
      <c r="F297" s="40">
        <f t="shared" si="23"/>
        <v>0</v>
      </c>
      <c r="G297" s="41">
        <f t="shared" si="23"/>
        <v>0</v>
      </c>
      <c r="H297" s="43">
        <f t="shared" si="23"/>
        <v>0</v>
      </c>
      <c r="I297" s="1"/>
    </row>
    <row r="298" spans="2:9" x14ac:dyDescent="0.2">
      <c r="B298" s="9" t="str">
        <f>$B$37</f>
        <v>Engineering</v>
      </c>
      <c r="C298" s="40">
        <f t="shared" si="23"/>
        <v>452.63750399348993</v>
      </c>
      <c r="D298" s="40">
        <f t="shared" si="23"/>
        <v>858.57944356150563</v>
      </c>
      <c r="E298" s="40">
        <f t="shared" si="23"/>
        <v>1232.9271991408439</v>
      </c>
      <c r="F298" s="40">
        <f t="shared" si="23"/>
        <v>4518.2790181983737</v>
      </c>
      <c r="G298" s="41">
        <f t="shared" si="23"/>
        <v>0</v>
      </c>
      <c r="H298" s="43">
        <f t="shared" si="23"/>
        <v>1090.80378193192</v>
      </c>
      <c r="I298" s="1"/>
    </row>
    <row r="299" spans="2:9" x14ac:dyDescent="0.2">
      <c r="B299" s="9" t="str">
        <f>$B$38</f>
        <v>Home Economics</v>
      </c>
      <c r="C299" s="40">
        <f t="shared" si="23"/>
        <v>121.63751245949018</v>
      </c>
      <c r="D299" s="40">
        <f t="shared" si="23"/>
        <v>478.34300519102345</v>
      </c>
      <c r="E299" s="40">
        <f t="shared" si="23"/>
        <v>0</v>
      </c>
      <c r="F299" s="40">
        <f t="shared" si="23"/>
        <v>0</v>
      </c>
      <c r="G299" s="41">
        <f t="shared" si="23"/>
        <v>0</v>
      </c>
      <c r="H299" s="43">
        <f t="shared" si="23"/>
        <v>408.76341525079846</v>
      </c>
      <c r="I299" s="1"/>
    </row>
    <row r="300" spans="2:9" x14ac:dyDescent="0.2">
      <c r="B300" s="9" t="str">
        <f>$B$39</f>
        <v>Law</v>
      </c>
      <c r="C300" s="40">
        <f t="shared" si="23"/>
        <v>0</v>
      </c>
      <c r="D300" s="40">
        <f t="shared" si="23"/>
        <v>0</v>
      </c>
      <c r="E300" s="40">
        <f t="shared" si="23"/>
        <v>0</v>
      </c>
      <c r="F300" s="40">
        <f t="shared" si="23"/>
        <v>0</v>
      </c>
      <c r="G300" s="41">
        <f t="shared" si="23"/>
        <v>0</v>
      </c>
      <c r="H300" s="43">
        <f t="shared" si="23"/>
        <v>0</v>
      </c>
      <c r="I300" s="1"/>
    </row>
    <row r="301" spans="2:9" x14ac:dyDescent="0.2">
      <c r="B301" s="9" t="str">
        <f>$B$40</f>
        <v>Social Service</v>
      </c>
      <c r="C301" s="40">
        <f t="shared" si="23"/>
        <v>269.85301861380276</v>
      </c>
      <c r="D301" s="40">
        <f t="shared" si="23"/>
        <v>376.82996161952303</v>
      </c>
      <c r="E301" s="40">
        <f t="shared" si="23"/>
        <v>382.96490117634778</v>
      </c>
      <c r="F301" s="40">
        <f t="shared" si="23"/>
        <v>4167.456848947254</v>
      </c>
      <c r="G301" s="41">
        <f t="shared" si="23"/>
        <v>0</v>
      </c>
      <c r="H301" s="43">
        <f t="shared" si="23"/>
        <v>404.12921480802191</v>
      </c>
      <c r="I301" s="1"/>
    </row>
    <row r="302" spans="2:9" x14ac:dyDescent="0.2">
      <c r="B302" s="9" t="str">
        <f>$B$41</f>
        <v>Library Science</v>
      </c>
      <c r="C302" s="40">
        <f t="shared" si="23"/>
        <v>661.63067106188612</v>
      </c>
      <c r="D302" s="40">
        <f t="shared" si="23"/>
        <v>768.96063628158026</v>
      </c>
      <c r="E302" s="40">
        <f t="shared" si="23"/>
        <v>0</v>
      </c>
      <c r="F302" s="40">
        <f t="shared" si="23"/>
        <v>0</v>
      </c>
      <c r="G302" s="41">
        <f t="shared" si="23"/>
        <v>0</v>
      </c>
      <c r="H302" s="43">
        <f t="shared" si="23"/>
        <v>758.22763975961084</v>
      </c>
      <c r="I302" s="1"/>
    </row>
    <row r="303" spans="2:9" x14ac:dyDescent="0.2">
      <c r="B303" s="9" t="str">
        <f>$B$42</f>
        <v>Veterinary Science</v>
      </c>
      <c r="C303" s="40">
        <f t="shared" ref="C303:H312" si="24">IF(C42=0,0,C278/C42)</f>
        <v>0</v>
      </c>
      <c r="D303" s="40">
        <f t="shared" si="24"/>
        <v>0</v>
      </c>
      <c r="E303" s="40">
        <f t="shared" si="24"/>
        <v>0</v>
      </c>
      <c r="F303" s="40">
        <f t="shared" si="24"/>
        <v>0</v>
      </c>
      <c r="G303" s="41">
        <f t="shared" si="24"/>
        <v>0</v>
      </c>
      <c r="H303" s="43">
        <f t="shared" si="24"/>
        <v>0</v>
      </c>
      <c r="I303" s="1"/>
    </row>
    <row r="304" spans="2:9" x14ac:dyDescent="0.2">
      <c r="B304" s="9" t="str">
        <f>$B$43</f>
        <v>Vocational Training</v>
      </c>
      <c r="C304" s="40">
        <f t="shared" si="24"/>
        <v>0</v>
      </c>
      <c r="D304" s="40">
        <f t="shared" si="24"/>
        <v>0</v>
      </c>
      <c r="E304" s="40">
        <f t="shared" si="24"/>
        <v>0</v>
      </c>
      <c r="F304" s="40">
        <f t="shared" si="24"/>
        <v>0</v>
      </c>
      <c r="G304" s="41">
        <f t="shared" si="24"/>
        <v>0</v>
      </c>
      <c r="H304" s="43">
        <f t="shared" si="24"/>
        <v>0</v>
      </c>
      <c r="I304" s="1"/>
    </row>
    <row r="305" spans="2:9" x14ac:dyDescent="0.2">
      <c r="B305" s="9" t="str">
        <f>$B$44</f>
        <v>Physical Training</v>
      </c>
      <c r="C305" s="40">
        <f t="shared" si="24"/>
        <v>82.061197769066553</v>
      </c>
      <c r="D305" s="40">
        <f t="shared" si="24"/>
        <v>0</v>
      </c>
      <c r="E305" s="40">
        <f t="shared" si="24"/>
        <v>0</v>
      </c>
      <c r="F305" s="40">
        <f t="shared" si="24"/>
        <v>0</v>
      </c>
      <c r="G305" s="41">
        <f t="shared" si="24"/>
        <v>0</v>
      </c>
      <c r="H305" s="43">
        <f t="shared" si="24"/>
        <v>82.061197769066553</v>
      </c>
      <c r="I305" s="1"/>
    </row>
    <row r="306" spans="2:9" x14ac:dyDescent="0.2">
      <c r="B306" s="9" t="str">
        <f>$B$45</f>
        <v>Health Services</v>
      </c>
      <c r="C306" s="40">
        <f t="shared" si="24"/>
        <v>143.93403447618959</v>
      </c>
      <c r="D306" s="40">
        <f t="shared" si="24"/>
        <v>285.44425499948187</v>
      </c>
      <c r="E306" s="40">
        <f t="shared" si="24"/>
        <v>519.81089691805028</v>
      </c>
      <c r="F306" s="40">
        <f t="shared" si="24"/>
        <v>2616.5341660023678</v>
      </c>
      <c r="G306" s="41">
        <f t="shared" si="24"/>
        <v>0</v>
      </c>
      <c r="H306" s="43">
        <f t="shared" si="24"/>
        <v>330.93758973427987</v>
      </c>
      <c r="I306" s="1"/>
    </row>
    <row r="307" spans="2:9" x14ac:dyDescent="0.2">
      <c r="B307" s="9" t="str">
        <f>$B$46</f>
        <v>Pharmacy</v>
      </c>
      <c r="C307" s="40">
        <f t="shared" si="24"/>
        <v>0</v>
      </c>
      <c r="D307" s="40">
        <f t="shared" si="24"/>
        <v>0</v>
      </c>
      <c r="E307" s="40">
        <f t="shared" si="24"/>
        <v>0</v>
      </c>
      <c r="F307" s="40">
        <f t="shared" si="24"/>
        <v>0</v>
      </c>
      <c r="G307" s="41">
        <f t="shared" si="24"/>
        <v>0</v>
      </c>
      <c r="H307" s="43">
        <f t="shared" si="24"/>
        <v>0</v>
      </c>
      <c r="I307" s="1"/>
    </row>
    <row r="308" spans="2:9" x14ac:dyDescent="0.2">
      <c r="B308" s="9" t="str">
        <f>$B$47</f>
        <v>Business Administration</v>
      </c>
      <c r="C308" s="40">
        <f t="shared" si="24"/>
        <v>305.38363229683074</v>
      </c>
      <c r="D308" s="40">
        <f t="shared" si="24"/>
        <v>431.50313294435688</v>
      </c>
      <c r="E308" s="40">
        <f t="shared" si="24"/>
        <v>1044.1821399057774</v>
      </c>
      <c r="F308" s="40">
        <f t="shared" si="24"/>
        <v>5355.7576670647522</v>
      </c>
      <c r="G308" s="41">
        <f t="shared" si="24"/>
        <v>0</v>
      </c>
      <c r="H308" s="43">
        <f t="shared" si="24"/>
        <v>560.19282146671344</v>
      </c>
      <c r="I308" s="1"/>
    </row>
    <row r="309" spans="2:9" x14ac:dyDescent="0.2">
      <c r="B309" s="9" t="str">
        <f>$B$48</f>
        <v>Optometry</v>
      </c>
      <c r="C309" s="40">
        <f t="shared" si="24"/>
        <v>0</v>
      </c>
      <c r="D309" s="40">
        <f t="shared" si="24"/>
        <v>0</v>
      </c>
      <c r="E309" s="40">
        <f t="shared" si="24"/>
        <v>0</v>
      </c>
      <c r="F309" s="40">
        <f t="shared" si="24"/>
        <v>0</v>
      </c>
      <c r="G309" s="41">
        <f t="shared" si="24"/>
        <v>0</v>
      </c>
      <c r="H309" s="43">
        <f t="shared" si="24"/>
        <v>0</v>
      </c>
      <c r="I309" s="1"/>
    </row>
    <row r="310" spans="2:9" x14ac:dyDescent="0.2">
      <c r="B310" s="9" t="str">
        <f>$B$49</f>
        <v>Teacher Ed-Practice Teaching</v>
      </c>
      <c r="C310" s="40">
        <f t="shared" si="24"/>
        <v>0</v>
      </c>
      <c r="D310" s="40">
        <f t="shared" si="24"/>
        <v>510.59505040519008</v>
      </c>
      <c r="E310" s="40">
        <f t="shared" si="24"/>
        <v>0</v>
      </c>
      <c r="F310" s="40">
        <f t="shared" si="24"/>
        <v>0</v>
      </c>
      <c r="G310" s="41">
        <f t="shared" si="24"/>
        <v>0</v>
      </c>
      <c r="H310" s="43">
        <f t="shared" si="24"/>
        <v>510.59505040519008</v>
      </c>
      <c r="I310" s="1"/>
    </row>
    <row r="311" spans="2:9" x14ac:dyDescent="0.2">
      <c r="B311" s="9" t="str">
        <f>$B$50</f>
        <v>Technology</v>
      </c>
      <c r="C311" s="40">
        <f t="shared" si="24"/>
        <v>742.81366099003037</v>
      </c>
      <c r="D311" s="40">
        <f t="shared" si="24"/>
        <v>1289.8203677127444</v>
      </c>
      <c r="E311" s="40">
        <f t="shared" si="24"/>
        <v>1019.8177146142802</v>
      </c>
      <c r="F311" s="40">
        <f t="shared" si="24"/>
        <v>0</v>
      </c>
      <c r="G311" s="41">
        <f t="shared" si="24"/>
        <v>0</v>
      </c>
      <c r="H311" s="43">
        <f t="shared" si="24"/>
        <v>963.61877941739681</v>
      </c>
      <c r="I311" s="1"/>
    </row>
    <row r="312" spans="2:9" x14ac:dyDescent="0.2">
      <c r="B312" s="9" t="str">
        <f>$B$51</f>
        <v>Nursing</v>
      </c>
      <c r="C312" s="40">
        <f t="shared" si="24"/>
        <v>250.1811790560632</v>
      </c>
      <c r="D312" s="40">
        <f t="shared" si="24"/>
        <v>324.74558394160027</v>
      </c>
      <c r="E312" s="40">
        <f t="shared" si="24"/>
        <v>392.1817057759169</v>
      </c>
      <c r="F312" s="40">
        <f t="shared" si="24"/>
        <v>2247.524626147625</v>
      </c>
      <c r="G312" s="41">
        <f t="shared" si="24"/>
        <v>0</v>
      </c>
      <c r="H312" s="43">
        <f t="shared" si="24"/>
        <v>357.77629832871298</v>
      </c>
      <c r="I312" s="1"/>
    </row>
    <row r="313" spans="2:9" x14ac:dyDescent="0.2">
      <c r="B313" s="39" t="str">
        <f>$B$52</f>
        <v>Totals</v>
      </c>
      <c r="C313" s="42">
        <f t="shared" ref="C313:H313" si="25">IF(C52=0,0,C288/C52)</f>
        <v>246.75181893862759</v>
      </c>
      <c r="D313" s="42">
        <f t="shared" si="25"/>
        <v>462.9298584120362</v>
      </c>
      <c r="E313" s="42">
        <f t="shared" si="25"/>
        <v>679.68309106970094</v>
      </c>
      <c r="F313" s="42">
        <f t="shared" si="25"/>
        <v>3694.8664730481555</v>
      </c>
      <c r="G313" s="42">
        <f t="shared" si="25"/>
        <v>0</v>
      </c>
      <c r="H313" s="42">
        <f t="shared" si="25"/>
        <v>483.12182896758287</v>
      </c>
      <c r="I313" s="54"/>
    </row>
    <row r="315" spans="2:9" ht="15" customHeight="1" x14ac:dyDescent="0.2">
      <c r="B315" s="28" t="s">
        <v>39</v>
      </c>
      <c r="C315" s="11"/>
      <c r="D315" s="11"/>
      <c r="E315" s="11"/>
      <c r="F315" s="11"/>
      <c r="G315" s="11"/>
      <c r="H315" s="17"/>
    </row>
    <row r="316" spans="2:9" ht="55.5" customHeight="1" thickBot="1" x14ac:dyDescent="0.25">
      <c r="B316" s="348" t="s">
        <v>242</v>
      </c>
      <c r="C316" s="348"/>
      <c r="D316" s="348"/>
      <c r="E316" s="348"/>
      <c r="F316" s="348"/>
      <c r="G316" s="348"/>
      <c r="H316" s="348"/>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6">IF($C$293=0,"",C293/$C$293)</f>
        <v>1</v>
      </c>
      <c r="D318" s="59">
        <f t="shared" si="26"/>
        <v>2.5338245953387721</v>
      </c>
      <c r="E318" s="59">
        <f t="shared" si="26"/>
        <v>5.5272084651400419</v>
      </c>
      <c r="F318" s="59">
        <f t="shared" si="26"/>
        <v>13.175599517332767</v>
      </c>
      <c r="G318" s="59">
        <f t="shared" si="26"/>
        <v>0</v>
      </c>
      <c r="H318" s="59">
        <f t="shared" si="26"/>
        <v>1.6865751319337972</v>
      </c>
      <c r="I318" s="1"/>
    </row>
    <row r="319" spans="2:9" x14ac:dyDescent="0.2">
      <c r="B319" s="9" t="str">
        <f>$B$33</f>
        <v>Science</v>
      </c>
      <c r="C319" s="59">
        <f t="shared" ref="C319:H319" si="27">IF($C$293=0,"",C294/$C$293)</f>
        <v>1.4775979302046329</v>
      </c>
      <c r="D319" s="59">
        <f t="shared" si="27"/>
        <v>3.6224325545902762</v>
      </c>
      <c r="E319" s="59">
        <f t="shared" si="27"/>
        <v>5.8972171561097193</v>
      </c>
      <c r="F319" s="59">
        <f t="shared" si="27"/>
        <v>21.417124901150572</v>
      </c>
      <c r="G319" s="59">
        <f t="shared" si="27"/>
        <v>0</v>
      </c>
      <c r="H319" s="59">
        <f t="shared" si="27"/>
        <v>2.8652431690092475</v>
      </c>
      <c r="I319" s="1"/>
    </row>
    <row r="320" spans="2:9" x14ac:dyDescent="0.2">
      <c r="B320" s="9" t="str">
        <f>$B$34</f>
        <v>Fine Arts</v>
      </c>
      <c r="C320" s="59">
        <f t="shared" ref="C320:H320" si="28">IF($C$293=0,"",C295/$C$293)</f>
        <v>1.5838004110326576</v>
      </c>
      <c r="D320" s="59">
        <f t="shared" si="28"/>
        <v>3.8666883346376069</v>
      </c>
      <c r="E320" s="59">
        <f t="shared" si="28"/>
        <v>14.122914727441588</v>
      </c>
      <c r="F320" s="59">
        <f t="shared" si="28"/>
        <v>0</v>
      </c>
      <c r="G320" s="59">
        <f t="shared" si="28"/>
        <v>0</v>
      </c>
      <c r="H320" s="59">
        <f t="shared" si="28"/>
        <v>2.5365001018754838</v>
      </c>
      <c r="I320" s="1"/>
    </row>
    <row r="321" spans="2:9" x14ac:dyDescent="0.2">
      <c r="B321" s="9" t="str">
        <f>$B$35</f>
        <v>Teacher Education</v>
      </c>
      <c r="C321" s="59">
        <f t="shared" ref="C321:H321" si="29">IF($C$293=0,"",C296/$C$293)</f>
        <v>2.0921044402122835</v>
      </c>
      <c r="D321" s="59">
        <f t="shared" si="29"/>
        <v>2.1336954081528878</v>
      </c>
      <c r="E321" s="59">
        <f t="shared" si="29"/>
        <v>2.201543909607401</v>
      </c>
      <c r="F321" s="59">
        <f t="shared" si="29"/>
        <v>9.8206038815537848</v>
      </c>
      <c r="G321" s="59">
        <f t="shared" si="29"/>
        <v>0</v>
      </c>
      <c r="H321" s="59">
        <f t="shared" si="29"/>
        <v>2.4206653406522127</v>
      </c>
      <c r="I321" s="1"/>
    </row>
    <row r="322" spans="2:9" x14ac:dyDescent="0.2">
      <c r="B322" s="9" t="str">
        <f>$B$36</f>
        <v>Agriculture</v>
      </c>
      <c r="C322" s="59">
        <f t="shared" ref="C322:H322" si="30">IF($C$293=0,"",C297/$C$293)</f>
        <v>0</v>
      </c>
      <c r="D322" s="59">
        <f t="shared" si="30"/>
        <v>0</v>
      </c>
      <c r="E322" s="59">
        <f t="shared" si="30"/>
        <v>0</v>
      </c>
      <c r="F322" s="59">
        <f t="shared" si="30"/>
        <v>0</v>
      </c>
      <c r="G322" s="59">
        <f t="shared" si="30"/>
        <v>0</v>
      </c>
      <c r="H322" s="59">
        <f t="shared" si="30"/>
        <v>0</v>
      </c>
      <c r="I322" s="1"/>
    </row>
    <row r="323" spans="2:9" x14ac:dyDescent="0.2">
      <c r="B323" s="9" t="str">
        <f>$B$37</f>
        <v>Engineering</v>
      </c>
      <c r="C323" s="59">
        <f t="shared" ref="C323:H323" si="31">IF($C$293=0,"",C298/$C$293)</f>
        <v>2.503312973919408</v>
      </c>
      <c r="D323" s="59">
        <f t="shared" si="31"/>
        <v>4.7483759989957335</v>
      </c>
      <c r="E323" s="59">
        <f t="shared" si="31"/>
        <v>6.8187073017082165</v>
      </c>
      <c r="F323" s="59">
        <f t="shared" si="31"/>
        <v>24.988354668477736</v>
      </c>
      <c r="G323" s="59">
        <f t="shared" si="31"/>
        <v>0</v>
      </c>
      <c r="H323" s="59">
        <f t="shared" si="31"/>
        <v>6.0326933478092997</v>
      </c>
      <c r="I323" s="1"/>
    </row>
    <row r="324" spans="2:9" x14ac:dyDescent="0.2">
      <c r="B324" s="9" t="str">
        <f>$B$38</f>
        <v>Home Economics</v>
      </c>
      <c r="C324" s="59">
        <f t="shared" ref="C324:H324" si="32">IF($C$293=0,"",C299/$C$293)</f>
        <v>0.67271660074262174</v>
      </c>
      <c r="D324" s="59">
        <f t="shared" si="32"/>
        <v>2.6454773197395283</v>
      </c>
      <c r="E324" s="59">
        <f t="shared" si="32"/>
        <v>0</v>
      </c>
      <c r="F324" s="59">
        <f t="shared" si="32"/>
        <v>0</v>
      </c>
      <c r="G324" s="59">
        <f t="shared" si="32"/>
        <v>0</v>
      </c>
      <c r="H324" s="59">
        <f t="shared" si="32"/>
        <v>2.260667204182107</v>
      </c>
      <c r="I324" s="1"/>
    </row>
    <row r="325" spans="2:9" x14ac:dyDescent="0.2">
      <c r="B325" s="9" t="str">
        <f>$B$39</f>
        <v>Law</v>
      </c>
      <c r="C325" s="59">
        <f t="shared" ref="C325:H325" si="33">IF($C$293=0,"",C300/$C$293)</f>
        <v>0</v>
      </c>
      <c r="D325" s="59">
        <f t="shared" si="33"/>
        <v>0</v>
      </c>
      <c r="E325" s="59">
        <f t="shared" si="33"/>
        <v>0</v>
      </c>
      <c r="F325" s="59">
        <f t="shared" si="33"/>
        <v>0</v>
      </c>
      <c r="G325" s="59">
        <f t="shared" si="33"/>
        <v>0</v>
      </c>
      <c r="H325" s="59">
        <f t="shared" si="33"/>
        <v>0</v>
      </c>
      <c r="I325" s="1"/>
    </row>
    <row r="326" spans="2:9" x14ac:dyDescent="0.2">
      <c r="B326" s="9" t="str">
        <f>$B$40</f>
        <v>Social Service</v>
      </c>
      <c r="C326" s="59">
        <f t="shared" ref="C326:H326" si="34">IF($C$293=0,"",C301/$C$293)</f>
        <v>1.4924228694866692</v>
      </c>
      <c r="D326" s="59">
        <f t="shared" si="34"/>
        <v>2.0840591501168935</v>
      </c>
      <c r="E326" s="59">
        <f t="shared" si="34"/>
        <v>2.1179884503876716</v>
      </c>
      <c r="F326" s="59">
        <f t="shared" si="34"/>
        <v>23.048131686341659</v>
      </c>
      <c r="G326" s="59">
        <f t="shared" si="34"/>
        <v>0</v>
      </c>
      <c r="H326" s="59">
        <f t="shared" si="34"/>
        <v>2.2350377457528019</v>
      </c>
      <c r="I326" s="1"/>
    </row>
    <row r="327" spans="2:9" x14ac:dyDescent="0.2">
      <c r="B327" s="9" t="str">
        <f>$B$41</f>
        <v>Library Science</v>
      </c>
      <c r="C327" s="59">
        <f t="shared" ref="C327:H327" si="35">IF($C$293=0,"",C302/$C$293)</f>
        <v>3.6591502652772778</v>
      </c>
      <c r="D327" s="59">
        <f t="shared" si="35"/>
        <v>4.2527389362430927</v>
      </c>
      <c r="E327" s="59">
        <f t="shared" si="35"/>
        <v>0</v>
      </c>
      <c r="F327" s="59">
        <f t="shared" si="35"/>
        <v>0</v>
      </c>
      <c r="G327" s="59">
        <f t="shared" si="35"/>
        <v>0</v>
      </c>
      <c r="H327" s="59">
        <f t="shared" si="35"/>
        <v>4.1933800691465111</v>
      </c>
      <c r="I327" s="1"/>
    </row>
    <row r="328" spans="2:9" x14ac:dyDescent="0.2">
      <c r="B328" s="9" t="str">
        <f>$B$42</f>
        <v>Veterinary Science</v>
      </c>
      <c r="C328" s="59">
        <f t="shared" ref="C328:H328" si="36">IF($C$293=0,"",C303/$C$293)</f>
        <v>0</v>
      </c>
      <c r="D328" s="59">
        <f t="shared" si="36"/>
        <v>0</v>
      </c>
      <c r="E328" s="59">
        <f t="shared" si="36"/>
        <v>0</v>
      </c>
      <c r="F328" s="59">
        <f t="shared" si="36"/>
        <v>0</v>
      </c>
      <c r="G328" s="59">
        <f t="shared" si="36"/>
        <v>0</v>
      </c>
      <c r="H328" s="59">
        <f t="shared" si="36"/>
        <v>0</v>
      </c>
      <c r="I328" s="1"/>
    </row>
    <row r="329" spans="2:9" x14ac:dyDescent="0.2">
      <c r="B329" s="9" t="str">
        <f>$B$43</f>
        <v>Vocational Training</v>
      </c>
      <c r="C329" s="59">
        <f t="shared" ref="C329:H329" si="37">IF($C$293=0,"",C304/$C$293)</f>
        <v>0</v>
      </c>
      <c r="D329" s="59">
        <f t="shared" si="37"/>
        <v>0</v>
      </c>
      <c r="E329" s="59">
        <f t="shared" si="37"/>
        <v>0</v>
      </c>
      <c r="F329" s="59">
        <f t="shared" si="37"/>
        <v>0</v>
      </c>
      <c r="G329" s="59">
        <f t="shared" si="37"/>
        <v>0</v>
      </c>
      <c r="H329" s="59">
        <f t="shared" si="37"/>
        <v>0</v>
      </c>
      <c r="I329" s="1"/>
    </row>
    <row r="330" spans="2:9" x14ac:dyDescent="0.2">
      <c r="B330" s="9" t="str">
        <f>$B$44</f>
        <v>Physical Training</v>
      </c>
      <c r="C330" s="59">
        <f t="shared" ref="C330:H330" si="38">IF($C$293=0,"",C305/$C$293)</f>
        <v>0.45383968234683708</v>
      </c>
      <c r="D330" s="59">
        <f t="shared" si="38"/>
        <v>0</v>
      </c>
      <c r="E330" s="59">
        <f t="shared" si="38"/>
        <v>0</v>
      </c>
      <c r="F330" s="59">
        <f t="shared" si="38"/>
        <v>0</v>
      </c>
      <c r="G330" s="59">
        <f t="shared" si="38"/>
        <v>0</v>
      </c>
      <c r="H330" s="59">
        <f t="shared" si="38"/>
        <v>0.45383968234683708</v>
      </c>
      <c r="I330" s="1"/>
    </row>
    <row r="331" spans="2:9" x14ac:dyDescent="0.2">
      <c r="B331" s="9" t="str">
        <f>$B$45</f>
        <v>Health Services</v>
      </c>
      <c r="C331" s="59">
        <f t="shared" ref="C331:H331" si="39">IF($C$293=0,"",C306/$C$293)</f>
        <v>0.79602757772805088</v>
      </c>
      <c r="D331" s="59">
        <f t="shared" si="39"/>
        <v>1.5786502456527329</v>
      </c>
      <c r="E331" s="59">
        <f t="shared" si="39"/>
        <v>2.8748156101937909</v>
      </c>
      <c r="F331" s="59">
        <f t="shared" si="39"/>
        <v>14.470749477602569</v>
      </c>
      <c r="G331" s="59">
        <f t="shared" si="39"/>
        <v>0</v>
      </c>
      <c r="H331" s="59">
        <f t="shared" si="39"/>
        <v>1.8302512598499927</v>
      </c>
      <c r="I331" s="1"/>
    </row>
    <row r="332" spans="2:9" x14ac:dyDescent="0.2">
      <c r="B332" s="9" t="str">
        <f>$B$46</f>
        <v>Pharmacy</v>
      </c>
      <c r="C332" s="59">
        <f t="shared" ref="C332:H332" si="40">IF($C$293=0,"",C307/$C$293)</f>
        <v>0</v>
      </c>
      <c r="D332" s="59">
        <f t="shared" si="40"/>
        <v>0</v>
      </c>
      <c r="E332" s="59">
        <f t="shared" si="40"/>
        <v>0</v>
      </c>
      <c r="F332" s="59">
        <f t="shared" si="40"/>
        <v>0</v>
      </c>
      <c r="G332" s="59">
        <f t="shared" si="40"/>
        <v>0</v>
      </c>
      <c r="H332" s="59">
        <f t="shared" si="40"/>
        <v>0</v>
      </c>
      <c r="I332" s="1"/>
    </row>
    <row r="333" spans="2:9" x14ac:dyDescent="0.2">
      <c r="B333" s="9" t="str">
        <f>$B$47</f>
        <v>Business Administration</v>
      </c>
      <c r="C333" s="59">
        <f t="shared" ref="C333:H333" si="41">IF($C$293=0,"",C308/$C$293)</f>
        <v>1.6889250272162275</v>
      </c>
      <c r="D333" s="59">
        <f t="shared" si="41"/>
        <v>2.386429276090245</v>
      </c>
      <c r="E333" s="59">
        <f t="shared" si="41"/>
        <v>5.7748522270011842</v>
      </c>
      <c r="F333" s="59">
        <f t="shared" si="41"/>
        <v>29.62003266376346</v>
      </c>
      <c r="G333" s="59">
        <f t="shared" si="41"/>
        <v>0</v>
      </c>
      <c r="H333" s="59">
        <f t="shared" si="41"/>
        <v>3.0981479561497216</v>
      </c>
      <c r="I333" s="1"/>
    </row>
    <row r="334" spans="2:9" x14ac:dyDescent="0.2">
      <c r="B334" s="9" t="str">
        <f>$B$48</f>
        <v>Optometry</v>
      </c>
      <c r="C334" s="59">
        <f t="shared" ref="C334:H334" si="42">IF($C$293=0,"",C309/$C$293)</f>
        <v>0</v>
      </c>
      <c r="D334" s="59">
        <f t="shared" si="42"/>
        <v>0</v>
      </c>
      <c r="E334" s="59">
        <f t="shared" si="42"/>
        <v>0</v>
      </c>
      <c r="F334" s="59">
        <f t="shared" si="42"/>
        <v>0</v>
      </c>
      <c r="G334" s="59">
        <f t="shared" si="42"/>
        <v>0</v>
      </c>
      <c r="H334" s="59">
        <f t="shared" si="42"/>
        <v>0</v>
      </c>
      <c r="I334" s="1"/>
    </row>
    <row r="335" spans="2:9" x14ac:dyDescent="0.2">
      <c r="B335" s="9" t="str">
        <f>$B$49</f>
        <v>Teacher Ed-Practice Teaching</v>
      </c>
      <c r="C335" s="59">
        <f t="shared" ref="C335:H335" si="43">IF($C$293=0,"",C310/$C$293)</f>
        <v>0</v>
      </c>
      <c r="D335" s="59">
        <f t="shared" si="43"/>
        <v>2.8238473454394311</v>
      </c>
      <c r="E335" s="59">
        <f t="shared" si="43"/>
        <v>0</v>
      </c>
      <c r="F335" s="59">
        <f t="shared" si="43"/>
        <v>0</v>
      </c>
      <c r="G335" s="59">
        <f t="shared" si="43"/>
        <v>0</v>
      </c>
      <c r="H335" s="59">
        <f t="shared" si="43"/>
        <v>2.8238473454394311</v>
      </c>
      <c r="I335" s="1"/>
    </row>
    <row r="336" spans="2:9" x14ac:dyDescent="0.2">
      <c r="B336" s="9" t="str">
        <f>$B$50</f>
        <v>Technology</v>
      </c>
      <c r="C336" s="59">
        <f t="shared" ref="C336:H336" si="44">IF($C$293=0,"",C311/$C$293)</f>
        <v>4.1081330167189591</v>
      </c>
      <c r="D336" s="59">
        <f t="shared" si="44"/>
        <v>7.1333551286268433</v>
      </c>
      <c r="E336" s="59">
        <f t="shared" si="44"/>
        <v>5.640104705206852</v>
      </c>
      <c r="F336" s="59">
        <f t="shared" si="44"/>
        <v>0</v>
      </c>
      <c r="G336" s="59">
        <f t="shared" si="44"/>
        <v>0</v>
      </c>
      <c r="H336" s="59">
        <f t="shared" si="44"/>
        <v>5.3292963378983451</v>
      </c>
      <c r="I336" s="1"/>
    </row>
    <row r="337" spans="2:9" x14ac:dyDescent="0.2">
      <c r="B337" s="9" t="str">
        <f>$B$51</f>
        <v>Nursing</v>
      </c>
      <c r="C337" s="59">
        <f t="shared" ref="C337:H337" si="45">IF($C$293=0,"",C312/$C$293)</f>
        <v>1.3836277061356916</v>
      </c>
      <c r="D337" s="59">
        <f t="shared" si="45"/>
        <v>1.7960063546032063</v>
      </c>
      <c r="E337" s="59">
        <f t="shared" si="45"/>
        <v>2.1689620138432382</v>
      </c>
      <c r="F337" s="59">
        <f t="shared" si="45"/>
        <v>12.429941191792265</v>
      </c>
      <c r="G337" s="59">
        <f t="shared" si="45"/>
        <v>0</v>
      </c>
      <c r="H337" s="59">
        <f t="shared" si="45"/>
        <v>1.9786828123283597</v>
      </c>
      <c r="I337" s="1"/>
    </row>
    <row r="338" spans="2:9" x14ac:dyDescent="0.2">
      <c r="B338" s="39" t="str">
        <f>$B$52</f>
        <v>Totals</v>
      </c>
      <c r="C338" s="59">
        <f t="shared" ref="C338:H338" si="46">IF($C$293=0,"",C313/$C$293)</f>
        <v>1.3646616204744784</v>
      </c>
      <c r="D338" s="59">
        <f t="shared" si="46"/>
        <v>2.5602348686382648</v>
      </c>
      <c r="E338" s="59">
        <f t="shared" si="46"/>
        <v>3.7589892243063008</v>
      </c>
      <c r="F338" s="59">
        <f t="shared" si="46"/>
        <v>20.434469298890271</v>
      </c>
      <c r="G338" s="59">
        <f t="shared" si="46"/>
        <v>0</v>
      </c>
      <c r="H338" s="59">
        <f t="shared" si="46"/>
        <v>2.6719066179182929</v>
      </c>
      <c r="I338" s="54"/>
    </row>
    <row r="340" spans="2:9" ht="15" customHeight="1" x14ac:dyDescent="0.2">
      <c r="B340" s="178" t="s">
        <v>243</v>
      </c>
      <c r="C340" s="11"/>
      <c r="D340" s="11"/>
      <c r="E340" s="11"/>
      <c r="F340" s="11"/>
      <c r="G340" s="11"/>
      <c r="H340" s="17"/>
    </row>
    <row r="341" spans="2:9" ht="55.5" customHeight="1" thickBot="1" x14ac:dyDescent="0.25">
      <c r="B341" s="348" t="s">
        <v>244</v>
      </c>
      <c r="C341" s="348"/>
      <c r="D341" s="348"/>
      <c r="E341" s="348"/>
      <c r="F341" s="348"/>
      <c r="G341" s="348"/>
      <c r="H341" s="348"/>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63" si="47">C293*30</f>
        <v>5424.4616079882417</v>
      </c>
      <c r="D343" s="42">
        <f t="shared" si="47"/>
        <v>13744.634238791512</v>
      </c>
      <c r="E343" s="42">
        <f>E293*24</f>
        <v>23985.704094799818</v>
      </c>
      <c r="F343" s="42">
        <f>F293*18</f>
        <v>42882.320246399999</v>
      </c>
      <c r="G343" s="42">
        <f>G293*24</f>
        <v>0</v>
      </c>
      <c r="H343" s="42">
        <f>IF((C32/30+D32/30+E32/24+F32/18+G32/24)=0,0,H268/(C32/30+D32/30+E32/24+F32/18+G32/24))</f>
        <v>8989.0380147687392</v>
      </c>
      <c r="I343" s="1"/>
    </row>
    <row r="344" spans="2:9" x14ac:dyDescent="0.2">
      <c r="B344" s="9" t="str">
        <f>$B$33</f>
        <v>Science</v>
      </c>
      <c r="C344" s="43">
        <f t="shared" si="47"/>
        <v>8015.1732444379204</v>
      </c>
      <c r="D344" s="43">
        <f t="shared" si="47"/>
        <v>19649.746319901722</v>
      </c>
      <c r="E344" s="43">
        <f>E294*24</f>
        <v>25591.382445829418</v>
      </c>
      <c r="F344" s="43">
        <f>F294*18</f>
        <v>69705.823067868143</v>
      </c>
      <c r="G344" s="43">
        <f>G294*24</f>
        <v>0</v>
      </c>
      <c r="H344" s="43">
        <f t="shared" ref="H344:H363" si="48">IF((C33/30+D33/30+E33/24+F33/18+G33/24)=0,0,H269/(C33/30+D33/30+E33/24+F33/18+G33/24))</f>
        <v>14901.274808100768</v>
      </c>
      <c r="I344" s="1"/>
    </row>
    <row r="345" spans="2:9" x14ac:dyDescent="0.2">
      <c r="B345" s="9" t="str">
        <f>$B$34</f>
        <v>Fine Arts</v>
      </c>
      <c r="C345" s="43">
        <f t="shared" si="47"/>
        <v>8591.2645243626466</v>
      </c>
      <c r="D345" s="43">
        <f t="shared" si="47"/>
        <v>20974.702421297687</v>
      </c>
      <c r="E345" s="43">
        <f t="shared" ref="E345:E363" si="49">E295*24</f>
        <v>61287.366985518885</v>
      </c>
      <c r="F345" s="43">
        <f t="shared" ref="F345:F363" si="50">F295*18</f>
        <v>0</v>
      </c>
      <c r="G345" s="43">
        <f t="shared" ref="G345:G363" si="51">G295*24</f>
        <v>0</v>
      </c>
      <c r="H345" s="43">
        <f t="shared" si="48"/>
        <v>13670.363247129848</v>
      </c>
      <c r="I345" s="1"/>
    </row>
    <row r="346" spans="2:9" x14ac:dyDescent="0.2">
      <c r="B346" s="9" t="str">
        <f>$B$35</f>
        <v>Teacher Education</v>
      </c>
      <c r="C346" s="43">
        <f t="shared" si="47"/>
        <v>11348.540215833264</v>
      </c>
      <c r="D346" s="43">
        <f t="shared" si="47"/>
        <v>11574.148824666141</v>
      </c>
      <c r="E346" s="43">
        <f t="shared" si="49"/>
        <v>9553.7523327725467</v>
      </c>
      <c r="F346" s="43">
        <f t="shared" si="50"/>
        <v>31962.893233649284</v>
      </c>
      <c r="G346" s="43">
        <f t="shared" si="51"/>
        <v>0</v>
      </c>
      <c r="H346" s="43">
        <f t="shared" si="48"/>
        <v>11114.787265561143</v>
      </c>
      <c r="I346" s="1"/>
    </row>
    <row r="347" spans="2:9" x14ac:dyDescent="0.2">
      <c r="B347" s="9" t="str">
        <f>$B$36</f>
        <v>Agriculture</v>
      </c>
      <c r="C347" s="43">
        <f t="shared" si="47"/>
        <v>0</v>
      </c>
      <c r="D347" s="43">
        <f t="shared" si="47"/>
        <v>0</v>
      </c>
      <c r="E347" s="43">
        <f t="shared" si="49"/>
        <v>0</v>
      </c>
      <c r="F347" s="43">
        <f t="shared" si="50"/>
        <v>0</v>
      </c>
      <c r="G347" s="43">
        <f t="shared" si="51"/>
        <v>0</v>
      </c>
      <c r="H347" s="43">
        <f t="shared" si="48"/>
        <v>0</v>
      </c>
      <c r="I347" s="1"/>
    </row>
    <row r="348" spans="2:9" x14ac:dyDescent="0.2">
      <c r="B348" s="9" t="str">
        <f>$B$37</f>
        <v>Engineering</v>
      </c>
      <c r="C348" s="43">
        <f t="shared" si="47"/>
        <v>13579.125119804698</v>
      </c>
      <c r="D348" s="43">
        <f t="shared" si="47"/>
        <v>25757.383306845168</v>
      </c>
      <c r="E348" s="43">
        <f t="shared" si="49"/>
        <v>29590.252779380251</v>
      </c>
      <c r="F348" s="43">
        <f t="shared" si="50"/>
        <v>81329.022327570725</v>
      </c>
      <c r="G348" s="43">
        <f t="shared" si="51"/>
        <v>0</v>
      </c>
      <c r="H348" s="43">
        <f t="shared" si="48"/>
        <v>29169.770455207989</v>
      </c>
      <c r="I348" s="1"/>
    </row>
    <row r="349" spans="2:9" x14ac:dyDescent="0.2">
      <c r="B349" s="9" t="str">
        <f>$B$38</f>
        <v>Home Economics</v>
      </c>
      <c r="C349" s="43">
        <f t="shared" si="47"/>
        <v>3649.1253737847055</v>
      </c>
      <c r="D349" s="43">
        <f t="shared" si="47"/>
        <v>14350.290155730703</v>
      </c>
      <c r="E349" s="43">
        <f t="shared" si="49"/>
        <v>0</v>
      </c>
      <c r="F349" s="43">
        <f t="shared" si="50"/>
        <v>0</v>
      </c>
      <c r="G349" s="43">
        <f t="shared" si="51"/>
        <v>0</v>
      </c>
      <c r="H349" s="43">
        <f t="shared" si="48"/>
        <v>12262.902457523953</v>
      </c>
      <c r="I349" s="1"/>
    </row>
    <row r="350" spans="2:9" x14ac:dyDescent="0.2">
      <c r="B350" s="9" t="str">
        <f>$B$39</f>
        <v>Law</v>
      </c>
      <c r="C350" s="43">
        <f t="shared" si="47"/>
        <v>0</v>
      </c>
      <c r="D350" s="43">
        <f t="shared" si="47"/>
        <v>0</v>
      </c>
      <c r="E350" s="43">
        <f t="shared" si="49"/>
        <v>0</v>
      </c>
      <c r="F350" s="43">
        <f t="shared" si="50"/>
        <v>0</v>
      </c>
      <c r="G350" s="43">
        <f t="shared" si="51"/>
        <v>0</v>
      </c>
      <c r="H350" s="43">
        <f t="shared" si="48"/>
        <v>0</v>
      </c>
      <c r="I350" s="1"/>
    </row>
    <row r="351" spans="2:9" x14ac:dyDescent="0.2">
      <c r="B351" s="9" t="str">
        <f>$B$40</f>
        <v>Social Service</v>
      </c>
      <c r="C351" s="43">
        <f t="shared" si="47"/>
        <v>8095.5905584140828</v>
      </c>
      <c r="D351" s="43">
        <f t="shared" si="47"/>
        <v>11304.898848585692</v>
      </c>
      <c r="E351" s="43">
        <f t="shared" si="49"/>
        <v>9191.1576282323476</v>
      </c>
      <c r="F351" s="43">
        <f t="shared" si="50"/>
        <v>75014.223281050567</v>
      </c>
      <c r="G351" s="43">
        <f t="shared" si="51"/>
        <v>0</v>
      </c>
      <c r="H351" s="43">
        <f t="shared" si="48"/>
        <v>10254.003186230007</v>
      </c>
      <c r="I351" s="1"/>
    </row>
    <row r="352" spans="2:9" x14ac:dyDescent="0.2">
      <c r="B352" s="9" t="str">
        <f>$B$41</f>
        <v>Library Science</v>
      </c>
      <c r="C352" s="43">
        <f t="shared" si="47"/>
        <v>19848.920131856583</v>
      </c>
      <c r="D352" s="43">
        <f t="shared" si="47"/>
        <v>23068.81908844741</v>
      </c>
      <c r="E352" s="43">
        <f t="shared" si="49"/>
        <v>0</v>
      </c>
      <c r="F352" s="43">
        <f t="shared" si="50"/>
        <v>0</v>
      </c>
      <c r="G352" s="43">
        <f t="shared" si="51"/>
        <v>0</v>
      </c>
      <c r="H352" s="43">
        <f t="shared" si="48"/>
        <v>22746.829192788326</v>
      </c>
      <c r="I352" s="1"/>
    </row>
    <row r="353" spans="2:9" x14ac:dyDescent="0.2">
      <c r="B353" s="9" t="str">
        <f>$B$42</f>
        <v>Veterinary Science</v>
      </c>
      <c r="C353" s="43">
        <f t="shared" si="47"/>
        <v>0</v>
      </c>
      <c r="D353" s="43">
        <f t="shared" si="47"/>
        <v>0</v>
      </c>
      <c r="E353" s="43">
        <f t="shared" si="49"/>
        <v>0</v>
      </c>
      <c r="F353" s="43">
        <f t="shared" si="50"/>
        <v>0</v>
      </c>
      <c r="G353" s="43">
        <f t="shared" si="51"/>
        <v>0</v>
      </c>
      <c r="H353" s="43">
        <f t="shared" si="48"/>
        <v>0</v>
      </c>
      <c r="I353" s="1"/>
    </row>
    <row r="354" spans="2:9" x14ac:dyDescent="0.2">
      <c r="B354" s="9" t="str">
        <f>$B$43</f>
        <v>Vocational Training</v>
      </c>
      <c r="C354" s="43">
        <f t="shared" si="47"/>
        <v>0</v>
      </c>
      <c r="D354" s="43">
        <f t="shared" si="47"/>
        <v>0</v>
      </c>
      <c r="E354" s="43">
        <f t="shared" si="49"/>
        <v>0</v>
      </c>
      <c r="F354" s="43">
        <f t="shared" si="50"/>
        <v>0</v>
      </c>
      <c r="G354" s="43">
        <f t="shared" si="51"/>
        <v>0</v>
      </c>
      <c r="H354" s="43">
        <f t="shared" si="48"/>
        <v>0</v>
      </c>
      <c r="I354" s="1"/>
    </row>
    <row r="355" spans="2:9" x14ac:dyDescent="0.2">
      <c r="B355" s="9" t="str">
        <f>$B$44</f>
        <v>Physical Training</v>
      </c>
      <c r="C355" s="43">
        <f t="shared" si="47"/>
        <v>2461.8359330719968</v>
      </c>
      <c r="D355" s="43">
        <f t="shared" si="47"/>
        <v>0</v>
      </c>
      <c r="E355" s="43">
        <f t="shared" si="49"/>
        <v>0</v>
      </c>
      <c r="F355" s="43">
        <f t="shared" si="50"/>
        <v>0</v>
      </c>
      <c r="G355" s="43">
        <f t="shared" si="51"/>
        <v>0</v>
      </c>
      <c r="H355" s="43">
        <f t="shared" si="48"/>
        <v>2461.8359330719968</v>
      </c>
      <c r="I355" s="1"/>
    </row>
    <row r="356" spans="2:9" x14ac:dyDescent="0.2">
      <c r="B356" s="9" t="str">
        <f>$B$45</f>
        <v>Health Services</v>
      </c>
      <c r="C356" s="43">
        <f t="shared" si="47"/>
        <v>4318.0210342856881</v>
      </c>
      <c r="D356" s="43">
        <f t="shared" si="47"/>
        <v>8563.327649984456</v>
      </c>
      <c r="E356" s="43">
        <f t="shared" si="49"/>
        <v>12475.461526033207</v>
      </c>
      <c r="F356" s="43">
        <f t="shared" si="50"/>
        <v>47097.614988042624</v>
      </c>
      <c r="G356" s="43">
        <f t="shared" si="51"/>
        <v>0</v>
      </c>
      <c r="H356" s="43">
        <f t="shared" si="48"/>
        <v>9440.2561819297152</v>
      </c>
      <c r="I356" s="1"/>
    </row>
    <row r="357" spans="2:9" x14ac:dyDescent="0.2">
      <c r="B357" s="9" t="str">
        <f>$B$46</f>
        <v>Pharmacy</v>
      </c>
      <c r="C357" s="43">
        <f t="shared" si="47"/>
        <v>0</v>
      </c>
      <c r="D357" s="43">
        <f t="shared" si="47"/>
        <v>0</v>
      </c>
      <c r="E357" s="43">
        <f t="shared" si="49"/>
        <v>0</v>
      </c>
      <c r="F357" s="43">
        <f t="shared" si="50"/>
        <v>0</v>
      </c>
      <c r="G357" s="43">
        <f t="shared" si="51"/>
        <v>0</v>
      </c>
      <c r="H357" s="43">
        <f t="shared" si="48"/>
        <v>0</v>
      </c>
      <c r="I357" s="1"/>
    </row>
    <row r="358" spans="2:9" x14ac:dyDescent="0.2">
      <c r="B358" s="9" t="str">
        <f>$B$47</f>
        <v>Business Administration</v>
      </c>
      <c r="C358" s="43">
        <f t="shared" si="47"/>
        <v>9161.5089689049219</v>
      </c>
      <c r="D358" s="43">
        <f t="shared" si="47"/>
        <v>12945.093988330706</v>
      </c>
      <c r="E358" s="43">
        <f t="shared" si="49"/>
        <v>25060.371357738659</v>
      </c>
      <c r="F358" s="43">
        <f t="shared" si="50"/>
        <v>96403.638007165544</v>
      </c>
      <c r="G358" s="43">
        <f t="shared" si="51"/>
        <v>0</v>
      </c>
      <c r="H358" s="43">
        <f t="shared" si="48"/>
        <v>16078.000030601524</v>
      </c>
      <c r="I358" s="1"/>
    </row>
    <row r="359" spans="2:9" x14ac:dyDescent="0.2">
      <c r="B359" s="9" t="str">
        <f>$B$48</f>
        <v>Optometry</v>
      </c>
      <c r="C359" s="43">
        <f t="shared" si="47"/>
        <v>0</v>
      </c>
      <c r="D359" s="43">
        <f t="shared" si="47"/>
        <v>0</v>
      </c>
      <c r="E359" s="43">
        <f t="shared" si="49"/>
        <v>0</v>
      </c>
      <c r="F359" s="43">
        <f t="shared" si="50"/>
        <v>0</v>
      </c>
      <c r="G359" s="43">
        <f t="shared" si="51"/>
        <v>0</v>
      </c>
      <c r="H359" s="43">
        <f t="shared" si="48"/>
        <v>0</v>
      </c>
      <c r="I359" s="1"/>
    </row>
    <row r="360" spans="2:9" x14ac:dyDescent="0.2">
      <c r="B360" s="9" t="str">
        <f>$B$49</f>
        <v>Teacher Ed-Practice Teaching</v>
      </c>
      <c r="C360" s="43">
        <f t="shared" si="47"/>
        <v>0</v>
      </c>
      <c r="D360" s="43">
        <f t="shared" si="47"/>
        <v>15317.851512155703</v>
      </c>
      <c r="E360" s="43">
        <f t="shared" si="49"/>
        <v>0</v>
      </c>
      <c r="F360" s="43">
        <f t="shared" si="50"/>
        <v>0</v>
      </c>
      <c r="G360" s="43">
        <f t="shared" si="51"/>
        <v>0</v>
      </c>
      <c r="H360" s="43">
        <f t="shared" si="48"/>
        <v>15317.851512155703</v>
      </c>
      <c r="I360" s="1"/>
    </row>
    <row r="361" spans="2:9" x14ac:dyDescent="0.2">
      <c r="B361" s="9" t="str">
        <f>$B$50</f>
        <v>Technology</v>
      </c>
      <c r="C361" s="43">
        <f t="shared" si="47"/>
        <v>22284.409829700911</v>
      </c>
      <c r="D361" s="43">
        <f t="shared" si="47"/>
        <v>38694.61103138233</v>
      </c>
      <c r="E361" s="43">
        <f t="shared" si="49"/>
        <v>24475.625150742726</v>
      </c>
      <c r="F361" s="43">
        <f t="shared" si="50"/>
        <v>0</v>
      </c>
      <c r="G361" s="43">
        <f t="shared" si="51"/>
        <v>0</v>
      </c>
      <c r="H361" s="43">
        <f t="shared" si="48"/>
        <v>28134.043269768019</v>
      </c>
      <c r="I361" s="1"/>
    </row>
    <row r="362" spans="2:9" x14ac:dyDescent="0.2">
      <c r="B362" s="9" t="str">
        <f>$B$51</f>
        <v>Nursing</v>
      </c>
      <c r="C362" s="43">
        <f t="shared" si="47"/>
        <v>7505.435371681896</v>
      </c>
      <c r="D362" s="43">
        <f t="shared" si="47"/>
        <v>9742.3675182480074</v>
      </c>
      <c r="E362" s="43">
        <f t="shared" si="49"/>
        <v>9412.3609386220051</v>
      </c>
      <c r="F362" s="43">
        <f t="shared" si="50"/>
        <v>40455.443270657248</v>
      </c>
      <c r="G362" s="43">
        <f t="shared" si="51"/>
        <v>0</v>
      </c>
      <c r="H362" s="43">
        <f t="shared" si="48"/>
        <v>9879.3855571373642</v>
      </c>
      <c r="I362" s="1"/>
    </row>
    <row r="363" spans="2:9" x14ac:dyDescent="0.2">
      <c r="B363" s="39" t="str">
        <f>$B$52</f>
        <v>Totals</v>
      </c>
      <c r="C363" s="42">
        <f t="shared" si="47"/>
        <v>7402.5545681588283</v>
      </c>
      <c r="D363" s="42">
        <f t="shared" si="47"/>
        <v>13887.895752361086</v>
      </c>
      <c r="E363" s="42">
        <f t="shared" si="49"/>
        <v>16312.394185672823</v>
      </c>
      <c r="F363" s="42">
        <f t="shared" si="50"/>
        <v>66507.596514866804</v>
      </c>
      <c r="G363" s="42">
        <f t="shared" si="51"/>
        <v>0</v>
      </c>
      <c r="H363" s="42">
        <f t="shared" si="48"/>
        <v>13615.984417180516</v>
      </c>
      <c r="I363" s="54"/>
    </row>
  </sheetData>
  <mergeCells count="47">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140:E141"/>
    <mergeCell ref="F140:G140"/>
    <mergeCell ref="F141:G141"/>
    <mergeCell ref="B21:C21"/>
    <mergeCell ref="D20:F20"/>
    <mergeCell ref="B11:H11"/>
    <mergeCell ref="B58:G58"/>
  </mergeCells>
  <phoneticPr fontId="0" type="noConversion"/>
  <conditionalFormatting sqref="C61:G80">
    <cfRule type="expression" dxfId="118" priority="7" stopIfTrue="1">
      <formula>C32=0</formula>
    </cfRule>
  </conditionalFormatting>
  <conditionalFormatting sqref="C91:G110">
    <cfRule type="expression" dxfId="117" priority="6" stopIfTrue="1">
      <formula>C32=0</formula>
    </cfRule>
  </conditionalFormatting>
  <conditionalFormatting sqref="C143:H162">
    <cfRule type="expression" dxfId="116" priority="4" stopIfTrue="1">
      <formula>C32=0</formula>
    </cfRule>
  </conditionalFormatting>
  <conditionalFormatting sqref="H143:H162">
    <cfRule type="expression" dxfId="115" priority="5" stopIfTrue="1">
      <formula>OR(AND(#REF!&gt;0,H143&gt;0,H61=0),AND(#REF!&gt;0,H143&gt;0,H32=0))</formula>
    </cfRule>
  </conditionalFormatting>
  <conditionalFormatting sqref="H143:H162">
    <cfRule type="expression" dxfId="114" priority="3" stopIfTrue="1">
      <formula>OR(AND(#REF!&gt;0,H143&gt;0,H61=0),AND(#REF!&gt;0,H143&gt;0,H32=0))</formula>
    </cfRule>
  </conditionalFormatting>
  <conditionalFormatting sqref="H143:H162">
    <cfRule type="expression" dxfId="113" priority="2" stopIfTrue="1">
      <formula>OR(AND(#REF!&gt;0,H143&gt;0,H61=0),AND(#REF!&gt;0,H143&gt;0,H32=0))</formula>
    </cfRule>
  </conditionalFormatting>
  <conditionalFormatting sqref="C293:G312">
    <cfRule type="expression" dxfId="112" priority="1" stopIfTrue="1">
      <formula>C32=0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H1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pageSetUpPr fitToPage="1"/>
  </sheetPr>
  <dimension ref="B1:K363"/>
  <sheetViews>
    <sheetView showGridLines="0" showZeros="0" zoomScale="70" zoomScaleNormal="70" workbookViewId="0">
      <selection activeCell="R165" sqref="R16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124</v>
      </c>
      <c r="C3" s="6"/>
      <c r="D3" s="6"/>
      <c r="E3" s="6"/>
      <c r="F3" s="6"/>
      <c r="G3" s="6"/>
      <c r="H3" s="6"/>
    </row>
    <row r="4" spans="2:8" x14ac:dyDescent="0.2">
      <c r="B4" s="90" t="s">
        <v>138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ht="14.25" customHeight="1"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ht="15" customHeight="1" x14ac:dyDescent="0.2">
      <c r="B10" s="365" t="s">
        <v>22</v>
      </c>
      <c r="C10" s="365"/>
      <c r="D10" s="365"/>
      <c r="E10" s="365"/>
      <c r="F10" s="365"/>
      <c r="G10" s="365"/>
      <c r="H10" s="5"/>
    </row>
    <row r="11" spans="2:8" ht="30.75" customHeight="1" thickBot="1" x14ac:dyDescent="0.25">
      <c r="B11" s="366" t="s">
        <v>67</v>
      </c>
      <c r="C11" s="366"/>
      <c r="D11" s="366"/>
      <c r="E11" s="366"/>
      <c r="F11" s="366"/>
      <c r="G11" s="366"/>
      <c r="H11" s="366"/>
    </row>
    <row r="12" spans="2:8" ht="29.25" customHeight="1" thickBot="1" x14ac:dyDescent="0.25">
      <c r="B12" s="374" t="s">
        <v>18</v>
      </c>
      <c r="C12" s="375"/>
      <c r="D12" s="375"/>
      <c r="E12" s="376"/>
      <c r="F12" s="321" t="s">
        <v>19</v>
      </c>
      <c r="G12" s="321"/>
      <c r="H12" s="64" t="s">
        <v>21</v>
      </c>
    </row>
    <row r="13" spans="2:8" ht="14.25" customHeight="1" x14ac:dyDescent="0.2">
      <c r="B13" s="377" t="s">
        <v>14</v>
      </c>
      <c r="C13" s="378"/>
      <c r="D13" s="378"/>
      <c r="E13" s="379"/>
      <c r="F13" s="81">
        <f>Data!G3</f>
        <v>678200983</v>
      </c>
      <c r="G13" s="33"/>
      <c r="H13" s="60">
        <f>F13</f>
        <v>678200983</v>
      </c>
    </row>
    <row r="14" spans="2:8" ht="14.25" customHeight="1" x14ac:dyDescent="0.2">
      <c r="B14" s="380" t="s">
        <v>15</v>
      </c>
      <c r="C14" s="381"/>
      <c r="D14" s="381"/>
      <c r="E14" s="382"/>
      <c r="F14" s="82">
        <f>Data!H3</f>
        <v>513842953</v>
      </c>
      <c r="G14" s="33"/>
      <c r="H14" s="30">
        <f>F14</f>
        <v>513842953</v>
      </c>
    </row>
    <row r="15" spans="2:8" ht="14.25" customHeight="1" x14ac:dyDescent="0.2">
      <c r="B15" s="380" t="s">
        <v>16</v>
      </c>
      <c r="C15" s="381"/>
      <c r="D15" s="381"/>
      <c r="E15" s="382"/>
      <c r="F15" s="82">
        <f>Data!I3</f>
        <v>301590491</v>
      </c>
      <c r="G15" s="33"/>
      <c r="H15" s="30">
        <f>F15</f>
        <v>301590491</v>
      </c>
    </row>
    <row r="16" spans="2:8" ht="14.25" customHeight="1" x14ac:dyDescent="0.2">
      <c r="B16" s="380" t="s">
        <v>20</v>
      </c>
      <c r="C16" s="381"/>
      <c r="D16" s="381"/>
      <c r="E16" s="382"/>
      <c r="F16" s="82">
        <f>Data!J3</f>
        <v>56376975</v>
      </c>
      <c r="G16" s="33"/>
      <c r="H16" s="30">
        <f>F16-G16</f>
        <v>56376975</v>
      </c>
    </row>
    <row r="17" spans="2:9" x14ac:dyDescent="0.2">
      <c r="B17" s="380" t="s">
        <v>17</v>
      </c>
      <c r="C17" s="381"/>
      <c r="D17" s="381"/>
      <c r="E17" s="382"/>
      <c r="F17" s="82">
        <f>Data!K3</f>
        <v>158171469</v>
      </c>
      <c r="G17" s="33"/>
      <c r="H17" s="30">
        <f>F17</f>
        <v>158171469</v>
      </c>
    </row>
    <row r="18" spans="2:9" x14ac:dyDescent="0.2">
      <c r="B18" s="380" t="s">
        <v>1</v>
      </c>
      <c r="C18" s="381"/>
      <c r="D18" s="381"/>
      <c r="E18" s="382"/>
      <c r="F18" s="83">
        <f>SUM(F13:F17)</f>
        <v>1708182871</v>
      </c>
      <c r="G18" s="34"/>
      <c r="H18" s="29">
        <f>SUM(H13:H17)</f>
        <v>1708182871</v>
      </c>
    </row>
    <row r="19" spans="2:9" ht="13.5" customHeight="1" x14ac:dyDescent="0.2">
      <c r="B19" s="27"/>
      <c r="D19" s="27"/>
      <c r="E19" s="27"/>
      <c r="F19" s="27"/>
      <c r="G19" s="27"/>
      <c r="H19" s="5"/>
    </row>
    <row r="20" spans="2:9" ht="13.5" customHeight="1" x14ac:dyDescent="0.2">
      <c r="B20" s="27"/>
      <c r="D20" s="383" t="s">
        <v>24</v>
      </c>
      <c r="E20" s="384"/>
      <c r="F20" s="385"/>
      <c r="G20" s="322" t="s">
        <v>25</v>
      </c>
      <c r="H20" s="322" t="s">
        <v>26</v>
      </c>
    </row>
    <row r="21" spans="2:9" ht="14.25" customHeight="1" x14ac:dyDescent="0.2">
      <c r="B21" s="361" t="s">
        <v>23</v>
      </c>
      <c r="C21" s="386"/>
      <c r="D21" s="387" t="str">
        <f>Data!L3</f>
        <v>Marcy Lowther</v>
      </c>
      <c r="E21" s="388"/>
      <c r="F21" s="389"/>
      <c r="G21" s="324" t="str">
        <f>Data!M3</f>
        <v>512-471-2808</v>
      </c>
      <c r="H21" s="84" t="str">
        <f>Data!N3</f>
        <v>mlowther@austin.utexas.edu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Data!O3</f>
        <v>17243</v>
      </c>
      <c r="D25" s="86">
        <f>Data!P3</f>
        <v>23249</v>
      </c>
      <c r="E25" s="86">
        <f>Data!Q3</f>
        <v>5098</v>
      </c>
      <c r="F25" s="86">
        <f>Data!R3</f>
        <v>4380</v>
      </c>
      <c r="G25" s="86">
        <f>Data!S3</f>
        <v>1455</v>
      </c>
      <c r="H25" s="74">
        <f>SUM(C25:G25)</f>
        <v>51425</v>
      </c>
    </row>
    <row r="26" spans="2:9" x14ac:dyDescent="0.2">
      <c r="C26" s="2"/>
      <c r="D26" s="2"/>
      <c r="E26" s="2"/>
      <c r="F26" s="2"/>
      <c r="G26" s="2"/>
      <c r="H26" s="2"/>
      <c r="I26" s="2"/>
    </row>
    <row r="27" spans="2:9" ht="13.5" customHeight="1" x14ac:dyDescent="0.2">
      <c r="B27" s="27"/>
      <c r="D27" s="383" t="s">
        <v>24</v>
      </c>
      <c r="E27" s="384"/>
      <c r="F27" s="385"/>
      <c r="G27" s="322" t="s">
        <v>25</v>
      </c>
      <c r="H27" s="322" t="s">
        <v>26</v>
      </c>
    </row>
    <row r="28" spans="2:9" ht="14.25" customHeight="1" x14ac:dyDescent="0.2">
      <c r="B28" s="361" t="s">
        <v>40</v>
      </c>
      <c r="C28" s="386"/>
      <c r="D28" s="387" t="str">
        <f>Data!T3</f>
        <v>Holmes, James (Lincoln)</v>
      </c>
      <c r="E28" s="388"/>
      <c r="F28" s="389"/>
      <c r="G28" s="324" t="str">
        <f>Data!U3</f>
        <v>(512) 471-8179</v>
      </c>
      <c r="H28" s="84" t="str">
        <f>Data!V3</f>
        <v>j.l.holmes@austin.utexas.edu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Data!W3</f>
        <v>328919</v>
      </c>
      <c r="D32" s="87">
        <f>Data!AQ3</f>
        <v>151421</v>
      </c>
      <c r="E32" s="87">
        <f>Data!BK3</f>
        <v>21290</v>
      </c>
      <c r="F32" s="87">
        <f>Data!CE3</f>
        <v>24708</v>
      </c>
      <c r="G32" s="87">
        <v>0</v>
      </c>
      <c r="H32" s="22">
        <f>SUM(C32:G32)</f>
        <v>526338</v>
      </c>
      <c r="I32" s="1"/>
    </row>
    <row r="33" spans="2:9" x14ac:dyDescent="0.2">
      <c r="B33" s="7" t="s">
        <v>47</v>
      </c>
      <c r="C33" s="87">
        <f>Data!X3</f>
        <v>122709</v>
      </c>
      <c r="D33" s="87">
        <f>Data!AR3</f>
        <v>74769</v>
      </c>
      <c r="E33" s="87">
        <f>Data!BL3</f>
        <v>4787</v>
      </c>
      <c r="F33" s="87">
        <f>Data!CF3</f>
        <v>14824</v>
      </c>
      <c r="G33" s="87">
        <f>Data!CZ3</f>
        <v>0</v>
      </c>
      <c r="H33" s="22">
        <f t="shared" ref="H33:H52" si="0">SUM(C33:G33)</f>
        <v>217089</v>
      </c>
      <c r="I33" s="1"/>
    </row>
    <row r="34" spans="2:9" x14ac:dyDescent="0.2">
      <c r="B34" s="7" t="s">
        <v>48</v>
      </c>
      <c r="C34" s="87">
        <f>Data!Y3</f>
        <v>46904</v>
      </c>
      <c r="D34" s="87">
        <f>Data!AS3</f>
        <v>22385</v>
      </c>
      <c r="E34" s="87">
        <f>Data!BM3</f>
        <v>6645</v>
      </c>
      <c r="F34" s="87">
        <f>Data!CG3</f>
        <v>3732</v>
      </c>
      <c r="G34" s="87">
        <f>Data!DA3</f>
        <v>0</v>
      </c>
      <c r="H34" s="22">
        <f t="shared" si="0"/>
        <v>79666</v>
      </c>
      <c r="I34" s="1"/>
    </row>
    <row r="35" spans="2:9" x14ac:dyDescent="0.2">
      <c r="B35" s="7" t="s">
        <v>49</v>
      </c>
      <c r="C35" s="87">
        <f>Data!Z3</f>
        <v>3776</v>
      </c>
      <c r="D35" s="87">
        <f>Data!AT3</f>
        <v>10244</v>
      </c>
      <c r="E35" s="87">
        <f>Data!BN3</f>
        <v>5218</v>
      </c>
      <c r="F35" s="87">
        <f>Data!CH3</f>
        <v>5603</v>
      </c>
      <c r="G35" s="87">
        <f>Data!DB3</f>
        <v>0</v>
      </c>
      <c r="H35" s="22">
        <f t="shared" si="0"/>
        <v>24841</v>
      </c>
      <c r="I35" s="1"/>
    </row>
    <row r="36" spans="2:9" x14ac:dyDescent="0.2">
      <c r="B36" s="7" t="s">
        <v>50</v>
      </c>
      <c r="C36" s="87">
        <f>Data!AA3</f>
        <v>0</v>
      </c>
      <c r="D36" s="87">
        <f>Data!AU3</f>
        <v>0</v>
      </c>
      <c r="E36" s="87">
        <f>Data!BO3</f>
        <v>0</v>
      </c>
      <c r="F36" s="87">
        <f>Data!CI3</f>
        <v>0</v>
      </c>
      <c r="G36" s="87">
        <f>Data!DC3</f>
        <v>0</v>
      </c>
      <c r="H36" s="22">
        <f t="shared" si="0"/>
        <v>0</v>
      </c>
      <c r="I36" s="1"/>
    </row>
    <row r="37" spans="2:9" x14ac:dyDescent="0.2">
      <c r="B37" s="7" t="s">
        <v>51</v>
      </c>
      <c r="C37" s="87">
        <f>Data!AB3</f>
        <v>49959</v>
      </c>
      <c r="D37" s="87">
        <f>Data!AV3</f>
        <v>83089</v>
      </c>
      <c r="E37" s="87">
        <f>Data!BP3</f>
        <v>21688</v>
      </c>
      <c r="F37" s="87">
        <f>Data!CJ3</f>
        <v>24066</v>
      </c>
      <c r="G37" s="87">
        <f>Data!DD3</f>
        <v>0</v>
      </c>
      <c r="H37" s="22">
        <f t="shared" si="0"/>
        <v>178802</v>
      </c>
      <c r="I37" s="1"/>
    </row>
    <row r="38" spans="2:9" x14ac:dyDescent="0.2">
      <c r="B38" s="7" t="s">
        <v>52</v>
      </c>
      <c r="C38" s="87">
        <f>Data!AC3</f>
        <v>11155</v>
      </c>
      <c r="D38" s="87">
        <f>Data!AW3</f>
        <v>11229</v>
      </c>
      <c r="E38" s="87">
        <f>Data!BQ3</f>
        <v>393</v>
      </c>
      <c r="F38" s="87">
        <f>Data!CK3</f>
        <v>646</v>
      </c>
      <c r="G38" s="87">
        <f>Data!DE3</f>
        <v>0</v>
      </c>
      <c r="H38" s="22">
        <f t="shared" si="0"/>
        <v>23423</v>
      </c>
      <c r="I38" s="1"/>
    </row>
    <row r="39" spans="2:9" x14ac:dyDescent="0.2">
      <c r="B39" s="7" t="s">
        <v>53</v>
      </c>
      <c r="C39" s="87">
        <f>Data!AD3</f>
        <v>0</v>
      </c>
      <c r="D39" s="87">
        <v>0</v>
      </c>
      <c r="E39" s="87">
        <f>Data!BR3</f>
        <v>0</v>
      </c>
      <c r="F39" s="87">
        <f>Data!CL3</f>
        <v>0</v>
      </c>
      <c r="G39" s="87">
        <f>Data!DF3</f>
        <v>27051</v>
      </c>
      <c r="H39" s="22">
        <f t="shared" si="0"/>
        <v>27051</v>
      </c>
      <c r="I39" s="1"/>
    </row>
    <row r="40" spans="2:9" x14ac:dyDescent="0.2">
      <c r="B40" s="7" t="s">
        <v>54</v>
      </c>
      <c r="C40" s="87">
        <f>Data!AE3</f>
        <v>1469</v>
      </c>
      <c r="D40" s="87">
        <f>Data!AY3</f>
        <v>3434</v>
      </c>
      <c r="E40" s="87">
        <f>Data!BS3</f>
        <v>8103</v>
      </c>
      <c r="F40" s="87">
        <f>Data!CM3</f>
        <v>588</v>
      </c>
      <c r="G40" s="87">
        <f>Data!DG3</f>
        <v>0</v>
      </c>
      <c r="H40" s="22">
        <f t="shared" si="0"/>
        <v>13594</v>
      </c>
      <c r="I40" s="1"/>
    </row>
    <row r="41" spans="2:9" x14ac:dyDescent="0.2">
      <c r="B41" s="7" t="s">
        <v>55</v>
      </c>
      <c r="C41" s="87">
        <f>Data!AF3</f>
        <v>1677</v>
      </c>
      <c r="D41" s="87">
        <f>Data!AZ3</f>
        <v>2643</v>
      </c>
      <c r="E41" s="87">
        <f>Data!BT3</f>
        <v>4635</v>
      </c>
      <c r="F41" s="87">
        <f>Data!CN3</f>
        <v>412</v>
      </c>
      <c r="G41" s="87">
        <f>Data!DH3</f>
        <v>0</v>
      </c>
      <c r="H41" s="22">
        <f t="shared" si="0"/>
        <v>9367</v>
      </c>
      <c r="I41" s="1"/>
    </row>
    <row r="42" spans="2:9" x14ac:dyDescent="0.2">
      <c r="B42" s="7" t="s">
        <v>56</v>
      </c>
      <c r="C42" s="87">
        <f>Data!AG3</f>
        <v>0</v>
      </c>
      <c r="D42" s="87">
        <f>Data!BA3</f>
        <v>0</v>
      </c>
      <c r="E42" s="87">
        <f>Data!BU3</f>
        <v>0</v>
      </c>
      <c r="F42" s="87">
        <f>Data!CO3</f>
        <v>0</v>
      </c>
      <c r="G42" s="87">
        <f>Data!DI3</f>
        <v>0</v>
      </c>
      <c r="H42" s="22">
        <f t="shared" si="0"/>
        <v>0</v>
      </c>
      <c r="I42" s="1"/>
    </row>
    <row r="43" spans="2:9" x14ac:dyDescent="0.2">
      <c r="B43" s="7" t="s">
        <v>57</v>
      </c>
      <c r="C43" s="87">
        <f>Data!AH3</f>
        <v>0</v>
      </c>
      <c r="D43" s="87">
        <f>Data!BB3</f>
        <v>0</v>
      </c>
      <c r="E43" s="87">
        <f>Data!BV3</f>
        <v>0</v>
      </c>
      <c r="F43" s="87">
        <f>Data!CP3</f>
        <v>0</v>
      </c>
      <c r="G43" s="87">
        <f>Data!DJ3</f>
        <v>0</v>
      </c>
      <c r="H43" s="22">
        <f t="shared" si="0"/>
        <v>0</v>
      </c>
      <c r="I43" s="1"/>
    </row>
    <row r="44" spans="2:9" x14ac:dyDescent="0.2">
      <c r="B44" s="7" t="s">
        <v>58</v>
      </c>
      <c r="C44" s="87">
        <f>Data!AI3</f>
        <v>4407</v>
      </c>
      <c r="D44" s="87">
        <f>Data!BC3</f>
        <v>0</v>
      </c>
      <c r="E44" s="87">
        <f>Data!BW3</f>
        <v>0</v>
      </c>
      <c r="F44" s="87">
        <f>Data!CQ3</f>
        <v>0</v>
      </c>
      <c r="G44" s="87">
        <f>Data!DK3</f>
        <v>0</v>
      </c>
      <c r="H44" s="22">
        <f t="shared" si="0"/>
        <v>4407</v>
      </c>
      <c r="I44" s="1"/>
    </row>
    <row r="45" spans="2:9" x14ac:dyDescent="0.2">
      <c r="B45" s="7" t="s">
        <v>59</v>
      </c>
      <c r="C45" s="87">
        <f>Data!AJ3</f>
        <v>15168</v>
      </c>
      <c r="D45" s="87">
        <f>Data!BD3</f>
        <v>19593</v>
      </c>
      <c r="E45" s="87">
        <f>Data!BX3</f>
        <v>1942</v>
      </c>
      <c r="F45" s="87">
        <f>Data!CR3</f>
        <v>1729</v>
      </c>
      <c r="G45" s="87">
        <f>Data!DL3</f>
        <v>618</v>
      </c>
      <c r="H45" s="22">
        <f t="shared" si="0"/>
        <v>39050</v>
      </c>
      <c r="I45" s="1"/>
    </row>
    <row r="46" spans="2:9" x14ac:dyDescent="0.2">
      <c r="B46" s="7" t="s">
        <v>60</v>
      </c>
      <c r="C46" s="87">
        <f>Data!AK3</f>
        <v>36</v>
      </c>
      <c r="D46" s="87">
        <f>Data!BE3</f>
        <v>477</v>
      </c>
      <c r="E46" s="87">
        <f>Data!BY3</f>
        <v>383</v>
      </c>
      <c r="F46" s="87">
        <f>Data!CS3</f>
        <v>1270</v>
      </c>
      <c r="G46" s="87">
        <f>Data!DM3</f>
        <v>18497</v>
      </c>
      <c r="H46" s="22">
        <f t="shared" si="0"/>
        <v>20663</v>
      </c>
      <c r="I46" s="1"/>
    </row>
    <row r="47" spans="2:9" x14ac:dyDescent="0.2">
      <c r="B47" s="7" t="s">
        <v>61</v>
      </c>
      <c r="C47" s="87">
        <f>Data!AL3</f>
        <v>34773</v>
      </c>
      <c r="D47" s="87">
        <f>Data!BF3</f>
        <v>83708</v>
      </c>
      <c r="E47" s="87">
        <f>Data!BZ3</f>
        <v>32226</v>
      </c>
      <c r="F47" s="87">
        <f>Data!CT3</f>
        <v>1631</v>
      </c>
      <c r="G47" s="87">
        <f>Data!DN3</f>
        <v>0</v>
      </c>
      <c r="H47" s="22">
        <f t="shared" si="0"/>
        <v>152338</v>
      </c>
      <c r="I47" s="1"/>
    </row>
    <row r="48" spans="2:9" x14ac:dyDescent="0.2">
      <c r="B48" s="7" t="s">
        <v>62</v>
      </c>
      <c r="C48" s="87">
        <f>Data!AM3</f>
        <v>0</v>
      </c>
      <c r="D48" s="87">
        <f>Data!BG3</f>
        <v>0</v>
      </c>
      <c r="E48" s="87">
        <f>Data!CA3</f>
        <v>0</v>
      </c>
      <c r="F48" s="87">
        <f>Data!CU3</f>
        <v>0</v>
      </c>
      <c r="G48" s="87">
        <f>Data!DO3</f>
        <v>0</v>
      </c>
      <c r="H48" s="22">
        <f t="shared" si="0"/>
        <v>0</v>
      </c>
      <c r="I48" s="1"/>
    </row>
    <row r="49" spans="2:9" x14ac:dyDescent="0.2">
      <c r="B49" s="7" t="s">
        <v>63</v>
      </c>
      <c r="C49" s="87">
        <f>Data!AN3</f>
        <v>0</v>
      </c>
      <c r="D49" s="87">
        <f>Data!BH3</f>
        <v>0</v>
      </c>
      <c r="E49" s="87">
        <f>Data!CB3</f>
        <v>0</v>
      </c>
      <c r="F49" s="87">
        <f>Data!CV3</f>
        <v>0</v>
      </c>
      <c r="G49" s="87">
        <f>Data!DP3</f>
        <v>0</v>
      </c>
      <c r="H49" s="22">
        <f t="shared" si="0"/>
        <v>0</v>
      </c>
      <c r="I49" s="1"/>
    </row>
    <row r="50" spans="2:9" x14ac:dyDescent="0.2">
      <c r="B50" s="7" t="s">
        <v>64</v>
      </c>
      <c r="C50" s="87">
        <f>Data!AO3</f>
        <v>678</v>
      </c>
      <c r="D50" s="87">
        <f>Data!BI3</f>
        <v>0</v>
      </c>
      <c r="E50" s="87">
        <f>Data!CC3</f>
        <v>0</v>
      </c>
      <c r="F50" s="87">
        <f>Data!CW3</f>
        <v>0</v>
      </c>
      <c r="G50" s="87">
        <f>Data!DQ3</f>
        <v>0</v>
      </c>
      <c r="H50" s="22">
        <f t="shared" si="0"/>
        <v>678</v>
      </c>
      <c r="I50" s="1"/>
    </row>
    <row r="51" spans="2:9" x14ac:dyDescent="0.2">
      <c r="B51" s="7" t="s">
        <v>0</v>
      </c>
      <c r="C51" s="87">
        <f>Data!AP3</f>
        <v>2447</v>
      </c>
      <c r="D51" s="87">
        <f>Data!BJ3</f>
        <v>7637</v>
      </c>
      <c r="E51" s="87">
        <f>Data!CD3</f>
        <v>5505</v>
      </c>
      <c r="F51" s="87">
        <f>Data!CX3</f>
        <v>701</v>
      </c>
      <c r="G51" s="87">
        <f>Data!DR3</f>
        <v>0</v>
      </c>
      <c r="H51" s="22">
        <f t="shared" si="0"/>
        <v>16290</v>
      </c>
      <c r="I51" s="1"/>
    </row>
    <row r="52" spans="2:9" x14ac:dyDescent="0.2">
      <c r="B52" s="8" t="s">
        <v>35</v>
      </c>
      <c r="C52" s="22">
        <f>SUM(C32:C51)</f>
        <v>624077</v>
      </c>
      <c r="D52" s="22">
        <f>SUM(D32:D51)</f>
        <v>470629</v>
      </c>
      <c r="E52" s="22">
        <f>SUM(E32:E51)</f>
        <v>112815</v>
      </c>
      <c r="F52" s="22">
        <f>SUM(F32:F51)</f>
        <v>79910</v>
      </c>
      <c r="G52" s="22">
        <f>SUM(G32:G51)</f>
        <v>46166</v>
      </c>
      <c r="H52" s="22">
        <f t="shared" si="0"/>
        <v>1333597</v>
      </c>
      <c r="I52" s="1"/>
    </row>
    <row r="53" spans="2:9" x14ac:dyDescent="0.2">
      <c r="B53" s="14"/>
      <c r="C53" s="18"/>
      <c r="D53" s="18"/>
      <c r="E53" s="18"/>
      <c r="F53" s="18"/>
      <c r="G53" s="18"/>
      <c r="H53" s="18"/>
      <c r="I53" s="1"/>
    </row>
    <row r="54" spans="2:9" ht="13.5" customHeight="1" x14ac:dyDescent="0.2">
      <c r="B54" s="27"/>
      <c r="D54" s="383" t="s">
        <v>24</v>
      </c>
      <c r="E54" s="384"/>
      <c r="F54" s="385"/>
      <c r="G54" s="322" t="s">
        <v>25</v>
      </c>
      <c r="H54" s="322" t="s">
        <v>26</v>
      </c>
    </row>
    <row r="55" spans="2:9" ht="14.25" customHeight="1" x14ac:dyDescent="0.2">
      <c r="B55" s="361" t="s">
        <v>41</v>
      </c>
      <c r="C55" s="386"/>
      <c r="D55" s="387" t="str">
        <f>Data!T3</f>
        <v>Holmes, James (Lincoln)</v>
      </c>
      <c r="E55" s="388"/>
      <c r="F55" s="389"/>
      <c r="G55" s="324" t="str">
        <f>Data!U3</f>
        <v>(512) 471-8179</v>
      </c>
      <c r="H55" s="84" t="str">
        <f>Data!V3</f>
        <v>j.l.holmes@austin.utexas.edu</v>
      </c>
    </row>
    <row r="56" spans="2:9" ht="13.5" customHeight="1" x14ac:dyDescent="0.2">
      <c r="B56" s="27"/>
      <c r="C56" s="27"/>
      <c r="D56" s="27"/>
      <c r="E56" s="27"/>
      <c r="F56" s="27"/>
      <c r="G56" s="27"/>
      <c r="H56" s="5"/>
    </row>
    <row r="57" spans="2:9" ht="14.25" customHeight="1" x14ac:dyDescent="0.2">
      <c r="B57" s="3" t="s">
        <v>11</v>
      </c>
      <c r="C57" s="1"/>
      <c r="D57" s="1"/>
      <c r="E57" s="1"/>
      <c r="F57" s="1"/>
      <c r="G57" s="1"/>
      <c r="H57" s="1"/>
      <c r="I57" s="1"/>
    </row>
    <row r="58" spans="2:9" ht="39" customHeight="1" x14ac:dyDescent="0.2">
      <c r="B58" s="364" t="s">
        <v>43</v>
      </c>
      <c r="C58" s="364"/>
      <c r="D58" s="364"/>
      <c r="E58" s="364"/>
      <c r="F58" s="364"/>
      <c r="G58" s="364"/>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Data!DS3</f>
        <v>24273881</v>
      </c>
      <c r="D61" s="88">
        <f>Data!EM3</f>
        <v>24930845</v>
      </c>
      <c r="E61" s="88">
        <f>Data!FG3</f>
        <v>15591278</v>
      </c>
      <c r="F61" s="88">
        <f>Data!GA3</f>
        <v>33560672</v>
      </c>
      <c r="G61" s="88">
        <f>Data!GU3</f>
        <v>16513</v>
      </c>
      <c r="H61" s="21">
        <f>SUM(C61:G61)</f>
        <v>98373189</v>
      </c>
      <c r="I61" s="1"/>
    </row>
    <row r="62" spans="2:9" x14ac:dyDescent="0.2">
      <c r="B62" s="9" t="str">
        <f>$B$33</f>
        <v>Science</v>
      </c>
      <c r="C62" s="88">
        <f>Data!DT3</f>
        <v>8536210</v>
      </c>
      <c r="D62" s="88">
        <f>Data!EN3</f>
        <v>10440131</v>
      </c>
      <c r="E62" s="88">
        <f>Data!FH3</f>
        <v>4181003</v>
      </c>
      <c r="F62" s="88">
        <f>Data!GB3</f>
        <v>20515383</v>
      </c>
      <c r="G62" s="88">
        <f>Data!GV3</f>
        <v>0</v>
      </c>
      <c r="H62" s="22">
        <f t="shared" ref="H62:H81" si="1">SUM(C62:G62)</f>
        <v>43672727</v>
      </c>
      <c r="I62" s="1"/>
    </row>
    <row r="63" spans="2:9" x14ac:dyDescent="0.2">
      <c r="B63" s="9" t="str">
        <f>$B$34</f>
        <v>Fine Arts</v>
      </c>
      <c r="C63" s="88">
        <f>Data!DU3</f>
        <v>4530461</v>
      </c>
      <c r="D63" s="88">
        <f>Data!EO3</f>
        <v>5190506</v>
      </c>
      <c r="E63" s="88">
        <f>Data!FI3</f>
        <v>5518658</v>
      </c>
      <c r="F63" s="88">
        <f>Data!GC3</f>
        <v>3445388</v>
      </c>
      <c r="G63" s="88">
        <f>Data!GW3</f>
        <v>0</v>
      </c>
      <c r="H63" s="22">
        <f t="shared" si="1"/>
        <v>18685013</v>
      </c>
      <c r="I63" s="1"/>
    </row>
    <row r="64" spans="2:9" x14ac:dyDescent="0.2">
      <c r="B64" s="9" t="str">
        <f>$B$35</f>
        <v>Teacher Education</v>
      </c>
      <c r="C64" s="88">
        <f>Data!DV3</f>
        <v>278867</v>
      </c>
      <c r="D64" s="88">
        <f>Data!EP3</f>
        <v>1672390</v>
      </c>
      <c r="E64" s="88">
        <f>Data!FJ3</f>
        <v>1925980</v>
      </c>
      <c r="F64" s="88">
        <f>Data!GD3</f>
        <v>3934245</v>
      </c>
      <c r="G64" s="88">
        <f>Data!GX3</f>
        <v>0</v>
      </c>
      <c r="H64" s="22">
        <f t="shared" si="1"/>
        <v>7811482</v>
      </c>
      <c r="I64" s="1"/>
    </row>
    <row r="65" spans="2:9" x14ac:dyDescent="0.2">
      <c r="B65" s="9" t="str">
        <f>$B$36</f>
        <v>Agriculture</v>
      </c>
      <c r="C65" s="88">
        <f>Data!DW3</f>
        <v>0</v>
      </c>
      <c r="D65" s="88">
        <f>Data!EQ3</f>
        <v>0</v>
      </c>
      <c r="E65" s="88">
        <f>Data!FK3</f>
        <v>0</v>
      </c>
      <c r="F65" s="88">
        <f>Data!GE3</f>
        <v>0</v>
      </c>
      <c r="G65" s="88">
        <f>Data!GY3</f>
        <v>0</v>
      </c>
      <c r="H65" s="22">
        <f t="shared" si="1"/>
        <v>0</v>
      </c>
      <c r="I65" s="1"/>
    </row>
    <row r="66" spans="2:9" x14ac:dyDescent="0.2">
      <c r="B66" s="9" t="str">
        <f>$B$37</f>
        <v>Engineering</v>
      </c>
      <c r="C66" s="88">
        <f>Data!DX3</f>
        <v>4325594</v>
      </c>
      <c r="D66" s="88">
        <f>Data!ER3</f>
        <v>11749332</v>
      </c>
      <c r="E66" s="88">
        <f>Data!FL3</f>
        <v>11967226</v>
      </c>
      <c r="F66" s="88">
        <f>Data!GF3</f>
        <v>24790548</v>
      </c>
      <c r="G66" s="88">
        <f>Data!GZ3</f>
        <v>0</v>
      </c>
      <c r="H66" s="22">
        <f t="shared" si="1"/>
        <v>52832700</v>
      </c>
      <c r="I66" s="1"/>
    </row>
    <row r="67" spans="2:9" x14ac:dyDescent="0.2">
      <c r="B67" s="9" t="str">
        <f>$B$38</f>
        <v>Home Economics</v>
      </c>
      <c r="C67" s="88">
        <f>Data!DY3</f>
        <v>742228</v>
      </c>
      <c r="D67" s="88">
        <f>Data!ES3</f>
        <v>1633055</v>
      </c>
      <c r="E67" s="88">
        <f>Data!FM3</f>
        <v>403991</v>
      </c>
      <c r="F67" s="88">
        <f>Data!GG3</f>
        <v>845780</v>
      </c>
      <c r="G67" s="88">
        <f>Data!HA3</f>
        <v>0</v>
      </c>
      <c r="H67" s="22">
        <f t="shared" si="1"/>
        <v>3625054</v>
      </c>
      <c r="I67" s="1"/>
    </row>
    <row r="68" spans="2:9" x14ac:dyDescent="0.2">
      <c r="B68" s="9" t="str">
        <f>$B$39</f>
        <v>Law</v>
      </c>
      <c r="C68" s="88">
        <f>Data!DZ3</f>
        <v>0</v>
      </c>
      <c r="D68" s="88">
        <f>Data!ET3</f>
        <v>9142</v>
      </c>
      <c r="E68" s="88">
        <f>Data!FN3</f>
        <v>0</v>
      </c>
      <c r="F68" s="88">
        <f>Data!GH3</f>
        <v>0</v>
      </c>
      <c r="G68" s="88">
        <f>Data!HB3</f>
        <v>15673506</v>
      </c>
      <c r="H68" s="22">
        <f t="shared" si="1"/>
        <v>15682648</v>
      </c>
      <c r="I68" s="1"/>
    </row>
    <row r="69" spans="2:9" x14ac:dyDescent="0.2">
      <c r="B69" s="9" t="str">
        <f>$B$40</f>
        <v>Social Service</v>
      </c>
      <c r="C69" s="88">
        <f>Data!EA3</f>
        <v>285181</v>
      </c>
      <c r="D69" s="88">
        <f>Data!EU3</f>
        <v>323659</v>
      </c>
      <c r="E69" s="88">
        <f>Data!FO3</f>
        <v>1416379</v>
      </c>
      <c r="F69" s="88">
        <f>Data!GI3</f>
        <v>1264738</v>
      </c>
      <c r="G69" s="88">
        <f>Data!HC3</f>
        <v>0</v>
      </c>
      <c r="H69" s="22">
        <f t="shared" si="1"/>
        <v>3289957</v>
      </c>
      <c r="I69" s="1"/>
    </row>
    <row r="70" spans="2:9" x14ac:dyDescent="0.2">
      <c r="B70" s="9" t="str">
        <f>$B$41</f>
        <v>Library Science</v>
      </c>
      <c r="C70" s="88">
        <f>Data!EB3</f>
        <v>157876</v>
      </c>
      <c r="D70" s="88">
        <f>Data!EV3</f>
        <v>210037</v>
      </c>
      <c r="E70" s="88">
        <f>Data!FP3</f>
        <v>1606121</v>
      </c>
      <c r="F70" s="88">
        <f>Data!GJ3</f>
        <v>432647</v>
      </c>
      <c r="G70" s="88">
        <f>Data!HD3</f>
        <v>0</v>
      </c>
      <c r="H70" s="22">
        <f t="shared" si="1"/>
        <v>2406681</v>
      </c>
      <c r="I70" s="1"/>
    </row>
    <row r="71" spans="2:9" x14ac:dyDescent="0.2">
      <c r="B71" s="9" t="str">
        <f>$B$42</f>
        <v>Veterinary Science</v>
      </c>
      <c r="C71" s="88">
        <f>Data!EC3</f>
        <v>0</v>
      </c>
      <c r="D71" s="88">
        <f>Data!EW3</f>
        <v>0</v>
      </c>
      <c r="E71" s="88">
        <f>Data!FQ3</f>
        <v>0</v>
      </c>
      <c r="F71" s="88">
        <f>Data!GK3</f>
        <v>0</v>
      </c>
      <c r="G71" s="88">
        <f>Data!HE3</f>
        <v>0</v>
      </c>
      <c r="H71" s="22">
        <f t="shared" si="1"/>
        <v>0</v>
      </c>
      <c r="I71" s="1"/>
    </row>
    <row r="72" spans="2:9" x14ac:dyDescent="0.2">
      <c r="B72" s="9" t="str">
        <f>$B$43</f>
        <v>Vocational Training</v>
      </c>
      <c r="C72" s="88">
        <f>Data!ED3</f>
        <v>0</v>
      </c>
      <c r="D72" s="88">
        <f>Data!EX3</f>
        <v>0</v>
      </c>
      <c r="E72" s="88">
        <f>Data!FR3</f>
        <v>0</v>
      </c>
      <c r="F72" s="88">
        <f>Data!GL3</f>
        <v>0</v>
      </c>
      <c r="G72" s="88">
        <f>Data!HF3</f>
        <v>0</v>
      </c>
      <c r="H72" s="22">
        <f t="shared" si="1"/>
        <v>0</v>
      </c>
      <c r="I72" s="1"/>
    </row>
    <row r="73" spans="2:9" x14ac:dyDescent="0.2">
      <c r="B73" s="9" t="str">
        <f>$B$44</f>
        <v>Physical Training</v>
      </c>
      <c r="C73" s="88">
        <f>Data!EE3</f>
        <v>243503</v>
      </c>
      <c r="D73" s="88">
        <f>Data!EY3</f>
        <v>0</v>
      </c>
      <c r="E73" s="88">
        <f>Data!FS3</f>
        <v>0</v>
      </c>
      <c r="F73" s="88">
        <f>Data!GM3</f>
        <v>0</v>
      </c>
      <c r="G73" s="88">
        <f>Data!HG3</f>
        <v>0</v>
      </c>
      <c r="H73" s="22">
        <f t="shared" si="1"/>
        <v>243503</v>
      </c>
      <c r="I73" s="1"/>
    </row>
    <row r="74" spans="2:9" x14ac:dyDescent="0.2">
      <c r="B74" s="9" t="str">
        <f>$B$45</f>
        <v>Health Services</v>
      </c>
      <c r="C74" s="88">
        <f>Data!EF3</f>
        <v>861293</v>
      </c>
      <c r="D74" s="88">
        <f>Data!EZ3</f>
        <v>1863311</v>
      </c>
      <c r="E74" s="88">
        <f>Data!FT3</f>
        <v>660672</v>
      </c>
      <c r="F74" s="88">
        <f>Data!GN3</f>
        <v>1577357</v>
      </c>
      <c r="G74" s="88">
        <f>Data!HH3</f>
        <v>255611</v>
      </c>
      <c r="H74" s="22">
        <f t="shared" si="1"/>
        <v>5218244</v>
      </c>
      <c r="I74" s="1"/>
    </row>
    <row r="75" spans="2:9" x14ac:dyDescent="0.2">
      <c r="B75" s="9" t="str">
        <f>$B$46</f>
        <v>Pharmacy</v>
      </c>
      <c r="C75" s="88">
        <f>Data!EG3</f>
        <v>15318</v>
      </c>
      <c r="D75" s="88">
        <f>Data!FA3</f>
        <v>58149</v>
      </c>
      <c r="E75" s="88">
        <f>Data!FU3</f>
        <v>477133</v>
      </c>
      <c r="F75" s="88">
        <f>Data!GO3</f>
        <v>1939533</v>
      </c>
      <c r="G75" s="88">
        <f>Data!HI3</f>
        <v>4044562</v>
      </c>
      <c r="H75" s="22">
        <f t="shared" si="1"/>
        <v>6534695</v>
      </c>
      <c r="I75" s="1"/>
    </row>
    <row r="76" spans="2:9" x14ac:dyDescent="0.2">
      <c r="B76" s="9" t="str">
        <f>$B$47</f>
        <v>Business Administration</v>
      </c>
      <c r="C76" s="88">
        <f>Data!EH3</f>
        <v>1941605</v>
      </c>
      <c r="D76" s="88">
        <f>Data!FB3</f>
        <v>8976061</v>
      </c>
      <c r="E76" s="88">
        <f>Data!FV3</f>
        <v>11479738</v>
      </c>
      <c r="F76" s="88">
        <f>Data!GP3</f>
        <v>8133939</v>
      </c>
      <c r="G76" s="88">
        <f>Data!HJ3</f>
        <v>0</v>
      </c>
      <c r="H76" s="22">
        <f t="shared" si="1"/>
        <v>30531343</v>
      </c>
      <c r="I76" s="1"/>
    </row>
    <row r="77" spans="2:9" x14ac:dyDescent="0.2">
      <c r="B77" s="9" t="str">
        <f>$B$48</f>
        <v>Optometry</v>
      </c>
      <c r="C77" s="88">
        <f>Data!EI3</f>
        <v>0</v>
      </c>
      <c r="D77" s="88">
        <f>Data!FC3</f>
        <v>0</v>
      </c>
      <c r="E77" s="88">
        <f>Data!FW3</f>
        <v>0</v>
      </c>
      <c r="F77" s="88">
        <f>Data!GQ3</f>
        <v>0</v>
      </c>
      <c r="G77" s="88">
        <f>Data!HK3</f>
        <v>0</v>
      </c>
      <c r="H77" s="22">
        <f t="shared" si="1"/>
        <v>0</v>
      </c>
      <c r="I77" s="1"/>
    </row>
    <row r="78" spans="2:9" x14ac:dyDescent="0.2">
      <c r="B78" s="9" t="str">
        <f>$B$49</f>
        <v>Teacher Ed-Practice Teaching</v>
      </c>
      <c r="C78" s="88">
        <f>Data!EJ3</f>
        <v>0</v>
      </c>
      <c r="D78" s="88">
        <f>Data!FD3</f>
        <v>0</v>
      </c>
      <c r="E78" s="88">
        <f>Data!FX3</f>
        <v>0</v>
      </c>
      <c r="F78" s="88">
        <f>Data!GR3</f>
        <v>0</v>
      </c>
      <c r="G78" s="88">
        <f>Data!HL3</f>
        <v>0</v>
      </c>
      <c r="H78" s="22">
        <f t="shared" si="1"/>
        <v>0</v>
      </c>
      <c r="I78" s="1"/>
    </row>
    <row r="79" spans="2:9" x14ac:dyDescent="0.2">
      <c r="B79" s="9" t="str">
        <f>$B$50</f>
        <v>Technology</v>
      </c>
      <c r="C79" s="88">
        <f>Data!EK3</f>
        <v>77698</v>
      </c>
      <c r="D79" s="88">
        <f>Data!FE3</f>
        <v>0</v>
      </c>
      <c r="E79" s="88">
        <f>Data!FY3</f>
        <v>0</v>
      </c>
      <c r="F79" s="88">
        <f>Data!GS3</f>
        <v>0</v>
      </c>
      <c r="G79" s="88">
        <f>Data!HM3</f>
        <v>0</v>
      </c>
      <c r="H79" s="22">
        <f t="shared" si="1"/>
        <v>77698</v>
      </c>
      <c r="I79" s="1"/>
    </row>
    <row r="80" spans="2:9" x14ac:dyDescent="0.2">
      <c r="B80" s="9" t="str">
        <f>$B$51</f>
        <v>Nursing</v>
      </c>
      <c r="C80" s="88">
        <f>Data!EL3</f>
        <v>328912</v>
      </c>
      <c r="D80" s="88">
        <f>Data!FF3</f>
        <v>1919267</v>
      </c>
      <c r="E80" s="88">
        <f>Data!FZ3</f>
        <v>2681495</v>
      </c>
      <c r="F80" s="88">
        <f>Data!GT3</f>
        <v>1035583</v>
      </c>
      <c r="G80" s="88">
        <f>Data!HN3</f>
        <v>0</v>
      </c>
      <c r="H80" s="22">
        <f t="shared" si="1"/>
        <v>5965257</v>
      </c>
      <c r="I80" s="1"/>
    </row>
    <row r="81" spans="2:9" x14ac:dyDescent="0.2">
      <c r="B81" s="39" t="str">
        <f>$B$52</f>
        <v>Totals</v>
      </c>
      <c r="C81" s="21">
        <f>SUM(C61:C80)</f>
        <v>46598627</v>
      </c>
      <c r="D81" s="21">
        <f>SUM(D61:D80)</f>
        <v>68975885</v>
      </c>
      <c r="E81" s="21">
        <f>SUM(E61:E80)</f>
        <v>57909674</v>
      </c>
      <c r="F81" s="21">
        <f>SUM(F61:F80)</f>
        <v>101475813</v>
      </c>
      <c r="G81" s="21">
        <f>SUM(G61:G80)</f>
        <v>19990192</v>
      </c>
      <c r="H81" s="21">
        <f t="shared" si="1"/>
        <v>294950191</v>
      </c>
      <c r="I81" s="1"/>
    </row>
    <row r="82" spans="2:9" x14ac:dyDescent="0.2">
      <c r="B82" s="14"/>
      <c r="C82" s="15"/>
      <c r="D82" s="15"/>
      <c r="E82" s="15"/>
      <c r="F82" s="15"/>
      <c r="G82" s="15"/>
      <c r="H82" s="16"/>
      <c r="I82" s="1"/>
    </row>
    <row r="83" spans="2:9" ht="13.5" customHeight="1" x14ac:dyDescent="0.2">
      <c r="B83" s="27"/>
      <c r="D83" s="383" t="s">
        <v>24</v>
      </c>
      <c r="E83" s="384"/>
      <c r="F83" s="385"/>
      <c r="G83" s="322" t="s">
        <v>25</v>
      </c>
      <c r="H83" s="322" t="s">
        <v>26</v>
      </c>
    </row>
    <row r="84" spans="2:9" ht="14.25" customHeight="1" x14ac:dyDescent="0.2">
      <c r="B84" s="361" t="s">
        <v>42</v>
      </c>
      <c r="C84" s="386"/>
      <c r="D84" s="387" t="str">
        <f>Data!T3</f>
        <v>Holmes, James (Lincoln)</v>
      </c>
      <c r="E84" s="388"/>
      <c r="F84" s="389"/>
      <c r="G84" s="324" t="str">
        <f>Data!U3</f>
        <v>(512) 471-8179</v>
      </c>
      <c r="H84" s="84" t="str">
        <f>Data!V3</f>
        <v>j.l.holmes@austin.utexas.edu</v>
      </c>
    </row>
    <row r="85" spans="2:9" ht="13.5" customHeight="1" x14ac:dyDescent="0.2">
      <c r="B85" s="27"/>
      <c r="C85" s="27"/>
      <c r="D85" s="27"/>
      <c r="E85" s="27"/>
      <c r="F85" s="27"/>
      <c r="G85" s="27"/>
      <c r="H85" s="5"/>
    </row>
    <row r="86" spans="2:9" ht="14.25" customHeight="1" x14ac:dyDescent="0.2">
      <c r="B86" s="323" t="s">
        <v>34</v>
      </c>
      <c r="C86" s="13"/>
      <c r="D86" s="13"/>
      <c r="E86" s="13"/>
      <c r="F86" s="13"/>
      <c r="G86" s="13"/>
      <c r="H86" s="17">
        <f>H13+H14</f>
        <v>1192043936</v>
      </c>
    </row>
    <row r="87" spans="2:9" ht="42.75" customHeight="1" x14ac:dyDescent="0.2">
      <c r="B87" s="348" t="s">
        <v>9</v>
      </c>
      <c r="C87" s="348"/>
      <c r="D87" s="348"/>
      <c r="E87" s="348"/>
      <c r="F87" s="348"/>
      <c r="G87" s="348"/>
      <c r="H87" s="38"/>
    </row>
    <row r="88" spans="2:9" ht="15" customHeight="1" x14ac:dyDescent="0.2">
      <c r="B88" s="323"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f>
        <v>9184541</v>
      </c>
      <c r="D91" s="172">
        <f>Data!IL3</f>
        <v>4999456</v>
      </c>
      <c r="E91" s="172">
        <f>Data!JF3</f>
        <v>1361880</v>
      </c>
      <c r="F91" s="172">
        <f>Data!JZ3</f>
        <v>2484010</v>
      </c>
      <c r="G91" s="172">
        <f>Data!KT3</f>
        <v>0</v>
      </c>
      <c r="H91" s="40">
        <f t="shared" ref="H91:H111" si="2">SUM(C91:G91)</f>
        <v>18029887</v>
      </c>
    </row>
    <row r="92" spans="2:9" x14ac:dyDescent="0.2">
      <c r="B92" s="9" t="str">
        <f>$B$33</f>
        <v>Science</v>
      </c>
      <c r="C92" s="172">
        <f>Data!HS3</f>
        <v>7905846</v>
      </c>
      <c r="D92" s="172">
        <f>Data!IM3</f>
        <v>5828192</v>
      </c>
      <c r="E92" s="172">
        <f>Data!JG3</f>
        <v>265670</v>
      </c>
      <c r="F92" s="172">
        <f>Data!KA3</f>
        <v>1608052</v>
      </c>
      <c r="G92" s="172">
        <f>Data!KU3</f>
        <v>0</v>
      </c>
      <c r="H92" s="75">
        <f t="shared" si="2"/>
        <v>15607760</v>
      </c>
    </row>
    <row r="93" spans="2:9" x14ac:dyDescent="0.2">
      <c r="B93" s="9" t="str">
        <f>$B$34</f>
        <v>Fine Arts</v>
      </c>
      <c r="C93" s="172">
        <f>Data!HT3</f>
        <v>2481711</v>
      </c>
      <c r="D93" s="172">
        <f>Data!IN3</f>
        <v>889679</v>
      </c>
      <c r="E93" s="172">
        <f>Data!JH3</f>
        <v>335732</v>
      </c>
      <c r="F93" s="172">
        <f>Data!KB3</f>
        <v>188850</v>
      </c>
      <c r="G93" s="172">
        <f>Data!KV3</f>
        <v>0</v>
      </c>
      <c r="H93" s="75">
        <f t="shared" si="2"/>
        <v>3895972</v>
      </c>
    </row>
    <row r="94" spans="2:9" x14ac:dyDescent="0.2">
      <c r="B94" s="9" t="str">
        <f>$B$35</f>
        <v>Teacher Education</v>
      </c>
      <c r="C94" s="172">
        <f>Data!HU3</f>
        <v>70463</v>
      </c>
      <c r="D94" s="172">
        <f>Data!IO3</f>
        <v>454782</v>
      </c>
      <c r="E94" s="172">
        <f>Data!JI3</f>
        <v>234735</v>
      </c>
      <c r="F94" s="172">
        <f>Data!KC3</f>
        <v>506879</v>
      </c>
      <c r="G94" s="172">
        <f>Data!KW3</f>
        <v>0</v>
      </c>
      <c r="H94" s="75">
        <f t="shared" si="2"/>
        <v>1266859</v>
      </c>
    </row>
    <row r="95" spans="2:9" x14ac:dyDescent="0.2">
      <c r="B95" s="9" t="str">
        <f>$B$36</f>
        <v>Agriculture</v>
      </c>
      <c r="C95" s="172">
        <f>Data!HV3</f>
        <v>0</v>
      </c>
      <c r="D95" s="172">
        <f>Data!IP3</f>
        <v>0</v>
      </c>
      <c r="E95" s="172">
        <f>Data!JJ3</f>
        <v>0</v>
      </c>
      <c r="F95" s="172">
        <f>Data!KD3</f>
        <v>0</v>
      </c>
      <c r="G95" s="172">
        <f>Data!KX3</f>
        <v>0</v>
      </c>
      <c r="H95" s="75">
        <f t="shared" si="2"/>
        <v>0</v>
      </c>
    </row>
    <row r="96" spans="2:9" x14ac:dyDescent="0.2">
      <c r="B96" s="9" t="str">
        <f>$B$37</f>
        <v>Engineering</v>
      </c>
      <c r="C96" s="172">
        <f>Data!HW3</f>
        <v>1421463</v>
      </c>
      <c r="D96" s="172">
        <f>Data!IQ3</f>
        <v>2804832</v>
      </c>
      <c r="E96" s="172">
        <f>Data!JK3</f>
        <v>3888274</v>
      </c>
      <c r="F96" s="172">
        <f>Data!KE3</f>
        <v>1227245</v>
      </c>
      <c r="G96" s="172">
        <f>Data!KY3</f>
        <v>0</v>
      </c>
      <c r="H96" s="75">
        <f t="shared" si="2"/>
        <v>9341814</v>
      </c>
    </row>
    <row r="97" spans="2:8" x14ac:dyDescent="0.2">
      <c r="B97" s="9" t="str">
        <f>$B$38</f>
        <v>Home Economics</v>
      </c>
      <c r="C97" s="172">
        <f>Data!HX3</f>
        <v>30092</v>
      </c>
      <c r="D97" s="172">
        <f>Data!IR3</f>
        <v>188721</v>
      </c>
      <c r="E97" s="172">
        <f>Data!JL3</f>
        <v>31535</v>
      </c>
      <c r="F97" s="172">
        <f>Data!KF3</f>
        <v>81495</v>
      </c>
      <c r="G97" s="172">
        <f>Data!KZ3</f>
        <v>0</v>
      </c>
      <c r="H97" s="75">
        <f t="shared" si="2"/>
        <v>331843</v>
      </c>
    </row>
    <row r="98" spans="2:8" x14ac:dyDescent="0.2">
      <c r="B98" s="9" t="str">
        <f>$B$39</f>
        <v>Law</v>
      </c>
      <c r="C98" s="172">
        <f>Data!HY3</f>
        <v>0</v>
      </c>
      <c r="D98" s="172">
        <f>Data!IS3</f>
        <v>0</v>
      </c>
      <c r="E98" s="172">
        <f>Data!JM3</f>
        <v>0</v>
      </c>
      <c r="F98" s="172">
        <f>Data!KG3</f>
        <v>0</v>
      </c>
      <c r="G98" s="172">
        <f>Data!LA3</f>
        <v>5225316</v>
      </c>
      <c r="H98" s="75">
        <f t="shared" si="2"/>
        <v>5225316</v>
      </c>
    </row>
    <row r="99" spans="2:8" x14ac:dyDescent="0.2">
      <c r="B99" s="9" t="str">
        <f>$B$40</f>
        <v>Social Service</v>
      </c>
      <c r="C99" s="172">
        <f>Data!HZ3</f>
        <v>77742</v>
      </c>
      <c r="D99" s="172">
        <f>Data!IT3</f>
        <v>249597</v>
      </c>
      <c r="E99" s="172">
        <f>Data!JN3</f>
        <v>634621</v>
      </c>
      <c r="F99" s="172">
        <f>Data!KH3</f>
        <v>303203</v>
      </c>
      <c r="G99" s="172">
        <f>Data!LB3</f>
        <v>0</v>
      </c>
      <c r="H99" s="75">
        <f t="shared" si="2"/>
        <v>1265163</v>
      </c>
    </row>
    <row r="100" spans="2:8" x14ac:dyDescent="0.2">
      <c r="B100" s="9" t="str">
        <f>$B$41</f>
        <v>Library Science</v>
      </c>
      <c r="C100" s="172">
        <f>Data!IA3</f>
        <v>5385</v>
      </c>
      <c r="D100" s="172">
        <f>Data!IU3</f>
        <v>31435</v>
      </c>
      <c r="E100" s="172">
        <f>Data!JO3</f>
        <v>332829</v>
      </c>
      <c r="F100" s="172">
        <f>Data!KI3</f>
        <v>37481</v>
      </c>
      <c r="G100" s="172">
        <f>Data!LC3</f>
        <v>0</v>
      </c>
      <c r="H100" s="75">
        <f t="shared" si="2"/>
        <v>407130</v>
      </c>
    </row>
    <row r="101" spans="2:8" x14ac:dyDescent="0.2">
      <c r="B101" s="9" t="str">
        <f>$B$42</f>
        <v>Veterinary Science</v>
      </c>
      <c r="C101" s="172">
        <f>Data!IB3</f>
        <v>0</v>
      </c>
      <c r="D101" s="172">
        <f>Data!IV3</f>
        <v>0</v>
      </c>
      <c r="E101" s="172">
        <f>Data!JP3</f>
        <v>0</v>
      </c>
      <c r="F101" s="172">
        <f>Data!KJ3</f>
        <v>0</v>
      </c>
      <c r="G101" s="172">
        <f>Data!LD3</f>
        <v>0</v>
      </c>
      <c r="H101" s="75">
        <f t="shared" si="2"/>
        <v>0</v>
      </c>
    </row>
    <row r="102" spans="2:8" x14ac:dyDescent="0.2">
      <c r="B102" s="9" t="str">
        <f>$B$43</f>
        <v>Vocational Training</v>
      </c>
      <c r="C102" s="172">
        <f>Data!IC3</f>
        <v>0</v>
      </c>
      <c r="D102" s="172">
        <f>Data!IW3</f>
        <v>0</v>
      </c>
      <c r="E102" s="172">
        <f>Data!JQ3</f>
        <v>0</v>
      </c>
      <c r="F102" s="172">
        <f>Data!KK3</f>
        <v>0</v>
      </c>
      <c r="G102" s="172">
        <f>Data!LE3</f>
        <v>0</v>
      </c>
      <c r="H102" s="75">
        <f t="shared" si="2"/>
        <v>0</v>
      </c>
    </row>
    <row r="103" spans="2:8" x14ac:dyDescent="0.2">
      <c r="B103" s="9" t="str">
        <f>$B$44</f>
        <v>Physical Training</v>
      </c>
      <c r="C103" s="172">
        <f>Data!ID3</f>
        <v>6886</v>
      </c>
      <c r="D103" s="172">
        <f>Data!IX3</f>
        <v>0</v>
      </c>
      <c r="E103" s="172">
        <f>Data!JR3</f>
        <v>0</v>
      </c>
      <c r="F103" s="172">
        <f>Data!KL3</f>
        <v>0</v>
      </c>
      <c r="G103" s="172">
        <f>Data!LF3</f>
        <v>0</v>
      </c>
      <c r="H103" s="75">
        <f t="shared" si="2"/>
        <v>6886</v>
      </c>
    </row>
    <row r="104" spans="2:8" x14ac:dyDescent="0.2">
      <c r="B104" s="9" t="str">
        <f>$B$45</f>
        <v>Health Services</v>
      </c>
      <c r="C104" s="172">
        <f>Data!IE3</f>
        <v>321838</v>
      </c>
      <c r="D104" s="172">
        <f>Data!IY3</f>
        <v>438179</v>
      </c>
      <c r="E104" s="172">
        <f>Data!JS3</f>
        <v>368578</v>
      </c>
      <c r="F104" s="172">
        <f>Data!KM3</f>
        <v>45083</v>
      </c>
      <c r="G104" s="172">
        <f>Data!LG3</f>
        <v>16662</v>
      </c>
      <c r="H104" s="75">
        <f t="shared" si="2"/>
        <v>1190340</v>
      </c>
    </row>
    <row r="105" spans="2:8" x14ac:dyDescent="0.2">
      <c r="B105" s="9" t="str">
        <f>$B$46</f>
        <v>Pharmacy</v>
      </c>
      <c r="C105" s="172">
        <f>Data!IF3</f>
        <v>315</v>
      </c>
      <c r="D105" s="172">
        <f>Data!IZ3</f>
        <v>14093</v>
      </c>
      <c r="E105" s="172">
        <f>Data!JT3</f>
        <v>22524</v>
      </c>
      <c r="F105" s="172">
        <f>Data!KN3</f>
        <v>92763</v>
      </c>
      <c r="G105" s="172">
        <f>Data!LH3</f>
        <v>1282360</v>
      </c>
      <c r="H105" s="75">
        <f t="shared" si="2"/>
        <v>1412055</v>
      </c>
    </row>
    <row r="106" spans="2:8" x14ac:dyDescent="0.2">
      <c r="B106" s="9" t="str">
        <f>$B$47</f>
        <v>Business Administration</v>
      </c>
      <c r="C106" s="172">
        <f>Data!IG3</f>
        <v>477478</v>
      </c>
      <c r="D106" s="172">
        <f>Data!JA3</f>
        <v>2855649</v>
      </c>
      <c r="E106" s="172">
        <f>Data!JU3</f>
        <v>3120951</v>
      </c>
      <c r="F106" s="172">
        <f>Data!KO3</f>
        <v>1988423</v>
      </c>
      <c r="G106" s="172">
        <f>Data!LI3</f>
        <v>0</v>
      </c>
      <c r="H106" s="75">
        <f t="shared" si="2"/>
        <v>8442501</v>
      </c>
    </row>
    <row r="107" spans="2:8" x14ac:dyDescent="0.2">
      <c r="B107" s="9" t="str">
        <f>$B$48</f>
        <v>Optometry</v>
      </c>
      <c r="C107" s="172">
        <f>Data!IH3</f>
        <v>0</v>
      </c>
      <c r="D107" s="172">
        <f>Data!JB3</f>
        <v>0</v>
      </c>
      <c r="E107" s="172">
        <f>Data!JV3</f>
        <v>0</v>
      </c>
      <c r="F107" s="172">
        <f>Data!KP3</f>
        <v>0</v>
      </c>
      <c r="G107" s="172">
        <f>Data!LJ3</f>
        <v>0</v>
      </c>
      <c r="H107" s="75">
        <f t="shared" si="2"/>
        <v>0</v>
      </c>
    </row>
    <row r="108" spans="2:8" x14ac:dyDescent="0.2">
      <c r="B108" s="9" t="str">
        <f>$B$49</f>
        <v>Teacher Ed-Practice Teaching</v>
      </c>
      <c r="C108" s="172">
        <f>Data!II3</f>
        <v>0</v>
      </c>
      <c r="D108" s="172">
        <f>Data!JC3</f>
        <v>0</v>
      </c>
      <c r="E108" s="172">
        <f>Data!JW3</f>
        <v>0</v>
      </c>
      <c r="F108" s="172">
        <f>Data!KQ3</f>
        <v>0</v>
      </c>
      <c r="G108" s="172">
        <f>Data!LK3</f>
        <v>0</v>
      </c>
      <c r="H108" s="75">
        <f t="shared" si="2"/>
        <v>0</v>
      </c>
    </row>
    <row r="109" spans="2:8" x14ac:dyDescent="0.2">
      <c r="B109" s="9" t="str">
        <f>$B$50</f>
        <v>Technology</v>
      </c>
      <c r="C109" s="172">
        <f>Data!IJ3</f>
        <v>1083</v>
      </c>
      <c r="D109" s="172">
        <f>Data!JD3</f>
        <v>0</v>
      </c>
      <c r="E109" s="172">
        <f>Data!JX3</f>
        <v>0</v>
      </c>
      <c r="F109" s="172">
        <f>Data!KR3</f>
        <v>0</v>
      </c>
      <c r="G109" s="172">
        <f>Data!LL3</f>
        <v>0</v>
      </c>
      <c r="H109" s="75">
        <f t="shared" si="2"/>
        <v>1083</v>
      </c>
    </row>
    <row r="110" spans="2:8" x14ac:dyDescent="0.2">
      <c r="B110" s="9" t="str">
        <f>$B$51</f>
        <v>Nursing</v>
      </c>
      <c r="C110" s="172">
        <f>Data!IK3</f>
        <v>74290</v>
      </c>
      <c r="D110" s="172">
        <f>Data!JE3</f>
        <v>166215</v>
      </c>
      <c r="E110" s="172">
        <f>Data!JY3</f>
        <v>225992</v>
      </c>
      <c r="F110" s="172">
        <f>Data!KS3</f>
        <v>70655</v>
      </c>
      <c r="G110" s="172">
        <f>Data!HPM3</f>
        <v>0</v>
      </c>
      <c r="H110" s="75">
        <f t="shared" si="2"/>
        <v>537152</v>
      </c>
    </row>
    <row r="111" spans="2:8" x14ac:dyDescent="0.2">
      <c r="B111" s="39" t="str">
        <f>$B$52</f>
        <v>Totals</v>
      </c>
      <c r="C111" s="40">
        <f>SUM(C91:C110)</f>
        <v>22059133</v>
      </c>
      <c r="D111" s="40">
        <f>SUM(D91:D110)</f>
        <v>18920830</v>
      </c>
      <c r="E111" s="40">
        <f>SUM(E91:E110)</f>
        <v>10823321</v>
      </c>
      <c r="F111" s="40">
        <f>SUM(F91:F110)</f>
        <v>8634139</v>
      </c>
      <c r="G111" s="40">
        <f>SUM(G91:G110)</f>
        <v>6524338</v>
      </c>
      <c r="H111" s="40">
        <f t="shared" si="2"/>
        <v>66961761</v>
      </c>
    </row>
    <row r="112" spans="2:8" ht="14.25" customHeight="1" x14ac:dyDescent="0.2">
      <c r="B112" s="44"/>
      <c r="C112" s="46"/>
      <c r="D112" s="46"/>
      <c r="E112" s="46"/>
      <c r="F112" s="46"/>
      <c r="G112" s="46"/>
      <c r="H112" s="49"/>
    </row>
    <row r="113" spans="2:9" ht="14.25" customHeight="1"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33458422</v>
      </c>
      <c r="D116" s="21">
        <f t="shared" si="3"/>
        <v>29930301</v>
      </c>
      <c r="E116" s="21">
        <f t="shared" si="3"/>
        <v>16953158</v>
      </c>
      <c r="F116" s="21">
        <f t="shared" si="3"/>
        <v>36044682</v>
      </c>
      <c r="G116" s="21">
        <f t="shared" si="3"/>
        <v>16513</v>
      </c>
      <c r="H116" s="40">
        <f t="shared" ref="H116:H136" si="4">SUM(C116:G116)</f>
        <v>116403076</v>
      </c>
      <c r="I116" s="1"/>
    </row>
    <row r="117" spans="2:9" x14ac:dyDescent="0.2">
      <c r="B117" s="9" t="str">
        <f>$B$33</f>
        <v>Science</v>
      </c>
      <c r="C117" s="22">
        <f t="shared" si="3"/>
        <v>16442056</v>
      </c>
      <c r="D117" s="22">
        <f t="shared" si="3"/>
        <v>16268323</v>
      </c>
      <c r="E117" s="22">
        <f t="shared" si="3"/>
        <v>4446673</v>
      </c>
      <c r="F117" s="22">
        <f t="shared" si="3"/>
        <v>22123435</v>
      </c>
      <c r="G117" s="22">
        <f t="shared" si="3"/>
        <v>0</v>
      </c>
      <c r="H117" s="75">
        <f t="shared" si="4"/>
        <v>59280487</v>
      </c>
      <c r="I117" s="1"/>
    </row>
    <row r="118" spans="2:9" x14ac:dyDescent="0.2">
      <c r="B118" s="9" t="str">
        <f>$B$34</f>
        <v>Fine Arts</v>
      </c>
      <c r="C118" s="22">
        <f t="shared" si="3"/>
        <v>7012172</v>
      </c>
      <c r="D118" s="22">
        <f t="shared" si="3"/>
        <v>6080185</v>
      </c>
      <c r="E118" s="22">
        <f t="shared" si="3"/>
        <v>5854390</v>
      </c>
      <c r="F118" s="22">
        <f t="shared" si="3"/>
        <v>3634238</v>
      </c>
      <c r="G118" s="22">
        <f t="shared" si="3"/>
        <v>0</v>
      </c>
      <c r="H118" s="75">
        <f t="shared" si="4"/>
        <v>22580985</v>
      </c>
      <c r="I118" s="1"/>
    </row>
    <row r="119" spans="2:9" x14ac:dyDescent="0.2">
      <c r="B119" s="9" t="str">
        <f>$B$35</f>
        <v>Teacher Education</v>
      </c>
      <c r="C119" s="22">
        <f t="shared" si="3"/>
        <v>349330</v>
      </c>
      <c r="D119" s="22">
        <f t="shared" si="3"/>
        <v>2127172</v>
      </c>
      <c r="E119" s="22">
        <f t="shared" si="3"/>
        <v>2160715</v>
      </c>
      <c r="F119" s="22">
        <f t="shared" si="3"/>
        <v>4441124</v>
      </c>
      <c r="G119" s="22">
        <f t="shared" si="3"/>
        <v>0</v>
      </c>
      <c r="H119" s="75">
        <f t="shared" si="4"/>
        <v>9078341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5747057</v>
      </c>
      <c r="D121" s="22">
        <f t="shared" si="3"/>
        <v>14554164</v>
      </c>
      <c r="E121" s="22">
        <f t="shared" si="3"/>
        <v>15855500</v>
      </c>
      <c r="F121" s="22">
        <f t="shared" si="3"/>
        <v>26017793</v>
      </c>
      <c r="G121" s="22">
        <f t="shared" si="3"/>
        <v>0</v>
      </c>
      <c r="H121" s="75">
        <f t="shared" si="4"/>
        <v>62174514</v>
      </c>
      <c r="I121" s="1"/>
    </row>
    <row r="122" spans="2:9" x14ac:dyDescent="0.2">
      <c r="B122" s="9" t="str">
        <f>$B$38</f>
        <v>Home Economics</v>
      </c>
      <c r="C122" s="22">
        <f t="shared" si="3"/>
        <v>772320</v>
      </c>
      <c r="D122" s="22">
        <f t="shared" si="3"/>
        <v>1821776</v>
      </c>
      <c r="E122" s="22">
        <f t="shared" si="3"/>
        <v>435526</v>
      </c>
      <c r="F122" s="22">
        <f t="shared" si="3"/>
        <v>927275</v>
      </c>
      <c r="G122" s="22">
        <f t="shared" si="3"/>
        <v>0</v>
      </c>
      <c r="H122" s="75">
        <f t="shared" si="4"/>
        <v>3956897</v>
      </c>
      <c r="I122" s="1"/>
    </row>
    <row r="123" spans="2:9" x14ac:dyDescent="0.2">
      <c r="B123" s="9" t="str">
        <f>$B$39</f>
        <v>Law</v>
      </c>
      <c r="C123" s="22">
        <f t="shared" si="3"/>
        <v>0</v>
      </c>
      <c r="D123" s="22">
        <f t="shared" si="3"/>
        <v>9142</v>
      </c>
      <c r="E123" s="22">
        <f t="shared" si="3"/>
        <v>0</v>
      </c>
      <c r="F123" s="22">
        <f t="shared" si="3"/>
        <v>0</v>
      </c>
      <c r="G123" s="22">
        <f t="shared" si="3"/>
        <v>20898822</v>
      </c>
      <c r="H123" s="75">
        <f t="shared" si="4"/>
        <v>20907964</v>
      </c>
      <c r="I123" s="1"/>
    </row>
    <row r="124" spans="2:9" x14ac:dyDescent="0.2">
      <c r="B124" s="9" t="str">
        <f>$B$40</f>
        <v>Social Service</v>
      </c>
      <c r="C124" s="22">
        <f t="shared" si="3"/>
        <v>362923</v>
      </c>
      <c r="D124" s="22">
        <f t="shared" si="3"/>
        <v>573256</v>
      </c>
      <c r="E124" s="22">
        <f t="shared" si="3"/>
        <v>2051000</v>
      </c>
      <c r="F124" s="22">
        <f t="shared" si="3"/>
        <v>1567941</v>
      </c>
      <c r="G124" s="22">
        <f t="shared" si="3"/>
        <v>0</v>
      </c>
      <c r="H124" s="75">
        <f t="shared" si="4"/>
        <v>4555120</v>
      </c>
      <c r="I124" s="1"/>
    </row>
    <row r="125" spans="2:9" x14ac:dyDescent="0.2">
      <c r="B125" s="9" t="str">
        <f>$B$41</f>
        <v>Library Science</v>
      </c>
      <c r="C125" s="22">
        <f t="shared" si="3"/>
        <v>163261</v>
      </c>
      <c r="D125" s="22">
        <f t="shared" si="3"/>
        <v>241472</v>
      </c>
      <c r="E125" s="22">
        <f t="shared" si="3"/>
        <v>1938950</v>
      </c>
      <c r="F125" s="22">
        <f t="shared" si="3"/>
        <v>470128</v>
      </c>
      <c r="G125" s="22">
        <f t="shared" si="3"/>
        <v>0</v>
      </c>
      <c r="H125" s="75">
        <f t="shared" si="4"/>
        <v>2813811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250389</v>
      </c>
      <c r="D128" s="22">
        <f t="shared" si="3"/>
        <v>0</v>
      </c>
      <c r="E128" s="22">
        <f t="shared" si="3"/>
        <v>0</v>
      </c>
      <c r="F128" s="22">
        <f t="shared" si="3"/>
        <v>0</v>
      </c>
      <c r="G128" s="22">
        <f t="shared" si="3"/>
        <v>0</v>
      </c>
      <c r="H128" s="75">
        <f t="shared" si="4"/>
        <v>250389</v>
      </c>
      <c r="I128" s="1"/>
    </row>
    <row r="129" spans="2:11" x14ac:dyDescent="0.2">
      <c r="B129" s="9" t="str">
        <f>$B$45</f>
        <v>Health Services</v>
      </c>
      <c r="C129" s="22">
        <f t="shared" si="3"/>
        <v>1183131</v>
      </c>
      <c r="D129" s="22">
        <f t="shared" si="3"/>
        <v>2301490</v>
      </c>
      <c r="E129" s="22">
        <f t="shared" si="3"/>
        <v>1029250</v>
      </c>
      <c r="F129" s="22">
        <f t="shared" si="3"/>
        <v>1622440</v>
      </c>
      <c r="G129" s="22">
        <f t="shared" si="3"/>
        <v>272273</v>
      </c>
      <c r="H129" s="75">
        <f t="shared" si="4"/>
        <v>6408584</v>
      </c>
      <c r="I129" s="1"/>
    </row>
    <row r="130" spans="2:11" x14ac:dyDescent="0.2">
      <c r="B130" s="9" t="str">
        <f>$B$46</f>
        <v>Pharmacy</v>
      </c>
      <c r="C130" s="22">
        <f t="shared" si="3"/>
        <v>15633</v>
      </c>
      <c r="D130" s="22">
        <f t="shared" si="3"/>
        <v>72242</v>
      </c>
      <c r="E130" s="22">
        <f t="shared" si="3"/>
        <v>499657</v>
      </c>
      <c r="F130" s="22">
        <f t="shared" si="3"/>
        <v>2032296</v>
      </c>
      <c r="G130" s="22">
        <f t="shared" si="3"/>
        <v>5326922</v>
      </c>
      <c r="H130" s="75">
        <f t="shared" si="4"/>
        <v>7946750</v>
      </c>
      <c r="I130" s="1"/>
    </row>
    <row r="131" spans="2:11" x14ac:dyDescent="0.2">
      <c r="B131" s="9" t="str">
        <f>$B$47</f>
        <v>Business Administration</v>
      </c>
      <c r="C131" s="22">
        <f t="shared" si="3"/>
        <v>2419083</v>
      </c>
      <c r="D131" s="22">
        <f t="shared" si="3"/>
        <v>11831710</v>
      </c>
      <c r="E131" s="22">
        <f t="shared" si="3"/>
        <v>14600689</v>
      </c>
      <c r="F131" s="22">
        <f t="shared" si="3"/>
        <v>10122362</v>
      </c>
      <c r="G131" s="22">
        <f t="shared" si="3"/>
        <v>0</v>
      </c>
      <c r="H131" s="75">
        <f t="shared" si="4"/>
        <v>38973844</v>
      </c>
      <c r="I131" s="1"/>
    </row>
    <row r="132" spans="2:11"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1"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1" x14ac:dyDescent="0.2">
      <c r="B134" s="9" t="str">
        <f>$B$50</f>
        <v>Technology</v>
      </c>
      <c r="C134" s="22">
        <f t="shared" si="5"/>
        <v>78781</v>
      </c>
      <c r="D134" s="22">
        <f t="shared" si="5"/>
        <v>0</v>
      </c>
      <c r="E134" s="22">
        <f t="shared" si="5"/>
        <v>0</v>
      </c>
      <c r="F134" s="22">
        <f t="shared" si="5"/>
        <v>0</v>
      </c>
      <c r="G134" s="22">
        <f t="shared" si="5"/>
        <v>0</v>
      </c>
      <c r="H134" s="75">
        <f t="shared" si="4"/>
        <v>78781</v>
      </c>
      <c r="I134" s="1"/>
    </row>
    <row r="135" spans="2:11" x14ac:dyDescent="0.2">
      <c r="B135" s="9" t="str">
        <f>$B$51</f>
        <v>Nursing</v>
      </c>
      <c r="C135" s="22">
        <f t="shared" si="5"/>
        <v>403202</v>
      </c>
      <c r="D135" s="22">
        <f t="shared" si="5"/>
        <v>2085482</v>
      </c>
      <c r="E135" s="22">
        <f t="shared" si="5"/>
        <v>2907487</v>
      </c>
      <c r="F135" s="22">
        <f t="shared" si="5"/>
        <v>1106238</v>
      </c>
      <c r="G135" s="22">
        <f t="shared" si="5"/>
        <v>0</v>
      </c>
      <c r="H135" s="75">
        <f t="shared" si="4"/>
        <v>6502409</v>
      </c>
      <c r="I135" s="1"/>
    </row>
    <row r="136" spans="2:11" x14ac:dyDescent="0.2">
      <c r="B136" s="39" t="str">
        <f>$B$52</f>
        <v>Totals</v>
      </c>
      <c r="C136" s="40">
        <f>SUM(C116:C135)</f>
        <v>68657760</v>
      </c>
      <c r="D136" s="40">
        <f>SUM(D116:D135)</f>
        <v>87896715</v>
      </c>
      <c r="E136" s="40">
        <f>SUM(E116:E135)</f>
        <v>68732995</v>
      </c>
      <c r="F136" s="40">
        <f>SUM(F116:F135)</f>
        <v>110109952</v>
      </c>
      <c r="G136" s="40">
        <f>SUM(G116:G135)</f>
        <v>26514530</v>
      </c>
      <c r="H136" s="40">
        <f t="shared" si="4"/>
        <v>361911952</v>
      </c>
      <c r="I136" s="1"/>
    </row>
    <row r="137" spans="2:11" x14ac:dyDescent="0.2">
      <c r="B137" s="50"/>
      <c r="C137" s="51"/>
      <c r="D137" s="51"/>
      <c r="E137" s="51"/>
      <c r="F137" s="51"/>
      <c r="G137" s="51"/>
      <c r="H137" s="52"/>
      <c r="I137" s="1"/>
    </row>
    <row r="138" spans="2:11" ht="15" customHeight="1" x14ac:dyDescent="0.2">
      <c r="B138" s="323" t="s">
        <v>4</v>
      </c>
      <c r="C138" s="12"/>
      <c r="D138" s="12"/>
      <c r="E138" s="12"/>
      <c r="F138" s="12"/>
      <c r="G138" s="12"/>
      <c r="H138" s="17">
        <f>H86-H81-H111</f>
        <v>830131984</v>
      </c>
    </row>
    <row r="139" spans="2:11" ht="152.25" customHeight="1" thickBot="1" x14ac:dyDescent="0.25">
      <c r="B139" s="366" t="s">
        <v>235</v>
      </c>
      <c r="C139" s="366"/>
      <c r="D139" s="366"/>
      <c r="E139" s="366"/>
      <c r="F139" s="366"/>
      <c r="G139" s="366"/>
      <c r="H139" s="38"/>
    </row>
    <row r="140" spans="2:11" ht="25.5" customHeight="1" thickTop="1" x14ac:dyDescent="0.2">
      <c r="B140" s="353" t="s">
        <v>7</v>
      </c>
      <c r="C140" s="354"/>
      <c r="D140" s="354"/>
      <c r="E140" s="390"/>
      <c r="F140" s="357" t="s">
        <v>2</v>
      </c>
      <c r="G140" s="358"/>
      <c r="H140" s="80">
        <f>Data!QD3</f>
        <v>1</v>
      </c>
      <c r="I140" s="392" t="str">
        <f>IF(H140+H141=1,"","Error, the two cells on the left must equal 100%")</f>
        <v/>
      </c>
    </row>
    <row r="141" spans="2:11" ht="25.5" customHeight="1" thickBot="1" x14ac:dyDescent="0.25">
      <c r="B141" s="355"/>
      <c r="C141" s="356"/>
      <c r="D141" s="356"/>
      <c r="E141" s="391"/>
      <c r="F141" s="359" t="s">
        <v>3</v>
      </c>
      <c r="G141" s="360"/>
      <c r="H141" s="95">
        <f>1-H140</f>
        <v>0</v>
      </c>
      <c r="I141" s="393"/>
    </row>
    <row r="142" spans="2:11" ht="43.5" thickBot="1" x14ac:dyDescent="0.25">
      <c r="B142" s="71" t="s">
        <v>33</v>
      </c>
      <c r="C142" s="325" t="s">
        <v>27</v>
      </c>
      <c r="D142" s="325" t="s">
        <v>28</v>
      </c>
      <c r="E142" s="325" t="s">
        <v>29</v>
      </c>
      <c r="F142" s="325" t="s">
        <v>30</v>
      </c>
      <c r="G142" s="325" t="s">
        <v>31</v>
      </c>
      <c r="H142" s="79" t="s">
        <v>6</v>
      </c>
      <c r="I142" s="73" t="s">
        <v>8</v>
      </c>
    </row>
    <row r="143" spans="2:11" x14ac:dyDescent="0.2">
      <c r="B143" s="9" t="str">
        <f>$B$32</f>
        <v>Liberal Arts</v>
      </c>
      <c r="C143" s="172">
        <f>Data!LN3</f>
        <v>511437</v>
      </c>
      <c r="D143" s="172">
        <f>Data!MH3</f>
        <v>1022875</v>
      </c>
      <c r="E143" s="172">
        <f>Data!NB3</f>
        <v>0</v>
      </c>
      <c r="F143" s="172">
        <f>Data!NV3</f>
        <v>7491053</v>
      </c>
      <c r="G143" s="172">
        <f>Data!OP3</f>
        <v>0</v>
      </c>
      <c r="H143" s="173">
        <f>Data!PJ3</f>
        <v>90447811</v>
      </c>
      <c r="I143" s="76">
        <f t="shared" ref="I143:I162" si="6">SUM(C143:H143)</f>
        <v>99473176</v>
      </c>
      <c r="J143" s="4" t="str">
        <f>IFERROR(H143/#REF!-1,"")</f>
        <v/>
      </c>
      <c r="K143" s="4" t="str">
        <f>IFERROR(I143/#REF!-1,"")</f>
        <v/>
      </c>
    </row>
    <row r="144" spans="2:11" x14ac:dyDescent="0.2">
      <c r="B144" s="9" t="str">
        <f>$B$33</f>
        <v>Science</v>
      </c>
      <c r="C144" s="172">
        <f>Data!LO3</f>
        <v>754279</v>
      </c>
      <c r="D144" s="172">
        <f>Data!MI3</f>
        <v>1508558</v>
      </c>
      <c r="E144" s="172">
        <f>Data!NC3</f>
        <v>4525675</v>
      </c>
      <c r="F144" s="172">
        <f>Data!NW3</f>
        <v>15839863</v>
      </c>
      <c r="G144" s="172">
        <f>Data!OQ3</f>
        <v>0</v>
      </c>
      <c r="H144" s="173">
        <f>Data!PK3</f>
        <v>282178389</v>
      </c>
      <c r="I144" s="76">
        <f t="shared" si="6"/>
        <v>304806764</v>
      </c>
      <c r="J144" s="4" t="str">
        <f>IFERROR(H144/#REF!-1,"")</f>
        <v/>
      </c>
      <c r="K144" s="4" t="str">
        <f>IFERROR(I144/#REF!-1,"")</f>
        <v/>
      </c>
    </row>
    <row r="145" spans="2:11" x14ac:dyDescent="0.2">
      <c r="B145" s="9" t="str">
        <f>$B$34</f>
        <v>Fine Arts</v>
      </c>
      <c r="C145" s="172">
        <f>Data!LP3</f>
        <v>0</v>
      </c>
      <c r="D145" s="172">
        <f>Data!MJ3</f>
        <v>0</v>
      </c>
      <c r="E145" s="172">
        <f>Data!ND3</f>
        <v>0</v>
      </c>
      <c r="F145" s="172">
        <f>Data!NX3</f>
        <v>0</v>
      </c>
      <c r="G145" s="172">
        <f>Data!OR3</f>
        <v>0</v>
      </c>
      <c r="H145" s="173">
        <f>Data!PL3</f>
        <v>16313199</v>
      </c>
      <c r="I145" s="76">
        <f t="shared" si="6"/>
        <v>16313199</v>
      </c>
      <c r="J145" s="4" t="str">
        <f>IFERROR(H145/#REF!-1,"")</f>
        <v/>
      </c>
      <c r="K145" s="4" t="str">
        <f>IFERROR(I145/#REF!-1,"")</f>
        <v/>
      </c>
    </row>
    <row r="146" spans="2:11" x14ac:dyDescent="0.2">
      <c r="B146" s="9" t="str">
        <f>$B$35</f>
        <v>Teacher Education</v>
      </c>
      <c r="C146" s="172">
        <f>Data!LQ3</f>
        <v>15215</v>
      </c>
      <c r="D146" s="172">
        <f>Data!MK3</f>
        <v>30430</v>
      </c>
      <c r="E146" s="172">
        <f>Data!NE3</f>
        <v>45645</v>
      </c>
      <c r="F146" s="172">
        <f>Data!NY3</f>
        <v>213008</v>
      </c>
      <c r="G146" s="172">
        <f>Data!OS3</f>
        <v>0</v>
      </c>
      <c r="H146" s="173">
        <f>Data!PN3</f>
        <v>47630449</v>
      </c>
      <c r="I146" s="76">
        <f t="shared" si="6"/>
        <v>47934747</v>
      </c>
      <c r="J146" s="4" t="str">
        <f>IFERROR(H146/#REF!-1,"")</f>
        <v/>
      </c>
      <c r="K146" s="4" t="str">
        <f>IFERROR(I146/#REF!-1,"")</f>
        <v/>
      </c>
    </row>
    <row r="147" spans="2:11" x14ac:dyDescent="0.2">
      <c r="B147" s="9" t="str">
        <f>$B$36</f>
        <v>Agriculture</v>
      </c>
      <c r="C147" s="172">
        <f>Data!LR3</f>
        <v>0</v>
      </c>
      <c r="D147" s="172">
        <f>Data!ML3</f>
        <v>0</v>
      </c>
      <c r="E147" s="172">
        <f>Data!NF3</f>
        <v>0</v>
      </c>
      <c r="F147" s="172">
        <f>Data!NZ3</f>
        <v>0</v>
      </c>
      <c r="G147" s="172">
        <f>Data!OT3</f>
        <v>0</v>
      </c>
      <c r="H147" s="173">
        <f>Data!PM3</f>
        <v>0</v>
      </c>
      <c r="I147" s="76">
        <f t="shared" si="6"/>
        <v>0</v>
      </c>
      <c r="J147" s="4" t="str">
        <f>IFERROR(H147/#REF!-1,"")</f>
        <v/>
      </c>
      <c r="K147" s="4" t="str">
        <f>IFERROR(I147/#REF!-1,"")</f>
        <v/>
      </c>
    </row>
    <row r="148" spans="2:11" x14ac:dyDescent="0.2">
      <c r="B148" s="9" t="str">
        <f>$B$37</f>
        <v>Engineering</v>
      </c>
      <c r="C148" s="172">
        <f>Data!LS3</f>
        <v>381304</v>
      </c>
      <c r="D148" s="172">
        <f>Data!MM3</f>
        <v>762609</v>
      </c>
      <c r="E148" s="172">
        <f>Data!NG3</f>
        <v>6577499</v>
      </c>
      <c r="F148" s="172">
        <f>Data!OA3</f>
        <v>6577499</v>
      </c>
      <c r="G148" s="172">
        <f>Data!OU3</f>
        <v>0</v>
      </c>
      <c r="H148" s="173">
        <f>Data!PO3</f>
        <v>231120534</v>
      </c>
      <c r="I148" s="76">
        <f t="shared" si="6"/>
        <v>245419445</v>
      </c>
      <c r="J148" s="4" t="str">
        <f>IFERROR(H148/#REF!-1,"")</f>
        <v/>
      </c>
      <c r="K148" s="4" t="str">
        <f>IFERROR(I148/#REF!-1,"")</f>
        <v/>
      </c>
    </row>
    <row r="149" spans="2:11" x14ac:dyDescent="0.2">
      <c r="B149" s="9" t="str">
        <f>$B$38</f>
        <v>Home Economics</v>
      </c>
      <c r="C149" s="172">
        <f>Data!LT3</f>
        <v>0</v>
      </c>
      <c r="D149" s="172">
        <f>Data!MN3</f>
        <v>0</v>
      </c>
      <c r="E149" s="172">
        <f>Data!NH3</f>
        <v>0</v>
      </c>
      <c r="F149" s="172">
        <f>Data!OB3</f>
        <v>0</v>
      </c>
      <c r="G149" s="172">
        <f>Data!OV3</f>
        <v>0</v>
      </c>
      <c r="H149" s="173">
        <f>Data!PP3</f>
        <v>5796888</v>
      </c>
      <c r="I149" s="76">
        <f t="shared" si="6"/>
        <v>5796888</v>
      </c>
      <c r="J149" s="4" t="str">
        <f>IFERROR(H149/#REF!-1,"")</f>
        <v/>
      </c>
      <c r="K149" s="4" t="str">
        <f>IFERROR(I149/#REF!-1,"")</f>
        <v/>
      </c>
    </row>
    <row r="150" spans="2:11" x14ac:dyDescent="0.2">
      <c r="B150" s="9" t="str">
        <f>$B$39</f>
        <v>Law</v>
      </c>
      <c r="C150" s="172">
        <f>Data!LU3</f>
        <v>0</v>
      </c>
      <c r="D150" s="172">
        <f>Data!MO3</f>
        <v>0</v>
      </c>
      <c r="E150" s="172">
        <f>Data!NI3</f>
        <v>0</v>
      </c>
      <c r="F150" s="172">
        <f>Data!OC3</f>
        <v>0</v>
      </c>
      <c r="G150" s="172">
        <f>Data!OW3</f>
        <v>0</v>
      </c>
      <c r="H150" s="173">
        <f>Data!PQ3</f>
        <v>10755706</v>
      </c>
      <c r="I150" s="76">
        <f t="shared" si="6"/>
        <v>10755706</v>
      </c>
      <c r="J150" s="4" t="str">
        <f>IFERROR(H150/#REF!-1,"")</f>
        <v/>
      </c>
      <c r="K150" s="4" t="str">
        <f>IFERROR(I150/#REF!-1,"")</f>
        <v/>
      </c>
    </row>
    <row r="151" spans="2:11" x14ac:dyDescent="0.2">
      <c r="B151" s="9" t="str">
        <f>$B$40</f>
        <v>Social Service</v>
      </c>
      <c r="C151" s="172">
        <f>Data!LV3</f>
        <v>0</v>
      </c>
      <c r="D151" s="172">
        <f>Data!MP3</f>
        <v>0</v>
      </c>
      <c r="E151" s="172">
        <f>Data!NJ3</f>
        <v>0</v>
      </c>
      <c r="F151" s="172">
        <f>Data!OD3</f>
        <v>0</v>
      </c>
      <c r="G151" s="172">
        <f>Data!OX3</f>
        <v>0</v>
      </c>
      <c r="H151" s="173">
        <f>Data!PR3</f>
        <v>11072705</v>
      </c>
      <c r="I151" s="76">
        <f t="shared" si="6"/>
        <v>11072705</v>
      </c>
      <c r="J151" s="4" t="str">
        <f>IFERROR(H151/#REF!-1,"")</f>
        <v/>
      </c>
      <c r="K151" s="4" t="str">
        <f>IFERROR(I151/#REF!-1,"")</f>
        <v/>
      </c>
    </row>
    <row r="152" spans="2:11" x14ac:dyDescent="0.2">
      <c r="B152" s="9" t="str">
        <f>$B$41</f>
        <v>Library Science</v>
      </c>
      <c r="C152" s="172">
        <f>Data!LW3</f>
        <v>0</v>
      </c>
      <c r="D152" s="172">
        <f>Data!MQ3</f>
        <v>0</v>
      </c>
      <c r="E152" s="172">
        <f>Data!NK3</f>
        <v>20605</v>
      </c>
      <c r="F152" s="172">
        <f>Data!OE3</f>
        <v>20605</v>
      </c>
      <c r="G152" s="172">
        <f>Data!OY3</f>
        <v>0</v>
      </c>
      <c r="H152" s="173">
        <f>Data!PS3</f>
        <v>3930432</v>
      </c>
      <c r="I152" s="76">
        <f t="shared" si="6"/>
        <v>3971642</v>
      </c>
      <c r="J152" s="4" t="str">
        <f>IFERROR(H152/#REF!-1,"")</f>
        <v/>
      </c>
      <c r="K152" s="4" t="str">
        <f>IFERROR(I152/#REF!-1,"")</f>
        <v/>
      </c>
    </row>
    <row r="153" spans="2:11" x14ac:dyDescent="0.2">
      <c r="B153" s="9" t="str">
        <f>$B$42</f>
        <v>Veterinary Science</v>
      </c>
      <c r="C153" s="172">
        <f>Data!LX3</f>
        <v>0</v>
      </c>
      <c r="D153" s="172">
        <f>Data!MR3</f>
        <v>0</v>
      </c>
      <c r="E153" s="172">
        <f>Data!NL3</f>
        <v>0</v>
      </c>
      <c r="F153" s="172">
        <f>Data!OF3</f>
        <v>0</v>
      </c>
      <c r="G153" s="172">
        <f>Data!OZ3</f>
        <v>0</v>
      </c>
      <c r="H153" s="173">
        <f>Data!PT3</f>
        <v>0</v>
      </c>
      <c r="I153" s="76">
        <f t="shared" si="6"/>
        <v>0</v>
      </c>
      <c r="J153" s="4" t="str">
        <f>IFERROR(H153/#REF!-1,"")</f>
        <v/>
      </c>
      <c r="K153" s="4" t="str">
        <f>IFERROR(I153/#REF!-1,"")</f>
        <v/>
      </c>
    </row>
    <row r="154" spans="2:11" x14ac:dyDescent="0.2">
      <c r="B154" s="9" t="str">
        <f>$B$43</f>
        <v>Vocational Training</v>
      </c>
      <c r="C154" s="172">
        <f>Data!LY3</f>
        <v>0</v>
      </c>
      <c r="D154" s="172">
        <f>Data!MS3</f>
        <v>0</v>
      </c>
      <c r="E154" s="172">
        <f>Data!NM3</f>
        <v>0</v>
      </c>
      <c r="F154" s="172">
        <f>Data!OG3</f>
        <v>0</v>
      </c>
      <c r="G154" s="172">
        <f>Data!PA3</f>
        <v>0</v>
      </c>
      <c r="H154" s="173">
        <f>Data!PU3</f>
        <v>0</v>
      </c>
      <c r="I154" s="76">
        <f t="shared" si="6"/>
        <v>0</v>
      </c>
      <c r="J154" s="4" t="str">
        <f>IFERROR(H154/#REF!-1,"")</f>
        <v/>
      </c>
      <c r="K154" s="4" t="str">
        <f>IFERROR(I154/#REF!-1,"")</f>
        <v/>
      </c>
    </row>
    <row r="155" spans="2:11" x14ac:dyDescent="0.2">
      <c r="B155" s="9" t="str">
        <f>$B$44</f>
        <v>Physical Training</v>
      </c>
      <c r="C155" s="172">
        <f>Data!LZ3</f>
        <v>0</v>
      </c>
      <c r="D155" s="172">
        <f>Data!MT3</f>
        <v>0</v>
      </c>
      <c r="E155" s="172">
        <f>Data!NN3</f>
        <v>0</v>
      </c>
      <c r="F155" s="172">
        <f>Data!OH3</f>
        <v>0</v>
      </c>
      <c r="G155" s="172">
        <f>Data!PB3</f>
        <v>0</v>
      </c>
      <c r="H155" s="173">
        <f>Data!PV3</f>
        <v>-250389</v>
      </c>
      <c r="I155" s="76">
        <f t="shared" si="6"/>
        <v>-250389</v>
      </c>
      <c r="J155" s="4" t="str">
        <f>IFERROR(H155/#REF!-1,"")</f>
        <v/>
      </c>
      <c r="K155" s="4" t="str">
        <f>IFERROR(I155/#REF!-1,"")</f>
        <v/>
      </c>
    </row>
    <row r="156" spans="2:11" x14ac:dyDescent="0.2">
      <c r="B156" s="9" t="str">
        <f>$B$45</f>
        <v>Health Services</v>
      </c>
      <c r="C156" s="172">
        <f>Data!MA3</f>
        <v>0</v>
      </c>
      <c r="D156" s="172">
        <f>Data!MU3</f>
        <v>0</v>
      </c>
      <c r="E156" s="172">
        <f>Data!NO3</f>
        <v>0</v>
      </c>
      <c r="F156" s="172">
        <f>Data!OI3</f>
        <v>0</v>
      </c>
      <c r="G156" s="172">
        <f>Data!PC3</f>
        <v>0</v>
      </c>
      <c r="H156" s="173">
        <f>Data!PW3</f>
        <v>6074063</v>
      </c>
      <c r="I156" s="76">
        <f t="shared" si="6"/>
        <v>6074063</v>
      </c>
      <c r="J156" s="4" t="str">
        <f>IFERROR(H156/#REF!-1,"")</f>
        <v/>
      </c>
      <c r="K156" s="4" t="str">
        <f>IFERROR(I156/#REF!-1,"")</f>
        <v/>
      </c>
    </row>
    <row r="157" spans="2:11" x14ac:dyDescent="0.2">
      <c r="B157" s="9" t="str">
        <f>$B$46</f>
        <v>Pharmacy</v>
      </c>
      <c r="C157" s="172">
        <f>Data!MB3</f>
        <v>0</v>
      </c>
      <c r="D157" s="172">
        <f>Data!MV3</f>
        <v>0</v>
      </c>
      <c r="E157" s="172">
        <f>Data!NP3</f>
        <v>0</v>
      </c>
      <c r="F157" s="172">
        <f>Data!OJ3</f>
        <v>682088</v>
      </c>
      <c r="G157" s="172">
        <f>Data!PD3</f>
        <v>170522</v>
      </c>
      <c r="H157" s="173">
        <f>Data!PX3</f>
        <v>20527073</v>
      </c>
      <c r="I157" s="76">
        <f t="shared" si="6"/>
        <v>21379683</v>
      </c>
      <c r="J157" s="4" t="str">
        <f>IFERROR(H157/#REF!-1,"")</f>
        <v/>
      </c>
      <c r="K157" s="4" t="str">
        <f>IFERROR(I157/#REF!-1,"")</f>
        <v/>
      </c>
    </row>
    <row r="158" spans="2:11" x14ac:dyDescent="0.2">
      <c r="B158" s="9" t="str">
        <f>$B$47</f>
        <v>Business Administration</v>
      </c>
      <c r="C158" s="172">
        <f>Data!MC3</f>
        <v>4691</v>
      </c>
      <c r="D158" s="172">
        <f>Data!MW3</f>
        <v>9383</v>
      </c>
      <c r="E158" s="172">
        <f>Data!NQ3</f>
        <v>63332</v>
      </c>
      <c r="F158" s="172">
        <f>Data!OK3</f>
        <v>63332</v>
      </c>
      <c r="G158" s="172">
        <f>Data!PE3</f>
        <v>0</v>
      </c>
      <c r="H158" s="173">
        <f>Data!PY3</f>
        <v>48709752</v>
      </c>
      <c r="I158" s="76">
        <f t="shared" si="6"/>
        <v>48850490</v>
      </c>
      <c r="J158" s="4" t="str">
        <f>IFERROR(H158/#REF!-1,"")</f>
        <v/>
      </c>
      <c r="K158" s="4" t="str">
        <f>IFERROR(I158/#REF!-1,"")</f>
        <v/>
      </c>
    </row>
    <row r="159" spans="2:11" x14ac:dyDescent="0.2">
      <c r="B159" s="9" t="str">
        <f>$B$48</f>
        <v>Optometry</v>
      </c>
      <c r="C159" s="172">
        <f>Data!MD3</f>
        <v>0</v>
      </c>
      <c r="D159" s="172">
        <f>Data!MX3</f>
        <v>0</v>
      </c>
      <c r="E159" s="172">
        <f>Data!NR3</f>
        <v>0</v>
      </c>
      <c r="F159" s="172">
        <f>Data!OL3</f>
        <v>0</v>
      </c>
      <c r="G159" s="172">
        <f>Data!PF3</f>
        <v>0</v>
      </c>
      <c r="H159" s="173">
        <f>Data!PZ3</f>
        <v>0</v>
      </c>
      <c r="I159" s="76">
        <f t="shared" si="6"/>
        <v>0</v>
      </c>
      <c r="J159" s="4" t="str">
        <f>IFERROR(H159/#REF!-1,"")</f>
        <v/>
      </c>
      <c r="K159" s="4" t="str">
        <f>IFERROR(I159/#REF!-1,"")</f>
        <v/>
      </c>
    </row>
    <row r="160" spans="2:11" x14ac:dyDescent="0.2">
      <c r="B160" s="9" t="str">
        <f>$B$49</f>
        <v>Teacher Ed-Practice Teaching</v>
      </c>
      <c r="C160" s="172">
        <f>Data!ME3</f>
        <v>0</v>
      </c>
      <c r="D160" s="172">
        <f>Data!MY3</f>
        <v>0</v>
      </c>
      <c r="E160" s="172">
        <f>Data!NS3</f>
        <v>0</v>
      </c>
      <c r="F160" s="172">
        <f>Data!OM3</f>
        <v>0</v>
      </c>
      <c r="G160" s="172">
        <f>Data!PG3</f>
        <v>0</v>
      </c>
      <c r="H160" s="173">
        <f>Data!QA3</f>
        <v>0</v>
      </c>
      <c r="I160" s="76">
        <f t="shared" si="6"/>
        <v>0</v>
      </c>
      <c r="J160" s="4" t="str">
        <f>IFERROR(H160/#REF!-1,"")</f>
        <v/>
      </c>
      <c r="K160" s="4" t="str">
        <f>IFERROR(I160/#REF!-1,"")</f>
        <v/>
      </c>
    </row>
    <row r="161" spans="2:11" x14ac:dyDescent="0.2">
      <c r="B161" s="9" t="str">
        <f>$B$50</f>
        <v>Technology</v>
      </c>
      <c r="C161" s="172">
        <f>Data!MF3</f>
        <v>0</v>
      </c>
      <c r="D161" s="172">
        <f>Data!MZ3</f>
        <v>0</v>
      </c>
      <c r="E161" s="172">
        <f>Data!NT3</f>
        <v>0</v>
      </c>
      <c r="F161" s="172">
        <f>Data!ON3</f>
        <v>0</v>
      </c>
      <c r="G161" s="172">
        <f>Data!PH3</f>
        <v>0</v>
      </c>
      <c r="H161" s="173">
        <f>Data!QB3</f>
        <v>0</v>
      </c>
      <c r="I161" s="76">
        <f t="shared" si="6"/>
        <v>0</v>
      </c>
      <c r="J161" s="4" t="str">
        <f>IFERROR(H161/#REF!-1,"")</f>
        <v/>
      </c>
      <c r="K161" s="4" t="str">
        <f>IFERROR(I161/#REF!-1,"")</f>
        <v/>
      </c>
    </row>
    <row r="162" spans="2:11" x14ac:dyDescent="0.2">
      <c r="B162" s="9" t="str">
        <f>$B$51</f>
        <v>Nursing</v>
      </c>
      <c r="C162" s="172">
        <f>Data!MG3</f>
        <v>0</v>
      </c>
      <c r="D162" s="172">
        <f>Data!NA3</f>
        <v>0</v>
      </c>
      <c r="E162" s="172">
        <f>Data!NU3</f>
        <v>0</v>
      </c>
      <c r="F162" s="172">
        <f>Data!OO3</f>
        <v>0</v>
      </c>
      <c r="G162" s="172">
        <f>Data!PI3</f>
        <v>0</v>
      </c>
      <c r="H162" s="173">
        <f>Data!QC3</f>
        <v>8533865</v>
      </c>
      <c r="I162" s="76">
        <f t="shared" si="6"/>
        <v>8533865</v>
      </c>
      <c r="J162" s="4" t="str">
        <f>IFERROR(H162/#REF!-1,"")</f>
        <v/>
      </c>
      <c r="K162" s="4" t="str">
        <f>IFERROR(I162/#REF!-1,"")</f>
        <v/>
      </c>
    </row>
    <row r="163" spans="2:11" ht="15" thickBot="1" x14ac:dyDescent="0.25">
      <c r="B163" s="39" t="str">
        <f>$B$52</f>
        <v>Totals</v>
      </c>
      <c r="C163" s="40">
        <f t="shared" ref="C163:H163" si="7">SUM(C143:C162)</f>
        <v>1666926</v>
      </c>
      <c r="D163" s="40">
        <f t="shared" si="7"/>
        <v>3333855</v>
      </c>
      <c r="E163" s="40">
        <f t="shared" si="7"/>
        <v>11232756</v>
      </c>
      <c r="F163" s="40">
        <f t="shared" si="7"/>
        <v>30887448</v>
      </c>
      <c r="G163" s="41">
        <f t="shared" si="7"/>
        <v>170522</v>
      </c>
      <c r="H163" s="77">
        <f t="shared" si="7"/>
        <v>782840477</v>
      </c>
      <c r="I163" s="76">
        <f>SUM(I143:I162)</f>
        <v>830131984</v>
      </c>
    </row>
    <row r="164" spans="2:11" ht="15" customHeight="1" thickTop="1" x14ac:dyDescent="0.2">
      <c r="B164" s="14"/>
      <c r="C164" s="46"/>
      <c r="D164" s="46"/>
      <c r="E164" s="46"/>
      <c r="F164" s="46"/>
      <c r="G164" s="46"/>
      <c r="H164" s="47"/>
      <c r="I164" s="48"/>
    </row>
    <row r="165" spans="2:11" ht="14.25" customHeight="1" x14ac:dyDescent="0.2">
      <c r="B165" s="352" t="s">
        <v>69</v>
      </c>
      <c r="C165" s="352"/>
      <c r="D165" s="352"/>
      <c r="E165" s="352"/>
      <c r="F165" s="352"/>
      <c r="G165" s="352"/>
      <c r="H165" s="78"/>
      <c r="I165" s="78"/>
    </row>
    <row r="166" spans="2:11" ht="43.5" customHeight="1" thickBot="1" x14ac:dyDescent="0.25">
      <c r="B166" s="366" t="s">
        <v>44</v>
      </c>
      <c r="C166" s="366"/>
      <c r="D166" s="366"/>
      <c r="E166" s="366"/>
      <c r="F166" s="366"/>
      <c r="G166" s="366"/>
      <c r="H166" s="55"/>
    </row>
    <row r="167" spans="2:11" ht="15" thickBot="1" x14ac:dyDescent="0.25">
      <c r="B167" s="68" t="s">
        <v>33</v>
      </c>
      <c r="C167" s="69" t="s">
        <v>27</v>
      </c>
      <c r="D167" s="69" t="s">
        <v>28</v>
      </c>
      <c r="E167" s="69" t="s">
        <v>29</v>
      </c>
      <c r="F167" s="69" t="s">
        <v>30</v>
      </c>
      <c r="G167" s="69" t="s">
        <v>31</v>
      </c>
      <c r="H167" s="70" t="s">
        <v>1</v>
      </c>
      <c r="I167" s="1"/>
    </row>
    <row r="168" spans="2:11" x14ac:dyDescent="0.2">
      <c r="B168" s="9" t="str">
        <f>$B$32</f>
        <v>Liberal Arts</v>
      </c>
      <c r="C168" s="21">
        <f t="shared" ref="C168:G183" si="8">C143+$H$140*IF($H116=0,0,$H143*C116/$H116)+IF($H32=0,0,$H$141*$H143*C32/$H32)</f>
        <v>26509384.248526681</v>
      </c>
      <c r="D168" s="21">
        <f t="shared" si="8"/>
        <v>24279392.791858964</v>
      </c>
      <c r="E168" s="21">
        <f t="shared" si="8"/>
        <v>13172985.48568543</v>
      </c>
      <c r="F168" s="21">
        <f t="shared" si="8"/>
        <v>35498582.501119897</v>
      </c>
      <c r="G168" s="21">
        <f t="shared" si="8"/>
        <v>12830.972809026112</v>
      </c>
      <c r="H168" s="40">
        <f t="shared" ref="H168:H188" si="9">SUM(C168:G168)</f>
        <v>99473176.000000015</v>
      </c>
      <c r="I168" s="56"/>
    </row>
    <row r="169" spans="2:11" x14ac:dyDescent="0.2">
      <c r="B169" s="9" t="str">
        <f>$B$33</f>
        <v>Science</v>
      </c>
      <c r="C169" s="22">
        <f t="shared" si="8"/>
        <v>79019372.772387266</v>
      </c>
      <c r="D169" s="22">
        <f t="shared" si="8"/>
        <v>78946673.106437087</v>
      </c>
      <c r="E169" s="22">
        <f t="shared" si="8"/>
        <v>25692083.831118356</v>
      </c>
      <c r="F169" s="22">
        <f t="shared" si="8"/>
        <v>121148634.2900573</v>
      </c>
      <c r="G169" s="22">
        <f t="shared" si="8"/>
        <v>0</v>
      </c>
      <c r="H169" s="75">
        <f t="shared" si="9"/>
        <v>304806764</v>
      </c>
      <c r="I169" s="56"/>
    </row>
    <row r="170" spans="2:11" x14ac:dyDescent="0.2">
      <c r="B170" s="9" t="str">
        <f>$B$34</f>
        <v>Fine Arts</v>
      </c>
      <c r="C170" s="22">
        <f t="shared" si="8"/>
        <v>5065809.009581646</v>
      </c>
      <c r="D170" s="22">
        <f t="shared" si="8"/>
        <v>4392512.8979898356</v>
      </c>
      <c r="E170" s="22">
        <f t="shared" si="8"/>
        <v>4229391.6360871773</v>
      </c>
      <c r="F170" s="22">
        <f t="shared" si="8"/>
        <v>2625485.4563413421</v>
      </c>
      <c r="G170" s="22">
        <f t="shared" si="8"/>
        <v>0</v>
      </c>
      <c r="H170" s="75">
        <f t="shared" si="9"/>
        <v>16313199</v>
      </c>
      <c r="I170" s="56"/>
    </row>
    <row r="171" spans="2:11" x14ac:dyDescent="0.2">
      <c r="B171" s="9" t="str">
        <f>$B$35</f>
        <v>Teacher Education</v>
      </c>
      <c r="C171" s="22">
        <f t="shared" si="8"/>
        <v>1848010.744197095</v>
      </c>
      <c r="D171" s="22">
        <f t="shared" si="8"/>
        <v>11190856.498655206</v>
      </c>
      <c r="E171" s="22">
        <f t="shared" si="8"/>
        <v>11382058.295230374</v>
      </c>
      <c r="F171" s="22">
        <f t="shared" si="8"/>
        <v>23513821.461917326</v>
      </c>
      <c r="G171" s="22">
        <f t="shared" si="8"/>
        <v>0</v>
      </c>
      <c r="H171" s="75">
        <f t="shared" si="9"/>
        <v>47934747</v>
      </c>
      <c r="I171" s="56"/>
    </row>
    <row r="172" spans="2:11" x14ac:dyDescent="0.2">
      <c r="B172" s="9" t="str">
        <f>$B$36</f>
        <v>Agriculture</v>
      </c>
      <c r="C172" s="22">
        <f t="shared" si="8"/>
        <v>0</v>
      </c>
      <c r="D172" s="22">
        <f t="shared" si="8"/>
        <v>0</v>
      </c>
      <c r="E172" s="22">
        <f t="shared" si="8"/>
        <v>0</v>
      </c>
      <c r="F172" s="22">
        <f t="shared" si="8"/>
        <v>0</v>
      </c>
      <c r="G172" s="22">
        <f t="shared" si="8"/>
        <v>0</v>
      </c>
      <c r="H172" s="75">
        <f t="shared" si="9"/>
        <v>0</v>
      </c>
      <c r="I172" s="56"/>
    </row>
    <row r="173" spans="2:11" x14ac:dyDescent="0.2">
      <c r="B173" s="9" t="str">
        <f>$B$37</f>
        <v>Engineering</v>
      </c>
      <c r="C173" s="22">
        <f t="shared" si="8"/>
        <v>21744766.250278916</v>
      </c>
      <c r="D173" s="22">
        <f t="shared" si="8"/>
        <v>54864618.636996537</v>
      </c>
      <c r="E173" s="22">
        <f t="shared" si="8"/>
        <v>65516948.479846358</v>
      </c>
      <c r="F173" s="22">
        <f t="shared" si="8"/>
        <v>103293111.6328782</v>
      </c>
      <c r="G173" s="22">
        <f t="shared" si="8"/>
        <v>0</v>
      </c>
      <c r="H173" s="75">
        <f t="shared" si="9"/>
        <v>245419445</v>
      </c>
      <c r="I173" s="56"/>
    </row>
    <row r="174" spans="2:11" x14ac:dyDescent="0.2">
      <c r="B174" s="9" t="str">
        <f>$B$38</f>
        <v>Home Economics</v>
      </c>
      <c r="C174" s="22">
        <f t="shared" si="8"/>
        <v>1131455.4157361186</v>
      </c>
      <c r="D174" s="22">
        <f t="shared" si="8"/>
        <v>2668917.4454346425</v>
      </c>
      <c r="E174" s="22">
        <f t="shared" si="8"/>
        <v>638049.32073996367</v>
      </c>
      <c r="F174" s="22">
        <f t="shared" si="8"/>
        <v>1358465.8180892756</v>
      </c>
      <c r="G174" s="22">
        <f t="shared" si="8"/>
        <v>0</v>
      </c>
      <c r="H174" s="75">
        <f t="shared" si="9"/>
        <v>5796888.0000000009</v>
      </c>
      <c r="I174" s="56"/>
    </row>
    <row r="175" spans="2:11" x14ac:dyDescent="0.2">
      <c r="B175" s="9" t="str">
        <f>$B$39</f>
        <v>Law</v>
      </c>
      <c r="C175" s="22">
        <f t="shared" si="8"/>
        <v>0</v>
      </c>
      <c r="D175" s="22">
        <f t="shared" si="8"/>
        <v>4702.9287142449639</v>
      </c>
      <c r="E175" s="22">
        <f t="shared" si="8"/>
        <v>0</v>
      </c>
      <c r="F175" s="22">
        <f t="shared" si="8"/>
        <v>0</v>
      </c>
      <c r="G175" s="22">
        <f t="shared" si="8"/>
        <v>10751003.071285754</v>
      </c>
      <c r="H175" s="75">
        <f t="shared" si="9"/>
        <v>10755706</v>
      </c>
      <c r="I175" s="56"/>
    </row>
    <row r="176" spans="2:11" x14ac:dyDescent="0.2">
      <c r="B176" s="9" t="str">
        <f>$B$40</f>
        <v>Social Service</v>
      </c>
      <c r="C176" s="22">
        <f t="shared" si="8"/>
        <v>882202.7337841813</v>
      </c>
      <c r="D176" s="22">
        <f t="shared" si="8"/>
        <v>1393485.6990551292</v>
      </c>
      <c r="E176" s="22">
        <f t="shared" si="8"/>
        <v>4985624.5181246595</v>
      </c>
      <c r="F176" s="22">
        <f t="shared" si="8"/>
        <v>3811392.0490360297</v>
      </c>
      <c r="G176" s="22">
        <f t="shared" si="8"/>
        <v>0</v>
      </c>
      <c r="H176" s="75">
        <f t="shared" si="9"/>
        <v>11072705</v>
      </c>
      <c r="I176" s="56"/>
    </row>
    <row r="177" spans="2:9" x14ac:dyDescent="0.2">
      <c r="B177" s="9" t="str">
        <f>$B$41</f>
        <v>Library Science</v>
      </c>
      <c r="C177" s="22">
        <f t="shared" si="8"/>
        <v>228048.81306953452</v>
      </c>
      <c r="D177" s="22">
        <f t="shared" si="8"/>
        <v>337296.7395123553</v>
      </c>
      <c r="E177" s="22">
        <f t="shared" si="8"/>
        <v>2728999.8162829699</v>
      </c>
      <c r="F177" s="22">
        <f t="shared" si="8"/>
        <v>677296.6311351402</v>
      </c>
      <c r="G177" s="22">
        <f t="shared" si="8"/>
        <v>0</v>
      </c>
      <c r="H177" s="75">
        <f t="shared" si="9"/>
        <v>3971641.9999999995</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-250389</v>
      </c>
      <c r="D180" s="22">
        <f t="shared" si="8"/>
        <v>0</v>
      </c>
      <c r="E180" s="22">
        <f t="shared" si="8"/>
        <v>0</v>
      </c>
      <c r="F180" s="22">
        <f t="shared" si="8"/>
        <v>0</v>
      </c>
      <c r="G180" s="22">
        <f t="shared" si="8"/>
        <v>0</v>
      </c>
      <c r="H180" s="75">
        <f t="shared" si="9"/>
        <v>-250389</v>
      </c>
      <c r="I180" s="56"/>
    </row>
    <row r="181" spans="2:9" x14ac:dyDescent="0.2">
      <c r="B181" s="9" t="str">
        <f>$B$45</f>
        <v>Health Services</v>
      </c>
      <c r="C181" s="22">
        <f t="shared" si="8"/>
        <v>1121372.8697716999</v>
      </c>
      <c r="D181" s="22">
        <f t="shared" si="8"/>
        <v>2181354.7663368382</v>
      </c>
      <c r="E181" s="22">
        <f t="shared" si="8"/>
        <v>975524.28785360383</v>
      </c>
      <c r="F181" s="22">
        <f t="shared" si="8"/>
        <v>1537750.4256353665</v>
      </c>
      <c r="G181" s="22">
        <f t="shared" si="8"/>
        <v>258060.65040249142</v>
      </c>
      <c r="H181" s="75">
        <f t="shared" si="9"/>
        <v>6074063</v>
      </c>
      <c r="I181" s="56"/>
    </row>
    <row r="182" spans="2:9" x14ac:dyDescent="0.2">
      <c r="B182" s="9" t="str">
        <f>$B$46</f>
        <v>Pharmacy</v>
      </c>
      <c r="C182" s="22">
        <f>C157+$H$140*IF($H130=0,0,$H157*C130/$H130)+IF($H46=0,0,$H$141*$H157*C46/$H46)</f>
        <v>40381.254249724727</v>
      </c>
      <c r="D182" s="22">
        <f t="shared" si="8"/>
        <v>186606.70181722086</v>
      </c>
      <c r="E182" s="22">
        <f t="shared" si="8"/>
        <v>1290652.8724272186</v>
      </c>
      <c r="F182" s="22">
        <f t="shared" si="8"/>
        <v>5931666.5509306323</v>
      </c>
      <c r="G182" s="22">
        <f t="shared" si="8"/>
        <v>13930375.620575204</v>
      </c>
      <c r="H182" s="75">
        <f t="shared" si="9"/>
        <v>21379683</v>
      </c>
      <c r="I182" s="56"/>
    </row>
    <row r="183" spans="2:9" x14ac:dyDescent="0.2">
      <c r="B183" s="9" t="str">
        <f>$B$47</f>
        <v>Business Administration</v>
      </c>
      <c r="C183" s="22">
        <f t="shared" si="8"/>
        <v>3028075.9398436551</v>
      </c>
      <c r="D183" s="22">
        <f t="shared" si="8"/>
        <v>14796727.554361125</v>
      </c>
      <c r="E183" s="22">
        <f t="shared" si="8"/>
        <v>18311363.685535766</v>
      </c>
      <c r="F183" s="22">
        <f t="shared" si="8"/>
        <v>12714322.820259454</v>
      </c>
      <c r="G183" s="22">
        <f t="shared" si="8"/>
        <v>0</v>
      </c>
      <c r="H183" s="75">
        <f t="shared" si="9"/>
        <v>48850490</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0</v>
      </c>
      <c r="D186" s="22">
        <f t="shared" si="10"/>
        <v>0</v>
      </c>
      <c r="E186" s="22">
        <f t="shared" si="10"/>
        <v>0</v>
      </c>
      <c r="F186" s="22">
        <f t="shared" si="10"/>
        <v>0</v>
      </c>
      <c r="G186" s="22">
        <f t="shared" si="10"/>
        <v>0</v>
      </c>
      <c r="H186" s="75">
        <f t="shared" si="9"/>
        <v>0</v>
      </c>
      <c r="I186" s="56"/>
    </row>
    <row r="187" spans="2:9" x14ac:dyDescent="0.2">
      <c r="B187" s="9" t="str">
        <f>$B$51</f>
        <v>Nursing</v>
      </c>
      <c r="C187" s="22">
        <f t="shared" si="10"/>
        <v>529168.71819813247</v>
      </c>
      <c r="D187" s="22">
        <f t="shared" si="10"/>
        <v>2737019.7488238588</v>
      </c>
      <c r="E187" s="22">
        <f t="shared" si="10"/>
        <v>3815832.1857722267</v>
      </c>
      <c r="F187" s="22">
        <f t="shared" si="10"/>
        <v>1451844.3472057818</v>
      </c>
      <c r="G187" s="22">
        <f t="shared" si="10"/>
        <v>0</v>
      </c>
      <c r="H187" s="75">
        <f t="shared" si="9"/>
        <v>8533865</v>
      </c>
      <c r="I187" s="56"/>
    </row>
    <row r="188" spans="2:9" x14ac:dyDescent="0.2">
      <c r="B188" s="39" t="str">
        <f>$B$52</f>
        <v>Totals</v>
      </c>
      <c r="C188" s="40">
        <f>SUM(C168:C187)</f>
        <v>140897659.76962459</v>
      </c>
      <c r="D188" s="40">
        <f>SUM(D168:D187)</f>
        <v>197980165.51599303</v>
      </c>
      <c r="E188" s="40">
        <f>SUM(E168:E187)</f>
        <v>152739514.41470411</v>
      </c>
      <c r="F188" s="40">
        <f>SUM(F168:F187)</f>
        <v>313562373.98460567</v>
      </c>
      <c r="G188" s="40">
        <f>SUM(G168:G187)</f>
        <v>24952270.315072477</v>
      </c>
      <c r="H188" s="40">
        <f t="shared" si="9"/>
        <v>830131983.99999976</v>
      </c>
      <c r="I188" s="56"/>
    </row>
    <row r="189" spans="2:9" x14ac:dyDescent="0.2">
      <c r="B189" s="50"/>
      <c r="C189" s="46"/>
      <c r="D189" s="46"/>
      <c r="E189" s="46"/>
      <c r="F189" s="46"/>
      <c r="G189" s="46"/>
      <c r="H189" s="47"/>
      <c r="I189" s="1"/>
    </row>
    <row r="190" spans="2:9" ht="15" customHeight="1" x14ac:dyDescent="0.2">
      <c r="B190" s="365" t="s">
        <v>36</v>
      </c>
      <c r="C190" s="365"/>
      <c r="D190" s="365"/>
      <c r="E190" s="365"/>
      <c r="F190" s="365"/>
      <c r="G190" s="365"/>
      <c r="H190" s="17">
        <f>H15</f>
        <v>301590491</v>
      </c>
    </row>
    <row r="191" spans="2:9" ht="43.5" customHeight="1" thickBot="1" x14ac:dyDescent="0.25">
      <c r="B191" s="366" t="s">
        <v>236</v>
      </c>
      <c r="C191" s="366"/>
      <c r="D191" s="366"/>
      <c r="E191" s="366"/>
      <c r="F191" s="366"/>
      <c r="G191" s="366"/>
      <c r="H191" s="366"/>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27881759.260233555</v>
      </c>
      <c r="D193" s="42">
        <f t="shared" si="11"/>
        <v>24941685.74561967</v>
      </c>
      <c r="E193" s="42">
        <f t="shared" si="11"/>
        <v>14127500.396064783</v>
      </c>
      <c r="F193" s="42">
        <f t="shared" si="11"/>
        <v>30036955.901138246</v>
      </c>
      <c r="G193" s="42">
        <f t="shared" si="11"/>
        <v>13760.705470934543</v>
      </c>
      <c r="H193" s="42">
        <f>SUM(C193:G193)</f>
        <v>97001662.008527175</v>
      </c>
      <c r="I193" s="1"/>
    </row>
    <row r="194" spans="2:9" x14ac:dyDescent="0.2">
      <c r="B194" s="9" t="str">
        <f>$B$33</f>
        <v>Science</v>
      </c>
      <c r="C194" s="43">
        <f t="shared" si="11"/>
        <v>13701586.020263558</v>
      </c>
      <c r="D194" s="43">
        <f t="shared" si="11"/>
        <v>13556809.865501743</v>
      </c>
      <c r="E194" s="43">
        <f t="shared" si="11"/>
        <v>3705526.4021411566</v>
      </c>
      <c r="F194" s="43">
        <f t="shared" si="11"/>
        <v>18436024.52857535</v>
      </c>
      <c r="G194" s="43">
        <f t="shared" si="11"/>
        <v>0</v>
      </c>
      <c r="H194" s="43">
        <f t="shared" ref="H194:H213" si="12">SUM(C194:G194)</f>
        <v>49399946.816481806</v>
      </c>
      <c r="I194" s="1"/>
    </row>
    <row r="195" spans="2:9" x14ac:dyDescent="0.2">
      <c r="B195" s="9" t="str">
        <f>$B$34</f>
        <v>Fine Arts</v>
      </c>
      <c r="C195" s="43">
        <f t="shared" si="11"/>
        <v>5843422.3704677541</v>
      </c>
      <c r="D195" s="43">
        <f t="shared" si="11"/>
        <v>5066773.7536361748</v>
      </c>
      <c r="E195" s="43">
        <f t="shared" si="11"/>
        <v>4878613.0019974858</v>
      </c>
      <c r="F195" s="43">
        <f t="shared" si="11"/>
        <v>3028503.526268892</v>
      </c>
      <c r="G195" s="43">
        <f t="shared" si="11"/>
        <v>0</v>
      </c>
      <c r="H195" s="43">
        <f t="shared" si="12"/>
        <v>18817312.652370308</v>
      </c>
      <c r="I195" s="1"/>
    </row>
    <row r="196" spans="2:9" x14ac:dyDescent="0.2">
      <c r="B196" s="9" t="str">
        <f>$B$35</f>
        <v>Teacher Education</v>
      </c>
      <c r="C196" s="43">
        <f t="shared" si="11"/>
        <v>291105.62842376094</v>
      </c>
      <c r="D196" s="43">
        <f t="shared" si="11"/>
        <v>1772626.8623520122</v>
      </c>
      <c r="E196" s="43">
        <f t="shared" si="11"/>
        <v>1800579.1026240133</v>
      </c>
      <c r="F196" s="43">
        <f t="shared" si="11"/>
        <v>3700902.2784411497</v>
      </c>
      <c r="G196" s="43">
        <f t="shared" si="11"/>
        <v>0</v>
      </c>
      <c r="H196" s="43">
        <f t="shared" si="12"/>
        <v>7565213.8718409361</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4789169.6664247969</v>
      </c>
      <c r="D198" s="43">
        <f t="shared" si="11"/>
        <v>12128357.305134051</v>
      </c>
      <c r="E198" s="43">
        <f t="shared" si="11"/>
        <v>13212793.89537956</v>
      </c>
      <c r="F198" s="43">
        <f t="shared" si="11"/>
        <v>21681292.707366467</v>
      </c>
      <c r="G198" s="43">
        <f t="shared" si="11"/>
        <v>0</v>
      </c>
      <c r="H198" s="43">
        <f t="shared" si="12"/>
        <v>51811613.574304871</v>
      </c>
      <c r="I198" s="1"/>
    </row>
    <row r="199" spans="2:9" x14ac:dyDescent="0.2">
      <c r="B199" s="9" t="str">
        <f>$B$38</f>
        <v>Home Economics</v>
      </c>
      <c r="C199" s="43">
        <f t="shared" si="11"/>
        <v>643594.01982148411</v>
      </c>
      <c r="D199" s="43">
        <f t="shared" si="11"/>
        <v>1518132.5604079966</v>
      </c>
      <c r="E199" s="43">
        <f t="shared" si="11"/>
        <v>362934.96099644148</v>
      </c>
      <c r="F199" s="43">
        <f t="shared" si="11"/>
        <v>772721.98665056797</v>
      </c>
      <c r="G199" s="43">
        <f t="shared" si="11"/>
        <v>0</v>
      </c>
      <c r="H199" s="43">
        <f t="shared" si="12"/>
        <v>3297383.5278764903</v>
      </c>
      <c r="I199" s="1"/>
    </row>
    <row r="200" spans="2:9" x14ac:dyDescent="0.2">
      <c r="B200" s="9" t="str">
        <f>$B$39</f>
        <v>Law</v>
      </c>
      <c r="C200" s="43">
        <f t="shared" si="11"/>
        <v>0</v>
      </c>
      <c r="D200" s="43">
        <f t="shared" si="11"/>
        <v>7618.2625455873313</v>
      </c>
      <c r="E200" s="43">
        <f t="shared" si="11"/>
        <v>0</v>
      </c>
      <c r="F200" s="43">
        <f t="shared" si="11"/>
        <v>0</v>
      </c>
      <c r="G200" s="43">
        <f t="shared" si="11"/>
        <v>17415523.177586582</v>
      </c>
      <c r="H200" s="43">
        <f t="shared" si="12"/>
        <v>17423141.440132167</v>
      </c>
      <c r="I200" s="1"/>
    </row>
    <row r="201" spans="2:9" x14ac:dyDescent="0.2">
      <c r="B201" s="9" t="str">
        <f>$B$40</f>
        <v>Social Service</v>
      </c>
      <c r="C201" s="43">
        <f t="shared" si="11"/>
        <v>302433.02317131823</v>
      </c>
      <c r="D201" s="43">
        <f t="shared" si="11"/>
        <v>477708.89453437005</v>
      </c>
      <c r="E201" s="43">
        <f t="shared" si="11"/>
        <v>1709150.7854954733</v>
      </c>
      <c r="F201" s="43">
        <f t="shared" si="11"/>
        <v>1306605.3592201648</v>
      </c>
      <c r="G201" s="43">
        <f t="shared" si="11"/>
        <v>0</v>
      </c>
      <c r="H201" s="43">
        <f t="shared" si="12"/>
        <v>3795898.0624213265</v>
      </c>
      <c r="I201" s="1"/>
    </row>
    <row r="202" spans="2:9" x14ac:dyDescent="0.2">
      <c r="B202" s="9" t="str">
        <f>$B$41</f>
        <v>Library Science</v>
      </c>
      <c r="C202" s="43">
        <f t="shared" si="11"/>
        <v>136049.56918126595</v>
      </c>
      <c r="D202" s="43">
        <f t="shared" si="11"/>
        <v>201224.79691621792</v>
      </c>
      <c r="E202" s="43">
        <f t="shared" si="11"/>
        <v>1615776.6531138215</v>
      </c>
      <c r="F202" s="43">
        <f t="shared" si="11"/>
        <v>391769.69306846213</v>
      </c>
      <c r="G202" s="43">
        <f t="shared" si="11"/>
        <v>0</v>
      </c>
      <c r="H202" s="43">
        <f t="shared" si="12"/>
        <v>2344820.7122797673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208655.56120401074</v>
      </c>
      <c r="D205" s="43">
        <f t="shared" si="11"/>
        <v>0</v>
      </c>
      <c r="E205" s="43">
        <f t="shared" si="11"/>
        <v>0</v>
      </c>
      <c r="F205" s="43">
        <f t="shared" si="11"/>
        <v>0</v>
      </c>
      <c r="G205" s="43">
        <f t="shared" si="11"/>
        <v>0</v>
      </c>
      <c r="H205" s="43">
        <f t="shared" si="12"/>
        <v>208655.56120401074</v>
      </c>
      <c r="I205" s="1"/>
    </row>
    <row r="206" spans="2:9" x14ac:dyDescent="0.2">
      <c r="B206" s="9" t="str">
        <f>$B$45</f>
        <v>Health Services</v>
      </c>
      <c r="C206" s="43">
        <f t="shared" si="11"/>
        <v>985933.33885618951</v>
      </c>
      <c r="D206" s="43">
        <f t="shared" si="11"/>
        <v>1917890.512584094</v>
      </c>
      <c r="E206" s="43">
        <f t="shared" si="11"/>
        <v>857700.36371097795</v>
      </c>
      <c r="F206" s="43">
        <f t="shared" si="11"/>
        <v>1352020.7705603489</v>
      </c>
      <c r="G206" s="43">
        <f t="shared" si="11"/>
        <v>226892.05841989713</v>
      </c>
      <c r="H206" s="43">
        <f t="shared" si="12"/>
        <v>5340437.0441315072</v>
      </c>
      <c r="I206" s="1"/>
    </row>
    <row r="207" spans="2:9" x14ac:dyDescent="0.2">
      <c r="B207" s="9" t="str">
        <f>$B$46</f>
        <v>Pharmacy</v>
      </c>
      <c r="C207" s="43">
        <f t="shared" si="11"/>
        <v>13027.378951560573</v>
      </c>
      <c r="D207" s="43">
        <f t="shared" si="11"/>
        <v>60201.10728706191</v>
      </c>
      <c r="E207" s="43">
        <f t="shared" si="11"/>
        <v>416376.96442140988</v>
      </c>
      <c r="F207" s="43">
        <f t="shared" si="11"/>
        <v>1693564.2636564155</v>
      </c>
      <c r="G207" s="43">
        <f t="shared" si="11"/>
        <v>4439060.4195870878</v>
      </c>
      <c r="H207" s="43">
        <f t="shared" si="12"/>
        <v>6622230.1339035351</v>
      </c>
      <c r="I207" s="1"/>
    </row>
    <row r="208" spans="2:9" x14ac:dyDescent="0.2">
      <c r="B208" s="9" t="str">
        <f>$B$47</f>
        <v>Business Administration</v>
      </c>
      <c r="C208" s="43">
        <f t="shared" si="11"/>
        <v>2015883.7687122116</v>
      </c>
      <c r="D208" s="43">
        <f t="shared" si="11"/>
        <v>9859666.7187979743</v>
      </c>
      <c r="E208" s="43">
        <f t="shared" si="11"/>
        <v>12167127.778217997</v>
      </c>
      <c r="F208" s="43">
        <f t="shared" si="11"/>
        <v>8435223.2878447231</v>
      </c>
      <c r="G208" s="43">
        <f t="shared" si="11"/>
        <v>0</v>
      </c>
      <c r="H208" s="43">
        <f t="shared" si="12"/>
        <v>32477901.553572908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65650.22332136464</v>
      </c>
      <c r="D211" s="43">
        <f t="shared" si="13"/>
        <v>0</v>
      </c>
      <c r="E211" s="43">
        <f t="shared" si="13"/>
        <v>0</v>
      </c>
      <c r="F211" s="43">
        <f t="shared" si="13"/>
        <v>0</v>
      </c>
      <c r="G211" s="43">
        <f t="shared" si="13"/>
        <v>0</v>
      </c>
      <c r="H211" s="43">
        <f t="shared" si="12"/>
        <v>65650.22332136464</v>
      </c>
      <c r="I211" s="1"/>
    </row>
    <row r="212" spans="2:9" x14ac:dyDescent="0.2">
      <c r="B212" s="9" t="str">
        <f>$B$51</f>
        <v>Nursing</v>
      </c>
      <c r="C212" s="43">
        <f t="shared" si="13"/>
        <v>335998.54461889114</v>
      </c>
      <c r="D212" s="43">
        <f t="shared" si="13"/>
        <v>1737885.5184966701</v>
      </c>
      <c r="E212" s="43">
        <f t="shared" si="13"/>
        <v>2422883.3202671269</v>
      </c>
      <c r="F212" s="43">
        <f t="shared" si="13"/>
        <v>921856.4342491182</v>
      </c>
      <c r="G212" s="43">
        <f t="shared" si="13"/>
        <v>0</v>
      </c>
      <c r="H212" s="43">
        <f t="shared" si="12"/>
        <v>5418623.8176318062</v>
      </c>
      <c r="I212" s="1"/>
    </row>
    <row r="213" spans="2:9" x14ac:dyDescent="0.2">
      <c r="B213" s="39" t="str">
        <f>$B$52</f>
        <v>Totals</v>
      </c>
      <c r="C213" s="42">
        <f>SUM(C193:C212)</f>
        <v>57214268.373651713</v>
      </c>
      <c r="D213" s="42">
        <f>SUM(D193:D212)</f>
        <v>73246581.903813645</v>
      </c>
      <c r="E213" s="42">
        <f>SUM(E193:E212)</f>
        <v>57276963.624430239</v>
      </c>
      <c r="F213" s="42">
        <f>SUM(F193:F212)</f>
        <v>91757440.737039909</v>
      </c>
      <c r="G213" s="42">
        <f>SUM(G193:G212)</f>
        <v>22095236.361064501</v>
      </c>
      <c r="H213" s="42">
        <f t="shared" si="12"/>
        <v>301590491</v>
      </c>
      <c r="I213" s="1"/>
    </row>
    <row r="214" spans="2:9" x14ac:dyDescent="0.2">
      <c r="B214" s="14"/>
      <c r="C214" s="18"/>
      <c r="D214" s="18"/>
      <c r="E214" s="18"/>
      <c r="F214" s="18"/>
      <c r="G214" s="18"/>
      <c r="H214" s="18"/>
      <c r="I214" s="1"/>
    </row>
    <row r="215" spans="2:9" ht="15" customHeight="1" x14ac:dyDescent="0.2">
      <c r="B215" s="365" t="s">
        <v>37</v>
      </c>
      <c r="C215" s="365"/>
      <c r="D215" s="365"/>
      <c r="E215" s="365"/>
      <c r="F215" s="365"/>
      <c r="G215" s="365"/>
      <c r="H215" s="17">
        <f>H17</f>
        <v>158171469</v>
      </c>
    </row>
    <row r="216" spans="2:9" ht="60.75" customHeight="1" thickBot="1" x14ac:dyDescent="0.25">
      <c r="B216" s="366" t="s">
        <v>237</v>
      </c>
      <c r="C216" s="366"/>
      <c r="D216" s="366"/>
      <c r="E216" s="366"/>
      <c r="F216" s="366"/>
      <c r="G216" s="366"/>
      <c r="H216" s="366"/>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27952294.284333065</v>
      </c>
      <c r="D218" s="42">
        <f t="shared" si="14"/>
        <v>23007294.439035818</v>
      </c>
      <c r="E218" s="42">
        <f t="shared" si="14"/>
        <v>2959119.4228074709</v>
      </c>
      <c r="F218" s="42">
        <f t="shared" si="14"/>
        <v>4165473.9251827882</v>
      </c>
      <c r="G218" s="42">
        <f t="shared" si="14"/>
        <v>0</v>
      </c>
      <c r="H218" s="42">
        <f>SUM(C218:G218)</f>
        <v>58084182.071359143</v>
      </c>
      <c r="I218" s="1"/>
    </row>
    <row r="219" spans="2:9" x14ac:dyDescent="0.2">
      <c r="B219" s="9" t="str">
        <f>$B$33</f>
        <v>Science</v>
      </c>
      <c r="C219" s="43">
        <f t="shared" si="14"/>
        <v>10428093.479963841</v>
      </c>
      <c r="D219" s="43">
        <f t="shared" si="14"/>
        <v>11360593.298896911</v>
      </c>
      <c r="E219" s="43">
        <f t="shared" si="14"/>
        <v>665350.14922401903</v>
      </c>
      <c r="F219" s="43">
        <f t="shared" si="14"/>
        <v>2499149.4846571814</v>
      </c>
      <c r="G219" s="43">
        <f t="shared" si="14"/>
        <v>0</v>
      </c>
      <c r="H219" s="43">
        <f t="shared" ref="H219:H238" si="15">SUM(C219:G219)</f>
        <v>24953186.412741952</v>
      </c>
      <c r="I219" s="1"/>
    </row>
    <row r="220" spans="2:9" x14ac:dyDescent="0.2">
      <c r="B220" s="9" t="str">
        <f>$B$34</f>
        <v>Fine Arts</v>
      </c>
      <c r="C220" s="43">
        <f t="shared" si="14"/>
        <v>3986009.9632808017</v>
      </c>
      <c r="D220" s="43">
        <f t="shared" si="14"/>
        <v>3401234.2146585798</v>
      </c>
      <c r="E220" s="43">
        <f t="shared" si="14"/>
        <v>923595.51735817967</v>
      </c>
      <c r="F220" s="43">
        <f t="shared" si="14"/>
        <v>629170.66087025101</v>
      </c>
      <c r="G220" s="43">
        <f t="shared" si="14"/>
        <v>0</v>
      </c>
      <c r="H220" s="43">
        <f t="shared" si="15"/>
        <v>8940010.3561678119</v>
      </c>
      <c r="I220" s="1"/>
    </row>
    <row r="221" spans="2:9" x14ac:dyDescent="0.2">
      <c r="B221" s="9" t="str">
        <f>$B$35</f>
        <v>Teacher Education</v>
      </c>
      <c r="C221" s="43">
        <f t="shared" si="14"/>
        <v>320893.17800930218</v>
      </c>
      <c r="D221" s="43">
        <f t="shared" si="14"/>
        <v>1556499.5887854586</v>
      </c>
      <c r="E221" s="43">
        <f t="shared" si="14"/>
        <v>725255.29113242764</v>
      </c>
      <c r="F221" s="43">
        <f t="shared" si="14"/>
        <v>944598.93163344497</v>
      </c>
      <c r="G221" s="43">
        <f t="shared" si="14"/>
        <v>0</v>
      </c>
      <c r="H221" s="43">
        <f t="shared" si="15"/>
        <v>3547246.9895606334</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4245630.9004678829</v>
      </c>
      <c r="D223" s="43">
        <f t="shared" si="14"/>
        <v>12624755.401463781</v>
      </c>
      <c r="E223" s="43">
        <f t="shared" si="14"/>
        <v>3014437.8601150042</v>
      </c>
      <c r="F223" s="43">
        <f t="shared" si="14"/>
        <v>4057240.3870588057</v>
      </c>
      <c r="G223" s="43">
        <f t="shared" si="14"/>
        <v>0</v>
      </c>
      <c r="H223" s="43">
        <f t="shared" si="15"/>
        <v>23942064.549105473</v>
      </c>
      <c r="I223" s="1"/>
    </row>
    <row r="224" spans="2:9" x14ac:dyDescent="0.2">
      <c r="B224" s="9" t="str">
        <f>$B$38</f>
        <v>Home Economics</v>
      </c>
      <c r="C224" s="43">
        <f t="shared" si="14"/>
        <v>947977.59552271338</v>
      </c>
      <c r="D224" s="43">
        <f t="shared" si="14"/>
        <v>1706163.0107840605</v>
      </c>
      <c r="E224" s="43">
        <f t="shared" si="14"/>
        <v>54623.482064975862</v>
      </c>
      <c r="F224" s="43">
        <f t="shared" si="14"/>
        <v>108907.89038643682</v>
      </c>
      <c r="G224" s="43">
        <f t="shared" si="14"/>
        <v>0</v>
      </c>
      <c r="H224" s="43">
        <f t="shared" si="15"/>
        <v>2817671.9787581861</v>
      </c>
      <c r="I224" s="1"/>
    </row>
    <row r="225" spans="2:9" x14ac:dyDescent="0.2">
      <c r="B225" s="9" t="str">
        <f>$B$39</f>
        <v>Law</v>
      </c>
      <c r="C225" s="43">
        <f t="shared" si="14"/>
        <v>0</v>
      </c>
      <c r="D225" s="43">
        <f t="shared" si="14"/>
        <v>0</v>
      </c>
      <c r="E225" s="43">
        <f t="shared" si="14"/>
        <v>0</v>
      </c>
      <c r="F225" s="43">
        <f t="shared" si="14"/>
        <v>0</v>
      </c>
      <c r="G225" s="43">
        <f t="shared" si="14"/>
        <v>2622273.0900531597</v>
      </c>
      <c r="H225" s="43">
        <f t="shared" si="15"/>
        <v>2622273.0900531597</v>
      </c>
      <c r="I225" s="1"/>
    </row>
    <row r="226" spans="2:9" x14ac:dyDescent="0.2">
      <c r="B226" s="9" t="str">
        <f>$B$40</f>
        <v>Social Service</v>
      </c>
      <c r="C226" s="43">
        <f t="shared" si="14"/>
        <v>124839.00383889431</v>
      </c>
      <c r="D226" s="43">
        <f t="shared" si="14"/>
        <v>521770.75242964318</v>
      </c>
      <c r="E226" s="43">
        <f t="shared" si="14"/>
        <v>1126244.4660877849</v>
      </c>
      <c r="F226" s="43">
        <f t="shared" si="14"/>
        <v>99129.782580843414</v>
      </c>
      <c r="G226" s="43">
        <f t="shared" si="14"/>
        <v>0</v>
      </c>
      <c r="H226" s="43">
        <f t="shared" si="15"/>
        <v>1871984.0049371656</v>
      </c>
      <c r="I226" s="1"/>
    </row>
    <row r="227" spans="2:9" x14ac:dyDescent="0.2">
      <c r="B227" s="9" t="str">
        <f>$B$41</f>
        <v>Library Science</v>
      </c>
      <c r="C227" s="43">
        <f t="shared" si="14"/>
        <v>142515.32296652536</v>
      </c>
      <c r="D227" s="43">
        <f t="shared" si="14"/>
        <v>401584.18714954774</v>
      </c>
      <c r="E227" s="43">
        <f t="shared" si="14"/>
        <v>644223.50985028793</v>
      </c>
      <c r="F227" s="43">
        <f t="shared" si="14"/>
        <v>69458.283032835869</v>
      </c>
      <c r="G227" s="43">
        <f t="shared" si="14"/>
        <v>0</v>
      </c>
      <c r="H227" s="43">
        <f t="shared" si="15"/>
        <v>1257781.302999197</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374517.01151668292</v>
      </c>
      <c r="D230" s="43">
        <f t="shared" si="14"/>
        <v>0</v>
      </c>
      <c r="E230" s="43">
        <f t="shared" si="14"/>
        <v>0</v>
      </c>
      <c r="F230" s="43">
        <f t="shared" si="14"/>
        <v>0</v>
      </c>
      <c r="G230" s="43">
        <f t="shared" si="14"/>
        <v>0</v>
      </c>
      <c r="H230" s="43">
        <f t="shared" si="15"/>
        <v>374517.01151668292</v>
      </c>
      <c r="I230" s="1"/>
    </row>
    <row r="231" spans="2:9" x14ac:dyDescent="0.2">
      <c r="B231" s="9" t="str">
        <f>$B$45</f>
        <v>Health Services</v>
      </c>
      <c r="C231" s="43">
        <f t="shared" si="14"/>
        <v>1289011.5794610952</v>
      </c>
      <c r="D231" s="43">
        <f t="shared" si="14"/>
        <v>2977010.5860087359</v>
      </c>
      <c r="E231" s="43">
        <f t="shared" si="14"/>
        <v>269920.61620911735</v>
      </c>
      <c r="F231" s="43">
        <f t="shared" si="14"/>
        <v>291488.76544605143</v>
      </c>
      <c r="G231" s="43">
        <f t="shared" si="14"/>
        <v>59907.758295547399</v>
      </c>
      <c r="H231" s="43">
        <f t="shared" si="15"/>
        <v>4887339.3054205468</v>
      </c>
      <c r="I231" s="1"/>
    </row>
    <row r="232" spans="2:9" x14ac:dyDescent="0.2">
      <c r="B232" s="9" t="str">
        <f>$B$46</f>
        <v>Pharmacy</v>
      </c>
      <c r="C232" s="43">
        <f t="shared" si="14"/>
        <v>3059.3629259361433</v>
      </c>
      <c r="D232" s="43">
        <f t="shared" si="14"/>
        <v>72476.60131302847</v>
      </c>
      <c r="E232" s="43">
        <f t="shared" si="14"/>
        <v>53233.571579861971</v>
      </c>
      <c r="F232" s="43">
        <f t="shared" si="14"/>
        <v>214106.84332937267</v>
      </c>
      <c r="G232" s="43">
        <f t="shared" si="14"/>
        <v>1793064.4096969906</v>
      </c>
      <c r="H232" s="43">
        <f t="shared" si="15"/>
        <v>2135940.7888451898</v>
      </c>
      <c r="I232" s="1"/>
    </row>
    <row r="233" spans="2:9" x14ac:dyDescent="0.2">
      <c r="B233" s="9" t="str">
        <f>$B$47</f>
        <v>Business Administration</v>
      </c>
      <c r="C233" s="43">
        <f t="shared" si="14"/>
        <v>2955089.6395438197</v>
      </c>
      <c r="D233" s="43">
        <f t="shared" si="14"/>
        <v>12718807.846354272</v>
      </c>
      <c r="E233" s="43">
        <f t="shared" si="14"/>
        <v>4479125.5293280212</v>
      </c>
      <c r="F233" s="43">
        <f t="shared" si="14"/>
        <v>274967.1350159109</v>
      </c>
      <c r="G233" s="43">
        <f t="shared" si="14"/>
        <v>0</v>
      </c>
      <c r="H233" s="43">
        <f t="shared" si="15"/>
        <v>20427990.150242027</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57618.001771797368</v>
      </c>
      <c r="D236" s="43">
        <f t="shared" si="16"/>
        <v>0</v>
      </c>
      <c r="E236" s="43">
        <f t="shared" si="16"/>
        <v>0</v>
      </c>
      <c r="F236" s="43">
        <f t="shared" si="16"/>
        <v>0</v>
      </c>
      <c r="G236" s="43">
        <f t="shared" si="16"/>
        <v>0</v>
      </c>
      <c r="H236" s="43">
        <f t="shared" si="15"/>
        <v>57618.001771797368</v>
      </c>
      <c r="I236" s="1"/>
    </row>
    <row r="237" spans="2:9" x14ac:dyDescent="0.2">
      <c r="B237" s="9" t="str">
        <f>$B$51</f>
        <v>Nursing</v>
      </c>
      <c r="C237" s="43">
        <f t="shared" si="16"/>
        <v>207951.6966601595</v>
      </c>
      <c r="D237" s="43">
        <f t="shared" si="16"/>
        <v>1160385.3338104789</v>
      </c>
      <c r="E237" s="43">
        <f t="shared" si="16"/>
        <v>765145.7220551963</v>
      </c>
      <c r="F237" s="43">
        <f t="shared" si="16"/>
        <v>118180.23399518916</v>
      </c>
      <c r="G237" s="43">
        <f t="shared" si="16"/>
        <v>0</v>
      </c>
      <c r="H237" s="43">
        <f t="shared" si="15"/>
        <v>2251662.9865210238</v>
      </c>
      <c r="I237" s="1"/>
    </row>
    <row r="238" spans="2:9" x14ac:dyDescent="0.2">
      <c r="B238" s="39" t="str">
        <f>$B$52</f>
        <v>Totals</v>
      </c>
      <c r="C238" s="42">
        <f>SUM(C218:C237)</f>
        <v>53035501.020262524</v>
      </c>
      <c r="D238" s="42">
        <f>SUM(D218:D237)</f>
        <v>71508575.260690302</v>
      </c>
      <c r="E238" s="42">
        <f>SUM(E218:E237)</f>
        <v>15680275.137812346</v>
      </c>
      <c r="F238" s="42">
        <f>SUM(F218:F237)</f>
        <v>13471872.323189111</v>
      </c>
      <c r="G238" s="42">
        <f>SUM(G218:G237)</f>
        <v>4475245.2580456976</v>
      </c>
      <c r="H238" s="42">
        <f t="shared" si="15"/>
        <v>158171469</v>
      </c>
      <c r="I238" s="1"/>
    </row>
    <row r="239" spans="2:9" x14ac:dyDescent="0.2">
      <c r="B239" s="44"/>
      <c r="C239" s="45"/>
      <c r="D239" s="45"/>
      <c r="E239" s="45"/>
      <c r="F239" s="45"/>
      <c r="G239" s="45"/>
      <c r="H239" s="45"/>
      <c r="I239" s="1"/>
    </row>
    <row r="240" spans="2:9" ht="15" customHeight="1" x14ac:dyDescent="0.2">
      <c r="B240" s="323" t="s">
        <v>13</v>
      </c>
      <c r="C240" s="11"/>
      <c r="D240" s="11"/>
      <c r="E240" s="11"/>
      <c r="F240" s="11"/>
      <c r="G240" s="11"/>
      <c r="H240" s="17">
        <f>H16</f>
        <v>56376975</v>
      </c>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9963021.8143860586</v>
      </c>
      <c r="D243" s="42">
        <f t="shared" si="17"/>
        <v>8200478.0736225033</v>
      </c>
      <c r="E243" s="42">
        <f t="shared" si="17"/>
        <v>1054717.4074840972</v>
      </c>
      <c r="F243" s="42">
        <f t="shared" si="17"/>
        <v>1484697.7196828201</v>
      </c>
      <c r="G243" s="42">
        <f t="shared" si="17"/>
        <v>0</v>
      </c>
      <c r="H243" s="42">
        <f>SUM(C243:G243)</f>
        <v>20702915.015175477</v>
      </c>
      <c r="I243" s="1"/>
    </row>
    <row r="244" spans="2:9" x14ac:dyDescent="0.2">
      <c r="B244" s="9" t="str">
        <f>$B$33</f>
        <v>Science</v>
      </c>
      <c r="C244" s="43">
        <f t="shared" si="17"/>
        <v>3716879.9729462233</v>
      </c>
      <c r="D244" s="43">
        <f t="shared" si="17"/>
        <v>4049250.4017717554</v>
      </c>
      <c r="E244" s="43">
        <f t="shared" si="17"/>
        <v>237150.41003411805</v>
      </c>
      <c r="F244" s="43">
        <f t="shared" si="17"/>
        <v>890770.56000397133</v>
      </c>
      <c r="G244" s="43">
        <f t="shared" si="17"/>
        <v>0</v>
      </c>
      <c r="H244" s="43">
        <f t="shared" ref="H244:H263" si="18">SUM(C244:G244)</f>
        <v>8894051.3447560687</v>
      </c>
      <c r="I244" s="1"/>
    </row>
    <row r="245" spans="2:9" x14ac:dyDescent="0.2">
      <c r="B245" s="9" t="str">
        <f>$B$34</f>
        <v>Fine Arts</v>
      </c>
      <c r="C245" s="43">
        <f t="shared" si="17"/>
        <v>1420731.4724353522</v>
      </c>
      <c r="D245" s="43">
        <f t="shared" si="17"/>
        <v>1212300.1543910007</v>
      </c>
      <c r="E245" s="43">
        <f t="shared" si="17"/>
        <v>329196.67321427085</v>
      </c>
      <c r="F245" s="43">
        <f t="shared" si="17"/>
        <v>224254.97368691454</v>
      </c>
      <c r="G245" s="43">
        <f t="shared" si="17"/>
        <v>0</v>
      </c>
      <c r="H245" s="43">
        <f t="shared" si="18"/>
        <v>3186483.2737275381</v>
      </c>
      <c r="I245" s="1"/>
    </row>
    <row r="246" spans="2:9" x14ac:dyDescent="0.2">
      <c r="B246" s="9" t="str">
        <f>$B$35</f>
        <v>Teacher Education</v>
      </c>
      <c r="C246" s="43">
        <f t="shared" si="17"/>
        <v>114375.78969631354</v>
      </c>
      <c r="D246" s="43">
        <f t="shared" si="17"/>
        <v>554782.3444977178</v>
      </c>
      <c r="E246" s="43">
        <f t="shared" si="17"/>
        <v>258502.36882348609</v>
      </c>
      <c r="F246" s="43">
        <f t="shared" si="17"/>
        <v>336682.90931612597</v>
      </c>
      <c r="G246" s="43">
        <f t="shared" si="17"/>
        <v>0</v>
      </c>
      <c r="H246" s="43">
        <f t="shared" si="18"/>
        <v>1264343.4123336435</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1513268.0289825553</v>
      </c>
      <c r="D248" s="43">
        <f t="shared" si="17"/>
        <v>4499835.0470490893</v>
      </c>
      <c r="E248" s="43">
        <f t="shared" si="17"/>
        <v>1074434.5295216111</v>
      </c>
      <c r="F248" s="43">
        <f t="shared" si="17"/>
        <v>1446120.0955919842</v>
      </c>
      <c r="G248" s="43">
        <f t="shared" si="17"/>
        <v>0</v>
      </c>
      <c r="H248" s="43">
        <f t="shared" si="18"/>
        <v>8533657.701145241</v>
      </c>
      <c r="I248" s="1"/>
    </row>
    <row r="249" spans="2:9" x14ac:dyDescent="0.2">
      <c r="B249" s="9" t="str">
        <f>$B$38</f>
        <v>Home Economics</v>
      </c>
      <c r="C249" s="43">
        <f t="shared" si="17"/>
        <v>337887.1647410958</v>
      </c>
      <c r="D249" s="43">
        <f t="shared" si="17"/>
        <v>608126.80069942144</v>
      </c>
      <c r="E249" s="43">
        <f t="shared" si="17"/>
        <v>19469.419499354164</v>
      </c>
      <c r="F249" s="43">
        <f t="shared" si="17"/>
        <v>38817.983119439123</v>
      </c>
      <c r="G249" s="43">
        <f t="shared" si="17"/>
        <v>0</v>
      </c>
      <c r="H249" s="43">
        <f t="shared" si="18"/>
        <v>1004301.3680593106</v>
      </c>
      <c r="I249" s="1"/>
    </row>
    <row r="250" spans="2:9" x14ac:dyDescent="0.2">
      <c r="B250" s="9" t="str">
        <f>$B$39</f>
        <v>Law</v>
      </c>
      <c r="C250" s="43">
        <f t="shared" si="17"/>
        <v>0</v>
      </c>
      <c r="D250" s="43">
        <f t="shared" si="17"/>
        <v>0</v>
      </c>
      <c r="E250" s="43">
        <f t="shared" si="17"/>
        <v>0</v>
      </c>
      <c r="F250" s="43">
        <f t="shared" si="17"/>
        <v>0</v>
      </c>
      <c r="G250" s="43">
        <f t="shared" si="17"/>
        <v>934655.44308183494</v>
      </c>
      <c r="H250" s="43">
        <f t="shared" si="18"/>
        <v>934655.44308183494</v>
      </c>
      <c r="I250" s="1"/>
    </row>
    <row r="251" spans="2:9" x14ac:dyDescent="0.2">
      <c r="B251" s="9" t="str">
        <f>$B$40</f>
        <v>Social Service</v>
      </c>
      <c r="C251" s="43">
        <f t="shared" si="17"/>
        <v>44496.301658867742</v>
      </c>
      <c r="D251" s="43">
        <f t="shared" si="17"/>
        <v>185974.47979355356</v>
      </c>
      <c r="E251" s="43">
        <f t="shared" si="17"/>
        <v>401426.73334164586</v>
      </c>
      <c r="F251" s="43">
        <f t="shared" si="17"/>
        <v>35332.777204690719</v>
      </c>
      <c r="G251" s="43">
        <f t="shared" si="17"/>
        <v>0</v>
      </c>
      <c r="H251" s="43">
        <f t="shared" si="18"/>
        <v>667230.29199875786</v>
      </c>
      <c r="I251" s="1"/>
    </row>
    <row r="252" spans="2:9" x14ac:dyDescent="0.2">
      <c r="B252" s="9" t="str">
        <f>$B$41</f>
        <v>Library Science</v>
      </c>
      <c r="C252" s="43">
        <f t="shared" si="17"/>
        <v>50796.662955698579</v>
      </c>
      <c r="D252" s="43">
        <f t="shared" si="17"/>
        <v>143136.44440721086</v>
      </c>
      <c r="E252" s="43">
        <f t="shared" si="17"/>
        <v>229620.25287406248</v>
      </c>
      <c r="F252" s="43">
        <f t="shared" si="17"/>
        <v>24756.979946143834</v>
      </c>
      <c r="G252" s="43">
        <f t="shared" si="17"/>
        <v>0</v>
      </c>
      <c r="H252" s="43">
        <f t="shared" si="18"/>
        <v>448310.34018311574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133488.90497660323</v>
      </c>
      <c r="D255" s="43">
        <f t="shared" si="17"/>
        <v>0</v>
      </c>
      <c r="E255" s="43">
        <f t="shared" si="17"/>
        <v>0</v>
      </c>
      <c r="F255" s="43">
        <f t="shared" si="17"/>
        <v>0</v>
      </c>
      <c r="G255" s="43">
        <f t="shared" si="17"/>
        <v>0</v>
      </c>
      <c r="H255" s="43">
        <f t="shared" si="18"/>
        <v>133488.90497660323</v>
      </c>
      <c r="I255" s="1"/>
    </row>
    <row r="256" spans="2:9" x14ac:dyDescent="0.2">
      <c r="B256" s="9" t="str">
        <f>$B$45</f>
        <v>Health Services</v>
      </c>
      <c r="C256" s="43">
        <f t="shared" si="17"/>
        <v>459441.73149197135</v>
      </c>
      <c r="D256" s="43">
        <f t="shared" si="17"/>
        <v>1061094.3455431261</v>
      </c>
      <c r="E256" s="43">
        <f t="shared" si="17"/>
        <v>96207.665821236107</v>
      </c>
      <c r="F256" s="43">
        <f t="shared" si="17"/>
        <v>103895.19011379294</v>
      </c>
      <c r="G256" s="43">
        <f t="shared" si="17"/>
        <v>21352.891346884549</v>
      </c>
      <c r="H256" s="43">
        <f t="shared" si="18"/>
        <v>1741991.8243170111</v>
      </c>
      <c r="I256" s="1"/>
    </row>
    <row r="257" spans="2:9" x14ac:dyDescent="0.2">
      <c r="B257" s="9" t="str">
        <f>$B$46</f>
        <v>Pharmacy</v>
      </c>
      <c r="C257" s="43">
        <f t="shared" si="17"/>
        <v>1090.4471475284129</v>
      </c>
      <c r="D257" s="43">
        <f t="shared" si="17"/>
        <v>25832.797571789473</v>
      </c>
      <c r="E257" s="43">
        <f t="shared" si="17"/>
        <v>18974.014423034721</v>
      </c>
      <c r="F257" s="43">
        <f t="shared" si="17"/>
        <v>76313.99158155988</v>
      </c>
      <c r="G257" s="43">
        <f t="shared" si="17"/>
        <v>639101.02142932615</v>
      </c>
      <c r="H257" s="43">
        <f t="shared" si="18"/>
        <v>761312.27215323865</v>
      </c>
      <c r="I257" s="1"/>
    </row>
    <row r="258" spans="2:9" x14ac:dyDescent="0.2">
      <c r="B258" s="9" t="str">
        <f>$B$47</f>
        <v>Business Administration</v>
      </c>
      <c r="C258" s="43">
        <f t="shared" si="17"/>
        <v>1053281.0739168196</v>
      </c>
      <c r="D258" s="43">
        <f t="shared" si="17"/>
        <v>4533358.1114032567</v>
      </c>
      <c r="E258" s="43">
        <f t="shared" si="17"/>
        <v>1596492.3989470417</v>
      </c>
      <c r="F258" s="43">
        <f t="shared" si="17"/>
        <v>98006.393913011154</v>
      </c>
      <c r="G258" s="43">
        <f t="shared" si="17"/>
        <v>0</v>
      </c>
      <c r="H258" s="43">
        <f t="shared" si="18"/>
        <v>7281137.9781801291</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20536.754611785113</v>
      </c>
      <c r="D261" s="43">
        <f t="shared" si="19"/>
        <v>0</v>
      </c>
      <c r="E261" s="43">
        <f t="shared" si="19"/>
        <v>0</v>
      </c>
      <c r="F261" s="43">
        <f t="shared" si="19"/>
        <v>0</v>
      </c>
      <c r="G261" s="43">
        <f t="shared" si="19"/>
        <v>0</v>
      </c>
      <c r="H261" s="43">
        <f t="shared" si="18"/>
        <v>20536.754611785113</v>
      </c>
      <c r="I261" s="1"/>
    </row>
    <row r="262" spans="2:9" x14ac:dyDescent="0.2">
      <c r="B262" s="9" t="str">
        <f>$B$51</f>
        <v>Nursing</v>
      </c>
      <c r="C262" s="43">
        <f t="shared" si="19"/>
        <v>74120.115833389616</v>
      </c>
      <c r="D262" s="43">
        <f t="shared" si="19"/>
        <v>413595.54519026459</v>
      </c>
      <c r="E262" s="43">
        <f t="shared" si="19"/>
        <v>272720.49451385415</v>
      </c>
      <c r="F262" s="43">
        <f t="shared" si="19"/>
        <v>42122.919762735015</v>
      </c>
      <c r="G262" s="43">
        <f t="shared" si="19"/>
        <v>0</v>
      </c>
      <c r="H262" s="43">
        <f t="shared" si="18"/>
        <v>802559.07530024345</v>
      </c>
      <c r="I262" s="1"/>
    </row>
    <row r="263" spans="2:9" x14ac:dyDescent="0.2">
      <c r="B263" s="39" t="str">
        <f>$B$52</f>
        <v>Totals</v>
      </c>
      <c r="C263" s="42">
        <f>SUM(C243:C262)</f>
        <v>18903416.235780265</v>
      </c>
      <c r="D263" s="42">
        <f>SUM(D243:D262)</f>
        <v>25487764.545940686</v>
      </c>
      <c r="E263" s="42">
        <f>SUM(E243:E262)</f>
        <v>5588912.3684978122</v>
      </c>
      <c r="F263" s="42">
        <f>SUM(F243:F262)</f>
        <v>4801772.4939231891</v>
      </c>
      <c r="G263" s="42">
        <f>SUM(G243:G262)</f>
        <v>1595109.3558580456</v>
      </c>
      <c r="H263" s="42">
        <f t="shared" si="18"/>
        <v>56376974.999999993</v>
      </c>
      <c r="I263" s="54"/>
    </row>
    <row r="264" spans="2:9" x14ac:dyDescent="0.2">
      <c r="B264" s="372"/>
      <c r="C264" s="372"/>
      <c r="D264" s="372"/>
      <c r="E264" s="372"/>
      <c r="F264" s="372"/>
      <c r="G264" s="372"/>
      <c r="H264" s="372"/>
      <c r="I264" s="53"/>
    </row>
    <row r="265" spans="2:9" ht="15" customHeight="1" x14ac:dyDescent="0.2">
      <c r="B265" s="323" t="s">
        <v>239</v>
      </c>
      <c r="C265" s="11"/>
      <c r="D265" s="11"/>
      <c r="E265" s="11"/>
      <c r="F265" s="11"/>
      <c r="G265" s="11"/>
      <c r="H265" s="17"/>
    </row>
    <row r="266" spans="2:9" ht="45" customHeight="1" thickBot="1" x14ac:dyDescent="0.25">
      <c r="B266" s="366" t="s">
        <v>240</v>
      </c>
      <c r="C266" s="366"/>
      <c r="D266" s="366"/>
      <c r="E266" s="366"/>
      <c r="F266" s="366"/>
      <c r="G266" s="366"/>
      <c r="H266" s="366"/>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125764881.60747935</v>
      </c>
      <c r="D268" s="42">
        <f t="shared" si="20"/>
        <v>110359152.05013695</v>
      </c>
      <c r="E268" s="42">
        <f t="shared" si="20"/>
        <v>48267480.71204178</v>
      </c>
      <c r="F268" s="42">
        <f t="shared" si="20"/>
        <v>107230392.04712376</v>
      </c>
      <c r="G268" s="42">
        <f t="shared" si="20"/>
        <v>43104.678279960659</v>
      </c>
      <c r="H268" s="42">
        <f>SUM(C268:G268)</f>
        <v>391665011.09506184</v>
      </c>
      <c r="I268" s="1"/>
    </row>
    <row r="269" spans="2:9" x14ac:dyDescent="0.2">
      <c r="B269" s="9" t="str">
        <f>$B$33</f>
        <v>Science</v>
      </c>
      <c r="C269" s="43">
        <f t="shared" si="20"/>
        <v>123307988.24556088</v>
      </c>
      <c r="D269" s="43">
        <f t="shared" si="20"/>
        <v>124181649.6726075</v>
      </c>
      <c r="E269" s="43">
        <f t="shared" si="20"/>
        <v>34746783.792517647</v>
      </c>
      <c r="F269" s="43">
        <f t="shared" si="20"/>
        <v>165098013.8632938</v>
      </c>
      <c r="G269" s="43">
        <f t="shared" si="20"/>
        <v>0</v>
      </c>
      <c r="H269" s="43">
        <f t="shared" ref="H269:H288" si="21">SUM(C269:G269)</f>
        <v>447334435.57397985</v>
      </c>
      <c r="I269" s="1"/>
    </row>
    <row r="270" spans="2:9" x14ac:dyDescent="0.2">
      <c r="B270" s="9" t="str">
        <f>$B$34</f>
        <v>Fine Arts</v>
      </c>
      <c r="C270" s="43">
        <f t="shared" si="20"/>
        <v>23328144.815765552</v>
      </c>
      <c r="D270" s="43">
        <f t="shared" si="20"/>
        <v>20153006.020675592</v>
      </c>
      <c r="E270" s="43">
        <f t="shared" si="20"/>
        <v>16215186.828657113</v>
      </c>
      <c r="F270" s="43">
        <f t="shared" si="20"/>
        <v>10141652.6171674</v>
      </c>
      <c r="G270" s="43">
        <f t="shared" si="20"/>
        <v>0</v>
      </c>
      <c r="H270" s="43">
        <f t="shared" si="21"/>
        <v>69837990.282265663</v>
      </c>
      <c r="I270" s="1"/>
    </row>
    <row r="271" spans="2:9" x14ac:dyDescent="0.2">
      <c r="B271" s="9" t="str">
        <f>$B$35</f>
        <v>Teacher Education</v>
      </c>
      <c r="C271" s="43">
        <f t="shared" si="20"/>
        <v>2923715.3403264717</v>
      </c>
      <c r="D271" s="43">
        <f t="shared" si="20"/>
        <v>17201937.294290394</v>
      </c>
      <c r="E271" s="43">
        <f t="shared" si="20"/>
        <v>16327110.057810301</v>
      </c>
      <c r="F271" s="43">
        <f t="shared" si="20"/>
        <v>32937129.581308044</v>
      </c>
      <c r="G271" s="43">
        <f t="shared" si="20"/>
        <v>0</v>
      </c>
      <c r="H271" s="43">
        <f t="shared" si="21"/>
        <v>69389892.27373521</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38039891.846154153</v>
      </c>
      <c r="D273" s="43">
        <f t="shared" si="20"/>
        <v>98671730.390643463</v>
      </c>
      <c r="E273" s="43">
        <f t="shared" si="20"/>
        <v>98674114.764862537</v>
      </c>
      <c r="F273" s="43">
        <f t="shared" si="20"/>
        <v>156495557.82289547</v>
      </c>
      <c r="G273" s="43">
        <f t="shared" si="20"/>
        <v>0</v>
      </c>
      <c r="H273" s="43">
        <f t="shared" si="21"/>
        <v>391881294.82455564</v>
      </c>
      <c r="I273" s="1"/>
    </row>
    <row r="274" spans="2:9" x14ac:dyDescent="0.2">
      <c r="B274" s="9" t="str">
        <f>$B$38</f>
        <v>Home Economics</v>
      </c>
      <c r="C274" s="43">
        <f t="shared" si="20"/>
        <v>3833234.1958214119</v>
      </c>
      <c r="D274" s="43">
        <f t="shared" si="20"/>
        <v>8323115.817326121</v>
      </c>
      <c r="E274" s="43">
        <f t="shared" si="20"/>
        <v>1510603.1833007352</v>
      </c>
      <c r="F274" s="43">
        <f t="shared" si="20"/>
        <v>3206188.6782457195</v>
      </c>
      <c r="G274" s="43">
        <f t="shared" si="20"/>
        <v>0</v>
      </c>
      <c r="H274" s="43">
        <f t="shared" si="21"/>
        <v>16873141.87469399</v>
      </c>
      <c r="I274" s="1"/>
    </row>
    <row r="275" spans="2:9" x14ac:dyDescent="0.2">
      <c r="B275" s="9" t="str">
        <f>$B$39</f>
        <v>Law</v>
      </c>
      <c r="C275" s="43">
        <f t="shared" si="20"/>
        <v>0</v>
      </c>
      <c r="D275" s="43">
        <f t="shared" si="20"/>
        <v>21463.191259832296</v>
      </c>
      <c r="E275" s="43">
        <f t="shared" si="20"/>
        <v>0</v>
      </c>
      <c r="F275" s="43">
        <f t="shared" si="20"/>
        <v>0</v>
      </c>
      <c r="G275" s="43">
        <f t="shared" si="20"/>
        <v>52622276.782007329</v>
      </c>
      <c r="H275" s="43">
        <f t="shared" si="21"/>
        <v>52643739.97326716</v>
      </c>
      <c r="I275" s="1"/>
    </row>
    <row r="276" spans="2:9" x14ac:dyDescent="0.2">
      <c r="B276" s="9" t="str">
        <f>$B$40</f>
        <v>Social Service</v>
      </c>
      <c r="C276" s="43">
        <f t="shared" si="20"/>
        <v>1716894.0624532616</v>
      </c>
      <c r="D276" s="43">
        <f t="shared" si="20"/>
        <v>3152195.825812696</v>
      </c>
      <c r="E276" s="43">
        <f t="shared" si="20"/>
        <v>10273446.503049564</v>
      </c>
      <c r="F276" s="43">
        <f t="shared" si="20"/>
        <v>6820400.9680417292</v>
      </c>
      <c r="G276" s="43">
        <f t="shared" si="20"/>
        <v>0</v>
      </c>
      <c r="H276" s="43">
        <f t="shared" si="21"/>
        <v>21962937.359357253</v>
      </c>
      <c r="I276" s="1"/>
    </row>
    <row r="277" spans="2:9" x14ac:dyDescent="0.2">
      <c r="B277" s="9" t="str">
        <f>$B$41</f>
        <v>Library Science</v>
      </c>
      <c r="C277" s="43">
        <f t="shared" si="20"/>
        <v>720671.36817302438</v>
      </c>
      <c r="D277" s="43">
        <f t="shared" si="20"/>
        <v>1324714.1679853317</v>
      </c>
      <c r="E277" s="43">
        <f t="shared" si="20"/>
        <v>7157570.2321211416</v>
      </c>
      <c r="F277" s="43">
        <f t="shared" si="20"/>
        <v>1633409.5871825819</v>
      </c>
      <c r="G277" s="43">
        <f t="shared" si="20"/>
        <v>0</v>
      </c>
      <c r="H277" s="43">
        <f t="shared" si="21"/>
        <v>10836365.35546208</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716661.47769729688</v>
      </c>
      <c r="D280" s="43">
        <f t="shared" si="20"/>
        <v>0</v>
      </c>
      <c r="E280" s="43">
        <f t="shared" si="20"/>
        <v>0</v>
      </c>
      <c r="F280" s="43">
        <f t="shared" si="20"/>
        <v>0</v>
      </c>
      <c r="G280" s="43">
        <f t="shared" si="20"/>
        <v>0</v>
      </c>
      <c r="H280" s="43">
        <f t="shared" si="21"/>
        <v>716661.47769729688</v>
      </c>
      <c r="I280" s="1"/>
    </row>
    <row r="281" spans="2:9" x14ac:dyDescent="0.2">
      <c r="B281" s="9" t="str">
        <f>$B$45</f>
        <v>Health Services</v>
      </c>
      <c r="C281" s="43">
        <f t="shared" si="20"/>
        <v>5038890.5195809565</v>
      </c>
      <c r="D281" s="43">
        <f t="shared" si="20"/>
        <v>10438840.210472794</v>
      </c>
      <c r="E281" s="43">
        <f t="shared" si="20"/>
        <v>3228602.9335949351</v>
      </c>
      <c r="F281" s="43">
        <f t="shared" si="20"/>
        <v>4907595.1517555602</v>
      </c>
      <c r="G281" s="43">
        <f t="shared" si="20"/>
        <v>838486.35846482054</v>
      </c>
      <c r="H281" s="43">
        <f t="shared" si="21"/>
        <v>24452415.17386907</v>
      </c>
      <c r="I281" s="1"/>
    </row>
    <row r="282" spans="2:9" x14ac:dyDescent="0.2">
      <c r="B282" s="9" t="str">
        <f>$B$46</f>
        <v>Pharmacy</v>
      </c>
      <c r="C282" s="43">
        <f t="shared" si="20"/>
        <v>73191.44327474985</v>
      </c>
      <c r="D282" s="43">
        <f t="shared" si="20"/>
        <v>417359.20798910072</v>
      </c>
      <c r="E282" s="43">
        <f t="shared" si="20"/>
        <v>2278894.4228515252</v>
      </c>
      <c r="F282" s="43">
        <f t="shared" si="20"/>
        <v>9947947.6494979803</v>
      </c>
      <c r="G282" s="43">
        <f t="shared" si="20"/>
        <v>26128523.47128861</v>
      </c>
      <c r="H282" s="43">
        <f t="shared" si="21"/>
        <v>38845916.194901966</v>
      </c>
      <c r="I282" s="1"/>
    </row>
    <row r="283" spans="2:9" x14ac:dyDescent="0.2">
      <c r="B283" s="9" t="str">
        <f>$B$47</f>
        <v>Business Administration</v>
      </c>
      <c r="C283" s="43">
        <f t="shared" si="20"/>
        <v>11471413.422016505</v>
      </c>
      <c r="D283" s="43">
        <f t="shared" si="20"/>
        <v>53740270.230916627</v>
      </c>
      <c r="E283" s="43">
        <f t="shared" si="20"/>
        <v>51154798.392028823</v>
      </c>
      <c r="F283" s="43">
        <f t="shared" si="20"/>
        <v>31644881.637033097</v>
      </c>
      <c r="G283" s="43">
        <f t="shared" si="20"/>
        <v>0</v>
      </c>
      <c r="H283" s="43">
        <f t="shared" si="21"/>
        <v>148011363.68199506</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222585.97970494712</v>
      </c>
      <c r="D286" s="43">
        <f t="shared" si="22"/>
        <v>0</v>
      </c>
      <c r="E286" s="43">
        <f t="shared" si="22"/>
        <v>0</v>
      </c>
      <c r="F286" s="43">
        <f t="shared" si="22"/>
        <v>0</v>
      </c>
      <c r="G286" s="43">
        <f t="shared" si="22"/>
        <v>0</v>
      </c>
      <c r="H286" s="43">
        <f t="shared" si="21"/>
        <v>222585.97970494712</v>
      </c>
      <c r="I286" s="1"/>
    </row>
    <row r="287" spans="2:9" x14ac:dyDescent="0.2">
      <c r="B287" s="9" t="str">
        <f>$B$51</f>
        <v>Nursing</v>
      </c>
      <c r="C287" s="43">
        <f t="shared" si="22"/>
        <v>1550441.0753105727</v>
      </c>
      <c r="D287" s="43">
        <f t="shared" si="22"/>
        <v>8134368.1463212725</v>
      </c>
      <c r="E287" s="43">
        <f t="shared" si="22"/>
        <v>10184068.722608404</v>
      </c>
      <c r="F287" s="43">
        <f t="shared" si="22"/>
        <v>3640241.9352128245</v>
      </c>
      <c r="G287" s="43">
        <f t="shared" si="22"/>
        <v>0</v>
      </c>
      <c r="H287" s="43">
        <f t="shared" si="21"/>
        <v>23509119.879453074</v>
      </c>
      <c r="I287" s="1"/>
    </row>
    <row r="288" spans="2:9" x14ac:dyDescent="0.2">
      <c r="B288" s="39" t="str">
        <f>$B$52</f>
        <v>Totals</v>
      </c>
      <c r="C288" s="42">
        <f>SUM(C268:C287)</f>
        <v>338708605.39931917</v>
      </c>
      <c r="D288" s="42">
        <f>SUM(D268:D287)</f>
        <v>456119802.22643775</v>
      </c>
      <c r="E288" s="42">
        <f>SUM(E268:E287)</f>
        <v>300018660.54544449</v>
      </c>
      <c r="F288" s="42">
        <f>SUM(F268:F287)</f>
        <v>533703411.53875804</v>
      </c>
      <c r="G288" s="42">
        <f>SUM(G268:G287)</f>
        <v>79632391.290040717</v>
      </c>
      <c r="H288" s="42">
        <f t="shared" si="21"/>
        <v>1708182871.0000002</v>
      </c>
      <c r="I288" s="92"/>
    </row>
    <row r="289" spans="2:10" x14ac:dyDescent="0.2">
      <c r="H289" s="58"/>
    </row>
    <row r="290" spans="2:10" ht="15" customHeight="1" x14ac:dyDescent="0.2">
      <c r="B290" s="323" t="s">
        <v>228</v>
      </c>
      <c r="C290" s="11"/>
      <c r="D290" s="11"/>
      <c r="E290" s="11"/>
      <c r="F290" s="11"/>
      <c r="G290" s="11"/>
      <c r="H290" s="17"/>
    </row>
    <row r="291" spans="2:10" ht="30" customHeight="1" thickBot="1" x14ac:dyDescent="0.25">
      <c r="B291" s="366" t="s">
        <v>241</v>
      </c>
      <c r="C291" s="366"/>
      <c r="D291" s="366"/>
      <c r="E291" s="366"/>
      <c r="F291" s="366"/>
      <c r="G291" s="366"/>
      <c r="H291" s="366"/>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382.35821465916945</v>
      </c>
      <c r="D293" s="40">
        <f t="shared" si="23"/>
        <v>728.82329432599806</v>
      </c>
      <c r="E293" s="40">
        <f t="shared" si="23"/>
        <v>2267.1432931912532</v>
      </c>
      <c r="F293" s="40">
        <f t="shared" si="23"/>
        <v>4339.9057814118405</v>
      </c>
      <c r="G293" s="41">
        <f t="shared" si="23"/>
        <v>0</v>
      </c>
      <c r="H293" s="42">
        <f t="shared" si="23"/>
        <v>744.13211870520809</v>
      </c>
      <c r="I293" s="1"/>
      <c r="J293" s="4" t="str">
        <f>IFERROR(H293/#REF!-1,"")</f>
        <v/>
      </c>
    </row>
    <row r="294" spans="2:10" x14ac:dyDescent="0.2">
      <c r="B294" s="9" t="str">
        <f>$B$33</f>
        <v>Science</v>
      </c>
      <c r="C294" s="40">
        <f t="shared" si="23"/>
        <v>1004.8813717458449</v>
      </c>
      <c r="D294" s="40">
        <f t="shared" si="23"/>
        <v>1660.8708110661837</v>
      </c>
      <c r="E294" s="40">
        <f t="shared" si="23"/>
        <v>7258.5719223976703</v>
      </c>
      <c r="F294" s="40">
        <f t="shared" si="23"/>
        <v>11137.21086503601</v>
      </c>
      <c r="G294" s="41">
        <f t="shared" si="23"/>
        <v>0</v>
      </c>
      <c r="H294" s="43">
        <f t="shared" si="23"/>
        <v>2060.6038793949938</v>
      </c>
      <c r="I294" s="1"/>
      <c r="J294" s="4" t="str">
        <f>IFERROR(H294/#REF!-1,"")</f>
        <v/>
      </c>
    </row>
    <row r="295" spans="2:10" x14ac:dyDescent="0.2">
      <c r="B295" s="9" t="str">
        <f>$B$34</f>
        <v>Fine Arts</v>
      </c>
      <c r="C295" s="40">
        <f t="shared" si="23"/>
        <v>497.35938972722056</v>
      </c>
      <c r="D295" s="40">
        <f t="shared" si="23"/>
        <v>900.29064197791342</v>
      </c>
      <c r="E295" s="40">
        <f t="shared" si="23"/>
        <v>2440.2087025819583</v>
      </c>
      <c r="F295" s="40">
        <f t="shared" si="23"/>
        <v>2717.4846241070204</v>
      </c>
      <c r="G295" s="41">
        <f t="shared" si="23"/>
        <v>0</v>
      </c>
      <c r="H295" s="43">
        <f t="shared" si="23"/>
        <v>876.6348289391417</v>
      </c>
      <c r="I295" s="1"/>
      <c r="J295" s="4" t="str">
        <f>IFERROR(H295/#REF!-1,"")</f>
        <v/>
      </c>
    </row>
    <row r="296" spans="2:10" x14ac:dyDescent="0.2">
      <c r="B296" s="9" t="str">
        <f>$B$35</f>
        <v>Teacher Education</v>
      </c>
      <c r="C296" s="40">
        <f t="shared" si="23"/>
        <v>774.28902021357828</v>
      </c>
      <c r="D296" s="40">
        <f t="shared" si="23"/>
        <v>1679.2207432926975</v>
      </c>
      <c r="E296" s="40">
        <f t="shared" si="23"/>
        <v>3128.9977113473174</v>
      </c>
      <c r="F296" s="40">
        <f t="shared" si="23"/>
        <v>5878.4810960749674</v>
      </c>
      <c r="G296" s="41">
        <f t="shared" si="23"/>
        <v>0</v>
      </c>
      <c r="H296" s="43">
        <f t="shared" si="23"/>
        <v>2793.3614698979595</v>
      </c>
      <c r="I296" s="1"/>
      <c r="J296" s="4" t="str">
        <f>IFERROR(H296/#REF!-1,"")</f>
        <v/>
      </c>
    </row>
    <row r="297" spans="2:10" x14ac:dyDescent="0.2">
      <c r="B297" s="9" t="str">
        <f>$B$36</f>
        <v>Agriculture</v>
      </c>
      <c r="C297" s="40">
        <f t="shared" si="23"/>
        <v>0</v>
      </c>
      <c r="D297" s="40">
        <f t="shared" si="23"/>
        <v>0</v>
      </c>
      <c r="E297" s="40">
        <f t="shared" si="23"/>
        <v>0</v>
      </c>
      <c r="F297" s="40">
        <f t="shared" si="23"/>
        <v>0</v>
      </c>
      <c r="G297" s="41">
        <f t="shared" si="23"/>
        <v>0</v>
      </c>
      <c r="H297" s="43">
        <f t="shared" si="23"/>
        <v>0</v>
      </c>
      <c r="I297" s="1"/>
      <c r="J297" s="4" t="str">
        <f>IFERROR(H297/#REF!-1,"")</f>
        <v/>
      </c>
    </row>
    <row r="298" spans="2:10" x14ac:dyDescent="0.2">
      <c r="B298" s="9" t="str">
        <f>$B$37</f>
        <v>Engineering</v>
      </c>
      <c r="C298" s="40">
        <f t="shared" si="23"/>
        <v>761.42220312964935</v>
      </c>
      <c r="D298" s="40">
        <f t="shared" si="23"/>
        <v>1187.5426397073434</v>
      </c>
      <c r="E298" s="40">
        <f t="shared" si="23"/>
        <v>4549.7101975683572</v>
      </c>
      <c r="F298" s="40">
        <f t="shared" si="23"/>
        <v>6502.7656371185685</v>
      </c>
      <c r="G298" s="41">
        <f t="shared" si="23"/>
        <v>0</v>
      </c>
      <c r="H298" s="43">
        <f t="shared" si="23"/>
        <v>2191.7053211068983</v>
      </c>
      <c r="I298" s="1"/>
      <c r="J298" s="4" t="str">
        <f>IFERROR(H298/#REF!-1,"")</f>
        <v/>
      </c>
    </row>
    <row r="299" spans="2:10" x14ac:dyDescent="0.2">
      <c r="B299" s="9" t="str">
        <f>$B$38</f>
        <v>Home Economics</v>
      </c>
      <c r="C299" s="40">
        <f t="shared" si="23"/>
        <v>343.63372441249771</v>
      </c>
      <c r="D299" s="40">
        <f t="shared" si="23"/>
        <v>741.21612052062699</v>
      </c>
      <c r="E299" s="40">
        <f t="shared" si="23"/>
        <v>3843.7740033097589</v>
      </c>
      <c r="F299" s="40">
        <f t="shared" si="23"/>
        <v>4963.1403688014234</v>
      </c>
      <c r="G299" s="41">
        <f t="shared" si="23"/>
        <v>0</v>
      </c>
      <c r="H299" s="43">
        <f t="shared" si="23"/>
        <v>720.3663866581561</v>
      </c>
      <c r="I299" s="1"/>
      <c r="J299" s="4" t="str">
        <f>IFERROR(H299/#REF!-1,"")</f>
        <v/>
      </c>
    </row>
    <row r="300" spans="2:10" x14ac:dyDescent="0.2">
      <c r="B300" s="9" t="str">
        <f>$B$39</f>
        <v>Law</v>
      </c>
      <c r="C300" s="40">
        <f t="shared" si="23"/>
        <v>0</v>
      </c>
      <c r="D300" s="40">
        <f t="shared" si="23"/>
        <v>0</v>
      </c>
      <c r="E300" s="40">
        <f t="shared" si="23"/>
        <v>0</v>
      </c>
      <c r="F300" s="40">
        <f t="shared" si="23"/>
        <v>0</v>
      </c>
      <c r="G300" s="41">
        <f t="shared" si="23"/>
        <v>1945.2987609333234</v>
      </c>
      <c r="H300" s="43">
        <f t="shared" si="23"/>
        <v>1946.0921952337126</v>
      </c>
      <c r="I300" s="1"/>
      <c r="J300" s="4" t="str">
        <f>IFERROR(H300/#REF!-1,"")</f>
        <v/>
      </c>
    </row>
    <row r="301" spans="2:10" x14ac:dyDescent="0.2">
      <c r="B301" s="9" t="str">
        <f>$B$40</f>
        <v>Social Service</v>
      </c>
      <c r="C301" s="40">
        <f t="shared" si="23"/>
        <v>1168.7502126979316</v>
      </c>
      <c r="D301" s="40">
        <f t="shared" si="23"/>
        <v>917.93704886799537</v>
      </c>
      <c r="E301" s="40">
        <f t="shared" si="23"/>
        <v>1267.85715204857</v>
      </c>
      <c r="F301" s="40">
        <f t="shared" si="23"/>
        <v>11599.321374220628</v>
      </c>
      <c r="G301" s="41">
        <f t="shared" si="23"/>
        <v>0</v>
      </c>
      <c r="H301" s="43">
        <f t="shared" si="23"/>
        <v>1615.6346446489079</v>
      </c>
      <c r="I301" s="1"/>
      <c r="J301" s="4" t="str">
        <f>IFERROR(H301/#REF!-1,"")</f>
        <v/>
      </c>
    </row>
    <row r="302" spans="2:10" x14ac:dyDescent="0.2">
      <c r="B302" s="9" t="str">
        <f>$B$41</f>
        <v>Library Science</v>
      </c>
      <c r="C302" s="40">
        <f t="shared" si="23"/>
        <v>429.738442559943</v>
      </c>
      <c r="D302" s="40">
        <f t="shared" si="23"/>
        <v>501.2161059346696</v>
      </c>
      <c r="E302" s="40">
        <f t="shared" si="23"/>
        <v>1544.2438472753272</v>
      </c>
      <c r="F302" s="40">
        <f t="shared" si="23"/>
        <v>3964.5863766567522</v>
      </c>
      <c r="G302" s="41">
        <f t="shared" si="23"/>
        <v>0</v>
      </c>
      <c r="H302" s="43">
        <f t="shared" si="23"/>
        <v>1156.866163708987</v>
      </c>
      <c r="I302" s="1"/>
      <c r="J302" s="4" t="str">
        <f>IFERROR(H302/#REF!-1,"")</f>
        <v/>
      </c>
    </row>
    <row r="303" spans="2:10" x14ac:dyDescent="0.2">
      <c r="B303" s="9" t="str">
        <f>$B$42</f>
        <v>Veterinary Science</v>
      </c>
      <c r="C303" s="40">
        <f t="shared" si="23"/>
        <v>0</v>
      </c>
      <c r="D303" s="40">
        <f t="shared" si="23"/>
        <v>0</v>
      </c>
      <c r="E303" s="40">
        <f t="shared" si="23"/>
        <v>0</v>
      </c>
      <c r="F303" s="40">
        <f t="shared" si="23"/>
        <v>0</v>
      </c>
      <c r="G303" s="41">
        <f t="shared" si="23"/>
        <v>0</v>
      </c>
      <c r="H303" s="43">
        <f t="shared" si="23"/>
        <v>0</v>
      </c>
      <c r="I303" s="1"/>
      <c r="J303" s="4" t="str">
        <f>IFERROR(H303/#REF!-1,"")</f>
        <v/>
      </c>
    </row>
    <row r="304" spans="2:10" x14ac:dyDescent="0.2">
      <c r="B304" s="9" t="str">
        <f>$B$43</f>
        <v>Vocational Training</v>
      </c>
      <c r="C304" s="40">
        <f t="shared" si="23"/>
        <v>0</v>
      </c>
      <c r="D304" s="40">
        <f t="shared" si="23"/>
        <v>0</v>
      </c>
      <c r="E304" s="40">
        <f t="shared" si="23"/>
        <v>0</v>
      </c>
      <c r="F304" s="40">
        <f t="shared" si="23"/>
        <v>0</v>
      </c>
      <c r="G304" s="41">
        <f t="shared" si="23"/>
        <v>0</v>
      </c>
      <c r="H304" s="43">
        <f t="shared" si="23"/>
        <v>0</v>
      </c>
      <c r="I304" s="1"/>
      <c r="J304" s="4" t="str">
        <f>IFERROR(H304/#REF!-1,"")</f>
        <v/>
      </c>
    </row>
    <row r="305" spans="2:10" x14ac:dyDescent="0.2">
      <c r="B305" s="9" t="str">
        <f>$B$44</f>
        <v>Physical Training</v>
      </c>
      <c r="C305" s="40">
        <f t="shared" si="23"/>
        <v>162.61889668647535</v>
      </c>
      <c r="D305" s="40">
        <f t="shared" si="23"/>
        <v>0</v>
      </c>
      <c r="E305" s="40">
        <f t="shared" si="23"/>
        <v>0</v>
      </c>
      <c r="F305" s="40">
        <f t="shared" si="23"/>
        <v>0</v>
      </c>
      <c r="G305" s="41">
        <f t="shared" si="23"/>
        <v>0</v>
      </c>
      <c r="H305" s="43">
        <f t="shared" si="23"/>
        <v>162.61889668647535</v>
      </c>
      <c r="I305" s="1"/>
      <c r="J305" s="4" t="str">
        <f>IFERROR(H305/#REF!-1,"")</f>
        <v/>
      </c>
    </row>
    <row r="306" spans="2:10" x14ac:dyDescent="0.2">
      <c r="B306" s="9" t="str">
        <f>$B$45</f>
        <v>Health Services</v>
      </c>
      <c r="C306" s="40">
        <f t="shared" si="23"/>
        <v>332.20533488798503</v>
      </c>
      <c r="D306" s="40">
        <f t="shared" si="23"/>
        <v>532.78416834955317</v>
      </c>
      <c r="E306" s="40">
        <f t="shared" si="23"/>
        <v>1662.5143839314806</v>
      </c>
      <c r="F306" s="40">
        <f t="shared" si="23"/>
        <v>2838.4008974873109</v>
      </c>
      <c r="G306" s="41">
        <f t="shared" si="23"/>
        <v>1356.7740428233342</v>
      </c>
      <c r="H306" s="43">
        <f t="shared" si="23"/>
        <v>626.18220675721045</v>
      </c>
      <c r="I306" s="1"/>
      <c r="J306" s="4" t="str">
        <f>IFERROR(H306/#REF!-1,"")</f>
        <v/>
      </c>
    </row>
    <row r="307" spans="2:10" x14ac:dyDescent="0.2">
      <c r="B307" s="9" t="str">
        <f>$B$46</f>
        <v>Pharmacy</v>
      </c>
      <c r="C307" s="40">
        <f t="shared" si="23"/>
        <v>2033.0956465208292</v>
      </c>
      <c r="D307" s="40">
        <f t="shared" si="23"/>
        <v>874.96689305891141</v>
      </c>
      <c r="E307" s="40">
        <f t="shared" si="23"/>
        <v>5950.1159865575073</v>
      </c>
      <c r="F307" s="40">
        <f t="shared" si="23"/>
        <v>7833.0296452740004</v>
      </c>
      <c r="G307" s="41">
        <f t="shared" si="23"/>
        <v>1412.5816873703093</v>
      </c>
      <c r="H307" s="43">
        <f t="shared" si="23"/>
        <v>1879.9746500944666</v>
      </c>
      <c r="I307" s="1"/>
      <c r="J307" s="4" t="str">
        <f>IFERROR(H307/#REF!-1,"")</f>
        <v/>
      </c>
    </row>
    <row r="308" spans="2:10" x14ac:dyDescent="0.2">
      <c r="B308" s="9" t="str">
        <f>$B$47</f>
        <v>Business Administration</v>
      </c>
      <c r="C308" s="40">
        <f t="shared" si="23"/>
        <v>329.89426917483405</v>
      </c>
      <c r="D308" s="40">
        <f t="shared" si="23"/>
        <v>641.99682504559451</v>
      </c>
      <c r="E308" s="40">
        <f t="shared" si="23"/>
        <v>1587.3766024957743</v>
      </c>
      <c r="F308" s="40">
        <f t="shared" si="23"/>
        <v>19402.134664030102</v>
      </c>
      <c r="G308" s="41">
        <f t="shared" si="23"/>
        <v>0</v>
      </c>
      <c r="H308" s="43">
        <f t="shared" si="23"/>
        <v>971.59844347434694</v>
      </c>
      <c r="I308" s="1"/>
      <c r="J308" s="4" t="str">
        <f>IFERROR(H308/#REF!-1,"")</f>
        <v/>
      </c>
    </row>
    <row r="309" spans="2:10" x14ac:dyDescent="0.2">
      <c r="B309" s="9" t="str">
        <f>$B$48</f>
        <v>Optometry</v>
      </c>
      <c r="C309" s="40">
        <f t="shared" ref="C309:H313" si="24">IF(C48=0,0,C284/C48)</f>
        <v>0</v>
      </c>
      <c r="D309" s="40">
        <f t="shared" si="24"/>
        <v>0</v>
      </c>
      <c r="E309" s="40">
        <f t="shared" si="24"/>
        <v>0</v>
      </c>
      <c r="F309" s="40">
        <f t="shared" si="24"/>
        <v>0</v>
      </c>
      <c r="G309" s="41">
        <f t="shared" si="24"/>
        <v>0</v>
      </c>
      <c r="H309" s="43">
        <f t="shared" si="24"/>
        <v>0</v>
      </c>
      <c r="I309" s="1"/>
      <c r="J309" s="4" t="str">
        <f>IFERROR(H309/#REF!-1,"")</f>
        <v/>
      </c>
    </row>
    <row r="310" spans="2:10" x14ac:dyDescent="0.2">
      <c r="B310" s="9" t="str">
        <f>$B$49</f>
        <v>Teacher Ed-Practice Teaching</v>
      </c>
      <c r="C310" s="40">
        <f t="shared" si="24"/>
        <v>0</v>
      </c>
      <c r="D310" s="40">
        <f t="shared" si="24"/>
        <v>0</v>
      </c>
      <c r="E310" s="40">
        <f t="shared" si="24"/>
        <v>0</v>
      </c>
      <c r="F310" s="40">
        <f t="shared" si="24"/>
        <v>0</v>
      </c>
      <c r="G310" s="41">
        <f t="shared" si="24"/>
        <v>0</v>
      </c>
      <c r="H310" s="43">
        <f t="shared" si="24"/>
        <v>0</v>
      </c>
      <c r="I310" s="1"/>
      <c r="J310" s="4" t="str">
        <f>IFERROR(H310/#REF!-1,"")</f>
        <v/>
      </c>
    </row>
    <row r="311" spans="2:10" x14ac:dyDescent="0.2">
      <c r="B311" s="9" t="str">
        <f>$B$50</f>
        <v>Technology</v>
      </c>
      <c r="C311" s="40">
        <f t="shared" si="24"/>
        <v>328.29790516953852</v>
      </c>
      <c r="D311" s="40">
        <f t="shared" si="24"/>
        <v>0</v>
      </c>
      <c r="E311" s="40">
        <f t="shared" si="24"/>
        <v>0</v>
      </c>
      <c r="F311" s="40">
        <f t="shared" si="24"/>
        <v>0</v>
      </c>
      <c r="G311" s="41">
        <f t="shared" si="24"/>
        <v>0</v>
      </c>
      <c r="H311" s="43">
        <f t="shared" si="24"/>
        <v>328.29790516953852</v>
      </c>
      <c r="I311" s="1"/>
      <c r="J311" s="4" t="str">
        <f>IFERROR(H311/#REF!-1,"")</f>
        <v/>
      </c>
    </row>
    <row r="312" spans="2:10" x14ac:dyDescent="0.2">
      <c r="B312" s="9" t="str">
        <f>$B$51</f>
        <v>Nursing</v>
      </c>
      <c r="C312" s="40">
        <f t="shared" si="24"/>
        <v>633.60893964469665</v>
      </c>
      <c r="D312" s="40">
        <f t="shared" si="24"/>
        <v>1065.1261157943266</v>
      </c>
      <c r="E312" s="40">
        <f t="shared" si="24"/>
        <v>1849.9670704102459</v>
      </c>
      <c r="F312" s="40">
        <f t="shared" si="24"/>
        <v>5192.9271543692221</v>
      </c>
      <c r="G312" s="41">
        <f t="shared" si="24"/>
        <v>0</v>
      </c>
      <c r="H312" s="43">
        <f t="shared" si="24"/>
        <v>1443.1626690885864</v>
      </c>
      <c r="I312" s="1"/>
      <c r="J312" s="4" t="str">
        <f>IFERROR(H312/#REF!-1,"")</f>
        <v/>
      </c>
    </row>
    <row r="313" spans="2:10" x14ac:dyDescent="0.2">
      <c r="B313" s="39" t="str">
        <f>$B$52</f>
        <v>Totals</v>
      </c>
      <c r="C313" s="42">
        <f t="shared" si="24"/>
        <v>542.73528010056316</v>
      </c>
      <c r="D313" s="42">
        <f t="shared" si="24"/>
        <v>969.17062532576142</v>
      </c>
      <c r="E313" s="42">
        <f t="shared" si="24"/>
        <v>2659.3862566630723</v>
      </c>
      <c r="F313" s="42">
        <f t="shared" si="24"/>
        <v>6678.8063013234641</v>
      </c>
      <c r="G313" s="42">
        <f t="shared" si="24"/>
        <v>1724.9142505315756</v>
      </c>
      <c r="H313" s="42">
        <f t="shared" si="24"/>
        <v>1280.8838584669884</v>
      </c>
      <c r="I313" s="54"/>
      <c r="J313" s="4" t="str">
        <f>IFERROR(H313/#REF!-1,"")</f>
        <v/>
      </c>
    </row>
    <row r="315" spans="2:10" ht="15" customHeight="1" x14ac:dyDescent="0.2">
      <c r="B315" s="323" t="s">
        <v>39</v>
      </c>
      <c r="C315" s="11"/>
      <c r="D315" s="11"/>
      <c r="E315" s="11"/>
      <c r="F315" s="11"/>
      <c r="G315" s="11"/>
      <c r="H315" s="17"/>
    </row>
    <row r="316" spans="2:10" ht="55.5" customHeight="1" thickBot="1" x14ac:dyDescent="0.25">
      <c r="B316" s="366" t="s">
        <v>242</v>
      </c>
      <c r="C316" s="366"/>
      <c r="D316" s="366"/>
      <c r="E316" s="366"/>
      <c r="F316" s="366"/>
      <c r="G316" s="366"/>
      <c r="H316" s="366"/>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1.9061269416577447</v>
      </c>
      <c r="E318" s="59">
        <f t="shared" si="25"/>
        <v>5.9293699109149873</v>
      </c>
      <c r="F318" s="59">
        <f t="shared" si="25"/>
        <v>11.350366266566006</v>
      </c>
      <c r="G318" s="59">
        <f t="shared" si="25"/>
        <v>0</v>
      </c>
      <c r="H318" s="59">
        <f t="shared" si="25"/>
        <v>1.9461648532084515</v>
      </c>
      <c r="I318" s="1"/>
      <c r="J318" s="4" t="str">
        <f>IFERROR(H318/#REF!-1,"")</f>
        <v/>
      </c>
    </row>
    <row r="319" spans="2:10" x14ac:dyDescent="0.2">
      <c r="B319" s="9" t="str">
        <f>$B$33</f>
        <v>Science</v>
      </c>
      <c r="C319" s="59">
        <f t="shared" ref="C319:H334" si="26">IF($C$293=0,"",C294/$C$293)</f>
        <v>2.6281150325005749</v>
      </c>
      <c r="D319" s="59">
        <f t="shared" si="26"/>
        <v>4.343756057514466</v>
      </c>
      <c r="E319" s="59">
        <f t="shared" si="26"/>
        <v>18.983695508851284</v>
      </c>
      <c r="F319" s="59">
        <f t="shared" si="26"/>
        <v>29.12768822022986</v>
      </c>
      <c r="G319" s="59">
        <f t="shared" si="26"/>
        <v>0</v>
      </c>
      <c r="H319" s="59">
        <f t="shared" si="26"/>
        <v>5.3891973557617874</v>
      </c>
      <c r="I319" s="1"/>
      <c r="J319" s="4" t="str">
        <f>IFERROR(H319/#REF!-1,"")</f>
        <v/>
      </c>
    </row>
    <row r="320" spans="2:10" x14ac:dyDescent="0.2">
      <c r="B320" s="9" t="str">
        <f>$B$34</f>
        <v>Fine Arts</v>
      </c>
      <c r="C320" s="59">
        <f t="shared" si="26"/>
        <v>1.3007681557739308</v>
      </c>
      <c r="D320" s="59">
        <f t="shared" si="26"/>
        <v>2.3545738196848318</v>
      </c>
      <c r="E320" s="59">
        <f t="shared" si="26"/>
        <v>6.3819962773838599</v>
      </c>
      <c r="F320" s="59">
        <f t="shared" si="26"/>
        <v>7.1071694550340991</v>
      </c>
      <c r="G320" s="59">
        <f t="shared" si="26"/>
        <v>0</v>
      </c>
      <c r="H320" s="59">
        <f t="shared" si="26"/>
        <v>2.2927056234964529</v>
      </c>
      <c r="I320" s="1"/>
      <c r="J320" s="4" t="str">
        <f>IFERROR(H320/#REF!-1,"")</f>
        <v/>
      </c>
    </row>
    <row r="321" spans="2:10" x14ac:dyDescent="0.2">
      <c r="B321" s="9" t="str">
        <f>$B$35</f>
        <v>Teacher Education</v>
      </c>
      <c r="C321" s="59">
        <f t="shared" si="26"/>
        <v>2.0250356616602896</v>
      </c>
      <c r="D321" s="59">
        <f t="shared" si="26"/>
        <v>4.391747526045803</v>
      </c>
      <c r="E321" s="59">
        <f t="shared" si="26"/>
        <v>8.1834196085900146</v>
      </c>
      <c r="F321" s="59">
        <f t="shared" si="26"/>
        <v>15.374276975623475</v>
      </c>
      <c r="G321" s="59">
        <f t="shared" si="26"/>
        <v>0</v>
      </c>
      <c r="H321" s="59">
        <f t="shared" si="26"/>
        <v>7.3056138531976771</v>
      </c>
      <c r="I321" s="1"/>
      <c r="J321" s="4" t="str">
        <f>IFERROR(H321/#REF!-1,"")</f>
        <v/>
      </c>
    </row>
    <row r="322" spans="2:10" x14ac:dyDescent="0.2">
      <c r="B322" s="9" t="str">
        <f>$B$36</f>
        <v>Agriculture</v>
      </c>
      <c r="C322" s="59">
        <f t="shared" si="26"/>
        <v>0</v>
      </c>
      <c r="D322" s="59">
        <f t="shared" si="26"/>
        <v>0</v>
      </c>
      <c r="E322" s="59">
        <f t="shared" si="26"/>
        <v>0</v>
      </c>
      <c r="F322" s="59">
        <f t="shared" si="26"/>
        <v>0</v>
      </c>
      <c r="G322" s="59">
        <f t="shared" si="26"/>
        <v>0</v>
      </c>
      <c r="H322" s="59">
        <f t="shared" si="26"/>
        <v>0</v>
      </c>
      <c r="I322" s="1"/>
      <c r="J322" s="4" t="str">
        <f>IFERROR(H322/#REF!-1,"")</f>
        <v/>
      </c>
    </row>
    <row r="323" spans="2:10" x14ac:dyDescent="0.2">
      <c r="B323" s="9" t="str">
        <f>$B$37</f>
        <v>Engineering</v>
      </c>
      <c r="C323" s="59">
        <f t="shared" si="26"/>
        <v>1.9913844503337637</v>
      </c>
      <c r="D323" s="59">
        <f t="shared" si="26"/>
        <v>3.1058379137111198</v>
      </c>
      <c r="E323" s="59">
        <f t="shared" si="26"/>
        <v>11.899077940888301</v>
      </c>
      <c r="F323" s="59">
        <f t="shared" si="26"/>
        <v>17.006998641091243</v>
      </c>
      <c r="G323" s="59">
        <f t="shared" si="26"/>
        <v>0</v>
      </c>
      <c r="H323" s="59">
        <f t="shared" si="26"/>
        <v>5.7320733204609295</v>
      </c>
      <c r="I323" s="1"/>
      <c r="J323" s="4" t="str">
        <f>IFERROR(H323/#REF!-1,"")</f>
        <v/>
      </c>
    </row>
    <row r="324" spans="2:10" x14ac:dyDescent="0.2">
      <c r="B324" s="9" t="str">
        <f>$B$38</f>
        <v>Home Economics</v>
      </c>
      <c r="C324" s="59">
        <f t="shared" si="26"/>
        <v>0.89872196081574873</v>
      </c>
      <c r="D324" s="59">
        <f t="shared" si="26"/>
        <v>1.9385385016020649</v>
      </c>
      <c r="E324" s="59">
        <f t="shared" si="26"/>
        <v>10.052808743068494</v>
      </c>
      <c r="F324" s="59">
        <f t="shared" si="26"/>
        <v>12.980341937273456</v>
      </c>
      <c r="G324" s="59">
        <f t="shared" si="26"/>
        <v>0</v>
      </c>
      <c r="H324" s="59">
        <f t="shared" si="26"/>
        <v>1.8840091805018078</v>
      </c>
      <c r="I324" s="1"/>
      <c r="J324" s="4" t="str">
        <f>IFERROR(H324/#REF!-1,"")</f>
        <v/>
      </c>
    </row>
    <row r="325" spans="2:10" x14ac:dyDescent="0.2">
      <c r="B325" s="9" t="str">
        <f>$B$39</f>
        <v>Law</v>
      </c>
      <c r="C325" s="59">
        <f t="shared" si="26"/>
        <v>0</v>
      </c>
      <c r="D325" s="59">
        <f t="shared" si="26"/>
        <v>0</v>
      </c>
      <c r="E325" s="59">
        <f t="shared" si="26"/>
        <v>0</v>
      </c>
      <c r="F325" s="59">
        <f t="shared" si="26"/>
        <v>0</v>
      </c>
      <c r="G325" s="59">
        <f t="shared" si="26"/>
        <v>5.087634282075892</v>
      </c>
      <c r="H325" s="59">
        <f t="shared" si="26"/>
        <v>5.089709389318184</v>
      </c>
      <c r="I325" s="1"/>
      <c r="J325" s="4" t="str">
        <f>IFERROR(H325/#REF!-1,"")</f>
        <v/>
      </c>
    </row>
    <row r="326" spans="2:10" x14ac:dyDescent="0.2">
      <c r="B326" s="9" t="str">
        <f>$B$40</f>
        <v>Social Service</v>
      </c>
      <c r="C326" s="59">
        <f t="shared" si="26"/>
        <v>3.0566891670935976</v>
      </c>
      <c r="D326" s="59">
        <f t="shared" si="26"/>
        <v>2.400725324251856</v>
      </c>
      <c r="E326" s="59">
        <f t="shared" si="26"/>
        <v>3.3158883566258046</v>
      </c>
      <c r="F326" s="59">
        <f t="shared" si="26"/>
        <v>30.33626826759863</v>
      </c>
      <c r="G326" s="59">
        <f t="shared" si="26"/>
        <v>0</v>
      </c>
      <c r="H326" s="59">
        <f t="shared" si="26"/>
        <v>4.2254477155383459</v>
      </c>
      <c r="I326" s="1"/>
      <c r="J326" s="4" t="str">
        <f>IFERROR(H326/#REF!-1,"")</f>
        <v/>
      </c>
    </row>
    <row r="327" spans="2:10" x14ac:dyDescent="0.2">
      <c r="B327" s="9" t="str">
        <f>$B$41</f>
        <v>Library Science</v>
      </c>
      <c r="C327" s="59">
        <f t="shared" si="26"/>
        <v>1.1239158100552589</v>
      </c>
      <c r="D327" s="59">
        <f t="shared" si="26"/>
        <v>1.3108548128917512</v>
      </c>
      <c r="E327" s="59">
        <f t="shared" si="26"/>
        <v>4.038735897571474</v>
      </c>
      <c r="F327" s="59">
        <f t="shared" si="26"/>
        <v>10.368775207800224</v>
      </c>
      <c r="G327" s="59">
        <f t="shared" si="26"/>
        <v>0</v>
      </c>
      <c r="H327" s="59">
        <f t="shared" si="26"/>
        <v>3.0256082368733903</v>
      </c>
      <c r="I327" s="1"/>
      <c r="J327" s="4" t="str">
        <f>IFERROR(H327/#REF!-1,"")</f>
        <v/>
      </c>
    </row>
    <row r="328" spans="2:10" x14ac:dyDescent="0.2">
      <c r="B328" s="9" t="str">
        <f>$B$42</f>
        <v>Veterinary Science</v>
      </c>
      <c r="C328" s="59">
        <f t="shared" si="26"/>
        <v>0</v>
      </c>
      <c r="D328" s="59">
        <f t="shared" si="26"/>
        <v>0</v>
      </c>
      <c r="E328" s="59">
        <f t="shared" si="26"/>
        <v>0</v>
      </c>
      <c r="F328" s="59">
        <f t="shared" si="26"/>
        <v>0</v>
      </c>
      <c r="G328" s="59">
        <f t="shared" si="26"/>
        <v>0</v>
      </c>
      <c r="H328" s="59">
        <f t="shared" si="26"/>
        <v>0</v>
      </c>
      <c r="I328" s="1"/>
      <c r="J328" s="4" t="str">
        <f>IFERROR(H328/#REF!-1,"")</f>
        <v/>
      </c>
    </row>
    <row r="329" spans="2:10" x14ac:dyDescent="0.2">
      <c r="B329" s="9" t="str">
        <f>$B$43</f>
        <v>Vocational Training</v>
      </c>
      <c r="C329" s="59">
        <f t="shared" si="26"/>
        <v>0</v>
      </c>
      <c r="D329" s="59">
        <f t="shared" si="26"/>
        <v>0</v>
      </c>
      <c r="E329" s="59">
        <f t="shared" si="26"/>
        <v>0</v>
      </c>
      <c r="F329" s="59">
        <f t="shared" si="26"/>
        <v>0</v>
      </c>
      <c r="G329" s="59">
        <f t="shared" si="26"/>
        <v>0</v>
      </c>
      <c r="H329" s="59">
        <f t="shared" si="26"/>
        <v>0</v>
      </c>
      <c r="I329" s="1"/>
      <c r="J329" s="4" t="str">
        <f>IFERROR(H329/#REF!-1,"")</f>
        <v/>
      </c>
    </row>
    <row r="330" spans="2:10" x14ac:dyDescent="0.2">
      <c r="B330" s="9" t="str">
        <f>$B$44</f>
        <v>Physical Training</v>
      </c>
      <c r="C330" s="59">
        <f t="shared" si="26"/>
        <v>0.42530509467785943</v>
      </c>
      <c r="D330" s="59">
        <f t="shared" si="26"/>
        <v>0</v>
      </c>
      <c r="E330" s="59">
        <f t="shared" si="26"/>
        <v>0</v>
      </c>
      <c r="F330" s="59">
        <f t="shared" si="26"/>
        <v>0</v>
      </c>
      <c r="G330" s="59">
        <f t="shared" si="26"/>
        <v>0</v>
      </c>
      <c r="H330" s="59">
        <f t="shared" si="26"/>
        <v>0.42530509467785943</v>
      </c>
      <c r="I330" s="1"/>
      <c r="J330" s="4" t="str">
        <f>IFERROR(H330/#REF!-1,"")</f>
        <v/>
      </c>
    </row>
    <row r="331" spans="2:10" x14ac:dyDescent="0.2">
      <c r="B331" s="9" t="str">
        <f>$B$45</f>
        <v>Health Services</v>
      </c>
      <c r="C331" s="59">
        <f t="shared" si="26"/>
        <v>0.86883273891240909</v>
      </c>
      <c r="D331" s="59">
        <f t="shared" si="26"/>
        <v>1.3934162989658063</v>
      </c>
      <c r="E331" s="59">
        <f t="shared" si="26"/>
        <v>4.3480545734146983</v>
      </c>
      <c r="F331" s="59">
        <f t="shared" si="26"/>
        <v>7.4234076545666348</v>
      </c>
      <c r="G331" s="59">
        <f t="shared" si="26"/>
        <v>3.5484370174516844</v>
      </c>
      <c r="H331" s="59">
        <f t="shared" si="26"/>
        <v>1.6376847227288773</v>
      </c>
      <c r="I331" s="1"/>
      <c r="J331" s="4" t="str">
        <f>IFERROR(H331/#REF!-1,"")</f>
        <v/>
      </c>
    </row>
    <row r="332" spans="2:10" x14ac:dyDescent="0.2">
      <c r="B332" s="9" t="str">
        <f>$B$46</f>
        <v>Pharmacy</v>
      </c>
      <c r="C332" s="59">
        <f t="shared" si="26"/>
        <v>5.3172537389659897</v>
      </c>
      <c r="D332" s="59">
        <f t="shared" si="26"/>
        <v>2.2883433898205867</v>
      </c>
      <c r="E332" s="59">
        <f t="shared" si="26"/>
        <v>15.561627182147467</v>
      </c>
      <c r="F332" s="59">
        <f t="shared" si="26"/>
        <v>20.486102677972514</v>
      </c>
      <c r="G332" s="59">
        <f t="shared" si="26"/>
        <v>3.6943934593623715</v>
      </c>
      <c r="H332" s="59">
        <f t="shared" si="26"/>
        <v>4.9167889639045903</v>
      </c>
      <c r="I332" s="1"/>
      <c r="J332" s="4" t="str">
        <f>IFERROR(H332/#REF!-1,"")</f>
        <v/>
      </c>
    </row>
    <row r="333" spans="2:10" x14ac:dyDescent="0.2">
      <c r="B333" s="9" t="str">
        <f>$B$47</f>
        <v>Business Administration</v>
      </c>
      <c r="C333" s="59">
        <f t="shared" si="26"/>
        <v>0.86278849656440293</v>
      </c>
      <c r="D333" s="59">
        <f t="shared" si="26"/>
        <v>1.6790454616435126</v>
      </c>
      <c r="E333" s="59">
        <f t="shared" si="26"/>
        <v>4.1515430861365097</v>
      </c>
      <c r="F333" s="59">
        <f t="shared" si="26"/>
        <v>50.743344644301636</v>
      </c>
      <c r="G333" s="59">
        <f t="shared" si="26"/>
        <v>0</v>
      </c>
      <c r="H333" s="59">
        <f t="shared" si="26"/>
        <v>2.541068574505247</v>
      </c>
      <c r="I333" s="1"/>
      <c r="J333" s="4" t="str">
        <f>IFERROR(H333/#REF!-1,"")</f>
        <v/>
      </c>
    </row>
    <row r="334" spans="2:10" x14ac:dyDescent="0.2">
      <c r="B334" s="9" t="str">
        <f>$B$48</f>
        <v>Optometry</v>
      </c>
      <c r="C334" s="59">
        <f t="shared" si="26"/>
        <v>0</v>
      </c>
      <c r="D334" s="59">
        <f t="shared" si="26"/>
        <v>0</v>
      </c>
      <c r="E334" s="59">
        <f t="shared" si="26"/>
        <v>0</v>
      </c>
      <c r="F334" s="59">
        <f t="shared" si="26"/>
        <v>0</v>
      </c>
      <c r="G334" s="59">
        <f t="shared" si="26"/>
        <v>0</v>
      </c>
      <c r="H334" s="59">
        <f t="shared" si="26"/>
        <v>0</v>
      </c>
      <c r="I334" s="1"/>
      <c r="J334" s="4" t="str">
        <f>IFERROR(H334/#REF!-1,"")</f>
        <v/>
      </c>
    </row>
    <row r="335" spans="2:10"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c r="J335" s="4" t="str">
        <f>IFERROR(H335/#REF!-1,"")</f>
        <v/>
      </c>
    </row>
    <row r="336" spans="2:10" x14ac:dyDescent="0.2">
      <c r="B336" s="9" t="str">
        <f>$B$50</f>
        <v>Technology</v>
      </c>
      <c r="C336" s="59">
        <f t="shared" si="27"/>
        <v>0.85861344828743957</v>
      </c>
      <c r="D336" s="59">
        <f t="shared" si="27"/>
        <v>0</v>
      </c>
      <c r="E336" s="59">
        <f t="shared" si="27"/>
        <v>0</v>
      </c>
      <c r="F336" s="59">
        <f t="shared" si="27"/>
        <v>0</v>
      </c>
      <c r="G336" s="59">
        <f t="shared" si="27"/>
        <v>0</v>
      </c>
      <c r="H336" s="59">
        <f t="shared" si="27"/>
        <v>0.85861344828743957</v>
      </c>
      <c r="I336" s="1"/>
      <c r="J336" s="4" t="str">
        <f>IFERROR(H336/#REF!-1,"")</f>
        <v/>
      </c>
    </row>
    <row r="337" spans="2:10" x14ac:dyDescent="0.2">
      <c r="B337" s="9" t="str">
        <f>$B$51</f>
        <v>Nursing</v>
      </c>
      <c r="C337" s="59">
        <f t="shared" si="27"/>
        <v>1.6571082177729326</v>
      </c>
      <c r="D337" s="59">
        <f t="shared" si="27"/>
        <v>2.7856760361321649</v>
      </c>
      <c r="E337" s="59">
        <f t="shared" si="27"/>
        <v>4.8383086840681306</v>
      </c>
      <c r="F337" s="59">
        <f t="shared" si="27"/>
        <v>13.581314472341464</v>
      </c>
      <c r="G337" s="59">
        <f t="shared" si="27"/>
        <v>0</v>
      </c>
      <c r="H337" s="59">
        <f t="shared" si="27"/>
        <v>3.7743733853737345</v>
      </c>
      <c r="I337" s="1"/>
      <c r="J337" s="4" t="str">
        <f>IFERROR(H337/#REF!-1,"")</f>
        <v/>
      </c>
    </row>
    <row r="338" spans="2:10" x14ac:dyDescent="0.2">
      <c r="B338" s="39" t="str">
        <f>$B$52</f>
        <v>Totals</v>
      </c>
      <c r="C338" s="59">
        <f t="shared" si="27"/>
        <v>1.4194419245951138</v>
      </c>
      <c r="D338" s="59">
        <f t="shared" si="27"/>
        <v>2.5347189838452171</v>
      </c>
      <c r="E338" s="59">
        <f t="shared" si="27"/>
        <v>6.9552219743300778</v>
      </c>
      <c r="F338" s="59">
        <f t="shared" si="27"/>
        <v>17.467406335906475</v>
      </c>
      <c r="G338" s="59">
        <f t="shared" si="27"/>
        <v>4.5112519736738177</v>
      </c>
      <c r="H338" s="59">
        <f t="shared" si="27"/>
        <v>3.3499577342904909</v>
      </c>
      <c r="I338" s="54"/>
      <c r="J338" s="4" t="str">
        <f>IFERROR(H338/#REF!-1,"")</f>
        <v/>
      </c>
    </row>
    <row r="340" spans="2:10" ht="15" customHeight="1" x14ac:dyDescent="0.2">
      <c r="B340" s="323" t="s">
        <v>243</v>
      </c>
      <c r="C340" s="11"/>
      <c r="D340" s="11"/>
      <c r="E340" s="11"/>
      <c r="F340" s="11"/>
      <c r="G340" s="11"/>
      <c r="H340" s="17"/>
    </row>
    <row r="341" spans="2:10" ht="55.5" customHeight="1" thickBot="1" x14ac:dyDescent="0.25">
      <c r="B341" s="366" t="s">
        <v>244</v>
      </c>
      <c r="C341" s="366"/>
      <c r="D341" s="366"/>
      <c r="E341" s="366"/>
      <c r="F341" s="366"/>
      <c r="G341" s="366"/>
      <c r="H341" s="366"/>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11470.746439775083</v>
      </c>
      <c r="D343" s="42">
        <f t="shared" si="28"/>
        <v>21864.698829779943</v>
      </c>
      <c r="E343" s="42">
        <f>E293*24</f>
        <v>54411.439036590076</v>
      </c>
      <c r="F343" s="42">
        <f>F293*18</f>
        <v>78118.304065413133</v>
      </c>
      <c r="G343" s="42">
        <f>G293*24</f>
        <v>0</v>
      </c>
      <c r="H343" s="42">
        <f>IF((C32/30+D32/30+E32/24+F32/18+G32/24)=0,0,H268/(C32/30+D32/30+E32/24+F32/18+G32/24))</f>
        <v>21436.332151171209</v>
      </c>
      <c r="I343" s="1"/>
    </row>
    <row r="344" spans="2:10" x14ac:dyDescent="0.2">
      <c r="B344" s="9" t="str">
        <f>$B$33</f>
        <v>Science</v>
      </c>
      <c r="C344" s="43">
        <f t="shared" si="28"/>
        <v>30146.441152375348</v>
      </c>
      <c r="D344" s="43">
        <f t="shared" si="28"/>
        <v>49826.124331985513</v>
      </c>
      <c r="E344" s="43">
        <f>E294*24</f>
        <v>174205.72613754409</v>
      </c>
      <c r="F344" s="43">
        <f>F294*18</f>
        <v>200469.79557064816</v>
      </c>
      <c r="G344" s="43">
        <f>G294*24</f>
        <v>0</v>
      </c>
      <c r="H344" s="43">
        <f t="shared" ref="H344:H363" si="29">IF((C33/30+D33/30+E33/24+F33/18+G33/24)=0,0,H269/(C33/30+D33/30+E33/24+F33/18+G33/24))</f>
        <v>58816.348306544307</v>
      </c>
      <c r="I344" s="1"/>
    </row>
    <row r="345" spans="2:10" x14ac:dyDescent="0.2">
      <c r="B345" s="9" t="str">
        <f>$B$34</f>
        <v>Fine Arts</v>
      </c>
      <c r="C345" s="43">
        <f t="shared" si="28"/>
        <v>14920.781691816617</v>
      </c>
      <c r="D345" s="43">
        <f t="shared" si="28"/>
        <v>27008.719259337402</v>
      </c>
      <c r="E345" s="43">
        <f t="shared" ref="E345:E363" si="30">E295*24</f>
        <v>58565.008861966999</v>
      </c>
      <c r="F345" s="43">
        <f t="shared" ref="F345:F363" si="31">F295*18</f>
        <v>48914.723233926365</v>
      </c>
      <c r="G345" s="43">
        <f t="shared" ref="G345:G363" si="32">G295*24</f>
        <v>0</v>
      </c>
      <c r="H345" s="43">
        <f t="shared" si="29"/>
        <v>24997.118167254408</v>
      </c>
      <c r="I345" s="1"/>
    </row>
    <row r="346" spans="2:10" x14ac:dyDescent="0.2">
      <c r="B346" s="9" t="str">
        <f>$B$35</f>
        <v>Teacher Education</v>
      </c>
      <c r="C346" s="43">
        <f t="shared" si="28"/>
        <v>23228.670606407348</v>
      </c>
      <c r="D346" s="43">
        <f t="shared" si="28"/>
        <v>50376.622298780923</v>
      </c>
      <c r="E346" s="43">
        <f t="shared" si="30"/>
        <v>75095.945072335613</v>
      </c>
      <c r="F346" s="43">
        <f t="shared" si="31"/>
        <v>105812.65972934941</v>
      </c>
      <c r="G346" s="43">
        <f t="shared" si="32"/>
        <v>0</v>
      </c>
      <c r="H346" s="43">
        <f t="shared" si="29"/>
        <v>69666.623584083092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22842.666093889482</v>
      </c>
      <c r="D348" s="43">
        <f t="shared" si="28"/>
        <v>35626.279191220303</v>
      </c>
      <c r="E348" s="43">
        <f t="shared" si="30"/>
        <v>109193.04474164057</v>
      </c>
      <c r="F348" s="43">
        <f t="shared" si="31"/>
        <v>117049.78146813423</v>
      </c>
      <c r="G348" s="43">
        <f t="shared" si="32"/>
        <v>0</v>
      </c>
      <c r="H348" s="43">
        <f t="shared" si="29"/>
        <v>58703.531491484755</v>
      </c>
      <c r="I348" s="1"/>
    </row>
    <row r="349" spans="2:10" x14ac:dyDescent="0.2">
      <c r="B349" s="9" t="str">
        <f>$B$38</f>
        <v>Home Economics</v>
      </c>
      <c r="C349" s="43">
        <f t="shared" si="28"/>
        <v>10309.011732374931</v>
      </c>
      <c r="D349" s="43">
        <f t="shared" si="28"/>
        <v>22236.48361561881</v>
      </c>
      <c r="E349" s="43">
        <f t="shared" si="30"/>
        <v>92250.57607943422</v>
      </c>
      <c r="F349" s="43">
        <f t="shared" si="31"/>
        <v>89336.526638425625</v>
      </c>
      <c r="G349" s="43">
        <f t="shared" si="32"/>
        <v>0</v>
      </c>
      <c r="H349" s="43">
        <f t="shared" si="29"/>
        <v>21133.768261029341</v>
      </c>
      <c r="I349" s="1"/>
    </row>
    <row r="350" spans="2:10" x14ac:dyDescent="0.2">
      <c r="B350" s="9" t="str">
        <f>$B$39</f>
        <v>Law</v>
      </c>
      <c r="C350" s="43">
        <f t="shared" si="28"/>
        <v>0</v>
      </c>
      <c r="D350" s="43">
        <f t="shared" si="28"/>
        <v>0</v>
      </c>
      <c r="E350" s="43">
        <f t="shared" si="30"/>
        <v>0</v>
      </c>
      <c r="F350" s="43">
        <f t="shared" si="31"/>
        <v>0</v>
      </c>
      <c r="G350" s="43">
        <f t="shared" si="32"/>
        <v>46687.170262399763</v>
      </c>
      <c r="H350" s="43">
        <f t="shared" si="29"/>
        <v>46706.212685609105</v>
      </c>
      <c r="I350" s="1"/>
    </row>
    <row r="351" spans="2:10" x14ac:dyDescent="0.2">
      <c r="B351" s="9" t="str">
        <f>$B$40</f>
        <v>Social Service</v>
      </c>
      <c r="C351" s="43">
        <f t="shared" si="28"/>
        <v>35062.50638093795</v>
      </c>
      <c r="D351" s="43">
        <f t="shared" si="28"/>
        <v>27538.11146603986</v>
      </c>
      <c r="E351" s="43">
        <f t="shared" si="30"/>
        <v>30428.571649165679</v>
      </c>
      <c r="F351" s="43">
        <f t="shared" si="31"/>
        <v>208787.78473597131</v>
      </c>
      <c r="G351" s="43">
        <f t="shared" si="32"/>
        <v>0</v>
      </c>
      <c r="H351" s="43">
        <f t="shared" si="29"/>
        <v>41150.287806187182</v>
      </c>
      <c r="I351" s="1"/>
    </row>
    <row r="352" spans="2:10" x14ac:dyDescent="0.2">
      <c r="B352" s="9" t="str">
        <f>$B$41</f>
        <v>Library Science</v>
      </c>
      <c r="C352" s="43">
        <f t="shared" si="28"/>
        <v>12892.15327679829</v>
      </c>
      <c r="D352" s="43">
        <f t="shared" si="28"/>
        <v>15036.483178040087</v>
      </c>
      <c r="E352" s="43">
        <f t="shared" si="30"/>
        <v>37061.852334607851</v>
      </c>
      <c r="F352" s="43">
        <f t="shared" si="31"/>
        <v>71362.554779821541</v>
      </c>
      <c r="G352" s="43">
        <f t="shared" si="32"/>
        <v>0</v>
      </c>
      <c r="H352" s="43">
        <f t="shared" si="29"/>
        <v>30099.853616498967</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4878.5669005942609</v>
      </c>
      <c r="D355" s="43">
        <f t="shared" si="28"/>
        <v>0</v>
      </c>
      <c r="E355" s="43">
        <f t="shared" si="30"/>
        <v>0</v>
      </c>
      <c r="F355" s="43">
        <f t="shared" si="31"/>
        <v>0</v>
      </c>
      <c r="G355" s="43">
        <f t="shared" si="32"/>
        <v>0</v>
      </c>
      <c r="H355" s="43">
        <f t="shared" si="29"/>
        <v>4878.56690059426</v>
      </c>
      <c r="I355" s="1"/>
    </row>
    <row r="356" spans="2:9" x14ac:dyDescent="0.2">
      <c r="B356" s="9" t="str">
        <f>$B$45</f>
        <v>Health Services</v>
      </c>
      <c r="C356" s="43">
        <f t="shared" si="28"/>
        <v>9966.1600466395503</v>
      </c>
      <c r="D356" s="43">
        <f t="shared" si="28"/>
        <v>15983.525050486594</v>
      </c>
      <c r="E356" s="43">
        <f t="shared" si="30"/>
        <v>39900.345214355533</v>
      </c>
      <c r="F356" s="43">
        <f t="shared" si="31"/>
        <v>51091.216154771595</v>
      </c>
      <c r="G356" s="43">
        <f t="shared" si="32"/>
        <v>32562.57702776002</v>
      </c>
      <c r="H356" s="43">
        <f t="shared" si="29"/>
        <v>17960.934363151409</v>
      </c>
      <c r="I356" s="1"/>
    </row>
    <row r="357" spans="2:9" x14ac:dyDescent="0.2">
      <c r="B357" s="9" t="str">
        <f>$B$46</f>
        <v>Pharmacy</v>
      </c>
      <c r="C357" s="43">
        <f t="shared" si="28"/>
        <v>60992.869395624875</v>
      </c>
      <c r="D357" s="43">
        <f t="shared" si="28"/>
        <v>26249.006791767344</v>
      </c>
      <c r="E357" s="43">
        <f t="shared" si="30"/>
        <v>142802.78367738018</v>
      </c>
      <c r="F357" s="43">
        <f t="shared" si="31"/>
        <v>140994.53361493201</v>
      </c>
      <c r="G357" s="43">
        <f t="shared" si="32"/>
        <v>33901.960496887419</v>
      </c>
      <c r="H357" s="43">
        <f t="shared" si="29"/>
        <v>44429.748218190303</v>
      </c>
      <c r="I357" s="1"/>
    </row>
    <row r="358" spans="2:9" x14ac:dyDescent="0.2">
      <c r="B358" s="9" t="str">
        <f>$B$47</f>
        <v>Business Administration</v>
      </c>
      <c r="C358" s="43">
        <f t="shared" si="28"/>
        <v>9896.828075245021</v>
      </c>
      <c r="D358" s="43">
        <f t="shared" si="28"/>
        <v>19259.904751367834</v>
      </c>
      <c r="E358" s="43">
        <f t="shared" si="30"/>
        <v>38097.038459898584</v>
      </c>
      <c r="F358" s="43">
        <f t="shared" si="31"/>
        <v>349238.42395254184</v>
      </c>
      <c r="G358" s="43">
        <f t="shared" si="32"/>
        <v>0</v>
      </c>
      <c r="H358" s="43">
        <f t="shared" si="29"/>
        <v>27497.464072593419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9848.9371550861561</v>
      </c>
      <c r="D361" s="43">
        <f t="shared" si="33"/>
        <v>0</v>
      </c>
      <c r="E361" s="43">
        <f t="shared" si="30"/>
        <v>0</v>
      </c>
      <c r="F361" s="43">
        <f t="shared" si="31"/>
        <v>0</v>
      </c>
      <c r="G361" s="43">
        <f t="shared" si="32"/>
        <v>0</v>
      </c>
      <c r="H361" s="43">
        <f t="shared" si="29"/>
        <v>9848.9371550861561</v>
      </c>
      <c r="I361" s="1"/>
    </row>
    <row r="362" spans="2:9" x14ac:dyDescent="0.2">
      <c r="B362" s="9" t="str">
        <f>$B$51</f>
        <v>Nursing</v>
      </c>
      <c r="C362" s="43">
        <f t="shared" si="33"/>
        <v>19008.268189340899</v>
      </c>
      <c r="D362" s="43">
        <f t="shared" si="33"/>
        <v>31953.783473829797</v>
      </c>
      <c r="E362" s="43">
        <f t="shared" si="30"/>
        <v>44399.209689845899</v>
      </c>
      <c r="F362" s="43">
        <f t="shared" si="31"/>
        <v>93472.688778645999</v>
      </c>
      <c r="G362" s="43">
        <f t="shared" si="32"/>
        <v>0</v>
      </c>
      <c r="H362" s="43">
        <f t="shared" si="29"/>
        <v>38893.228294660948</v>
      </c>
      <c r="I362" s="1"/>
    </row>
    <row r="363" spans="2:9" x14ac:dyDescent="0.2">
      <c r="B363" s="39" t="str">
        <f>$B$52</f>
        <v>Totals</v>
      </c>
      <c r="C363" s="42">
        <f t="shared" si="33"/>
        <v>16282.058403016894</v>
      </c>
      <c r="D363" s="42">
        <f t="shared" si="33"/>
        <v>29075.118759772842</v>
      </c>
      <c r="E363" s="42">
        <f t="shared" si="30"/>
        <v>63825.270159913736</v>
      </c>
      <c r="F363" s="42">
        <f t="shared" si="31"/>
        <v>120218.51342382235</v>
      </c>
      <c r="G363" s="42">
        <f t="shared" si="32"/>
        <v>41397.942012757812</v>
      </c>
      <c r="H363" s="42">
        <f t="shared" si="29"/>
        <v>35921.019459400042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1" priority="7" stopIfTrue="1">
      <formula>C32=0</formula>
    </cfRule>
  </conditionalFormatting>
  <conditionalFormatting sqref="C91:G110">
    <cfRule type="expression" dxfId="110" priority="6" stopIfTrue="1">
      <formula>C32=0</formula>
    </cfRule>
  </conditionalFormatting>
  <conditionalFormatting sqref="C143:H162">
    <cfRule type="expression" dxfId="109" priority="4" stopIfTrue="1">
      <formula>C32=0</formula>
    </cfRule>
  </conditionalFormatting>
  <conditionalFormatting sqref="H143:H162">
    <cfRule type="expression" dxfId="108" priority="5" stopIfTrue="1">
      <formula>OR(AND(#REF!&gt;0,H143&gt;0,H61=0),AND(#REF!&gt;0,H143&gt;0,H32=0))</formula>
    </cfRule>
  </conditionalFormatting>
  <conditionalFormatting sqref="H143:H162">
    <cfRule type="expression" dxfId="107" priority="3" stopIfTrue="1">
      <formula>OR(AND(#REF!&gt;0,H143&gt;0,H61=0),AND(#REF!&gt;0,H143&gt;0,H32=0))</formula>
    </cfRule>
  </conditionalFormatting>
  <conditionalFormatting sqref="H143:H162">
    <cfRule type="expression" dxfId="106" priority="2" stopIfTrue="1">
      <formula>OR(AND(#REF!&gt;0,H143&gt;0,H61=0),AND(#REF!&gt;0,H143&gt;0,H32=0))</formula>
    </cfRule>
  </conditionalFormatting>
  <conditionalFormatting sqref="C293:G312">
    <cfRule type="expression" dxfId="105" priority="1" stopIfTrue="1">
      <formula>C32=0</formula>
    </cfRule>
  </conditionalFormatting>
  <pageMargins left="0.25" right="0.25" top="0.5" bottom="0.5" header="0.17" footer="0.17"/>
  <pageSetup scale="65"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pageSetUpPr fitToPage="1"/>
  </sheetPr>
  <dimension ref="B1:W363"/>
  <sheetViews>
    <sheetView showGridLines="0" showZeros="0" zoomScale="70" zoomScaleNormal="70" workbookViewId="0">
      <selection activeCell="O67" sqref="O67"/>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65" t="str">
        <f>'Relative Weights'!B1</f>
        <v>THECB Texas Public University Expenditure Study Fiscal Year 2018</v>
      </c>
      <c r="C1" s="365"/>
      <c r="D1" s="365"/>
      <c r="E1" s="365"/>
      <c r="F1" s="365"/>
      <c r="G1" s="365"/>
      <c r="H1" s="365"/>
    </row>
    <row r="2" spans="2:8" x14ac:dyDescent="0.2">
      <c r="B2" s="338" t="str">
        <f>'Relative Weights'!B2</f>
        <v>Institution Survey for the Year Ended August 31, 2018</v>
      </c>
      <c r="C2" s="338"/>
      <c r="D2" s="338"/>
      <c r="E2" s="338"/>
      <c r="F2" s="338"/>
      <c r="G2" s="338"/>
      <c r="H2" s="338"/>
    </row>
    <row r="3" spans="2:8" x14ac:dyDescent="0.2">
      <c r="B3" s="6" t="s">
        <v>132</v>
      </c>
      <c r="C3" s="6"/>
      <c r="D3" s="6"/>
      <c r="E3" s="6"/>
      <c r="F3" s="6"/>
      <c r="G3" s="6"/>
      <c r="H3" s="6"/>
    </row>
    <row r="4" spans="2:8" x14ac:dyDescent="0.2">
      <c r="B4" s="90" t="s">
        <v>139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47" t="s">
        <v>233</v>
      </c>
      <c r="C8" s="347"/>
      <c r="D8" s="347"/>
      <c r="E8" s="347"/>
      <c r="F8" s="347"/>
      <c r="G8" s="347"/>
      <c r="H8" s="347"/>
    </row>
    <row r="9" spans="2:8" ht="99.75" customHeight="1" x14ac:dyDescent="0.2">
      <c r="B9" s="348" t="s">
        <v>45</v>
      </c>
      <c r="C9" s="348"/>
      <c r="D9" s="348"/>
      <c r="E9" s="348"/>
      <c r="F9" s="348"/>
      <c r="G9" s="348"/>
      <c r="H9" s="5"/>
    </row>
    <row r="10" spans="2:8" x14ac:dyDescent="0.2">
      <c r="B10" s="365" t="s">
        <v>22</v>
      </c>
      <c r="C10" s="365"/>
      <c r="D10" s="365"/>
      <c r="E10" s="365"/>
      <c r="F10" s="365"/>
      <c r="G10" s="365"/>
      <c r="H10" s="5"/>
    </row>
    <row r="11" spans="2:8" ht="30.75" customHeight="1" thickBot="1" x14ac:dyDescent="0.25">
      <c r="B11" s="348" t="s">
        <v>67</v>
      </c>
      <c r="C11" s="348"/>
      <c r="D11" s="348"/>
      <c r="E11" s="348"/>
      <c r="F11" s="348"/>
      <c r="G11" s="348"/>
      <c r="H11" s="348"/>
    </row>
    <row r="12" spans="2:8" ht="15" thickBot="1" x14ac:dyDescent="0.25">
      <c r="B12" s="369" t="s">
        <v>18</v>
      </c>
      <c r="C12" s="370"/>
      <c r="D12" s="370"/>
      <c r="E12" s="370"/>
      <c r="F12" s="93" t="s">
        <v>19</v>
      </c>
      <c r="G12" s="289"/>
      <c r="H12" s="64" t="s">
        <v>21</v>
      </c>
    </row>
    <row r="13" spans="2:8" x14ac:dyDescent="0.2">
      <c r="B13" s="371" t="s">
        <v>14</v>
      </c>
      <c r="C13" s="371"/>
      <c r="D13" s="371"/>
      <c r="E13" s="371"/>
      <c r="F13" s="81">
        <f>Data!G4</f>
        <v>197446860</v>
      </c>
      <c r="G13" s="33"/>
      <c r="H13" s="60">
        <f>F13</f>
        <v>197446860</v>
      </c>
    </row>
    <row r="14" spans="2:8" x14ac:dyDescent="0.2">
      <c r="B14" s="351" t="s">
        <v>15</v>
      </c>
      <c r="C14" s="351"/>
      <c r="D14" s="351"/>
      <c r="E14" s="351"/>
      <c r="F14" s="82">
        <f>Data!H4</f>
        <v>99232453</v>
      </c>
      <c r="G14" s="33"/>
      <c r="H14" s="30">
        <f>F14</f>
        <v>99232453</v>
      </c>
    </row>
    <row r="15" spans="2:8" x14ac:dyDescent="0.2">
      <c r="B15" s="351" t="s">
        <v>16</v>
      </c>
      <c r="C15" s="351"/>
      <c r="D15" s="351"/>
      <c r="E15" s="351"/>
      <c r="F15" s="82">
        <f>Data!I4</f>
        <v>67205428</v>
      </c>
      <c r="G15" s="33"/>
      <c r="H15" s="30">
        <f>F15</f>
        <v>67205428</v>
      </c>
    </row>
    <row r="16" spans="2:8" x14ac:dyDescent="0.2">
      <c r="B16" s="351" t="s">
        <v>20</v>
      </c>
      <c r="C16" s="351"/>
      <c r="D16" s="351"/>
      <c r="E16" s="351"/>
      <c r="F16" s="82">
        <f>Data!J4</f>
        <v>19476431</v>
      </c>
      <c r="G16" s="33"/>
      <c r="H16" s="30">
        <f>F16-G16</f>
        <v>19476431</v>
      </c>
    </row>
    <row r="17" spans="2:23" x14ac:dyDescent="0.2">
      <c r="B17" s="351" t="s">
        <v>17</v>
      </c>
      <c r="C17" s="351"/>
      <c r="D17" s="351"/>
      <c r="E17" s="351"/>
      <c r="F17" s="82">
        <f>Data!K4</f>
        <v>45252165</v>
      </c>
      <c r="G17" s="33"/>
      <c r="H17" s="30">
        <f>F17</f>
        <v>45252165</v>
      </c>
    </row>
    <row r="18" spans="2:23" x14ac:dyDescent="0.2">
      <c r="B18" s="351" t="s">
        <v>1</v>
      </c>
      <c r="C18" s="351"/>
      <c r="D18" s="351"/>
      <c r="E18" s="351"/>
      <c r="F18" s="83">
        <f>SUM(F13:F17)</f>
        <v>428613337</v>
      </c>
      <c r="G18" s="34"/>
      <c r="H18" s="29">
        <f>SUM(H13:H17)</f>
        <v>428613337</v>
      </c>
    </row>
    <row r="19" spans="2:23" ht="13.5" customHeight="1" x14ac:dyDescent="0.2">
      <c r="B19" s="27"/>
      <c r="D19" s="27"/>
      <c r="E19" s="27"/>
      <c r="F19" s="27"/>
      <c r="G19" s="27"/>
      <c r="H19" s="5"/>
    </row>
    <row r="20" spans="2:23" ht="13.5" customHeight="1" x14ac:dyDescent="0.2">
      <c r="B20" s="27"/>
      <c r="D20" s="363" t="s">
        <v>24</v>
      </c>
      <c r="E20" s="363"/>
      <c r="F20" s="363"/>
      <c r="G20" s="35" t="s">
        <v>25</v>
      </c>
      <c r="H20" s="35" t="s">
        <v>26</v>
      </c>
    </row>
    <row r="21" spans="2:23" ht="28.5" x14ac:dyDescent="0.2">
      <c r="B21" s="361" t="s">
        <v>23</v>
      </c>
      <c r="C21" s="362"/>
      <c r="D21" s="350" t="str">
        <f>Data!L4</f>
        <v>Cindy Milligan</v>
      </c>
      <c r="E21" s="350"/>
      <c r="F21" s="350"/>
      <c r="G21" s="94" t="str">
        <f>Data!M4</f>
        <v>(972) 883-2632</v>
      </c>
      <c r="H21" s="84" t="str">
        <f>Data!N4</f>
        <v>cxm133830@utdallas.edu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Data!O4</f>
        <v>6396</v>
      </c>
      <c r="D25" s="86">
        <f>Data!P4</f>
        <v>12381</v>
      </c>
      <c r="E25" s="86">
        <f>Data!Q4</f>
        <v>7490</v>
      </c>
      <c r="F25" s="86">
        <f>Data!R4</f>
        <v>1327</v>
      </c>
      <c r="G25" s="86">
        <f>Data!S4</f>
        <v>48</v>
      </c>
      <c r="H25" s="74">
        <f>SUM(C25:G25)</f>
        <v>27642</v>
      </c>
    </row>
    <row r="26" spans="2:23" x14ac:dyDescent="0.2">
      <c r="C26" s="2"/>
      <c r="D26" s="2"/>
      <c r="E26" s="2"/>
      <c r="F26" s="2"/>
      <c r="G26" s="2"/>
      <c r="H26" s="2"/>
      <c r="I26" s="2"/>
    </row>
    <row r="27" spans="2:23" ht="13.5" customHeight="1" x14ac:dyDescent="0.2">
      <c r="B27" s="27"/>
      <c r="D27" s="363" t="s">
        <v>24</v>
      </c>
      <c r="E27" s="363"/>
      <c r="F27" s="363"/>
      <c r="G27" s="35" t="s">
        <v>25</v>
      </c>
      <c r="H27" s="35" t="s">
        <v>26</v>
      </c>
    </row>
    <row r="28" spans="2:23" x14ac:dyDescent="0.2">
      <c r="B28" s="361" t="s">
        <v>40</v>
      </c>
      <c r="C28" s="362"/>
      <c r="D28" s="350" t="str">
        <f>Data!T4</f>
        <v>Redlinger, Lawrence</v>
      </c>
      <c r="E28" s="350"/>
      <c r="F28" s="350"/>
      <c r="G28" s="94" t="str">
        <f>Data!U4</f>
        <v>(972) 883-6188</v>
      </c>
      <c r="H28" s="84" t="str">
        <f>Data!V4</f>
        <v>redling@utdallas.edu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Data!W4</f>
        <v>103783</v>
      </c>
      <c r="D32" s="87">
        <f>Data!AQ4</f>
        <v>50843</v>
      </c>
      <c r="E32" s="87">
        <f>Data!BK4</f>
        <v>8308</v>
      </c>
      <c r="F32" s="87">
        <f>Data!CE4</f>
        <v>5592</v>
      </c>
      <c r="G32" s="87">
        <f>Data!CY4</f>
        <v>0</v>
      </c>
      <c r="H32" s="22">
        <f>SUM(C32:G32)</f>
        <v>168526</v>
      </c>
      <c r="I32" s="1"/>
      <c r="W32" s="18"/>
    </row>
    <row r="33" spans="2:23" x14ac:dyDescent="0.2">
      <c r="B33" s="7" t="s">
        <v>47</v>
      </c>
      <c r="C33" s="87">
        <f>Data!X4</f>
        <v>59943</v>
      </c>
      <c r="D33" s="87">
        <f>Data!AR4</f>
        <v>45177</v>
      </c>
      <c r="E33" s="87">
        <f>Data!BL4</f>
        <v>14680</v>
      </c>
      <c r="F33" s="87">
        <f>Data!CF4</f>
        <v>4589</v>
      </c>
      <c r="G33" s="87">
        <f>Data!CZ4</f>
        <v>0</v>
      </c>
      <c r="H33" s="22">
        <f t="shared" ref="H33:H52" si="0">SUM(C33:G33)</f>
        <v>124389</v>
      </c>
      <c r="I33" s="1"/>
      <c r="W33" s="18"/>
    </row>
    <row r="34" spans="2:23" x14ac:dyDescent="0.2">
      <c r="B34" s="7" t="s">
        <v>48</v>
      </c>
      <c r="C34" s="87">
        <f>Data!Y4</f>
        <v>20191</v>
      </c>
      <c r="D34" s="87">
        <f>Data!AS4</f>
        <v>15341</v>
      </c>
      <c r="E34" s="87">
        <f>Data!BM4</f>
        <v>1038</v>
      </c>
      <c r="F34" s="87">
        <f>Data!CG4</f>
        <v>647</v>
      </c>
      <c r="G34" s="87">
        <f>Data!DA4</f>
        <v>0</v>
      </c>
      <c r="H34" s="22">
        <f t="shared" si="0"/>
        <v>37217</v>
      </c>
      <c r="I34" s="1"/>
      <c r="W34" s="18"/>
    </row>
    <row r="35" spans="2:23" x14ac:dyDescent="0.2">
      <c r="B35" s="7" t="s">
        <v>49</v>
      </c>
      <c r="C35" s="87">
        <f>Data!Z4</f>
        <v>475</v>
      </c>
      <c r="D35" s="87">
        <f>Data!AT4</f>
        <v>3096</v>
      </c>
      <c r="E35" s="87">
        <f>Data!BN4</f>
        <v>27</v>
      </c>
      <c r="F35" s="87">
        <f>Data!CH4</f>
        <v>33</v>
      </c>
      <c r="G35" s="87">
        <f>Data!DB4</f>
        <v>0</v>
      </c>
      <c r="H35" s="22">
        <f t="shared" si="0"/>
        <v>3631</v>
      </c>
      <c r="I35" s="1"/>
      <c r="W35" s="18"/>
    </row>
    <row r="36" spans="2:23" x14ac:dyDescent="0.2">
      <c r="B36" s="7" t="s">
        <v>50</v>
      </c>
      <c r="C36" s="87">
        <f>Data!AA4</f>
        <v>0</v>
      </c>
      <c r="D36" s="87">
        <f>Data!AU4</f>
        <v>0</v>
      </c>
      <c r="E36" s="87">
        <f>Data!BO4</f>
        <v>0</v>
      </c>
      <c r="F36" s="87">
        <f>Data!CI4</f>
        <v>0</v>
      </c>
      <c r="G36" s="87">
        <f>Data!DC4</f>
        <v>0</v>
      </c>
      <c r="H36" s="22">
        <f t="shared" si="0"/>
        <v>0</v>
      </c>
      <c r="I36" s="1"/>
      <c r="W36" s="18"/>
    </row>
    <row r="37" spans="2:23" x14ac:dyDescent="0.2">
      <c r="B37" s="7" t="s">
        <v>51</v>
      </c>
      <c r="C37" s="87">
        <f>Data!AB4</f>
        <v>32613</v>
      </c>
      <c r="D37" s="87">
        <f>Data!AV4</f>
        <v>61033</v>
      </c>
      <c r="E37" s="87">
        <f>Data!BP4</f>
        <v>39679</v>
      </c>
      <c r="F37" s="87">
        <f>Data!CJ4</f>
        <v>9187</v>
      </c>
      <c r="G37" s="87">
        <f>Data!DD4</f>
        <v>0</v>
      </c>
      <c r="H37" s="22">
        <f t="shared" si="0"/>
        <v>142512</v>
      </c>
      <c r="I37" s="1"/>
      <c r="W37" s="18"/>
    </row>
    <row r="38" spans="2:23" x14ac:dyDescent="0.2">
      <c r="B38" s="7" t="s">
        <v>52</v>
      </c>
      <c r="C38" s="87">
        <f>Data!AC4</f>
        <v>0</v>
      </c>
      <c r="D38" s="87">
        <f>Data!AW4</f>
        <v>0</v>
      </c>
      <c r="E38" s="87">
        <f>Data!BQ4</f>
        <v>0</v>
      </c>
      <c r="F38" s="87">
        <f>Data!CK4</f>
        <v>0</v>
      </c>
      <c r="G38" s="87">
        <f>Data!DE4</f>
        <v>0</v>
      </c>
      <c r="H38" s="22">
        <f t="shared" si="0"/>
        <v>0</v>
      </c>
      <c r="I38" s="1"/>
      <c r="W38" s="18"/>
    </row>
    <row r="39" spans="2:23" x14ac:dyDescent="0.2">
      <c r="B39" s="7" t="s">
        <v>53</v>
      </c>
      <c r="C39" s="87">
        <f>Data!AD4</f>
        <v>0</v>
      </c>
      <c r="D39" s="87">
        <f>Data!AX4</f>
        <v>0</v>
      </c>
      <c r="E39" s="87">
        <f>Data!BR4</f>
        <v>0</v>
      </c>
      <c r="F39" s="87">
        <f>Data!CL4</f>
        <v>0</v>
      </c>
      <c r="G39" s="87">
        <f>Data!DF4</f>
        <v>0</v>
      </c>
      <c r="H39" s="22">
        <f t="shared" si="0"/>
        <v>0</v>
      </c>
      <c r="I39" s="1"/>
      <c r="W39" s="18"/>
    </row>
    <row r="40" spans="2:23" x14ac:dyDescent="0.2">
      <c r="B40" s="7" t="s">
        <v>54</v>
      </c>
      <c r="C40" s="87">
        <f>Data!AE4</f>
        <v>0</v>
      </c>
      <c r="D40" s="87">
        <f>Data!AY4</f>
        <v>0</v>
      </c>
      <c r="E40" s="87">
        <f>Data!BS4</f>
        <v>0</v>
      </c>
      <c r="F40" s="87">
        <f>Data!CM4</f>
        <v>0</v>
      </c>
      <c r="G40" s="87">
        <f>Data!DG4</f>
        <v>0</v>
      </c>
      <c r="H40" s="22">
        <f t="shared" si="0"/>
        <v>0</v>
      </c>
      <c r="I40" s="1"/>
      <c r="W40" s="18"/>
    </row>
    <row r="41" spans="2:23" x14ac:dyDescent="0.2">
      <c r="B41" s="7" t="s">
        <v>55</v>
      </c>
      <c r="C41" s="87">
        <f>Data!AF4</f>
        <v>43</v>
      </c>
      <c r="D41" s="87">
        <f>Data!AZ4</f>
        <v>155</v>
      </c>
      <c r="E41" s="87">
        <f>Data!BT4</f>
        <v>27</v>
      </c>
      <c r="F41" s="87">
        <f>Data!CN4</f>
        <v>0</v>
      </c>
      <c r="G41" s="87">
        <f>Data!DH4</f>
        <v>0</v>
      </c>
      <c r="H41" s="22">
        <f t="shared" si="0"/>
        <v>225</v>
      </c>
      <c r="I41" s="1"/>
      <c r="W41" s="18"/>
    </row>
    <row r="42" spans="2:23" x14ac:dyDescent="0.2">
      <c r="B42" s="7" t="s">
        <v>56</v>
      </c>
      <c r="C42" s="87">
        <f>Data!AG4</f>
        <v>0</v>
      </c>
      <c r="D42" s="87">
        <f>Data!BA4</f>
        <v>0</v>
      </c>
      <c r="E42" s="87">
        <f>Data!BU4</f>
        <v>0</v>
      </c>
      <c r="F42" s="87">
        <f>Data!CO4</f>
        <v>0</v>
      </c>
      <c r="G42" s="87">
        <f>Data!DI4</f>
        <v>0</v>
      </c>
      <c r="H42" s="22">
        <f t="shared" si="0"/>
        <v>0</v>
      </c>
      <c r="I42" s="1"/>
      <c r="W42" s="18"/>
    </row>
    <row r="43" spans="2:23" x14ac:dyDescent="0.2">
      <c r="B43" s="7" t="s">
        <v>57</v>
      </c>
      <c r="C43" s="87">
        <f>Data!AH4</f>
        <v>0</v>
      </c>
      <c r="D43" s="87">
        <f>Data!BB4</f>
        <v>0</v>
      </c>
      <c r="E43" s="87">
        <f>Data!BV4</f>
        <v>0</v>
      </c>
      <c r="F43" s="87">
        <f>Data!CP4</f>
        <v>0</v>
      </c>
      <c r="G43" s="87">
        <f>Data!DJ4</f>
        <v>0</v>
      </c>
      <c r="H43" s="22">
        <f t="shared" si="0"/>
        <v>0</v>
      </c>
      <c r="I43" s="1"/>
      <c r="W43" s="18"/>
    </row>
    <row r="44" spans="2:23" x14ac:dyDescent="0.2">
      <c r="B44" s="7" t="s">
        <v>58</v>
      </c>
      <c r="C44" s="87">
        <f>Data!AI4</f>
        <v>251</v>
      </c>
      <c r="D44" s="87">
        <f>Data!BC4</f>
        <v>0</v>
      </c>
      <c r="E44" s="87">
        <f>Data!BW4</f>
        <v>0</v>
      </c>
      <c r="F44" s="87">
        <f>Data!CQ4</f>
        <v>0</v>
      </c>
      <c r="G44" s="87">
        <f>Data!DK4</f>
        <v>0</v>
      </c>
      <c r="H44" s="22">
        <f t="shared" si="0"/>
        <v>251</v>
      </c>
      <c r="I44" s="1"/>
      <c r="W44" s="18"/>
    </row>
    <row r="45" spans="2:23" x14ac:dyDescent="0.2">
      <c r="B45" s="7" t="s">
        <v>59</v>
      </c>
      <c r="C45" s="87">
        <f>Data!AJ4</f>
        <v>2627</v>
      </c>
      <c r="D45" s="87">
        <f>Data!BD4</f>
        <v>9416</v>
      </c>
      <c r="E45" s="87">
        <f>Data!BX4</f>
        <v>8911</v>
      </c>
      <c r="F45" s="87">
        <f>Data!CR4</f>
        <v>667</v>
      </c>
      <c r="G45" s="87">
        <f>Data!DL4</f>
        <v>1218</v>
      </c>
      <c r="H45" s="22">
        <f t="shared" si="0"/>
        <v>22839</v>
      </c>
      <c r="I45" s="1"/>
      <c r="W45" s="18"/>
    </row>
    <row r="46" spans="2:23" x14ac:dyDescent="0.2">
      <c r="B46" s="7" t="s">
        <v>60</v>
      </c>
      <c r="C46" s="87">
        <f>Data!AK4</f>
        <v>0</v>
      </c>
      <c r="D46" s="87">
        <f>Data!BE4</f>
        <v>0</v>
      </c>
      <c r="E46" s="87">
        <f>Data!BY4</f>
        <v>0</v>
      </c>
      <c r="F46" s="87">
        <f>Data!CS4</f>
        <v>0</v>
      </c>
      <c r="G46" s="87">
        <f>Data!DM4</f>
        <v>0</v>
      </c>
      <c r="H46" s="22">
        <f t="shared" si="0"/>
        <v>0</v>
      </c>
      <c r="I46" s="1"/>
      <c r="W46" s="18"/>
    </row>
    <row r="47" spans="2:23" x14ac:dyDescent="0.2">
      <c r="B47" s="7" t="s">
        <v>61</v>
      </c>
      <c r="C47" s="87">
        <f>Data!AL4</f>
        <v>16190</v>
      </c>
      <c r="D47" s="87">
        <f>Data!BF4</f>
        <v>66053</v>
      </c>
      <c r="E47" s="87">
        <f>Data!BZ4</f>
        <v>60478</v>
      </c>
      <c r="F47" s="87">
        <f>Data!CT4</f>
        <v>1305</v>
      </c>
      <c r="G47" s="87">
        <f>Data!DN4</f>
        <v>0</v>
      </c>
      <c r="H47" s="22">
        <f t="shared" si="0"/>
        <v>144026</v>
      </c>
      <c r="I47" s="1"/>
      <c r="W47" s="18"/>
    </row>
    <row r="48" spans="2:23" x14ac:dyDescent="0.2">
      <c r="B48" s="7" t="s">
        <v>62</v>
      </c>
      <c r="C48" s="87">
        <f>Data!AM4</f>
        <v>0</v>
      </c>
      <c r="D48" s="87">
        <f>Data!BG4</f>
        <v>0</v>
      </c>
      <c r="E48" s="87">
        <f>Data!CA4</f>
        <v>0</v>
      </c>
      <c r="F48" s="87">
        <f>Data!CU4</f>
        <v>0</v>
      </c>
      <c r="G48" s="87">
        <f>Data!DO4</f>
        <v>0</v>
      </c>
      <c r="H48" s="22">
        <f t="shared" si="0"/>
        <v>0</v>
      </c>
      <c r="I48" s="1"/>
      <c r="W48" s="18"/>
    </row>
    <row r="49" spans="2:23" x14ac:dyDescent="0.2">
      <c r="B49" s="7" t="s">
        <v>63</v>
      </c>
      <c r="C49" s="87">
        <f>Data!AN4</f>
        <v>0</v>
      </c>
      <c r="D49" s="87">
        <f>Data!BH4</f>
        <v>504</v>
      </c>
      <c r="E49" s="87">
        <f>Data!CB4</f>
        <v>0</v>
      </c>
      <c r="F49" s="87">
        <f>Data!CV4</f>
        <v>0</v>
      </c>
      <c r="G49" s="87">
        <f>Data!DP4</f>
        <v>0</v>
      </c>
      <c r="H49" s="22">
        <f t="shared" si="0"/>
        <v>504</v>
      </c>
      <c r="I49" s="1"/>
      <c r="W49" s="18"/>
    </row>
    <row r="50" spans="2:23" x14ac:dyDescent="0.2">
      <c r="B50" s="7" t="s">
        <v>64</v>
      </c>
      <c r="C50" s="87">
        <f>Data!AO4</f>
        <v>18</v>
      </c>
      <c r="D50" s="87">
        <f>Data!BI4</f>
        <v>639</v>
      </c>
      <c r="E50" s="87">
        <f>Data!CC4</f>
        <v>660</v>
      </c>
      <c r="F50" s="87">
        <f>Data!CW4</f>
        <v>18</v>
      </c>
      <c r="G50" s="87">
        <f>Data!DQ4</f>
        <v>0</v>
      </c>
      <c r="H50" s="22">
        <f t="shared" si="0"/>
        <v>1335</v>
      </c>
      <c r="I50" s="1"/>
      <c r="W50" s="18"/>
    </row>
    <row r="51" spans="2:23" x14ac:dyDescent="0.2">
      <c r="B51" s="7" t="s">
        <v>0</v>
      </c>
      <c r="C51" s="87">
        <f>Data!AP4</f>
        <v>0</v>
      </c>
      <c r="D51" s="87">
        <f>Data!BJ4</f>
        <v>0</v>
      </c>
      <c r="E51" s="87">
        <f>Data!CD4</f>
        <v>0</v>
      </c>
      <c r="F51" s="87">
        <f>Data!CX4</f>
        <v>0</v>
      </c>
      <c r="G51" s="87">
        <f>Data!DR4</f>
        <v>0</v>
      </c>
      <c r="H51" s="22">
        <f t="shared" si="0"/>
        <v>0</v>
      </c>
      <c r="I51" s="1"/>
      <c r="W51" s="18"/>
    </row>
    <row r="52" spans="2:23" x14ac:dyDescent="0.2">
      <c r="B52" s="8" t="s">
        <v>35</v>
      </c>
      <c r="C52" s="22">
        <f>SUM(C32:C51)</f>
        <v>236134</v>
      </c>
      <c r="D52" s="22">
        <f>SUM(D32:D51)</f>
        <v>252257</v>
      </c>
      <c r="E52" s="22">
        <f>SUM(E32:E51)</f>
        <v>133808</v>
      </c>
      <c r="F52" s="22">
        <f>SUM(F32:F51)</f>
        <v>22038</v>
      </c>
      <c r="G52" s="22">
        <f>SUM(G32:G51)</f>
        <v>1218</v>
      </c>
      <c r="H52" s="22">
        <f t="shared" si="0"/>
        <v>645455</v>
      </c>
      <c r="I52" s="1"/>
    </row>
    <row r="53" spans="2:23" x14ac:dyDescent="0.2">
      <c r="B53" s="14"/>
      <c r="C53" s="18"/>
      <c r="D53" s="18"/>
      <c r="E53" s="18"/>
      <c r="F53" s="18"/>
      <c r="G53" s="18"/>
      <c r="H53" s="18"/>
      <c r="I53" s="1"/>
    </row>
    <row r="54" spans="2:23" ht="13.5" customHeight="1" x14ac:dyDescent="0.2">
      <c r="B54" s="27"/>
      <c r="D54" s="363" t="s">
        <v>24</v>
      </c>
      <c r="E54" s="363"/>
      <c r="F54" s="363"/>
      <c r="G54" s="35" t="s">
        <v>25</v>
      </c>
      <c r="H54" s="35" t="s">
        <v>26</v>
      </c>
    </row>
    <row r="55" spans="2:23" x14ac:dyDescent="0.2">
      <c r="B55" s="361" t="s">
        <v>41</v>
      </c>
      <c r="C55" s="362"/>
      <c r="D55" s="350" t="str">
        <f>Data!T4</f>
        <v>Redlinger, Lawrence</v>
      </c>
      <c r="E55" s="350"/>
      <c r="F55" s="350"/>
      <c r="G55" s="94" t="str">
        <f>Data!U4</f>
        <v>(972) 883-6188</v>
      </c>
      <c r="H55" s="84" t="str">
        <f>Data!V4</f>
        <v>redling@utdallas.edu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64" t="s">
        <v>43</v>
      </c>
      <c r="C58" s="364"/>
      <c r="D58" s="364"/>
      <c r="E58" s="364"/>
      <c r="F58" s="364"/>
      <c r="G58" s="364"/>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Data!DS4</f>
        <v>6126489</v>
      </c>
      <c r="D61" s="88">
        <f>Data!EM4</f>
        <v>5196496</v>
      </c>
      <c r="E61" s="88">
        <f>Data!FG4</f>
        <v>3677110</v>
      </c>
      <c r="F61" s="88">
        <f>Data!GA4</f>
        <v>6866982</v>
      </c>
      <c r="G61" s="88">
        <f>Data!GU4</f>
        <v>0</v>
      </c>
      <c r="H61" s="21">
        <f>SUM(C61:G61)</f>
        <v>21867077</v>
      </c>
      <c r="I61" s="1"/>
    </row>
    <row r="62" spans="2:23" x14ac:dyDescent="0.2">
      <c r="B62" s="9" t="str">
        <f>$B$33</f>
        <v>Science</v>
      </c>
      <c r="C62" s="87">
        <f>Data!DT4</f>
        <v>3122853</v>
      </c>
      <c r="D62" s="87">
        <f>Data!EN4</f>
        <v>5068358</v>
      </c>
      <c r="E62" s="87">
        <f>Data!FH4</f>
        <v>5261683</v>
      </c>
      <c r="F62" s="87">
        <f>Data!GB4</f>
        <v>4973564</v>
      </c>
      <c r="G62" s="87">
        <f>Data!GV4</f>
        <v>0</v>
      </c>
      <c r="H62" s="22">
        <f t="shared" ref="H62:H81" si="1">SUM(C62:G62)</f>
        <v>18426458</v>
      </c>
      <c r="I62" s="1"/>
    </row>
    <row r="63" spans="2:23" x14ac:dyDescent="0.2">
      <c r="B63" s="9" t="str">
        <f>$B$34</f>
        <v>Fine Arts</v>
      </c>
      <c r="C63" s="87">
        <f>Data!DU4</f>
        <v>1712559</v>
      </c>
      <c r="D63" s="87">
        <f>Data!EO4</f>
        <v>2568487</v>
      </c>
      <c r="E63" s="87">
        <f>Data!FI4</f>
        <v>1048980</v>
      </c>
      <c r="F63" s="87">
        <f>Data!GC4</f>
        <v>764909</v>
      </c>
      <c r="G63" s="87">
        <f>Data!GW4</f>
        <v>0</v>
      </c>
      <c r="H63" s="22">
        <f t="shared" si="1"/>
        <v>6094935</v>
      </c>
      <c r="I63" s="1"/>
    </row>
    <row r="64" spans="2:23" x14ac:dyDescent="0.2">
      <c r="B64" s="9" t="str">
        <f>$B$35</f>
        <v>Teacher Education</v>
      </c>
      <c r="C64" s="87">
        <f>Data!DV4</f>
        <v>58920</v>
      </c>
      <c r="D64" s="87">
        <f>Data!EP4</f>
        <v>464510</v>
      </c>
      <c r="E64" s="87">
        <f>Data!FJ4</f>
        <v>8272</v>
      </c>
      <c r="F64" s="87">
        <f>Data!GD4</f>
        <v>10217</v>
      </c>
      <c r="G64" s="87">
        <f>Data!GX4</f>
        <v>0</v>
      </c>
      <c r="H64" s="22">
        <f t="shared" si="1"/>
        <v>541919</v>
      </c>
      <c r="I64" s="1"/>
    </row>
    <row r="65" spans="2:9" x14ac:dyDescent="0.2">
      <c r="B65" s="9" t="str">
        <f>$B$36</f>
        <v>Agriculture</v>
      </c>
      <c r="C65" s="87">
        <f>Data!DW4</f>
        <v>0</v>
      </c>
      <c r="D65" s="87">
        <f>Data!EQ4</f>
        <v>0</v>
      </c>
      <c r="E65" s="87">
        <f>Data!FK4</f>
        <v>0</v>
      </c>
      <c r="F65" s="87">
        <f>Data!GE4</f>
        <v>0</v>
      </c>
      <c r="G65" s="87">
        <f>Data!GY4</f>
        <v>0</v>
      </c>
      <c r="H65" s="22">
        <f t="shared" si="1"/>
        <v>0</v>
      </c>
      <c r="I65" s="1"/>
    </row>
    <row r="66" spans="2:9" x14ac:dyDescent="0.2">
      <c r="B66" s="9" t="str">
        <f>$B$37</f>
        <v>Engineering</v>
      </c>
      <c r="C66" s="87">
        <f>Data!DX4</f>
        <v>2966604</v>
      </c>
      <c r="D66" s="87">
        <f>Data!ER4</f>
        <v>7246105</v>
      </c>
      <c r="E66" s="87">
        <f>Data!FL4</f>
        <v>9495473</v>
      </c>
      <c r="F66" s="87">
        <f>Data!GF4</f>
        <v>9724655</v>
      </c>
      <c r="G66" s="87">
        <f>Data!GZ4</f>
        <v>0</v>
      </c>
      <c r="H66" s="22">
        <f t="shared" si="1"/>
        <v>29432837</v>
      </c>
      <c r="I66" s="1"/>
    </row>
    <row r="67" spans="2:9" x14ac:dyDescent="0.2">
      <c r="B67" s="9" t="str">
        <f>$B$38</f>
        <v>Home Economics</v>
      </c>
      <c r="C67" s="87">
        <f>Data!DY4</f>
        <v>0</v>
      </c>
      <c r="D67" s="87">
        <f>Data!ES4</f>
        <v>0</v>
      </c>
      <c r="E67" s="87">
        <f>Data!FM4</f>
        <v>0</v>
      </c>
      <c r="F67" s="87">
        <f>Data!GG4</f>
        <v>0</v>
      </c>
      <c r="G67" s="87">
        <f>Data!HA4</f>
        <v>0</v>
      </c>
      <c r="H67" s="22">
        <f t="shared" si="1"/>
        <v>0</v>
      </c>
      <c r="I67" s="1"/>
    </row>
    <row r="68" spans="2:9" x14ac:dyDescent="0.2">
      <c r="B68" s="9" t="str">
        <f>$B$39</f>
        <v>Law</v>
      </c>
      <c r="C68" s="87">
        <f>Data!DZ4</f>
        <v>0</v>
      </c>
      <c r="D68" s="87">
        <f>Data!ET4</f>
        <v>0</v>
      </c>
      <c r="E68" s="87">
        <f>Data!FN4</f>
        <v>0</v>
      </c>
      <c r="F68" s="87">
        <f>Data!GH4</f>
        <v>0</v>
      </c>
      <c r="G68" s="87">
        <f>Data!HB4</f>
        <v>0</v>
      </c>
      <c r="H68" s="22">
        <f t="shared" si="1"/>
        <v>0</v>
      </c>
      <c r="I68" s="1"/>
    </row>
    <row r="69" spans="2:9" x14ac:dyDescent="0.2">
      <c r="B69" s="9" t="str">
        <f>$B$42</f>
        <v>Veterinary Science</v>
      </c>
      <c r="C69" s="87">
        <f>Data!EA4</f>
        <v>0</v>
      </c>
      <c r="D69" s="87">
        <f>Data!EU4</f>
        <v>0</v>
      </c>
      <c r="E69" s="87">
        <f>Data!FO4</f>
        <v>0</v>
      </c>
      <c r="F69" s="87">
        <f>Data!GI4</f>
        <v>0</v>
      </c>
      <c r="G69" s="87">
        <f>Data!HC4</f>
        <v>0</v>
      </c>
      <c r="H69" s="22">
        <f t="shared" si="1"/>
        <v>0</v>
      </c>
      <c r="I69" s="1"/>
    </row>
    <row r="70" spans="2:9" x14ac:dyDescent="0.2">
      <c r="B70" s="9" t="str">
        <f>$B$41</f>
        <v>Library Science</v>
      </c>
      <c r="C70" s="87">
        <f>Data!EB4</f>
        <v>10474</v>
      </c>
      <c r="D70" s="87">
        <f>Data!EV4</f>
        <v>51994</v>
      </c>
      <c r="E70" s="87">
        <f>Data!FP4</f>
        <v>0</v>
      </c>
      <c r="F70" s="87">
        <f>Data!GJ4</f>
        <v>0</v>
      </c>
      <c r="G70" s="87">
        <f>Data!HD4</f>
        <v>0</v>
      </c>
      <c r="H70" s="22">
        <f t="shared" si="1"/>
        <v>62468</v>
      </c>
      <c r="I70" s="1"/>
    </row>
    <row r="71" spans="2:9" x14ac:dyDescent="0.2">
      <c r="B71" s="9" t="str">
        <f>$B$42</f>
        <v>Veterinary Science</v>
      </c>
      <c r="C71" s="87">
        <f>Data!EC4</f>
        <v>0</v>
      </c>
      <c r="D71" s="87">
        <f>Data!EW4</f>
        <v>0</v>
      </c>
      <c r="E71" s="87">
        <f>Data!FQ4</f>
        <v>0</v>
      </c>
      <c r="F71" s="87">
        <f>Data!GK4</f>
        <v>0</v>
      </c>
      <c r="G71" s="87">
        <f>Data!HE4</f>
        <v>0</v>
      </c>
      <c r="H71" s="22">
        <f t="shared" si="1"/>
        <v>0</v>
      </c>
      <c r="I71" s="1"/>
    </row>
    <row r="72" spans="2:9" x14ac:dyDescent="0.2">
      <c r="B72" s="9" t="str">
        <f>$B$43</f>
        <v>Vocational Training</v>
      </c>
      <c r="C72" s="87">
        <f>Data!ED4</f>
        <v>0</v>
      </c>
      <c r="D72" s="87">
        <f>Data!EX4</f>
        <v>0</v>
      </c>
      <c r="E72" s="87">
        <f>Data!FR4</f>
        <v>0</v>
      </c>
      <c r="F72" s="87">
        <f>Data!GL4</f>
        <v>0</v>
      </c>
      <c r="G72" s="87">
        <f>Data!HF4</f>
        <v>0</v>
      </c>
      <c r="H72" s="22">
        <f t="shared" si="1"/>
        <v>0</v>
      </c>
      <c r="I72" s="1"/>
    </row>
    <row r="73" spans="2:9" x14ac:dyDescent="0.2">
      <c r="B73" s="9" t="str">
        <f>$B$44</f>
        <v>Physical Training</v>
      </c>
      <c r="C73" s="87">
        <f>Data!EE4</f>
        <v>41803</v>
      </c>
      <c r="D73" s="87">
        <f>Data!EY4</f>
        <v>0</v>
      </c>
      <c r="E73" s="87">
        <f>Data!FS4</f>
        <v>0</v>
      </c>
      <c r="F73" s="87">
        <f>Data!GM4</f>
        <v>0</v>
      </c>
      <c r="G73" s="87">
        <f>Data!HG4</f>
        <v>0</v>
      </c>
      <c r="H73" s="22">
        <f t="shared" si="1"/>
        <v>41803</v>
      </c>
      <c r="I73" s="1"/>
    </row>
    <row r="74" spans="2:9" x14ac:dyDescent="0.2">
      <c r="B74" s="9" t="str">
        <f>$B$45</f>
        <v>Health Services</v>
      </c>
      <c r="C74" s="87">
        <f>Data!EF4</f>
        <v>103365</v>
      </c>
      <c r="D74" s="87">
        <f>Data!EZ4</f>
        <v>422061</v>
      </c>
      <c r="E74" s="87">
        <f>Data!FT4</f>
        <v>1805203</v>
      </c>
      <c r="F74" s="87">
        <f>Data!GN4</f>
        <v>977405</v>
      </c>
      <c r="G74" s="87">
        <f>Data!HH4</f>
        <v>588951</v>
      </c>
      <c r="H74" s="22">
        <f t="shared" si="1"/>
        <v>3896985</v>
      </c>
      <c r="I74" s="1"/>
    </row>
    <row r="75" spans="2:9" x14ac:dyDescent="0.2">
      <c r="B75" s="9" t="str">
        <f>$B$46</f>
        <v>Pharmacy</v>
      </c>
      <c r="C75" s="87">
        <f>Data!EG4</f>
        <v>0</v>
      </c>
      <c r="D75" s="87">
        <f>Data!FA4</f>
        <v>0</v>
      </c>
      <c r="E75" s="87">
        <f>Data!FU4</f>
        <v>0</v>
      </c>
      <c r="F75" s="87">
        <f>Data!GO4</f>
        <v>0</v>
      </c>
      <c r="G75" s="87">
        <f>Data!HI4</f>
        <v>0</v>
      </c>
      <c r="H75" s="22">
        <f t="shared" si="1"/>
        <v>0</v>
      </c>
      <c r="I75" s="1"/>
    </row>
    <row r="76" spans="2:9" x14ac:dyDescent="0.2">
      <c r="B76" s="9" t="str">
        <f>$B$47</f>
        <v>Business Administration</v>
      </c>
      <c r="C76" s="87">
        <f>Data!EH4</f>
        <v>1114871</v>
      </c>
      <c r="D76" s="87">
        <f>Data!FB4</f>
        <v>7387401</v>
      </c>
      <c r="E76" s="87">
        <f>Data!FV4</f>
        <v>13145881</v>
      </c>
      <c r="F76" s="87">
        <f>Data!GP4</f>
        <v>5972848</v>
      </c>
      <c r="G76" s="87">
        <f>Data!HJ4</f>
        <v>0</v>
      </c>
      <c r="H76" s="22">
        <f t="shared" si="1"/>
        <v>27621001</v>
      </c>
      <c r="I76" s="1"/>
    </row>
    <row r="77" spans="2:9" x14ac:dyDescent="0.2">
      <c r="B77" s="9" t="str">
        <f>$B$48</f>
        <v>Optometry</v>
      </c>
      <c r="C77" s="87">
        <f>Data!EI4</f>
        <v>0</v>
      </c>
      <c r="D77" s="87">
        <f>Data!FC4</f>
        <v>0</v>
      </c>
      <c r="E77" s="87">
        <f>Data!FW4</f>
        <v>0</v>
      </c>
      <c r="F77" s="87">
        <f>Data!GQ4</f>
        <v>0</v>
      </c>
      <c r="G77" s="87">
        <f>Data!HK4</f>
        <v>0</v>
      </c>
      <c r="H77" s="22">
        <f t="shared" si="1"/>
        <v>0</v>
      </c>
      <c r="I77" s="1"/>
    </row>
    <row r="78" spans="2:9" x14ac:dyDescent="0.2">
      <c r="B78" s="9" t="str">
        <f>$B$49</f>
        <v>Teacher Ed-Practice Teaching</v>
      </c>
      <c r="C78" s="87">
        <f>Data!EJ4</f>
        <v>0</v>
      </c>
      <c r="D78" s="87">
        <f>Data!FD4</f>
        <v>114199</v>
      </c>
      <c r="E78" s="87">
        <f>Data!FX4</f>
        <v>0</v>
      </c>
      <c r="F78" s="87">
        <f>Data!GR4</f>
        <v>0</v>
      </c>
      <c r="G78" s="87">
        <f>Data!HL4</f>
        <v>0</v>
      </c>
      <c r="H78" s="22">
        <f t="shared" si="1"/>
        <v>114199</v>
      </c>
      <c r="I78" s="1"/>
    </row>
    <row r="79" spans="2:9" x14ac:dyDescent="0.2">
      <c r="B79" s="9" t="str">
        <f>$B$50</f>
        <v>Technology</v>
      </c>
      <c r="C79" s="87">
        <f>Data!EK4</f>
        <v>1567</v>
      </c>
      <c r="D79" s="87">
        <f>Data!FE4</f>
        <v>61822</v>
      </c>
      <c r="E79" s="87">
        <f>Data!FY4</f>
        <v>192444</v>
      </c>
      <c r="F79" s="87">
        <f>Data!GS4</f>
        <v>8517</v>
      </c>
      <c r="G79" s="87">
        <f>Data!HM4</f>
        <v>0</v>
      </c>
      <c r="H79" s="22">
        <f t="shared" si="1"/>
        <v>264350</v>
      </c>
      <c r="I79" s="1"/>
    </row>
    <row r="80" spans="2:9" x14ac:dyDescent="0.2">
      <c r="B80" s="9" t="str">
        <f>$B$51</f>
        <v>Nursing</v>
      </c>
      <c r="C80" s="87">
        <f>Data!EL4</f>
        <v>0</v>
      </c>
      <c r="D80" s="87">
        <f>Data!FF4</f>
        <v>0</v>
      </c>
      <c r="E80" s="87">
        <f>Data!FZ4</f>
        <v>0</v>
      </c>
      <c r="F80" s="87">
        <f>Data!GT4</f>
        <v>0</v>
      </c>
      <c r="G80" s="87">
        <f>Data!HN4</f>
        <v>0</v>
      </c>
      <c r="H80" s="22">
        <f t="shared" si="1"/>
        <v>0</v>
      </c>
      <c r="I80" s="1"/>
    </row>
    <row r="81" spans="2:9" x14ac:dyDescent="0.2">
      <c r="B81" s="39" t="str">
        <f>$B$52</f>
        <v>Totals</v>
      </c>
      <c r="C81" s="21">
        <f>SUM(C61:C80)</f>
        <v>15259505</v>
      </c>
      <c r="D81" s="21">
        <f>SUM(D61:D80)</f>
        <v>28581433</v>
      </c>
      <c r="E81" s="21">
        <f>SUM(E61:E80)</f>
        <v>34635046</v>
      </c>
      <c r="F81" s="21">
        <f>SUM(F61:F80)</f>
        <v>29299097</v>
      </c>
      <c r="G81" s="21">
        <f>SUM(G61:G80)</f>
        <v>588951</v>
      </c>
      <c r="H81" s="21">
        <f t="shared" si="1"/>
        <v>108364032</v>
      </c>
      <c r="I81" s="1"/>
    </row>
    <row r="82" spans="2:9" x14ac:dyDescent="0.2">
      <c r="B82" s="14"/>
      <c r="C82" s="15"/>
      <c r="D82" s="15"/>
      <c r="E82" s="15"/>
      <c r="F82" s="15"/>
      <c r="G82" s="15"/>
      <c r="H82" s="16"/>
      <c r="I82" s="1"/>
    </row>
    <row r="83" spans="2:9" ht="13.5" customHeight="1" x14ac:dyDescent="0.2">
      <c r="B83" s="27"/>
      <c r="D83" s="363" t="s">
        <v>24</v>
      </c>
      <c r="E83" s="363"/>
      <c r="F83" s="363"/>
      <c r="G83" s="35" t="s">
        <v>25</v>
      </c>
      <c r="H83" s="35" t="s">
        <v>26</v>
      </c>
    </row>
    <row r="84" spans="2:9" x14ac:dyDescent="0.2">
      <c r="B84" s="361" t="s">
        <v>42</v>
      </c>
      <c r="C84" s="362"/>
      <c r="D84" s="350" t="str">
        <f>Data!T4</f>
        <v>Redlinger, Lawrence</v>
      </c>
      <c r="E84" s="350"/>
      <c r="F84" s="350"/>
      <c r="G84" s="94" t="str">
        <f>Data!U4</f>
        <v>(972) 883-6188</v>
      </c>
      <c r="H84" s="84" t="str">
        <f>Data!V4</f>
        <v>redling@utdallas.edu</v>
      </c>
    </row>
    <row r="85" spans="2:9" ht="13.5" customHeight="1" x14ac:dyDescent="0.2">
      <c r="B85" s="27"/>
      <c r="C85" s="27"/>
      <c r="D85" s="27"/>
      <c r="E85" s="27"/>
      <c r="F85" s="27"/>
      <c r="G85" s="27"/>
      <c r="H85" s="5"/>
    </row>
    <row r="86" spans="2:9" x14ac:dyDescent="0.2">
      <c r="B86" s="28" t="s">
        <v>34</v>
      </c>
      <c r="C86" s="13"/>
      <c r="D86" s="13"/>
      <c r="E86" s="13"/>
      <c r="F86" s="13"/>
      <c r="G86" s="13"/>
      <c r="H86" s="17">
        <f>H13+H14</f>
        <v>296679313</v>
      </c>
    </row>
    <row r="87" spans="2:9" ht="42.75" customHeight="1" x14ac:dyDescent="0.2">
      <c r="B87" s="348" t="s">
        <v>9</v>
      </c>
      <c r="C87" s="348"/>
      <c r="D87" s="348"/>
      <c r="E87" s="348"/>
      <c r="F87" s="348"/>
      <c r="G87" s="348"/>
      <c r="H87" s="38"/>
    </row>
    <row r="88" spans="2:9" x14ac:dyDescent="0.2">
      <c r="B88" s="28" t="s">
        <v>5</v>
      </c>
      <c r="C88" s="12"/>
      <c r="D88" s="12"/>
      <c r="E88" s="12"/>
      <c r="F88" s="12"/>
      <c r="G88" s="12"/>
      <c r="H88" s="17"/>
    </row>
    <row r="89" spans="2:9" ht="98.25" customHeight="1" thickBot="1" x14ac:dyDescent="0.25">
      <c r="B89" s="349" t="s">
        <v>234</v>
      </c>
      <c r="C89" s="349"/>
      <c r="D89" s="349"/>
      <c r="E89" s="349"/>
      <c r="F89" s="349"/>
      <c r="G89" s="349"/>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Data!HR4</f>
        <v>804747.64400179463</v>
      </c>
      <c r="D91" s="172">
        <f>Data!IL4</f>
        <v>682588.00645275787</v>
      </c>
      <c r="E91" s="172">
        <f>Data!JF4</f>
        <v>192640.69999999998</v>
      </c>
      <c r="F91" s="172">
        <f>Data!JZ4</f>
        <v>357761.30000000005</v>
      </c>
      <c r="G91" s="172">
        <f>Data!KT4</f>
        <v>0</v>
      </c>
      <c r="H91" s="40">
        <f t="shared" ref="H91:H111" si="2">SUM(C91:G91)</f>
        <v>2037737.6504545524</v>
      </c>
    </row>
    <row r="92" spans="2:9" x14ac:dyDescent="0.2">
      <c r="B92" s="9" t="str">
        <f>$B$33</f>
        <v>Science</v>
      </c>
      <c r="C92" s="172">
        <f>Data!HS4</f>
        <v>2434061.0571934939</v>
      </c>
      <c r="D92" s="172">
        <f>Data!IM4</f>
        <v>3950455.8273204351</v>
      </c>
      <c r="E92" s="172">
        <f>Data!JG4</f>
        <v>354419.91000000003</v>
      </c>
      <c r="F92" s="172">
        <f>Data!KA4</f>
        <v>340521.08999999997</v>
      </c>
      <c r="G92" s="172">
        <f>Data!KU4</f>
        <v>0</v>
      </c>
      <c r="H92" s="75">
        <f t="shared" si="2"/>
        <v>7079457.8845139295</v>
      </c>
    </row>
    <row r="93" spans="2:9" x14ac:dyDescent="0.2">
      <c r="B93" s="9" t="str">
        <f>$B$34</f>
        <v>Fine Arts</v>
      </c>
      <c r="C93" s="172">
        <f>Data!HT4</f>
        <v>59174.608476736226</v>
      </c>
      <c r="D93" s="172">
        <f>Data!IN4</f>
        <v>88749.7672212092</v>
      </c>
      <c r="E93" s="172">
        <f>Data!JH4</f>
        <v>92653.84</v>
      </c>
      <c r="F93" s="172">
        <f>Data!KB4</f>
        <v>67094.16</v>
      </c>
      <c r="G93" s="172">
        <f>Data!KV4</f>
        <v>0</v>
      </c>
      <c r="H93" s="75">
        <f t="shared" si="2"/>
        <v>307672.37569794542</v>
      </c>
    </row>
    <row r="94" spans="2:9" x14ac:dyDescent="0.2">
      <c r="B94" s="9" t="str">
        <f>$B$35</f>
        <v>Teacher Education</v>
      </c>
      <c r="C94" s="172">
        <f>Data!HU4</f>
        <v>0</v>
      </c>
      <c r="D94" s="172">
        <f>Data!IO4</f>
        <v>0</v>
      </c>
      <c r="E94" s="172">
        <f>Data!JI4</f>
        <v>0</v>
      </c>
      <c r="F94" s="172">
        <f>Data!KC4</f>
        <v>0</v>
      </c>
      <c r="G94" s="172">
        <f>Data!KW4</f>
        <v>0</v>
      </c>
      <c r="H94" s="75">
        <f t="shared" si="2"/>
        <v>0</v>
      </c>
    </row>
    <row r="95" spans="2:9" x14ac:dyDescent="0.2">
      <c r="B95" s="9" t="str">
        <f>$B$36</f>
        <v>Agriculture</v>
      </c>
      <c r="C95" s="172">
        <f>Data!HV4</f>
        <v>0</v>
      </c>
      <c r="D95" s="172">
        <f>Data!IP4</f>
        <v>0</v>
      </c>
      <c r="E95" s="172">
        <f>Data!JJ4</f>
        <v>0</v>
      </c>
      <c r="F95" s="172">
        <f>Data!KD4</f>
        <v>0</v>
      </c>
      <c r="G95" s="172">
        <f>Data!KX4</f>
        <v>0</v>
      </c>
      <c r="H95" s="75">
        <f t="shared" si="2"/>
        <v>0</v>
      </c>
    </row>
    <row r="96" spans="2:9" x14ac:dyDescent="0.2">
      <c r="B96" s="9" t="str">
        <f>$B$37</f>
        <v>Engineering</v>
      </c>
      <c r="C96" s="172">
        <f>Data!HW4</f>
        <v>1141890.0237947581</v>
      </c>
      <c r="D96" s="172">
        <f>Data!IQ4</f>
        <v>2664410.0555211022</v>
      </c>
      <c r="E96" s="172">
        <f>Data!JK4</f>
        <v>392005.39</v>
      </c>
      <c r="F96" s="172">
        <f>Data!KE4</f>
        <v>408005.61</v>
      </c>
      <c r="G96" s="172">
        <f>Data!KY4</f>
        <v>0</v>
      </c>
      <c r="H96" s="75">
        <f t="shared" si="2"/>
        <v>4606311.0793158608</v>
      </c>
    </row>
    <row r="97" spans="2:8" x14ac:dyDescent="0.2">
      <c r="B97" s="9" t="str">
        <f>$B$38</f>
        <v>Home Economics</v>
      </c>
      <c r="C97" s="172">
        <f>Data!HX4</f>
        <v>0</v>
      </c>
      <c r="D97" s="172">
        <f>Data!IR4</f>
        <v>0</v>
      </c>
      <c r="E97" s="172">
        <f>Data!JL4</f>
        <v>0</v>
      </c>
      <c r="F97" s="172">
        <f>Data!KF4</f>
        <v>0</v>
      </c>
      <c r="G97" s="172">
        <f>Data!KZ4</f>
        <v>0</v>
      </c>
      <c r="H97" s="75">
        <f t="shared" si="2"/>
        <v>0</v>
      </c>
    </row>
    <row r="98" spans="2:8" x14ac:dyDescent="0.2">
      <c r="B98" s="9" t="str">
        <f>$B$39</f>
        <v>Law</v>
      </c>
      <c r="C98" s="172">
        <f>Data!HY4</f>
        <v>0</v>
      </c>
      <c r="D98" s="172">
        <f>Data!IS4</f>
        <v>0</v>
      </c>
      <c r="E98" s="172">
        <f>Data!JM4</f>
        <v>0</v>
      </c>
      <c r="F98" s="172">
        <f>Data!KG4</f>
        <v>0</v>
      </c>
      <c r="G98" s="172">
        <f>Data!LA4</f>
        <v>0</v>
      </c>
      <c r="H98" s="75">
        <f t="shared" si="2"/>
        <v>0</v>
      </c>
    </row>
    <row r="99" spans="2:8" x14ac:dyDescent="0.2">
      <c r="B99" s="9" t="str">
        <f>$B$40</f>
        <v>Social Service</v>
      </c>
      <c r="C99" s="172">
        <f>Data!HZ4</f>
        <v>0</v>
      </c>
      <c r="D99" s="172">
        <f>Data!IT4</f>
        <v>0</v>
      </c>
      <c r="E99" s="172">
        <f>Data!JN4</f>
        <v>0</v>
      </c>
      <c r="F99" s="172">
        <f>Data!KH4</f>
        <v>0</v>
      </c>
      <c r="G99" s="172">
        <f>Data!LB4</f>
        <v>0</v>
      </c>
      <c r="H99" s="75">
        <f t="shared" si="2"/>
        <v>0</v>
      </c>
    </row>
    <row r="100" spans="2:8" x14ac:dyDescent="0.2">
      <c r="B100" s="9" t="str">
        <f>$B$41</f>
        <v>Library Science</v>
      </c>
      <c r="C100" s="172">
        <f>Data!IA4</f>
        <v>0</v>
      </c>
      <c r="D100" s="172">
        <f>Data!IU4</f>
        <v>0</v>
      </c>
      <c r="E100" s="172">
        <f>Data!JO4</f>
        <v>0</v>
      </c>
      <c r="F100" s="172">
        <f>Data!KI4</f>
        <v>0</v>
      </c>
      <c r="G100" s="172">
        <f>Data!LC4</f>
        <v>0</v>
      </c>
      <c r="H100" s="75">
        <f t="shared" si="2"/>
        <v>0</v>
      </c>
    </row>
    <row r="101" spans="2:8" x14ac:dyDescent="0.2">
      <c r="B101" s="9" t="str">
        <f>$B$42</f>
        <v>Veterinary Science</v>
      </c>
      <c r="C101" s="172">
        <f>Data!IB4</f>
        <v>0</v>
      </c>
      <c r="D101" s="172">
        <f>Data!IV4</f>
        <v>0</v>
      </c>
      <c r="E101" s="172">
        <f>Data!JP4</f>
        <v>0</v>
      </c>
      <c r="F101" s="172">
        <f>Data!KJ4</f>
        <v>0</v>
      </c>
      <c r="G101" s="172">
        <f>Data!LD4</f>
        <v>0</v>
      </c>
      <c r="H101" s="75">
        <f t="shared" si="2"/>
        <v>0</v>
      </c>
    </row>
    <row r="102" spans="2:8" x14ac:dyDescent="0.2">
      <c r="B102" s="9" t="str">
        <f>$B$43</f>
        <v>Vocational Training</v>
      </c>
      <c r="C102" s="172">
        <f>Data!IC4</f>
        <v>0</v>
      </c>
      <c r="D102" s="172">
        <f>Data!IW4</f>
        <v>0</v>
      </c>
      <c r="E102" s="172">
        <f>Data!JQ4</f>
        <v>0</v>
      </c>
      <c r="F102" s="172">
        <f>Data!KK4</f>
        <v>0</v>
      </c>
      <c r="G102" s="172">
        <f>Data!LE4</f>
        <v>0</v>
      </c>
      <c r="H102" s="75">
        <f t="shared" si="2"/>
        <v>0</v>
      </c>
    </row>
    <row r="103" spans="2:8" x14ac:dyDescent="0.2">
      <c r="B103" s="9" t="str">
        <f>$B$44</f>
        <v>Physical Training</v>
      </c>
      <c r="C103" s="172">
        <f>Data!ID4</f>
        <v>0</v>
      </c>
      <c r="D103" s="172">
        <f>Data!IX4</f>
        <v>0</v>
      </c>
      <c r="E103" s="172">
        <f>Data!JR4</f>
        <v>0</v>
      </c>
      <c r="F103" s="172">
        <f>Data!KL4</f>
        <v>0</v>
      </c>
      <c r="G103" s="172">
        <f>Data!LF4</f>
        <v>0</v>
      </c>
      <c r="H103" s="75">
        <f t="shared" si="2"/>
        <v>0</v>
      </c>
    </row>
    <row r="104" spans="2:8" x14ac:dyDescent="0.2">
      <c r="B104" s="9" t="str">
        <f>$B$45</f>
        <v>Health Services</v>
      </c>
      <c r="C104" s="172">
        <f>Data!IE4</f>
        <v>0</v>
      </c>
      <c r="D104" s="172">
        <f>Data!IY4</f>
        <v>0</v>
      </c>
      <c r="E104" s="172">
        <f>Data!JS4</f>
        <v>0</v>
      </c>
      <c r="F104" s="172">
        <f>Data!KM4</f>
        <v>0</v>
      </c>
      <c r="G104" s="172">
        <f>Data!LG4</f>
        <v>0</v>
      </c>
      <c r="H104" s="75">
        <f t="shared" si="2"/>
        <v>0</v>
      </c>
    </row>
    <row r="105" spans="2:8" x14ac:dyDescent="0.2">
      <c r="B105" s="9" t="str">
        <f>$B$46</f>
        <v>Pharmacy</v>
      </c>
      <c r="C105" s="172">
        <f>Data!IF4</f>
        <v>0</v>
      </c>
      <c r="D105" s="172">
        <f>Data!IZ4</f>
        <v>0</v>
      </c>
      <c r="E105" s="172">
        <f>Data!JT4</f>
        <v>0</v>
      </c>
      <c r="F105" s="172">
        <f>Data!KN4</f>
        <v>0</v>
      </c>
      <c r="G105" s="172">
        <f>Data!LH4</f>
        <v>0</v>
      </c>
      <c r="H105" s="75">
        <f t="shared" si="2"/>
        <v>0</v>
      </c>
    </row>
    <row r="106" spans="2:8" x14ac:dyDescent="0.2">
      <c r="B106" s="9" t="str">
        <f>$B$47</f>
        <v>Business Administration</v>
      </c>
      <c r="C106" s="172">
        <f>Data!IG4</f>
        <v>293198.9027746697</v>
      </c>
      <c r="D106" s="172">
        <f>Data!JA4</f>
        <v>1942805.8201859212</v>
      </c>
      <c r="E106" s="172">
        <f>Data!JU4</f>
        <v>3962861.13</v>
      </c>
      <c r="F106" s="172">
        <f>Data!KO4</f>
        <v>1780415.87</v>
      </c>
      <c r="G106" s="172">
        <f>Data!LI4</f>
        <v>0</v>
      </c>
      <c r="H106" s="75">
        <f t="shared" si="2"/>
        <v>7979281.7229605904</v>
      </c>
    </row>
    <row r="107" spans="2:8" x14ac:dyDescent="0.2">
      <c r="B107" s="9" t="str">
        <f>$B$48</f>
        <v>Optometry</v>
      </c>
      <c r="C107" s="172">
        <f>Data!IH4</f>
        <v>0</v>
      </c>
      <c r="D107" s="172">
        <f>Data!JB4</f>
        <v>0</v>
      </c>
      <c r="E107" s="172">
        <f>Data!JV4</f>
        <v>0</v>
      </c>
      <c r="F107" s="172">
        <f>Data!KP4</f>
        <v>0</v>
      </c>
      <c r="G107" s="172">
        <f>Data!LJ4</f>
        <v>0</v>
      </c>
      <c r="H107" s="75">
        <f t="shared" si="2"/>
        <v>0</v>
      </c>
    </row>
    <row r="108" spans="2:8" x14ac:dyDescent="0.2">
      <c r="B108" s="9" t="str">
        <f>$B$49</f>
        <v>Teacher Ed-Practice Teaching</v>
      </c>
      <c r="C108" s="172">
        <f>Data!II4</f>
        <v>0</v>
      </c>
      <c r="D108" s="172">
        <f>Data!JC4</f>
        <v>0</v>
      </c>
      <c r="E108" s="172">
        <f>Data!JW4</f>
        <v>0</v>
      </c>
      <c r="F108" s="172">
        <f>Data!KQ4</f>
        <v>0</v>
      </c>
      <c r="G108" s="172">
        <f>Data!LK4</f>
        <v>0</v>
      </c>
      <c r="H108" s="75">
        <f t="shared" si="2"/>
        <v>0</v>
      </c>
    </row>
    <row r="109" spans="2:8" x14ac:dyDescent="0.2">
      <c r="B109" s="9" t="str">
        <f>$B$50</f>
        <v>Technology</v>
      </c>
      <c r="C109" s="172">
        <f>Data!IJ4</f>
        <v>0</v>
      </c>
      <c r="D109" s="172">
        <f>Data!JD4</f>
        <v>0</v>
      </c>
      <c r="E109" s="172">
        <f>Data!JX4</f>
        <v>0</v>
      </c>
      <c r="F109" s="172">
        <f>Data!KR4</f>
        <v>0</v>
      </c>
      <c r="G109" s="172">
        <f>Data!LL4</f>
        <v>0</v>
      </c>
      <c r="H109" s="75">
        <f t="shared" si="2"/>
        <v>0</v>
      </c>
    </row>
    <row r="110" spans="2:8" x14ac:dyDescent="0.2">
      <c r="B110" s="9" t="str">
        <f>$B$51</f>
        <v>Nursing</v>
      </c>
      <c r="C110" s="172">
        <f>Data!IK4</f>
        <v>0</v>
      </c>
      <c r="D110" s="172">
        <f>Data!JE4</f>
        <v>0</v>
      </c>
      <c r="E110" s="172">
        <f>Data!JY4</f>
        <v>0</v>
      </c>
      <c r="F110" s="172">
        <f>Data!KS4</f>
        <v>0</v>
      </c>
      <c r="G110" s="172">
        <f>Data!HPM4</f>
        <v>0</v>
      </c>
      <c r="H110" s="75">
        <f t="shared" si="2"/>
        <v>0</v>
      </c>
    </row>
    <row r="111" spans="2:8" x14ac:dyDescent="0.2">
      <c r="B111" s="39" t="str">
        <f>$B$52</f>
        <v>Totals</v>
      </c>
      <c r="C111" s="40">
        <f>SUM(C91:C110)</f>
        <v>4733072.2362414524</v>
      </c>
      <c r="D111" s="40">
        <f>SUM(D91:D110)</f>
        <v>9329009.4767014273</v>
      </c>
      <c r="E111" s="40">
        <f>SUM(E91:E110)</f>
        <v>4994580.97</v>
      </c>
      <c r="F111" s="40">
        <f>SUM(F91:F110)</f>
        <v>2953798.0300000003</v>
      </c>
      <c r="G111" s="40">
        <f>SUM(G91:G110)</f>
        <v>0</v>
      </c>
      <c r="H111" s="40">
        <f t="shared" si="2"/>
        <v>22010460.71294288</v>
      </c>
    </row>
    <row r="112" spans="2:8" x14ac:dyDescent="0.2">
      <c r="B112" s="44"/>
      <c r="C112" s="46"/>
      <c r="D112" s="46"/>
      <c r="E112" s="46"/>
      <c r="F112" s="46"/>
      <c r="G112" s="46"/>
      <c r="H112" s="49"/>
    </row>
    <row r="113" spans="2:9" x14ac:dyDescent="0.2">
      <c r="B113" s="367" t="s">
        <v>66</v>
      </c>
      <c r="C113" s="367"/>
      <c r="D113" s="367"/>
      <c r="E113" s="367"/>
      <c r="F113" s="367"/>
      <c r="G113" s="367"/>
      <c r="H113" s="367"/>
      <c r="I113" s="1"/>
    </row>
    <row r="114" spans="2:9" ht="43.5" customHeight="1" thickBot="1" x14ac:dyDescent="0.25">
      <c r="B114" s="366" t="s">
        <v>38</v>
      </c>
      <c r="C114" s="366"/>
      <c r="D114" s="366"/>
      <c r="E114" s="366"/>
      <c r="F114" s="366"/>
      <c r="G114" s="366"/>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6931236.644001795</v>
      </c>
      <c r="D116" s="21">
        <f t="shared" si="3"/>
        <v>5879084.0064527579</v>
      </c>
      <c r="E116" s="21">
        <f t="shared" si="3"/>
        <v>3869750.7</v>
      </c>
      <c r="F116" s="21">
        <f t="shared" si="3"/>
        <v>7224743.2999999998</v>
      </c>
      <c r="G116" s="21">
        <f t="shared" si="3"/>
        <v>0</v>
      </c>
      <c r="H116" s="40">
        <f t="shared" ref="H116:H136" si="4">SUM(C116:G116)</f>
        <v>23904814.650454555</v>
      </c>
      <c r="I116" s="1"/>
    </row>
    <row r="117" spans="2:9" x14ac:dyDescent="0.2">
      <c r="B117" s="9" t="str">
        <f>$B$33</f>
        <v>Science</v>
      </c>
      <c r="C117" s="22">
        <f t="shared" si="3"/>
        <v>5556914.0571934935</v>
      </c>
      <c r="D117" s="22">
        <f t="shared" si="3"/>
        <v>9018813.8273204342</v>
      </c>
      <c r="E117" s="22">
        <f t="shared" si="3"/>
        <v>5616102.9100000001</v>
      </c>
      <c r="F117" s="22">
        <f t="shared" si="3"/>
        <v>5314085.09</v>
      </c>
      <c r="G117" s="22">
        <f t="shared" si="3"/>
        <v>0</v>
      </c>
      <c r="H117" s="75">
        <f t="shared" si="4"/>
        <v>25505915.884513926</v>
      </c>
      <c r="I117" s="1"/>
    </row>
    <row r="118" spans="2:9" x14ac:dyDescent="0.2">
      <c r="B118" s="9" t="str">
        <f>$B$34</f>
        <v>Fine Arts</v>
      </c>
      <c r="C118" s="22">
        <f t="shared" si="3"/>
        <v>1771733.6084767361</v>
      </c>
      <c r="D118" s="22">
        <f t="shared" si="3"/>
        <v>2657236.7672212091</v>
      </c>
      <c r="E118" s="22">
        <f t="shared" si="3"/>
        <v>1141633.8400000001</v>
      </c>
      <c r="F118" s="22">
        <f t="shared" si="3"/>
        <v>832003.16</v>
      </c>
      <c r="G118" s="22">
        <f t="shared" si="3"/>
        <v>0</v>
      </c>
      <c r="H118" s="75">
        <f t="shared" si="4"/>
        <v>6402607.3756979452</v>
      </c>
      <c r="I118" s="1"/>
    </row>
    <row r="119" spans="2:9" x14ac:dyDescent="0.2">
      <c r="B119" s="9" t="str">
        <f>$B$35</f>
        <v>Teacher Education</v>
      </c>
      <c r="C119" s="22">
        <f t="shared" si="3"/>
        <v>58920</v>
      </c>
      <c r="D119" s="22">
        <f t="shared" si="3"/>
        <v>464510</v>
      </c>
      <c r="E119" s="22">
        <f t="shared" si="3"/>
        <v>8272</v>
      </c>
      <c r="F119" s="22">
        <f t="shared" si="3"/>
        <v>10217</v>
      </c>
      <c r="G119" s="22">
        <f t="shared" si="3"/>
        <v>0</v>
      </c>
      <c r="H119" s="75">
        <f t="shared" si="4"/>
        <v>541919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4108494.0237947581</v>
      </c>
      <c r="D121" s="22">
        <f t="shared" si="3"/>
        <v>9910515.0555211026</v>
      </c>
      <c r="E121" s="22">
        <f t="shared" si="3"/>
        <v>9887478.3900000006</v>
      </c>
      <c r="F121" s="22">
        <f t="shared" si="3"/>
        <v>10132660.609999999</v>
      </c>
      <c r="G121" s="22">
        <f t="shared" si="3"/>
        <v>0</v>
      </c>
      <c r="H121" s="75">
        <f t="shared" si="4"/>
        <v>34039148.079315856</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10474</v>
      </c>
      <c r="D125" s="22">
        <f t="shared" si="3"/>
        <v>51994</v>
      </c>
      <c r="E125" s="22">
        <f t="shared" si="3"/>
        <v>0</v>
      </c>
      <c r="F125" s="22">
        <f t="shared" si="3"/>
        <v>0</v>
      </c>
      <c r="G125" s="22">
        <f t="shared" si="3"/>
        <v>0</v>
      </c>
      <c r="H125" s="75">
        <f t="shared" si="4"/>
        <v>62468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41803</v>
      </c>
      <c r="D128" s="22">
        <f t="shared" si="3"/>
        <v>0</v>
      </c>
      <c r="E128" s="22">
        <f t="shared" si="3"/>
        <v>0</v>
      </c>
      <c r="F128" s="22">
        <f t="shared" si="3"/>
        <v>0</v>
      </c>
      <c r="G128" s="22">
        <f t="shared" si="3"/>
        <v>0</v>
      </c>
      <c r="H128" s="75">
        <f t="shared" si="4"/>
        <v>41803</v>
      </c>
      <c r="I128" s="1"/>
    </row>
    <row r="129" spans="2:12" x14ac:dyDescent="0.2">
      <c r="B129" s="9" t="str">
        <f>$B$45</f>
        <v>Health Services</v>
      </c>
      <c r="C129" s="22">
        <f t="shared" si="3"/>
        <v>103365</v>
      </c>
      <c r="D129" s="22">
        <f t="shared" si="3"/>
        <v>422061</v>
      </c>
      <c r="E129" s="22">
        <f t="shared" si="3"/>
        <v>1805203</v>
      </c>
      <c r="F129" s="22">
        <f t="shared" si="3"/>
        <v>977405</v>
      </c>
      <c r="G129" s="22">
        <f t="shared" si="3"/>
        <v>588951</v>
      </c>
      <c r="H129" s="75">
        <f t="shared" si="4"/>
        <v>3896985</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1408069.9027746697</v>
      </c>
      <c r="D131" s="22">
        <f t="shared" si="3"/>
        <v>9330206.8201859221</v>
      </c>
      <c r="E131" s="22">
        <f t="shared" si="3"/>
        <v>17108742.129999999</v>
      </c>
      <c r="F131" s="22">
        <f t="shared" si="3"/>
        <v>7753263.8700000001</v>
      </c>
      <c r="G131" s="22">
        <f t="shared" si="3"/>
        <v>0</v>
      </c>
      <c r="H131" s="75">
        <f t="shared" si="4"/>
        <v>35600282.722960591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114199</v>
      </c>
      <c r="E133" s="22">
        <f t="shared" si="5"/>
        <v>0</v>
      </c>
      <c r="F133" s="22">
        <f t="shared" si="5"/>
        <v>0</v>
      </c>
      <c r="G133" s="22">
        <f t="shared" si="5"/>
        <v>0</v>
      </c>
      <c r="H133" s="75">
        <f t="shared" si="4"/>
        <v>114199</v>
      </c>
      <c r="I133" s="1"/>
    </row>
    <row r="134" spans="2:12" x14ac:dyDescent="0.2">
      <c r="B134" s="9" t="str">
        <f>$B$50</f>
        <v>Technology</v>
      </c>
      <c r="C134" s="22">
        <f t="shared" si="5"/>
        <v>1567</v>
      </c>
      <c r="D134" s="22">
        <f t="shared" si="5"/>
        <v>61822</v>
      </c>
      <c r="E134" s="22">
        <f t="shared" si="5"/>
        <v>192444</v>
      </c>
      <c r="F134" s="22">
        <f t="shared" si="5"/>
        <v>8517</v>
      </c>
      <c r="G134" s="22">
        <f t="shared" si="5"/>
        <v>0</v>
      </c>
      <c r="H134" s="75">
        <f t="shared" si="4"/>
        <v>264350</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19992577.236241452</v>
      </c>
      <c r="D136" s="40">
        <f>SUM(D116:D135)</f>
        <v>37910442.476701424</v>
      </c>
      <c r="E136" s="40">
        <f>SUM(E116:E135)</f>
        <v>39629626.969999999</v>
      </c>
      <c r="F136" s="40">
        <f>SUM(F116:F135)</f>
        <v>32252895.030000001</v>
      </c>
      <c r="G136" s="40">
        <f>SUM(G116:G135)</f>
        <v>588951</v>
      </c>
      <c r="H136" s="40">
        <f t="shared" si="4"/>
        <v>130374492.71294287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166304820.28705713</v>
      </c>
    </row>
    <row r="139" spans="2:12" ht="152.25" customHeight="1" thickBot="1" x14ac:dyDescent="0.25">
      <c r="B139" s="348" t="s">
        <v>235</v>
      </c>
      <c r="C139" s="348"/>
      <c r="D139" s="348"/>
      <c r="E139" s="348"/>
      <c r="F139" s="348"/>
      <c r="G139" s="348"/>
      <c r="H139" s="38"/>
    </row>
    <row r="140" spans="2:12" ht="25.5" customHeight="1" thickTop="1" x14ac:dyDescent="0.2">
      <c r="B140" s="353" t="s">
        <v>7</v>
      </c>
      <c r="C140" s="354"/>
      <c r="D140" s="354"/>
      <c r="E140" s="354"/>
      <c r="F140" s="357" t="s">
        <v>2</v>
      </c>
      <c r="G140" s="358"/>
      <c r="H140" s="80">
        <f>Data!QD4</f>
        <v>1</v>
      </c>
      <c r="I140" s="368" t="str">
        <f>IF(H140+H141=1,"","Error, the two cells on the left must equal 100%")</f>
        <v/>
      </c>
      <c r="L140" s="57"/>
    </row>
    <row r="141" spans="2:12" ht="25.5" customHeight="1" thickBot="1" x14ac:dyDescent="0.25">
      <c r="B141" s="355"/>
      <c r="C141" s="356"/>
      <c r="D141" s="356"/>
      <c r="E141" s="356"/>
      <c r="F141" s="359" t="s">
        <v>3</v>
      </c>
      <c r="G141" s="360"/>
      <c r="H141" s="95">
        <f>1-H140</f>
        <v>0</v>
      </c>
      <c r="I141" s="36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Data!LN4</f>
        <v>0</v>
      </c>
      <c r="D143" s="172">
        <f>Data!MH4</f>
        <v>0</v>
      </c>
      <c r="E143" s="172">
        <f>Data!NB4</f>
        <v>2586.85</v>
      </c>
      <c r="F143" s="172">
        <f>Data!NV4</f>
        <v>106725.45</v>
      </c>
      <c r="G143" s="172">
        <f>Data!OP4</f>
        <v>0</v>
      </c>
      <c r="H143" s="173">
        <f>Data!PJ4</f>
        <v>30383507.440000001</v>
      </c>
      <c r="I143" s="76">
        <f t="shared" ref="I143:I162" si="6">SUM(C143:H143)</f>
        <v>30492819.740000002</v>
      </c>
    </row>
    <row r="144" spans="2:12" x14ac:dyDescent="0.2">
      <c r="B144" s="9" t="str">
        <f>$B$33</f>
        <v>Science</v>
      </c>
      <c r="C144" s="172">
        <f>Data!LO4</f>
        <v>0</v>
      </c>
      <c r="D144" s="172">
        <f>Data!MI4</f>
        <v>0</v>
      </c>
      <c r="E144" s="172">
        <f>Data!NC4</f>
        <v>551342.10330887884</v>
      </c>
      <c r="F144" s="172">
        <f>Data!NW4</f>
        <v>2032171.7862535748</v>
      </c>
      <c r="G144" s="172">
        <f>Data!OQ4</f>
        <v>0</v>
      </c>
      <c r="H144" s="174">
        <f>Data!PK4</f>
        <v>29951659.741144113</v>
      </c>
      <c r="I144" s="76">
        <f t="shared" si="6"/>
        <v>32535173.630706567</v>
      </c>
    </row>
    <row r="145" spans="2:9" x14ac:dyDescent="0.2">
      <c r="B145" s="9" t="str">
        <f>$B$34</f>
        <v>Fine Arts</v>
      </c>
      <c r="C145" s="172">
        <f>Data!LP4</f>
        <v>0</v>
      </c>
      <c r="D145" s="172">
        <f>Data!MJ4</f>
        <v>0</v>
      </c>
      <c r="E145" s="172">
        <f>Data!ND4</f>
        <v>0</v>
      </c>
      <c r="F145" s="172">
        <f>Data!NX4</f>
        <v>0</v>
      </c>
      <c r="G145" s="172">
        <f>Data!OR4</f>
        <v>0</v>
      </c>
      <c r="H145" s="174">
        <f>Data!PL4</f>
        <v>8167122.6236597067</v>
      </c>
      <c r="I145" s="76">
        <f t="shared" si="6"/>
        <v>8167122.6236597067</v>
      </c>
    </row>
    <row r="146" spans="2:9" x14ac:dyDescent="0.2">
      <c r="B146" s="9" t="str">
        <f>$B$35</f>
        <v>Teacher Education</v>
      </c>
      <c r="C146" s="172">
        <f>Data!LQ4</f>
        <v>0</v>
      </c>
      <c r="D146" s="172">
        <f>Data!MK4</f>
        <v>0</v>
      </c>
      <c r="E146" s="172">
        <f>Data!NE4</f>
        <v>0</v>
      </c>
      <c r="F146" s="172">
        <f>Data!NY4</f>
        <v>0</v>
      </c>
      <c r="G146" s="172">
        <f>Data!OS4</f>
        <v>0</v>
      </c>
      <c r="H146" s="174">
        <f>Data!PN4</f>
        <v>691268.20768212061</v>
      </c>
      <c r="I146" s="76">
        <f t="shared" si="6"/>
        <v>691268.20768212061</v>
      </c>
    </row>
    <row r="147" spans="2:9" x14ac:dyDescent="0.2">
      <c r="B147" s="9" t="str">
        <f>$B$36</f>
        <v>Agriculture</v>
      </c>
      <c r="C147" s="172">
        <f>Data!LR4</f>
        <v>0</v>
      </c>
      <c r="D147" s="172">
        <f>Data!ML4</f>
        <v>0</v>
      </c>
      <c r="E147" s="172">
        <f>Data!NF4</f>
        <v>0</v>
      </c>
      <c r="F147" s="172">
        <f>Data!NZ4</f>
        <v>0</v>
      </c>
      <c r="G147" s="172">
        <f>Data!OT4</f>
        <v>0</v>
      </c>
      <c r="H147" s="174">
        <f>Data!PM4</f>
        <v>0</v>
      </c>
      <c r="I147" s="76">
        <f t="shared" si="6"/>
        <v>0</v>
      </c>
    </row>
    <row r="148" spans="2:9" x14ac:dyDescent="0.2">
      <c r="B148" s="9" t="str">
        <f>$B$37</f>
        <v>Engineering</v>
      </c>
      <c r="C148" s="172">
        <f>Data!LS4</f>
        <v>0</v>
      </c>
      <c r="D148" s="172">
        <f>Data!MM4</f>
        <v>0</v>
      </c>
      <c r="E148" s="172">
        <f>Data!NG4</f>
        <v>1953905.0795770048</v>
      </c>
      <c r="F148" s="172">
        <f>Data!OA4</f>
        <v>9986624.162308218</v>
      </c>
      <c r="G148" s="172">
        <f>Data!OU4</f>
        <v>0</v>
      </c>
      <c r="H148" s="174">
        <f>Data!PO4</f>
        <v>31479577.607690029</v>
      </c>
      <c r="I148" s="76">
        <f t="shared" si="6"/>
        <v>43420106.849575251</v>
      </c>
    </row>
    <row r="149" spans="2:9" x14ac:dyDescent="0.2">
      <c r="B149" s="9" t="str">
        <f>$B$38</f>
        <v>Home Economics</v>
      </c>
      <c r="C149" s="172">
        <f>Data!LT4</f>
        <v>0</v>
      </c>
      <c r="D149" s="172">
        <f>Data!MN4</f>
        <v>0</v>
      </c>
      <c r="E149" s="172">
        <f>Data!NH4</f>
        <v>0</v>
      </c>
      <c r="F149" s="172">
        <f>Data!OB4</f>
        <v>0</v>
      </c>
      <c r="G149" s="172">
        <f>Data!OV4</f>
        <v>0</v>
      </c>
      <c r="H149" s="174">
        <f>Data!PP4</f>
        <v>0</v>
      </c>
      <c r="I149" s="76">
        <f t="shared" si="6"/>
        <v>0</v>
      </c>
    </row>
    <row r="150" spans="2:9" x14ac:dyDescent="0.2">
      <c r="B150" s="9" t="str">
        <f>$B$39</f>
        <v>Law</v>
      </c>
      <c r="C150" s="172">
        <f>Data!LU4</f>
        <v>0</v>
      </c>
      <c r="D150" s="172">
        <f>Data!MO4</f>
        <v>0</v>
      </c>
      <c r="E150" s="172">
        <f>Data!NI4</f>
        <v>0</v>
      </c>
      <c r="F150" s="172">
        <f>Data!OC4</f>
        <v>0</v>
      </c>
      <c r="G150" s="172">
        <f>Data!OW4</f>
        <v>0</v>
      </c>
      <c r="H150" s="174">
        <f>Data!PQ4</f>
        <v>0</v>
      </c>
      <c r="I150" s="76">
        <f t="shared" si="6"/>
        <v>0</v>
      </c>
    </row>
    <row r="151" spans="2:9" x14ac:dyDescent="0.2">
      <c r="B151" s="9" t="str">
        <f>$B$40</f>
        <v>Social Service</v>
      </c>
      <c r="C151" s="172">
        <f>Data!LV4</f>
        <v>0</v>
      </c>
      <c r="D151" s="172">
        <f>Data!MP4</f>
        <v>0</v>
      </c>
      <c r="E151" s="172">
        <f>Data!NJ4</f>
        <v>0</v>
      </c>
      <c r="F151" s="172">
        <f>Data!OD4</f>
        <v>0</v>
      </c>
      <c r="G151" s="172">
        <f>Data!OX4</f>
        <v>0</v>
      </c>
      <c r="H151" s="174">
        <f>Data!PR4</f>
        <v>0</v>
      </c>
      <c r="I151" s="76">
        <f t="shared" si="6"/>
        <v>0</v>
      </c>
    </row>
    <row r="152" spans="2:9" x14ac:dyDescent="0.2">
      <c r="B152" s="9" t="str">
        <f>$B$41</f>
        <v>Library Science</v>
      </c>
      <c r="C152" s="172">
        <f>Data!LW4</f>
        <v>0</v>
      </c>
      <c r="D152" s="172">
        <f>Data!MQ4</f>
        <v>0</v>
      </c>
      <c r="E152" s="172">
        <f>Data!NK4</f>
        <v>0</v>
      </c>
      <c r="F152" s="172">
        <f>Data!OE4</f>
        <v>0</v>
      </c>
      <c r="G152" s="172">
        <f>Data!OY4</f>
        <v>0</v>
      </c>
      <c r="H152" s="174">
        <f>Data!PS4</f>
        <v>79683.757900141369</v>
      </c>
      <c r="I152" s="76">
        <f t="shared" si="6"/>
        <v>79683.757900141369</v>
      </c>
    </row>
    <row r="153" spans="2:9" x14ac:dyDescent="0.2">
      <c r="B153" s="9" t="str">
        <f>$B$42</f>
        <v>Veterinary Science</v>
      </c>
      <c r="C153" s="172">
        <f>Data!LX4</f>
        <v>0</v>
      </c>
      <c r="D153" s="172">
        <f>Data!MR4</f>
        <v>0</v>
      </c>
      <c r="E153" s="172">
        <f>Data!NL4</f>
        <v>0</v>
      </c>
      <c r="F153" s="172">
        <f>Data!OF4</f>
        <v>0</v>
      </c>
      <c r="G153" s="172">
        <f>Data!OZ4</f>
        <v>0</v>
      </c>
      <c r="H153" s="174">
        <f>Data!PT4</f>
        <v>0</v>
      </c>
      <c r="I153" s="76">
        <f t="shared" si="6"/>
        <v>0</v>
      </c>
    </row>
    <row r="154" spans="2:9" x14ac:dyDescent="0.2">
      <c r="B154" s="9" t="str">
        <f>$B$43</f>
        <v>Vocational Training</v>
      </c>
      <c r="C154" s="172">
        <f>Data!LY4</f>
        <v>0</v>
      </c>
      <c r="D154" s="172">
        <f>Data!MS4</f>
        <v>0</v>
      </c>
      <c r="E154" s="172">
        <f>Data!NM4</f>
        <v>0</v>
      </c>
      <c r="F154" s="172">
        <f>Data!OG4</f>
        <v>0</v>
      </c>
      <c r="G154" s="172">
        <f>Data!PA4</f>
        <v>0</v>
      </c>
      <c r="H154" s="174">
        <f>Data!PU4</f>
        <v>0</v>
      </c>
      <c r="I154" s="76">
        <f t="shared" si="6"/>
        <v>0</v>
      </c>
    </row>
    <row r="155" spans="2:9" x14ac:dyDescent="0.2">
      <c r="B155" s="9" t="str">
        <f>$B$44</f>
        <v>Physical Training</v>
      </c>
      <c r="C155" s="172">
        <f>Data!LZ4</f>
        <v>0</v>
      </c>
      <c r="D155" s="172">
        <f>Data!MT4</f>
        <v>0</v>
      </c>
      <c r="E155" s="172">
        <f>Data!NN4</f>
        <v>0</v>
      </c>
      <c r="F155" s="172">
        <f>Data!OH4</f>
        <v>0</v>
      </c>
      <c r="G155" s="172">
        <f>Data!PB4</f>
        <v>0</v>
      </c>
      <c r="H155" s="174">
        <f>Data!PV4</f>
        <v>53323.623799379042</v>
      </c>
      <c r="I155" s="76">
        <f t="shared" si="6"/>
        <v>53323.623799379042</v>
      </c>
    </row>
    <row r="156" spans="2:9" x14ac:dyDescent="0.2">
      <c r="B156" s="9" t="str">
        <f>$B$45</f>
        <v>Health Services</v>
      </c>
      <c r="C156" s="172">
        <f>Data!MA4</f>
        <v>0</v>
      </c>
      <c r="D156" s="172">
        <f>Data!MU4</f>
        <v>0</v>
      </c>
      <c r="E156" s="172">
        <f>Data!NO4</f>
        <v>1413616.3200825683</v>
      </c>
      <c r="F156" s="172">
        <f>Data!OI4</f>
        <v>0</v>
      </c>
      <c r="G156" s="172">
        <f>Data!PC4</f>
        <v>0</v>
      </c>
      <c r="H156" s="174">
        <f>Data!PW4</f>
        <v>3557351.3638593284</v>
      </c>
      <c r="I156" s="76">
        <f t="shared" si="6"/>
        <v>4970967.683941897</v>
      </c>
    </row>
    <row r="157" spans="2:9" x14ac:dyDescent="0.2">
      <c r="B157" s="9" t="str">
        <f>$B$46</f>
        <v>Pharmacy</v>
      </c>
      <c r="C157" s="172">
        <f>Data!MB4</f>
        <v>0</v>
      </c>
      <c r="D157" s="172">
        <f>Data!MV4</f>
        <v>0</v>
      </c>
      <c r="E157" s="172">
        <f>Data!NP4</f>
        <v>0</v>
      </c>
      <c r="F157" s="172">
        <f>Data!OJ4</f>
        <v>0</v>
      </c>
      <c r="G157" s="172">
        <f>Data!PD4</f>
        <v>0</v>
      </c>
      <c r="H157" s="174">
        <f>Data!PX4</f>
        <v>0</v>
      </c>
      <c r="I157" s="76">
        <f t="shared" si="6"/>
        <v>0</v>
      </c>
    </row>
    <row r="158" spans="2:9" x14ac:dyDescent="0.2">
      <c r="B158" s="9" t="str">
        <f>$B$47</f>
        <v>Business Administration</v>
      </c>
      <c r="C158" s="172">
        <f>Data!MC4</f>
        <v>0</v>
      </c>
      <c r="D158" s="172">
        <f>Data!MW4</f>
        <v>0</v>
      </c>
      <c r="E158" s="172">
        <f>Data!NQ4</f>
        <v>0</v>
      </c>
      <c r="F158" s="172">
        <f>Data!OK4</f>
        <v>0</v>
      </c>
      <c r="G158" s="172">
        <f>Data!PE4</f>
        <v>0</v>
      </c>
      <c r="H158" s="174">
        <f>Data!PY4</f>
        <v>45411479.632339396</v>
      </c>
      <c r="I158" s="76">
        <f t="shared" si="6"/>
        <v>45411479.632339396</v>
      </c>
    </row>
    <row r="159" spans="2:9" x14ac:dyDescent="0.2">
      <c r="B159" s="9" t="str">
        <f>$B$48</f>
        <v>Optometry</v>
      </c>
      <c r="C159" s="172">
        <f>Data!MD4</f>
        <v>0</v>
      </c>
      <c r="D159" s="172">
        <f>Data!MX4</f>
        <v>0</v>
      </c>
      <c r="E159" s="172">
        <f>Data!NR4</f>
        <v>0</v>
      </c>
      <c r="F159" s="172">
        <f>Data!OL4</f>
        <v>0</v>
      </c>
      <c r="G159" s="172">
        <f>Data!PF4</f>
        <v>0</v>
      </c>
      <c r="H159" s="174">
        <f>Data!PZ4</f>
        <v>0</v>
      </c>
      <c r="I159" s="76">
        <f t="shared" si="6"/>
        <v>0</v>
      </c>
    </row>
    <row r="160" spans="2:9" x14ac:dyDescent="0.2">
      <c r="B160" s="9" t="str">
        <f>$B$49</f>
        <v>Teacher Ed-Practice Teaching</v>
      </c>
      <c r="C160" s="172">
        <f>Data!ME4</f>
        <v>0</v>
      </c>
      <c r="D160" s="172">
        <f>Data!MY4</f>
        <v>0</v>
      </c>
      <c r="E160" s="172">
        <f>Data!NS4</f>
        <v>0</v>
      </c>
      <c r="F160" s="172">
        <f>Data!OM4</f>
        <v>0</v>
      </c>
      <c r="G160" s="172">
        <f>Data!PG4</f>
        <v>0</v>
      </c>
      <c r="H160" s="174">
        <f>Data!QA4</f>
        <v>145671.47128831153</v>
      </c>
      <c r="I160" s="76">
        <f t="shared" si="6"/>
        <v>145671.47128831153</v>
      </c>
    </row>
    <row r="161" spans="2:10" x14ac:dyDescent="0.2">
      <c r="B161" s="9" t="str">
        <f>$B$50</f>
        <v>Technology</v>
      </c>
      <c r="C161" s="172">
        <f>Data!MF4</f>
        <v>0</v>
      </c>
      <c r="D161" s="172">
        <f>Data!MZ4</f>
        <v>0</v>
      </c>
      <c r="E161" s="172">
        <f>Data!NT4</f>
        <v>0</v>
      </c>
      <c r="F161" s="172">
        <f>Data!ON4</f>
        <v>0</v>
      </c>
      <c r="G161" s="172">
        <f>Data!PH4</f>
        <v>0</v>
      </c>
      <c r="H161" s="174">
        <f>Data!QB4</f>
        <v>337203.07038647583</v>
      </c>
      <c r="I161" s="76">
        <f t="shared" si="6"/>
        <v>337203.07038647583</v>
      </c>
    </row>
    <row r="162" spans="2:10" x14ac:dyDescent="0.2">
      <c r="B162" s="9" t="str">
        <f>$B$51</f>
        <v>Nursing</v>
      </c>
      <c r="C162" s="172">
        <f>Data!MG4</f>
        <v>0</v>
      </c>
      <c r="D162" s="172">
        <f>Data!NA4</f>
        <v>0</v>
      </c>
      <c r="E162" s="172">
        <f>Data!NU4</f>
        <v>0</v>
      </c>
      <c r="F162" s="172">
        <f>Data!OO4</f>
        <v>0</v>
      </c>
      <c r="G162" s="172">
        <f>Data!PI4</f>
        <v>0</v>
      </c>
      <c r="H162" s="174">
        <f>Data!QC4</f>
        <v>0</v>
      </c>
      <c r="I162" s="76">
        <f t="shared" si="6"/>
        <v>0</v>
      </c>
    </row>
    <row r="163" spans="2:10" ht="15" thickBot="1" x14ac:dyDescent="0.25">
      <c r="B163" s="39" t="str">
        <f>$B$52</f>
        <v>Totals</v>
      </c>
      <c r="C163" s="40">
        <f t="shared" ref="C163:H163" si="7">SUM(C143:C162)</f>
        <v>0</v>
      </c>
      <c r="D163" s="40">
        <f t="shared" si="7"/>
        <v>0</v>
      </c>
      <c r="E163" s="40">
        <f t="shared" si="7"/>
        <v>3921450.3529684516</v>
      </c>
      <c r="F163" s="40">
        <f t="shared" si="7"/>
        <v>12125521.398561792</v>
      </c>
      <c r="G163" s="41">
        <f t="shared" si="7"/>
        <v>0</v>
      </c>
      <c r="H163" s="77">
        <f t="shared" si="7"/>
        <v>150257848.539749</v>
      </c>
      <c r="I163" s="76">
        <f>SUM(I143:I162)</f>
        <v>166304820.29127926</v>
      </c>
    </row>
    <row r="164" spans="2:10" ht="15" thickTop="1" x14ac:dyDescent="0.2">
      <c r="B164" s="14"/>
      <c r="C164" s="46"/>
      <c r="D164" s="46"/>
      <c r="E164" s="46"/>
      <c r="F164" s="46"/>
      <c r="G164" s="46"/>
      <c r="H164" s="47"/>
      <c r="I164" s="48"/>
    </row>
    <row r="165" spans="2:10" x14ac:dyDescent="0.2">
      <c r="B165" s="352" t="s">
        <v>69</v>
      </c>
      <c r="C165" s="352"/>
      <c r="D165" s="352"/>
      <c r="E165" s="352"/>
      <c r="F165" s="352"/>
      <c r="G165" s="352"/>
      <c r="H165" s="78"/>
      <c r="I165" s="78"/>
    </row>
    <row r="166" spans="2:10" ht="43.5" customHeight="1" thickBot="1" x14ac:dyDescent="0.25">
      <c r="B166" s="366" t="s">
        <v>44</v>
      </c>
      <c r="C166" s="366"/>
      <c r="D166" s="366"/>
      <c r="E166" s="366"/>
      <c r="F166" s="366"/>
      <c r="G166" s="366"/>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8809743.2764417883</v>
      </c>
      <c r="D168" s="21">
        <f t="shared" si="8"/>
        <v>7472435.7943116594</v>
      </c>
      <c r="E168" s="21">
        <f t="shared" si="8"/>
        <v>4921118.9910621969</v>
      </c>
      <c r="F168" s="21">
        <f t="shared" si="8"/>
        <v>9289521.6781843528</v>
      </c>
      <c r="G168" s="21">
        <f t="shared" si="8"/>
        <v>0</v>
      </c>
      <c r="H168" s="40">
        <f t="shared" ref="H168:H188" si="9">SUM(C168:G168)</f>
        <v>30492819.739999998</v>
      </c>
      <c r="I168" s="56"/>
      <c r="J168" s="57"/>
    </row>
    <row r="169" spans="2:10" x14ac:dyDescent="0.2">
      <c r="B169" s="9" t="str">
        <f>$B$33</f>
        <v>Science</v>
      </c>
      <c r="C169" s="22">
        <f t="shared" si="8"/>
        <v>6525497.8415770009</v>
      </c>
      <c r="D169" s="22">
        <f t="shared" si="8"/>
        <v>10590815.254300963</v>
      </c>
      <c r="E169" s="22">
        <f t="shared" si="8"/>
        <v>7146345.5602794252</v>
      </c>
      <c r="F169" s="22">
        <f t="shared" si="8"/>
        <v>8272514.9745491818</v>
      </c>
      <c r="G169" s="22">
        <f t="shared" si="8"/>
        <v>0</v>
      </c>
      <c r="H169" s="75">
        <f t="shared" si="9"/>
        <v>32535173.630706571</v>
      </c>
      <c r="I169" s="56"/>
      <c r="J169" s="57"/>
    </row>
    <row r="170" spans="2:10" x14ac:dyDescent="0.2">
      <c r="B170" s="9" t="str">
        <f>$B$34</f>
        <v>Fine Arts</v>
      </c>
      <c r="C170" s="22">
        <f t="shared" si="8"/>
        <v>2260011.3965775133</v>
      </c>
      <c r="D170" s="22">
        <f t="shared" si="8"/>
        <v>3389553.2311360878</v>
      </c>
      <c r="E170" s="22">
        <f t="shared" si="8"/>
        <v>1456260.3975982701</v>
      </c>
      <c r="F170" s="22">
        <f t="shared" si="8"/>
        <v>1061297.5983478355</v>
      </c>
      <c r="G170" s="22">
        <f t="shared" si="8"/>
        <v>0</v>
      </c>
      <c r="H170" s="75">
        <f t="shared" si="9"/>
        <v>8167122.6236597067</v>
      </c>
      <c r="I170" s="56"/>
      <c r="J170" s="57"/>
    </row>
    <row r="171" spans="2:10" x14ac:dyDescent="0.2">
      <c r="B171" s="9" t="str">
        <f>$B$35</f>
        <v>Teacher Education</v>
      </c>
      <c r="C171" s="22">
        <f t="shared" si="8"/>
        <v>75157.953119618513</v>
      </c>
      <c r="D171" s="22">
        <f t="shared" si="8"/>
        <v>592525.81133051601</v>
      </c>
      <c r="E171" s="22">
        <f t="shared" si="8"/>
        <v>10551.70719968575</v>
      </c>
      <c r="F171" s="22">
        <f t="shared" si="8"/>
        <v>13032.736032300449</v>
      </c>
      <c r="G171" s="22">
        <f t="shared" si="8"/>
        <v>0</v>
      </c>
      <c r="H171" s="75">
        <f t="shared" si="9"/>
        <v>691268.20768212061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3799556.2101440588</v>
      </c>
      <c r="D173" s="22">
        <f t="shared" si="8"/>
        <v>9165294.8274587784</v>
      </c>
      <c r="E173" s="22">
        <f t="shared" si="8"/>
        <v>11097895.481366722</v>
      </c>
      <c r="F173" s="22">
        <f t="shared" si="8"/>
        <v>19357360.330605697</v>
      </c>
      <c r="G173" s="22">
        <f t="shared" si="8"/>
        <v>0</v>
      </c>
      <c r="H173" s="75">
        <f t="shared" si="9"/>
        <v>43420106.849575251</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13360.563492445423</v>
      </c>
      <c r="D177" s="22">
        <f t="shared" si="8"/>
        <v>66323.194407695948</v>
      </c>
      <c r="E177" s="22">
        <f t="shared" si="8"/>
        <v>0</v>
      </c>
      <c r="F177" s="22">
        <f t="shared" si="8"/>
        <v>0</v>
      </c>
      <c r="G177" s="22">
        <f t="shared" si="8"/>
        <v>0</v>
      </c>
      <c r="H177" s="75">
        <f t="shared" si="9"/>
        <v>79683.757900141369</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53323.623799379042</v>
      </c>
      <c r="D180" s="22">
        <f t="shared" si="8"/>
        <v>0</v>
      </c>
      <c r="E180" s="22">
        <f t="shared" si="8"/>
        <v>0</v>
      </c>
      <c r="F180" s="22">
        <f t="shared" si="8"/>
        <v>0</v>
      </c>
      <c r="G180" s="22">
        <f t="shared" si="8"/>
        <v>0</v>
      </c>
      <c r="H180" s="75">
        <f t="shared" si="9"/>
        <v>53323.623799379042</v>
      </c>
      <c r="I180" s="56"/>
      <c r="J180" s="57"/>
    </row>
    <row r="181" spans="2:10" x14ac:dyDescent="0.2">
      <c r="B181" s="9" t="str">
        <f>$B$45</f>
        <v>Health Services</v>
      </c>
      <c r="C181" s="22">
        <f t="shared" si="8"/>
        <v>94356.438047700838</v>
      </c>
      <c r="D181" s="22">
        <f t="shared" si="8"/>
        <v>385277.14989455492</v>
      </c>
      <c r="E181" s="22">
        <f t="shared" si="8"/>
        <v>3061490.6008644933</v>
      </c>
      <c r="F181" s="22">
        <f t="shared" si="8"/>
        <v>892221.29666727653</v>
      </c>
      <c r="G181" s="22">
        <f t="shared" si="8"/>
        <v>537622.19846787082</v>
      </c>
      <c r="H181" s="75">
        <f t="shared" si="9"/>
        <v>4970967.683941897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1796124.4355377534</v>
      </c>
      <c r="D183" s="22">
        <f t="shared" si="8"/>
        <v>11901548.655598752</v>
      </c>
      <c r="E183" s="22">
        <f t="shared" si="8"/>
        <v>21823795.637172136</v>
      </c>
      <c r="F183" s="22">
        <f t="shared" si="8"/>
        <v>9890010.9040307552</v>
      </c>
      <c r="G183" s="22">
        <f t="shared" si="8"/>
        <v>0</v>
      </c>
      <c r="H183" s="75">
        <f t="shared" si="9"/>
        <v>45411479.632339396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145671.47128831153</v>
      </c>
      <c r="E185" s="22">
        <f t="shared" si="10"/>
        <v>0</v>
      </c>
      <c r="F185" s="22">
        <f t="shared" si="10"/>
        <v>0</v>
      </c>
      <c r="G185" s="22">
        <f t="shared" si="10"/>
        <v>0</v>
      </c>
      <c r="H185" s="75">
        <f t="shared" si="9"/>
        <v>145671.47128831153</v>
      </c>
      <c r="I185" s="56"/>
      <c r="J185" s="57"/>
    </row>
    <row r="186" spans="2:10" x14ac:dyDescent="0.2">
      <c r="B186" s="9" t="str">
        <f>$B$50</f>
        <v>Technology</v>
      </c>
      <c r="C186" s="22">
        <f t="shared" si="10"/>
        <v>1998.8545916232556</v>
      </c>
      <c r="D186" s="22">
        <f t="shared" si="10"/>
        <v>78859.724673473465</v>
      </c>
      <c r="E186" s="22">
        <f t="shared" si="10"/>
        <v>245480.26358031004</v>
      </c>
      <c r="F186" s="22">
        <f t="shared" si="10"/>
        <v>10864.227541069093</v>
      </c>
      <c r="G186" s="22">
        <f t="shared" si="10"/>
        <v>0</v>
      </c>
      <c r="H186" s="75">
        <f t="shared" si="9"/>
        <v>337203.07038647583</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23429130.593328878</v>
      </c>
      <c r="D188" s="40">
        <f>SUM(D168:D187)</f>
        <v>43788305.114400789</v>
      </c>
      <c r="E188" s="40">
        <f>SUM(E168:E187)</f>
        <v>49762938.639123231</v>
      </c>
      <c r="F188" s="40">
        <f>SUM(F168:F187)</f>
        <v>48786823.74595847</v>
      </c>
      <c r="G188" s="40">
        <f>SUM(G168:G187)</f>
        <v>537622.19846787082</v>
      </c>
      <c r="H188" s="40">
        <f t="shared" si="9"/>
        <v>166304820.29127926</v>
      </c>
      <c r="I188" s="56"/>
      <c r="J188" s="57"/>
    </row>
    <row r="189" spans="2:10" x14ac:dyDescent="0.2">
      <c r="B189" s="50"/>
      <c r="C189" s="46"/>
      <c r="D189" s="46"/>
      <c r="E189" s="46"/>
      <c r="F189" s="46"/>
      <c r="G189" s="46"/>
      <c r="H189" s="47"/>
      <c r="I189" s="1"/>
    </row>
    <row r="190" spans="2:10" x14ac:dyDescent="0.2">
      <c r="B190" s="365" t="s">
        <v>36</v>
      </c>
      <c r="C190" s="365"/>
      <c r="D190" s="365"/>
      <c r="E190" s="365"/>
      <c r="F190" s="365"/>
      <c r="G190" s="365"/>
      <c r="H190" s="17">
        <f>H15</f>
        <v>67205428</v>
      </c>
    </row>
    <row r="191" spans="2:10" ht="43.5" customHeight="1" thickBot="1" x14ac:dyDescent="0.25">
      <c r="B191" s="348" t="s">
        <v>236</v>
      </c>
      <c r="C191" s="348"/>
      <c r="D191" s="348"/>
      <c r="E191" s="348"/>
      <c r="F191" s="348"/>
      <c r="G191" s="348"/>
      <c r="H191" s="348"/>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3572913.0410122052</v>
      </c>
      <c r="D193" s="42">
        <f t="shared" si="11"/>
        <v>3030549.524526651</v>
      </c>
      <c r="E193" s="42">
        <f t="shared" si="11"/>
        <v>1994778.6306591048</v>
      </c>
      <c r="F193" s="42">
        <f t="shared" si="11"/>
        <v>3724209.8171433993</v>
      </c>
      <c r="G193" s="42">
        <f t="shared" si="11"/>
        <v>0</v>
      </c>
      <c r="H193" s="42">
        <f>SUM(C193:G193)</f>
        <v>12322451.01334136</v>
      </c>
      <c r="I193" s="1"/>
    </row>
    <row r="194" spans="2:9" x14ac:dyDescent="0.2">
      <c r="B194" s="9" t="str">
        <f>$B$33</f>
        <v>Science</v>
      </c>
      <c r="C194" s="43">
        <f t="shared" si="11"/>
        <v>2864477.3973937822</v>
      </c>
      <c r="D194" s="43">
        <f t="shared" si="11"/>
        <v>4649017.0792220943</v>
      </c>
      <c r="E194" s="43">
        <f t="shared" si="11"/>
        <v>2894988.0601999536</v>
      </c>
      <c r="F194" s="43">
        <f t="shared" si="11"/>
        <v>2739303.950261231</v>
      </c>
      <c r="G194" s="43">
        <f t="shared" si="11"/>
        <v>0</v>
      </c>
      <c r="H194" s="43">
        <f t="shared" ref="H194:H213" si="12">SUM(C194:G194)</f>
        <v>13147786.487077061</v>
      </c>
      <c r="I194" s="1"/>
    </row>
    <row r="195" spans="2:9" x14ac:dyDescent="0.2">
      <c r="B195" s="9" t="str">
        <f>$B$34</f>
        <v>Fine Arts</v>
      </c>
      <c r="C195" s="43">
        <f t="shared" si="11"/>
        <v>913293.02980937192</v>
      </c>
      <c r="D195" s="43">
        <f t="shared" si="11"/>
        <v>1369752.0927781083</v>
      </c>
      <c r="E195" s="43">
        <f t="shared" si="11"/>
        <v>588489.2760841921</v>
      </c>
      <c r="F195" s="43">
        <f t="shared" si="11"/>
        <v>428880.88997796376</v>
      </c>
      <c r="G195" s="43">
        <f t="shared" si="11"/>
        <v>0</v>
      </c>
      <c r="H195" s="43">
        <f t="shared" si="12"/>
        <v>3300415.2886496359</v>
      </c>
      <c r="I195" s="1"/>
    </row>
    <row r="196" spans="2:9" x14ac:dyDescent="0.2">
      <c r="B196" s="9" t="str">
        <f>$B$35</f>
        <v>Teacher Education</v>
      </c>
      <c r="C196" s="43">
        <f t="shared" si="11"/>
        <v>30372.074593444599</v>
      </c>
      <c r="D196" s="43">
        <f t="shared" si="11"/>
        <v>239445.55956213427</v>
      </c>
      <c r="E196" s="43">
        <f t="shared" si="11"/>
        <v>4264.049576323383</v>
      </c>
      <c r="F196" s="43">
        <f t="shared" si="11"/>
        <v>5266.6579450309482</v>
      </c>
      <c r="G196" s="43">
        <f t="shared" si="11"/>
        <v>0</v>
      </c>
      <c r="H196" s="43">
        <f t="shared" si="12"/>
        <v>279348.34167693317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2117846.0108183254</v>
      </c>
      <c r="D198" s="43">
        <f t="shared" si="11"/>
        <v>5108671.1222970579</v>
      </c>
      <c r="E198" s="43">
        <f t="shared" si="11"/>
        <v>5096796.1846936783</v>
      </c>
      <c r="F198" s="43">
        <f t="shared" si="11"/>
        <v>5223182.6863030856</v>
      </c>
      <c r="G198" s="43">
        <f t="shared" si="11"/>
        <v>0</v>
      </c>
      <c r="H198" s="43">
        <f t="shared" si="12"/>
        <v>17546496.004112147</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5399.1362744694279</v>
      </c>
      <c r="D202" s="43">
        <f t="shared" si="11"/>
        <v>26801.860937059715</v>
      </c>
      <c r="E202" s="43">
        <f t="shared" si="11"/>
        <v>0</v>
      </c>
      <c r="F202" s="43">
        <f t="shared" si="11"/>
        <v>0</v>
      </c>
      <c r="G202" s="43">
        <f t="shared" si="11"/>
        <v>0</v>
      </c>
      <c r="H202" s="43">
        <f t="shared" si="12"/>
        <v>32200.997211529142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21548.605468936941</v>
      </c>
      <c r="D205" s="43">
        <f t="shared" si="11"/>
        <v>0</v>
      </c>
      <c r="E205" s="43">
        <f t="shared" si="11"/>
        <v>0</v>
      </c>
      <c r="F205" s="43">
        <f t="shared" si="11"/>
        <v>0</v>
      </c>
      <c r="G205" s="43">
        <f t="shared" si="11"/>
        <v>0</v>
      </c>
      <c r="H205" s="43">
        <f t="shared" si="12"/>
        <v>21548.605468936941</v>
      </c>
      <c r="I205" s="1"/>
    </row>
    <row r="206" spans="2:9" x14ac:dyDescent="0.2">
      <c r="B206" s="9" t="str">
        <f>$B$45</f>
        <v>Health Services</v>
      </c>
      <c r="C206" s="43">
        <f t="shared" si="11"/>
        <v>53282.577908204359</v>
      </c>
      <c r="D206" s="43">
        <f t="shared" si="11"/>
        <v>217563.9540900173</v>
      </c>
      <c r="E206" s="43">
        <f t="shared" si="11"/>
        <v>930545.82777172385</v>
      </c>
      <c r="F206" s="43">
        <f t="shared" si="11"/>
        <v>503832.61317049759</v>
      </c>
      <c r="G206" s="43">
        <f t="shared" si="11"/>
        <v>303592.39144405612</v>
      </c>
      <c r="H206" s="43">
        <f t="shared" si="12"/>
        <v>2008817.3643844991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725831.7060396563</v>
      </c>
      <c r="D208" s="43">
        <f t="shared" si="11"/>
        <v>4809533.9021546571</v>
      </c>
      <c r="E208" s="43">
        <f t="shared" si="11"/>
        <v>8819212.3586620521</v>
      </c>
      <c r="F208" s="43">
        <f t="shared" si="11"/>
        <v>3996651.537717226</v>
      </c>
      <c r="G208" s="43">
        <f t="shared" si="11"/>
        <v>0</v>
      </c>
      <c r="H208" s="43">
        <f t="shared" si="12"/>
        <v>18351229.504573591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58867.286939863872</v>
      </c>
      <c r="E210" s="43">
        <f t="shared" si="13"/>
        <v>0</v>
      </c>
      <c r="F210" s="43">
        <f t="shared" si="13"/>
        <v>0</v>
      </c>
      <c r="G210" s="43">
        <f t="shared" si="13"/>
        <v>0</v>
      </c>
      <c r="H210" s="43">
        <f t="shared" si="12"/>
        <v>58867.286939863872</v>
      </c>
      <c r="I210" s="1"/>
    </row>
    <row r="211" spans="2:9" x14ac:dyDescent="0.2">
      <c r="B211" s="9" t="str">
        <f>$B$50</f>
        <v>Technology</v>
      </c>
      <c r="C211" s="43">
        <f t="shared" si="13"/>
        <v>807.75697365797157</v>
      </c>
      <c r="D211" s="43">
        <f t="shared" si="13"/>
        <v>31867.997208349152</v>
      </c>
      <c r="E211" s="43">
        <f t="shared" si="13"/>
        <v>99201.010235248672</v>
      </c>
      <c r="F211" s="43">
        <f t="shared" si="13"/>
        <v>4390.3421471888605</v>
      </c>
      <c r="G211" s="43">
        <f t="shared" si="13"/>
        <v>0</v>
      </c>
      <c r="H211" s="43">
        <f t="shared" si="12"/>
        <v>136267.10656444466</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10305771.336292053</v>
      </c>
      <c r="D213" s="42">
        <f>SUM(D193:D212)</f>
        <v>19542070.37971599</v>
      </c>
      <c r="E213" s="42">
        <f>SUM(E193:E212)</f>
        <v>20428275.397882275</v>
      </c>
      <c r="F213" s="42">
        <f>SUM(F193:F212)</f>
        <v>16625718.494665625</v>
      </c>
      <c r="G213" s="42">
        <f>SUM(G193:G212)</f>
        <v>303592.39144405612</v>
      </c>
      <c r="H213" s="42">
        <f t="shared" si="12"/>
        <v>67205428</v>
      </c>
      <c r="I213" s="1"/>
    </row>
    <row r="214" spans="2:9" x14ac:dyDescent="0.2">
      <c r="B214" s="14"/>
      <c r="C214" s="18"/>
      <c r="D214" s="18"/>
      <c r="E214" s="18"/>
      <c r="F214" s="18"/>
      <c r="G214" s="18"/>
      <c r="H214" s="18"/>
      <c r="I214" s="1"/>
    </row>
    <row r="215" spans="2:9" x14ac:dyDescent="0.2">
      <c r="B215" s="365" t="s">
        <v>37</v>
      </c>
      <c r="C215" s="365"/>
      <c r="D215" s="365"/>
      <c r="E215" s="365"/>
      <c r="F215" s="365"/>
      <c r="G215" s="365"/>
      <c r="H215" s="17">
        <f>H17</f>
        <v>45252165</v>
      </c>
    </row>
    <row r="216" spans="2:9" ht="60.75" customHeight="1" thickBot="1" x14ac:dyDescent="0.25">
      <c r="B216" s="348" t="s">
        <v>237</v>
      </c>
      <c r="C216" s="348"/>
      <c r="D216" s="348"/>
      <c r="E216" s="348"/>
      <c r="F216" s="348"/>
      <c r="G216" s="348"/>
      <c r="H216" s="348"/>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4601994.0303234002</v>
      </c>
      <c r="D218" s="42">
        <f t="shared" si="14"/>
        <v>4085202.2712844959</v>
      </c>
      <c r="E218" s="42">
        <f t="shared" si="14"/>
        <v>761318.04812251718</v>
      </c>
      <c r="F218" s="42">
        <f t="shared" si="14"/>
        <v>551233.7579670042</v>
      </c>
      <c r="G218" s="42">
        <f t="shared" si="14"/>
        <v>0</v>
      </c>
      <c r="H218" s="42">
        <f>SUM(C218:G218)</f>
        <v>9999748.107697418</v>
      </c>
      <c r="I218" s="1"/>
    </row>
    <row r="219" spans="2:9" x14ac:dyDescent="0.2">
      <c r="B219" s="9" t="str">
        <f>$B$33</f>
        <v>Science</v>
      </c>
      <c r="C219" s="43">
        <f t="shared" si="14"/>
        <v>2658020.3709632172</v>
      </c>
      <c r="D219" s="43">
        <f t="shared" si="14"/>
        <v>3629942.8241807069</v>
      </c>
      <c r="E219" s="43">
        <f t="shared" si="14"/>
        <v>1345227.3647615013</v>
      </c>
      <c r="F219" s="43">
        <f t="shared" si="14"/>
        <v>452362.61003408127</v>
      </c>
      <c r="G219" s="43">
        <f t="shared" si="14"/>
        <v>0</v>
      </c>
      <c r="H219" s="43">
        <f t="shared" ref="H219:H238" si="15">SUM(C219:G219)</f>
        <v>8085553.1699395068</v>
      </c>
      <c r="I219" s="1"/>
    </row>
    <row r="220" spans="2:9" x14ac:dyDescent="0.2">
      <c r="B220" s="9" t="str">
        <f>$B$34</f>
        <v>Fine Arts</v>
      </c>
      <c r="C220" s="43">
        <f t="shared" si="14"/>
        <v>895318.70794118289</v>
      </c>
      <c r="D220" s="43">
        <f t="shared" si="14"/>
        <v>1232639.4595868743</v>
      </c>
      <c r="E220" s="43">
        <f t="shared" si="14"/>
        <v>95118.937644580263</v>
      </c>
      <c r="F220" s="43">
        <f t="shared" si="14"/>
        <v>63778.297819143736</v>
      </c>
      <c r="G220" s="43">
        <f t="shared" si="14"/>
        <v>0</v>
      </c>
      <c r="H220" s="43">
        <f t="shared" si="15"/>
        <v>2286855.4029917815</v>
      </c>
      <c r="I220" s="1"/>
    </row>
    <row r="221" spans="2:9" x14ac:dyDescent="0.2">
      <c r="B221" s="9" t="str">
        <f>$B$35</f>
        <v>Teacher Education</v>
      </c>
      <c r="C221" s="43">
        <f t="shared" si="14"/>
        <v>21062.670807392496</v>
      </c>
      <c r="D221" s="43">
        <f t="shared" si="14"/>
        <v>248761.60399458726</v>
      </c>
      <c r="E221" s="43">
        <f t="shared" si="14"/>
        <v>2474.1920196567121</v>
      </c>
      <c r="F221" s="43">
        <f t="shared" si="14"/>
        <v>3252.9889150413342</v>
      </c>
      <c r="G221" s="43">
        <f t="shared" si="14"/>
        <v>0</v>
      </c>
      <c r="H221" s="43">
        <f t="shared" si="15"/>
        <v>275551.4557366778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1446140.8064031398</v>
      </c>
      <c r="D223" s="43">
        <f t="shared" si="14"/>
        <v>4903962.2017447175</v>
      </c>
      <c r="E223" s="43">
        <f t="shared" si="14"/>
        <v>3636054.2647392103</v>
      </c>
      <c r="F223" s="43">
        <f t="shared" si="14"/>
        <v>905612.39886317379</v>
      </c>
      <c r="G223" s="43">
        <f t="shared" si="14"/>
        <v>0</v>
      </c>
      <c r="H223" s="43">
        <f t="shared" si="15"/>
        <v>10891769.671750242</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1906.7259888797416</v>
      </c>
      <c r="D227" s="43">
        <f t="shared" si="14"/>
        <v>12454.150070788446</v>
      </c>
      <c r="E227" s="43">
        <f t="shared" si="14"/>
        <v>2474.1920196567121</v>
      </c>
      <c r="F227" s="43">
        <f t="shared" si="14"/>
        <v>0</v>
      </c>
      <c r="G227" s="43">
        <f t="shared" si="14"/>
        <v>0</v>
      </c>
      <c r="H227" s="43">
        <f t="shared" si="15"/>
        <v>16835.068079324901</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11129.95867927477</v>
      </c>
      <c r="D230" s="43">
        <f t="shared" si="14"/>
        <v>0</v>
      </c>
      <c r="E230" s="43">
        <f t="shared" si="14"/>
        <v>0</v>
      </c>
      <c r="F230" s="43">
        <f t="shared" si="14"/>
        <v>0</v>
      </c>
      <c r="G230" s="43">
        <f t="shared" si="14"/>
        <v>0</v>
      </c>
      <c r="H230" s="43">
        <f t="shared" si="15"/>
        <v>11129.95867927477</v>
      </c>
      <c r="I230" s="1"/>
    </row>
    <row r="231" spans="2:10" x14ac:dyDescent="0.2">
      <c r="B231" s="9" t="str">
        <f>$B$45</f>
        <v>Health Services</v>
      </c>
      <c r="C231" s="43">
        <f t="shared" si="14"/>
        <v>116487.6551810949</v>
      </c>
      <c r="D231" s="43">
        <f t="shared" si="14"/>
        <v>756569.52946157428</v>
      </c>
      <c r="E231" s="43">
        <f t="shared" si="14"/>
        <v>816575.00322818372</v>
      </c>
      <c r="F231" s="43">
        <f t="shared" si="14"/>
        <v>65749.806252502123</v>
      </c>
      <c r="G231" s="43">
        <f t="shared" si="14"/>
        <v>78579.839374864328</v>
      </c>
      <c r="H231" s="43">
        <f t="shared" si="15"/>
        <v>1833961.8334982193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717904.50604565151</v>
      </c>
      <c r="D233" s="43">
        <f t="shared" si="14"/>
        <v>5307315.9653276717</v>
      </c>
      <c r="E233" s="43">
        <f t="shared" si="14"/>
        <v>5542006.8505480979</v>
      </c>
      <c r="F233" s="43">
        <f t="shared" si="14"/>
        <v>128640.92527663457</v>
      </c>
      <c r="G233" s="43">
        <f t="shared" si="14"/>
        <v>0</v>
      </c>
      <c r="H233" s="43">
        <f t="shared" si="15"/>
        <v>11695868.247198056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40496.075068886305</v>
      </c>
      <c r="E235" s="43">
        <f t="shared" si="16"/>
        <v>0</v>
      </c>
      <c r="F235" s="43">
        <f t="shared" si="16"/>
        <v>0</v>
      </c>
      <c r="G235" s="43">
        <f t="shared" si="16"/>
        <v>0</v>
      </c>
      <c r="H235" s="43">
        <f t="shared" si="15"/>
        <v>40496.075068886305</v>
      </c>
      <c r="I235" s="1"/>
    </row>
    <row r="236" spans="2:10" x14ac:dyDescent="0.2">
      <c r="B236" s="9" t="str">
        <f>$B$50</f>
        <v>Technology</v>
      </c>
      <c r="C236" s="43">
        <f t="shared" si="16"/>
        <v>798.16436743803138</v>
      </c>
      <c r="D236" s="43">
        <f t="shared" si="16"/>
        <v>51343.23803376656</v>
      </c>
      <c r="E236" s="43">
        <f t="shared" si="16"/>
        <v>60480.2493693863</v>
      </c>
      <c r="F236" s="43">
        <f t="shared" si="16"/>
        <v>1774.3575900225458</v>
      </c>
      <c r="G236" s="43">
        <f t="shared" si="16"/>
        <v>0</v>
      </c>
      <c r="H236" s="43">
        <f t="shared" si="15"/>
        <v>114396.00936061343</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10470763.59670067</v>
      </c>
      <c r="D238" s="42">
        <f>SUM(D218:D237)</f>
        <v>20268687.31875407</v>
      </c>
      <c r="E238" s="42">
        <f>SUM(E218:E237)</f>
        <v>12261729.10245279</v>
      </c>
      <c r="F238" s="42">
        <f>SUM(F218:F237)</f>
        <v>2172405.1427176036</v>
      </c>
      <c r="G238" s="42">
        <f>SUM(G218:G237)</f>
        <v>78579.839374864328</v>
      </c>
      <c r="H238" s="42">
        <f t="shared" si="15"/>
        <v>45252164.999999993</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19476431</v>
      </c>
      <c r="J240" s="26"/>
    </row>
    <row r="241" spans="2:9" ht="61.5" customHeight="1" thickBot="1" x14ac:dyDescent="0.25">
      <c r="B241" s="366" t="s">
        <v>238</v>
      </c>
      <c r="C241" s="366"/>
      <c r="D241" s="366"/>
      <c r="E241" s="366"/>
      <c r="F241" s="366"/>
      <c r="G241" s="366"/>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1980687.9780007347</v>
      </c>
      <c r="D243" s="42">
        <f t="shared" si="17"/>
        <v>1758261.9562559221</v>
      </c>
      <c r="E243" s="42">
        <f t="shared" si="17"/>
        <v>327669.59179329616</v>
      </c>
      <c r="F243" s="42">
        <f t="shared" si="17"/>
        <v>237249.78135112557</v>
      </c>
      <c r="G243" s="42">
        <f t="shared" si="17"/>
        <v>0</v>
      </c>
      <c r="H243" s="42">
        <f>SUM(C243:G243)</f>
        <v>4303869.3074010788</v>
      </c>
      <c r="I243" s="1"/>
    </row>
    <row r="244" spans="2:9" x14ac:dyDescent="0.2">
      <c r="B244" s="9" t="str">
        <f>$B$33</f>
        <v>Science</v>
      </c>
      <c r="C244" s="43">
        <f t="shared" si="17"/>
        <v>1144006.0459352499</v>
      </c>
      <c r="D244" s="43">
        <f t="shared" si="17"/>
        <v>1562319.3044819108</v>
      </c>
      <c r="E244" s="43">
        <f t="shared" si="17"/>
        <v>578982.86079990224</v>
      </c>
      <c r="F244" s="43">
        <f t="shared" si="17"/>
        <v>194695.85955298916</v>
      </c>
      <c r="G244" s="43">
        <f t="shared" si="17"/>
        <v>0</v>
      </c>
      <c r="H244" s="43">
        <f t="shared" ref="H244:H263" si="18">SUM(C244:G244)</f>
        <v>3480004.0707700518</v>
      </c>
      <c r="I244" s="1"/>
    </row>
    <row r="245" spans="2:9" x14ac:dyDescent="0.2">
      <c r="B245" s="9" t="str">
        <f>$B$34</f>
        <v>Fine Arts</v>
      </c>
      <c r="C245" s="43">
        <f t="shared" si="17"/>
        <v>385343.17724302475</v>
      </c>
      <c r="D245" s="43">
        <f t="shared" si="17"/>
        <v>530525.2772441064</v>
      </c>
      <c r="E245" s="43">
        <f t="shared" si="17"/>
        <v>40938.978849475374</v>
      </c>
      <c r="F245" s="43">
        <f t="shared" si="17"/>
        <v>27450.037291519719</v>
      </c>
      <c r="G245" s="43">
        <f t="shared" si="17"/>
        <v>0</v>
      </c>
      <c r="H245" s="43">
        <f t="shared" si="18"/>
        <v>984257.47062812629</v>
      </c>
      <c r="I245" s="1"/>
    </row>
    <row r="246" spans="2:9" x14ac:dyDescent="0.2">
      <c r="B246" s="9" t="str">
        <f>$B$35</f>
        <v>Teacher Education</v>
      </c>
      <c r="C246" s="43">
        <f t="shared" si="17"/>
        <v>9065.3265905817807</v>
      </c>
      <c r="D246" s="43">
        <f t="shared" si="17"/>
        <v>107066.44015043043</v>
      </c>
      <c r="E246" s="43">
        <f t="shared" si="17"/>
        <v>1064.8867330788394</v>
      </c>
      <c r="F246" s="43">
        <f t="shared" si="17"/>
        <v>1400.0791817931231</v>
      </c>
      <c r="G246" s="43">
        <f t="shared" si="17"/>
        <v>0</v>
      </c>
      <c r="H246" s="43">
        <f t="shared" si="18"/>
        <v>118596.73265588416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622415.78126030241</v>
      </c>
      <c r="D248" s="43">
        <f t="shared" si="17"/>
        <v>2110654.4062342444</v>
      </c>
      <c r="E248" s="43">
        <f t="shared" si="17"/>
        <v>1564949.6548827875</v>
      </c>
      <c r="F248" s="43">
        <f t="shared" si="17"/>
        <v>389773.55888283101</v>
      </c>
      <c r="G248" s="43">
        <f t="shared" si="17"/>
        <v>0</v>
      </c>
      <c r="H248" s="43">
        <f t="shared" si="18"/>
        <v>4687793.4012601646</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820.65061767371924</v>
      </c>
      <c r="D252" s="43">
        <f t="shared" si="17"/>
        <v>5360.2384442237462</v>
      </c>
      <c r="E252" s="43">
        <f t="shared" si="17"/>
        <v>1064.8867330788394</v>
      </c>
      <c r="F252" s="43">
        <f t="shared" si="17"/>
        <v>0</v>
      </c>
      <c r="G252" s="43">
        <f t="shared" si="17"/>
        <v>0</v>
      </c>
      <c r="H252" s="43">
        <f t="shared" si="18"/>
        <v>7245.7757949763054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4790.3094194442674</v>
      </c>
      <c r="D255" s="43">
        <f t="shared" si="17"/>
        <v>0</v>
      </c>
      <c r="E255" s="43">
        <f t="shared" si="17"/>
        <v>0</v>
      </c>
      <c r="F255" s="43">
        <f t="shared" si="17"/>
        <v>0</v>
      </c>
      <c r="G255" s="43">
        <f t="shared" si="17"/>
        <v>0</v>
      </c>
      <c r="H255" s="43">
        <f t="shared" si="18"/>
        <v>4790.3094194442674</v>
      </c>
      <c r="I255" s="1"/>
    </row>
    <row r="256" spans="2:9" x14ac:dyDescent="0.2">
      <c r="B256" s="9" t="str">
        <f>$B$45</f>
        <v>Health Services</v>
      </c>
      <c r="C256" s="43">
        <f t="shared" si="17"/>
        <v>50136.027270438608</v>
      </c>
      <c r="D256" s="43">
        <f t="shared" si="17"/>
        <v>325625.83994071482</v>
      </c>
      <c r="E256" s="43">
        <f t="shared" si="17"/>
        <v>351452.06216539023</v>
      </c>
      <c r="F256" s="43">
        <f t="shared" si="17"/>
        <v>28298.570128970096</v>
      </c>
      <c r="G256" s="43">
        <f t="shared" si="17"/>
        <v>33820.587801172129</v>
      </c>
      <c r="H256" s="43">
        <f t="shared" si="18"/>
        <v>789333.08730668598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308984.50000319799</v>
      </c>
      <c r="D258" s="43">
        <f t="shared" si="17"/>
        <v>2284256.9674600717</v>
      </c>
      <c r="E258" s="43">
        <f t="shared" si="17"/>
        <v>2385267.4015978537</v>
      </c>
      <c r="F258" s="43">
        <f t="shared" si="17"/>
        <v>55366.767643637148</v>
      </c>
      <c r="G258" s="43">
        <f t="shared" si="17"/>
        <v>0</v>
      </c>
      <c r="H258" s="43">
        <f t="shared" si="18"/>
        <v>5033875.6367047606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17429.420489604956</v>
      </c>
      <c r="E260" s="43">
        <f t="shared" si="19"/>
        <v>0</v>
      </c>
      <c r="F260" s="43">
        <f t="shared" si="19"/>
        <v>0</v>
      </c>
      <c r="G260" s="43">
        <f t="shared" si="19"/>
        <v>0</v>
      </c>
      <c r="H260" s="43">
        <f t="shared" si="18"/>
        <v>17429.420489604956</v>
      </c>
      <c r="I260" s="1"/>
    </row>
    <row r="261" spans="2:10" x14ac:dyDescent="0.2">
      <c r="B261" s="9" t="str">
        <f>$B$50</f>
        <v>Technology</v>
      </c>
      <c r="C261" s="43">
        <f t="shared" si="19"/>
        <v>343.52816553783589</v>
      </c>
      <c r="D261" s="43">
        <f t="shared" si="19"/>
        <v>22098.015263606281</v>
      </c>
      <c r="E261" s="43">
        <f t="shared" si="19"/>
        <v>26030.564586371627</v>
      </c>
      <c r="F261" s="43">
        <f t="shared" si="19"/>
        <v>763.67955370533991</v>
      </c>
      <c r="G261" s="43">
        <f t="shared" si="19"/>
        <v>0</v>
      </c>
      <c r="H261" s="43">
        <f t="shared" si="18"/>
        <v>49235.78756922108</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4506593.3245061859</v>
      </c>
      <c r="D263" s="42">
        <f>SUM(D243:D262)</f>
        <v>8723597.8659648355</v>
      </c>
      <c r="E263" s="42">
        <f>SUM(E243:E262)</f>
        <v>5277420.8881412344</v>
      </c>
      <c r="F263" s="42">
        <f>SUM(F243:F262)</f>
        <v>934998.33358657116</v>
      </c>
      <c r="G263" s="42">
        <f>SUM(G243:G262)</f>
        <v>33820.587801172129</v>
      </c>
      <c r="H263" s="42">
        <f t="shared" si="18"/>
        <v>19476431</v>
      </c>
      <c r="I263" s="54"/>
    </row>
    <row r="264" spans="2:10" x14ac:dyDescent="0.2">
      <c r="B264" s="372"/>
      <c r="C264" s="372"/>
      <c r="D264" s="372"/>
      <c r="E264" s="372"/>
      <c r="F264" s="372"/>
      <c r="G264" s="372"/>
      <c r="H264" s="373"/>
      <c r="I264" s="53"/>
    </row>
    <row r="265" spans="2:10" x14ac:dyDescent="0.2">
      <c r="B265" s="178" t="s">
        <v>239</v>
      </c>
      <c r="C265" s="11"/>
      <c r="D265" s="11"/>
      <c r="E265" s="11"/>
      <c r="F265" s="11"/>
      <c r="G265" s="11"/>
      <c r="H265" s="17"/>
      <c r="J265" s="26"/>
    </row>
    <row r="266" spans="2:10" ht="45" customHeight="1" thickBot="1" x14ac:dyDescent="0.25">
      <c r="B266" s="348" t="s">
        <v>240</v>
      </c>
      <c r="C266" s="348"/>
      <c r="D266" s="348"/>
      <c r="E266" s="348"/>
      <c r="F266" s="348"/>
      <c r="G266" s="348"/>
      <c r="H266" s="348"/>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25896574.969779924</v>
      </c>
      <c r="D268" s="42">
        <f t="shared" si="20"/>
        <v>22225533.552831486</v>
      </c>
      <c r="E268" s="42">
        <f t="shared" si="20"/>
        <v>11874635.961637115</v>
      </c>
      <c r="F268" s="42">
        <f t="shared" si="20"/>
        <v>21026958.334645882</v>
      </c>
      <c r="G268" s="42">
        <f t="shared" si="20"/>
        <v>0</v>
      </c>
      <c r="H268" s="42">
        <f>SUM(C268:G268)</f>
        <v>81023702.818894416</v>
      </c>
      <c r="I268" s="1"/>
    </row>
    <row r="269" spans="2:10" x14ac:dyDescent="0.2">
      <c r="B269" s="9" t="str">
        <f>$B$33</f>
        <v>Science</v>
      </c>
      <c r="C269" s="43">
        <f t="shared" si="20"/>
        <v>18748915.713062741</v>
      </c>
      <c r="D269" s="43">
        <f t="shared" si="20"/>
        <v>29450908.289506108</v>
      </c>
      <c r="E269" s="43">
        <f t="shared" si="20"/>
        <v>17581646.756040782</v>
      </c>
      <c r="F269" s="43">
        <f t="shared" si="20"/>
        <v>16972962.484397482</v>
      </c>
      <c r="G269" s="43">
        <f t="shared" si="20"/>
        <v>0</v>
      </c>
      <c r="H269" s="43">
        <f t="shared" ref="H269:H288" si="21">SUM(C269:G269)</f>
        <v>82754433.243007109</v>
      </c>
      <c r="I269" s="1"/>
    </row>
    <row r="270" spans="2:10" x14ac:dyDescent="0.2">
      <c r="B270" s="9" t="str">
        <f>$B$34</f>
        <v>Fine Arts</v>
      </c>
      <c r="C270" s="43">
        <f t="shared" si="20"/>
        <v>6225699.9200478289</v>
      </c>
      <c r="D270" s="43">
        <f t="shared" si="20"/>
        <v>9179706.8279663865</v>
      </c>
      <c r="E270" s="43">
        <f t="shared" si="20"/>
        <v>3322441.4301765179</v>
      </c>
      <c r="F270" s="43">
        <f t="shared" si="20"/>
        <v>2413409.9834364629</v>
      </c>
      <c r="G270" s="43">
        <f t="shared" si="20"/>
        <v>0</v>
      </c>
      <c r="H270" s="43">
        <f t="shared" si="21"/>
        <v>21141258.161627196</v>
      </c>
      <c r="I270" s="1"/>
    </row>
    <row r="271" spans="2:10" x14ac:dyDescent="0.2">
      <c r="B271" s="9" t="str">
        <f>$B$35</f>
        <v>Teacher Education</v>
      </c>
      <c r="C271" s="43">
        <f t="shared" si="20"/>
        <v>194578.02511103739</v>
      </c>
      <c r="D271" s="43">
        <f t="shared" si="20"/>
        <v>1652309.4150376678</v>
      </c>
      <c r="E271" s="43">
        <f t="shared" si="20"/>
        <v>26626.835528744683</v>
      </c>
      <c r="F271" s="43">
        <f t="shared" si="20"/>
        <v>33169.462074165851</v>
      </c>
      <c r="G271" s="43">
        <f t="shared" si="20"/>
        <v>0</v>
      </c>
      <c r="H271" s="43">
        <f t="shared" si="21"/>
        <v>1906683.7377516157</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12094452.832420584</v>
      </c>
      <c r="D273" s="43">
        <f t="shared" si="20"/>
        <v>31199097.613255903</v>
      </c>
      <c r="E273" s="43">
        <f t="shared" si="20"/>
        <v>31283173.9756824</v>
      </c>
      <c r="F273" s="43">
        <f t="shared" si="20"/>
        <v>36008589.584654786</v>
      </c>
      <c r="G273" s="43">
        <f t="shared" si="20"/>
        <v>0</v>
      </c>
      <c r="H273" s="43">
        <f t="shared" si="21"/>
        <v>110585314.00601366</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31961.076373468313</v>
      </c>
      <c r="D277" s="43">
        <f t="shared" si="20"/>
        <v>162933.44385976787</v>
      </c>
      <c r="E277" s="43">
        <f t="shared" si="20"/>
        <v>3539.0787527355515</v>
      </c>
      <c r="F277" s="43">
        <f t="shared" si="20"/>
        <v>0</v>
      </c>
      <c r="G277" s="43">
        <f t="shared" si="20"/>
        <v>0</v>
      </c>
      <c r="H277" s="43">
        <f t="shared" si="21"/>
        <v>198433.59898597174</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132595.49736703502</v>
      </c>
      <c r="D280" s="43">
        <f t="shared" si="20"/>
        <v>0</v>
      </c>
      <c r="E280" s="43">
        <f t="shared" si="20"/>
        <v>0</v>
      </c>
      <c r="F280" s="43">
        <f t="shared" si="20"/>
        <v>0</v>
      </c>
      <c r="G280" s="43">
        <f t="shared" si="20"/>
        <v>0</v>
      </c>
      <c r="H280" s="43">
        <f t="shared" si="21"/>
        <v>132595.49736703502</v>
      </c>
      <c r="I280" s="1"/>
    </row>
    <row r="281" spans="2:10" x14ac:dyDescent="0.2">
      <c r="B281" s="9" t="str">
        <f>$B$45</f>
        <v>Health Services</v>
      </c>
      <c r="C281" s="43">
        <f t="shared" si="20"/>
        <v>417627.6984074387</v>
      </c>
      <c r="D281" s="43">
        <f t="shared" si="20"/>
        <v>2107097.4733868614</v>
      </c>
      <c r="E281" s="43">
        <f t="shared" si="20"/>
        <v>6965266.4940297911</v>
      </c>
      <c r="F281" s="43">
        <f t="shared" si="20"/>
        <v>2467507.2862192462</v>
      </c>
      <c r="G281" s="43">
        <f t="shared" si="20"/>
        <v>1542566.0170879634</v>
      </c>
      <c r="H281" s="43">
        <f t="shared" si="21"/>
        <v>13500064.969131302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4956915.0504009295</v>
      </c>
      <c r="D283" s="43">
        <f t="shared" si="20"/>
        <v>33632862.310727075</v>
      </c>
      <c r="E283" s="43">
        <f t="shared" si="20"/>
        <v>55679024.377980143</v>
      </c>
      <c r="F283" s="43">
        <f t="shared" si="20"/>
        <v>21823934.004668254</v>
      </c>
      <c r="G283" s="43">
        <f t="shared" si="20"/>
        <v>0</v>
      </c>
      <c r="H283" s="43">
        <f t="shared" si="21"/>
        <v>116092735.7437764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376663.25378666667</v>
      </c>
      <c r="E285" s="43">
        <f t="shared" si="22"/>
        <v>0</v>
      </c>
      <c r="F285" s="43">
        <f t="shared" si="22"/>
        <v>0</v>
      </c>
      <c r="G285" s="43">
        <f t="shared" si="22"/>
        <v>0</v>
      </c>
      <c r="H285" s="43">
        <f t="shared" si="21"/>
        <v>376663.25378666667</v>
      </c>
      <c r="I285" s="1"/>
    </row>
    <row r="286" spans="2:10" x14ac:dyDescent="0.2">
      <c r="B286" s="9" t="str">
        <f>$B$50</f>
        <v>Technology</v>
      </c>
      <c r="C286" s="43">
        <f t="shared" si="22"/>
        <v>5515.3040982570947</v>
      </c>
      <c r="D286" s="43">
        <f t="shared" si="22"/>
        <v>245990.97517919546</v>
      </c>
      <c r="E286" s="43">
        <f t="shared" si="22"/>
        <v>623636.08777131664</v>
      </c>
      <c r="F286" s="43">
        <f t="shared" si="22"/>
        <v>26309.606831985839</v>
      </c>
      <c r="G286" s="43">
        <f t="shared" si="22"/>
        <v>0</v>
      </c>
      <c r="H286" s="43">
        <f t="shared" si="21"/>
        <v>901451.97388075513</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68704836.087069243</v>
      </c>
      <c r="D288" s="42">
        <f>SUM(D268:D287)</f>
        <v>130233103.15553713</v>
      </c>
      <c r="E288" s="42">
        <f>SUM(E268:E287)</f>
        <v>127359990.99759954</v>
      </c>
      <c r="F288" s="42">
        <f>SUM(F268:F287)</f>
        <v>100772840.74692826</v>
      </c>
      <c r="G288" s="42">
        <f>SUM(G268:G287)</f>
        <v>1542566.0170879634</v>
      </c>
      <c r="H288" s="42">
        <f t="shared" si="21"/>
        <v>428613337.0042221</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48" t="s">
        <v>241</v>
      </c>
      <c r="C291" s="348"/>
      <c r="D291" s="348"/>
      <c r="E291" s="348"/>
      <c r="F291" s="348"/>
      <c r="G291" s="348"/>
      <c r="H291" s="348"/>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249.52617451586408</v>
      </c>
      <c r="D293" s="40">
        <f t="shared" si="23"/>
        <v>437.14048252132028</v>
      </c>
      <c r="E293" s="40">
        <f t="shared" si="23"/>
        <v>1429.3013916269999</v>
      </c>
      <c r="F293" s="40">
        <f t="shared" si="23"/>
        <v>3760.185682161281</v>
      </c>
      <c r="G293" s="41">
        <f t="shared" si="23"/>
        <v>0</v>
      </c>
      <c r="H293" s="42">
        <f t="shared" si="23"/>
        <v>480.77865029072319</v>
      </c>
      <c r="I293" s="1"/>
    </row>
    <row r="294" spans="2:10" x14ac:dyDescent="0.2">
      <c r="B294" s="9" t="str">
        <f>$B$33</f>
        <v>Science</v>
      </c>
      <c r="C294" s="75">
        <f t="shared" si="23"/>
        <v>312.77906866627865</v>
      </c>
      <c r="D294" s="75">
        <f t="shared" si="23"/>
        <v>651.900486741176</v>
      </c>
      <c r="E294" s="75">
        <f t="shared" si="23"/>
        <v>1197.6598607657209</v>
      </c>
      <c r="F294" s="75">
        <f t="shared" si="23"/>
        <v>3698.6189767699898</v>
      </c>
      <c r="G294" s="96">
        <f t="shared" si="23"/>
        <v>0</v>
      </c>
      <c r="H294" s="43">
        <f t="shared" si="23"/>
        <v>665.28739070984659</v>
      </c>
      <c r="I294" s="1"/>
    </row>
    <row r="295" spans="2:10" x14ac:dyDescent="0.2">
      <c r="B295" s="9" t="str">
        <f>$B$34</f>
        <v>Fine Arts</v>
      </c>
      <c r="C295" s="75">
        <f t="shared" si="23"/>
        <v>308.34034570094741</v>
      </c>
      <c r="D295" s="75">
        <f t="shared" si="23"/>
        <v>598.37734358688397</v>
      </c>
      <c r="E295" s="75">
        <f t="shared" si="23"/>
        <v>3200.8106263742948</v>
      </c>
      <c r="F295" s="75">
        <f t="shared" si="23"/>
        <v>3730.1545339048885</v>
      </c>
      <c r="G295" s="96">
        <f t="shared" si="23"/>
        <v>0</v>
      </c>
      <c r="H295" s="43">
        <f t="shared" si="23"/>
        <v>568.05379696448381</v>
      </c>
      <c r="I295" s="1"/>
    </row>
    <row r="296" spans="2:10" x14ac:dyDescent="0.2">
      <c r="B296" s="9" t="str">
        <f>$B$35</f>
        <v>Teacher Education</v>
      </c>
      <c r="C296" s="75">
        <f t="shared" si="23"/>
        <v>409.637947602184</v>
      </c>
      <c r="D296" s="75">
        <f t="shared" si="23"/>
        <v>533.69167152379453</v>
      </c>
      <c r="E296" s="75">
        <f t="shared" si="23"/>
        <v>986.1790936572105</v>
      </c>
      <c r="F296" s="75">
        <f t="shared" si="23"/>
        <v>1005.1352143686621</v>
      </c>
      <c r="G296" s="96">
        <f t="shared" si="23"/>
        <v>0</v>
      </c>
      <c r="H296" s="43">
        <f t="shared" si="23"/>
        <v>525.1125689208526</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370.84760164414752</v>
      </c>
      <c r="D298" s="75">
        <f t="shared" si="23"/>
        <v>511.18407440656534</v>
      </c>
      <c r="E298" s="75">
        <f t="shared" si="23"/>
        <v>788.40631003005115</v>
      </c>
      <c r="F298" s="75">
        <f t="shared" si="23"/>
        <v>3919.5155746875789</v>
      </c>
      <c r="G298" s="96">
        <f t="shared" si="23"/>
        <v>0</v>
      </c>
      <c r="H298" s="43">
        <f t="shared" si="23"/>
        <v>775.97194626427006</v>
      </c>
      <c r="I298" s="1"/>
    </row>
    <row r="299" spans="2:10"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743.28084589461196</v>
      </c>
      <c r="D302" s="75">
        <f t="shared" si="23"/>
        <v>1051.1835087726959</v>
      </c>
      <c r="E302" s="75">
        <f t="shared" si="23"/>
        <v>131.07699084205746</v>
      </c>
      <c r="F302" s="75">
        <f t="shared" si="23"/>
        <v>0</v>
      </c>
      <c r="G302" s="96">
        <f t="shared" si="23"/>
        <v>0</v>
      </c>
      <c r="H302" s="43">
        <f t="shared" si="23"/>
        <v>881.92710660431885</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528.26891381288851</v>
      </c>
      <c r="D305" s="75">
        <f t="shared" si="23"/>
        <v>0</v>
      </c>
      <c r="E305" s="75">
        <f t="shared" si="23"/>
        <v>0</v>
      </c>
      <c r="F305" s="75">
        <f t="shared" si="23"/>
        <v>0</v>
      </c>
      <c r="G305" s="96">
        <f t="shared" si="23"/>
        <v>0</v>
      </c>
      <c r="H305" s="43">
        <f t="shared" si="23"/>
        <v>528.26891381288851</v>
      </c>
      <c r="I305" s="1"/>
    </row>
    <row r="306" spans="2:10" x14ac:dyDescent="0.2">
      <c r="B306" s="9" t="str">
        <f>$B$45</f>
        <v>Health Services</v>
      </c>
      <c r="C306" s="75">
        <f t="shared" si="23"/>
        <v>158.97514214215406</v>
      </c>
      <c r="D306" s="75">
        <f t="shared" si="23"/>
        <v>223.77840626453499</v>
      </c>
      <c r="E306" s="75">
        <f t="shared" si="23"/>
        <v>781.64813085285505</v>
      </c>
      <c r="F306" s="75">
        <f t="shared" si="23"/>
        <v>3699.4112237170107</v>
      </c>
      <c r="G306" s="96">
        <f t="shared" si="23"/>
        <v>1266.4745624695922</v>
      </c>
      <c r="H306" s="43">
        <f t="shared" si="23"/>
        <v>591.097025663615</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306.1714052131519</v>
      </c>
      <c r="D308" s="75">
        <f t="shared" si="23"/>
        <v>509.179935971524</v>
      </c>
      <c r="E308" s="75">
        <f t="shared" si="23"/>
        <v>920.64923406825858</v>
      </c>
      <c r="F308" s="75">
        <f t="shared" si="23"/>
        <v>16723.321076374141</v>
      </c>
      <c r="G308" s="96">
        <f t="shared" si="23"/>
        <v>0</v>
      </c>
      <c r="H308" s="43">
        <f t="shared" si="23"/>
        <v>806.05401624551394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747.34772576719581</v>
      </c>
      <c r="E310" s="75">
        <f t="shared" si="24"/>
        <v>0</v>
      </c>
      <c r="F310" s="75">
        <f t="shared" si="24"/>
        <v>0</v>
      </c>
      <c r="G310" s="96">
        <f t="shared" si="24"/>
        <v>0</v>
      </c>
      <c r="H310" s="43">
        <f t="shared" si="24"/>
        <v>747.34772576719581</v>
      </c>
      <c r="I310" s="1"/>
    </row>
    <row r="311" spans="2:10" x14ac:dyDescent="0.2">
      <c r="B311" s="9" t="str">
        <f>$B$50</f>
        <v>Technology</v>
      </c>
      <c r="C311" s="75">
        <f t="shared" si="24"/>
        <v>306.40578323650527</v>
      </c>
      <c r="D311" s="75">
        <f t="shared" si="24"/>
        <v>384.96240247135438</v>
      </c>
      <c r="E311" s="75">
        <f t="shared" si="24"/>
        <v>944.90316328987365</v>
      </c>
      <c r="F311" s="75">
        <f t="shared" si="24"/>
        <v>1461.6448239992133</v>
      </c>
      <c r="G311" s="96">
        <f t="shared" si="24"/>
        <v>0</v>
      </c>
      <c r="H311" s="43">
        <f t="shared" si="24"/>
        <v>675.24492425524727</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290.95698242129146</v>
      </c>
      <c r="D313" s="42">
        <f t="shared" si="24"/>
        <v>516.27151339918066</v>
      </c>
      <c r="E313" s="42">
        <f t="shared" si="24"/>
        <v>951.81148360037923</v>
      </c>
      <c r="F313" s="42">
        <f t="shared" si="24"/>
        <v>4572.6853955408051</v>
      </c>
      <c r="G313" s="42">
        <f t="shared" si="24"/>
        <v>1266.4745624695922</v>
      </c>
      <c r="H313" s="42">
        <f t="shared" si="24"/>
        <v>664.04836433867911</v>
      </c>
      <c r="I313" s="54"/>
    </row>
    <row r="315" spans="2:10" x14ac:dyDescent="0.2">
      <c r="B315" s="28" t="s">
        <v>39</v>
      </c>
      <c r="C315" s="11"/>
      <c r="D315" s="11"/>
      <c r="E315" s="11"/>
      <c r="F315" s="11"/>
      <c r="G315" s="11"/>
      <c r="H315" s="17"/>
      <c r="J315" s="26"/>
    </row>
    <row r="316" spans="2:10" ht="55.5" customHeight="1" thickBot="1" x14ac:dyDescent="0.25">
      <c r="B316" s="348" t="s">
        <v>242</v>
      </c>
      <c r="C316" s="348"/>
      <c r="D316" s="348"/>
      <c r="E316" s="348"/>
      <c r="F316" s="348"/>
      <c r="G316" s="348"/>
      <c r="H316" s="348"/>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1.7518822759554962</v>
      </c>
      <c r="E318" s="59">
        <f t="shared" si="25"/>
        <v>5.7280619734589386</v>
      </c>
      <c r="F318" s="59">
        <f t="shared" si="25"/>
        <v>15.069303608957545</v>
      </c>
      <c r="G318" s="59">
        <f t="shared" si="25"/>
        <v>0</v>
      </c>
      <c r="H318" s="59">
        <f t="shared" si="25"/>
        <v>1.9267664052620532</v>
      </c>
      <c r="I318" s="1"/>
    </row>
    <row r="319" spans="2:10" x14ac:dyDescent="0.2">
      <c r="B319" s="9" t="str">
        <f>$B$33</f>
        <v>Science</v>
      </c>
      <c r="C319" s="59">
        <f t="shared" ref="C319:H334" si="26">IF($C$293=0,"",C294/$C$293)</f>
        <v>1.2534920205190463</v>
      </c>
      <c r="D319" s="59">
        <f t="shared" si="26"/>
        <v>2.6125535247194285</v>
      </c>
      <c r="E319" s="59">
        <f t="shared" si="26"/>
        <v>4.7997363927429486</v>
      </c>
      <c r="F319" s="59">
        <f t="shared" si="26"/>
        <v>14.822569151096586</v>
      </c>
      <c r="G319" s="59">
        <f t="shared" si="26"/>
        <v>0</v>
      </c>
      <c r="H319" s="59">
        <f t="shared" si="26"/>
        <v>2.6662028222115421</v>
      </c>
      <c r="I319" s="1"/>
    </row>
    <row r="320" spans="2:10" x14ac:dyDescent="0.2">
      <c r="B320" s="9" t="str">
        <f>$B$34</f>
        <v>Fine Arts</v>
      </c>
      <c r="C320" s="59">
        <f t="shared" si="26"/>
        <v>1.2357034138771046</v>
      </c>
      <c r="D320" s="59">
        <f t="shared" si="26"/>
        <v>2.3980544115176223</v>
      </c>
      <c r="E320" s="59">
        <f t="shared" si="26"/>
        <v>12.82755459456137</v>
      </c>
      <c r="F320" s="59">
        <f t="shared" si="26"/>
        <v>14.948950911230906</v>
      </c>
      <c r="G320" s="59">
        <f t="shared" si="26"/>
        <v>0</v>
      </c>
      <c r="H320" s="59">
        <f t="shared" si="26"/>
        <v>2.2765298993848391</v>
      </c>
      <c r="I320" s="1"/>
    </row>
    <row r="321" spans="2:9" x14ac:dyDescent="0.2">
      <c r="B321" s="9" t="str">
        <f>$B$35</f>
        <v>Teacher Education</v>
      </c>
      <c r="C321" s="59">
        <f t="shared" si="26"/>
        <v>1.6416632379227234</v>
      </c>
      <c r="D321" s="59">
        <f t="shared" si="26"/>
        <v>2.1388203965346495</v>
      </c>
      <c r="E321" s="59">
        <f t="shared" si="26"/>
        <v>3.9522070002099614</v>
      </c>
      <c r="F321" s="59">
        <f t="shared" si="26"/>
        <v>4.0281754662365445</v>
      </c>
      <c r="G321" s="59">
        <f t="shared" si="26"/>
        <v>0</v>
      </c>
      <c r="H321" s="59">
        <f t="shared" si="26"/>
        <v>2.1044388226593345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1.486207217994961</v>
      </c>
      <c r="D323" s="59">
        <f t="shared" si="26"/>
        <v>2.0486190492775975</v>
      </c>
      <c r="E323" s="59">
        <f t="shared" si="26"/>
        <v>3.1596136620125468</v>
      </c>
      <c r="F323" s="59">
        <f t="shared" si="26"/>
        <v>15.7078333857853</v>
      </c>
      <c r="G323" s="59">
        <f t="shared" si="26"/>
        <v>0</v>
      </c>
      <c r="H323" s="59">
        <f t="shared" si="26"/>
        <v>3.1097817604498892</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2.9787690503280508</v>
      </c>
      <c r="D327" s="59">
        <f t="shared" si="26"/>
        <v>4.2127184084484286</v>
      </c>
      <c r="E327" s="59">
        <f t="shared" si="26"/>
        <v>0.5253035722459809</v>
      </c>
      <c r="F327" s="59">
        <f t="shared" si="26"/>
        <v>0</v>
      </c>
      <c r="G327" s="59">
        <f t="shared" si="26"/>
        <v>0</v>
      </c>
      <c r="H327" s="59">
        <f t="shared" si="26"/>
        <v>3.5344071952189076</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2.1170881765724454</v>
      </c>
      <c r="D330" s="59">
        <f t="shared" si="26"/>
        <v>0</v>
      </c>
      <c r="E330" s="59">
        <f t="shared" si="26"/>
        <v>0</v>
      </c>
      <c r="F330" s="59">
        <f t="shared" si="26"/>
        <v>0</v>
      </c>
      <c r="G330" s="59">
        <f t="shared" si="26"/>
        <v>0</v>
      </c>
      <c r="H330" s="59">
        <f t="shared" si="26"/>
        <v>2.1170881765724454</v>
      </c>
      <c r="I330" s="1"/>
    </row>
    <row r="331" spans="2:9" x14ac:dyDescent="0.2">
      <c r="B331" s="9" t="str">
        <f>$B$45</f>
        <v>Health Services</v>
      </c>
      <c r="C331" s="59">
        <f t="shared" si="26"/>
        <v>0.6371080807478452</v>
      </c>
      <c r="D331" s="59">
        <f t="shared" si="26"/>
        <v>0.8968133571506659</v>
      </c>
      <c r="E331" s="59">
        <f t="shared" si="26"/>
        <v>3.1325296128529407</v>
      </c>
      <c r="F331" s="59">
        <f t="shared" si="26"/>
        <v>14.825744156478518</v>
      </c>
      <c r="G331" s="59">
        <f t="shared" si="26"/>
        <v>5.075517888761901</v>
      </c>
      <c r="H331" s="59">
        <f t="shared" si="26"/>
        <v>2.3688778414147289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1.2270111775135097</v>
      </c>
      <c r="D333" s="59">
        <f t="shared" si="26"/>
        <v>2.0405872728961025</v>
      </c>
      <c r="E333" s="59">
        <f t="shared" si="26"/>
        <v>3.6895898230096362</v>
      </c>
      <c r="F333" s="59">
        <f t="shared" si="26"/>
        <v>67.020308025084262</v>
      </c>
      <c r="G333" s="59">
        <f t="shared" si="26"/>
        <v>0</v>
      </c>
      <c r="H333" s="59">
        <f t="shared" si="26"/>
        <v>3.2303385318571762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2.9950674602262288</v>
      </c>
      <c r="E335" s="59">
        <f t="shared" si="27"/>
        <v>0</v>
      </c>
      <c r="F335" s="59">
        <f t="shared" si="27"/>
        <v>0</v>
      </c>
      <c r="G335" s="59">
        <f t="shared" si="27"/>
        <v>0</v>
      </c>
      <c r="H335" s="59">
        <f t="shared" si="27"/>
        <v>2.9950674602262288</v>
      </c>
      <c r="I335" s="1"/>
    </row>
    <row r="336" spans="2:9" x14ac:dyDescent="0.2">
      <c r="B336" s="9" t="str">
        <f>$B$50</f>
        <v>Technology</v>
      </c>
      <c r="C336" s="59">
        <f t="shared" si="27"/>
        <v>1.2279504698495065</v>
      </c>
      <c r="D336" s="59">
        <f t="shared" si="27"/>
        <v>1.5427736317372978</v>
      </c>
      <c r="E336" s="59">
        <f t="shared" si="27"/>
        <v>3.78678976313084</v>
      </c>
      <c r="F336" s="59">
        <f t="shared" si="27"/>
        <v>5.8576813708426672</v>
      </c>
      <c r="G336" s="59">
        <f t="shared" si="27"/>
        <v>0</v>
      </c>
      <c r="H336" s="59">
        <f t="shared" si="27"/>
        <v>2.7061085898718709</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1.1660379236198859</v>
      </c>
      <c r="D338" s="59">
        <f t="shared" si="27"/>
        <v>2.0690074474185383</v>
      </c>
      <c r="E338" s="59">
        <f t="shared" si="27"/>
        <v>3.8144755172362332</v>
      </c>
      <c r="F338" s="59">
        <f t="shared" si="27"/>
        <v>18.325473888311819</v>
      </c>
      <c r="G338" s="59">
        <f t="shared" si="27"/>
        <v>5.075517888761901</v>
      </c>
      <c r="H338" s="59">
        <f t="shared" si="27"/>
        <v>2.6612373055735721</v>
      </c>
      <c r="I338" s="54"/>
    </row>
    <row r="340" spans="2:10" x14ac:dyDescent="0.2">
      <c r="B340" s="178" t="s">
        <v>243</v>
      </c>
      <c r="C340" s="11"/>
      <c r="D340" s="11"/>
      <c r="E340" s="11"/>
      <c r="F340" s="11"/>
      <c r="G340" s="11"/>
      <c r="H340" s="17"/>
      <c r="J340" s="26"/>
    </row>
    <row r="341" spans="2:10" ht="55.5" customHeight="1" thickBot="1" x14ac:dyDescent="0.25">
      <c r="B341" s="348" t="s">
        <v>244</v>
      </c>
      <c r="C341" s="348"/>
      <c r="D341" s="348"/>
      <c r="E341" s="348"/>
      <c r="F341" s="348"/>
      <c r="G341" s="348"/>
      <c r="H341" s="348"/>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7485.7852354759225</v>
      </c>
      <c r="D343" s="42">
        <f t="shared" si="28"/>
        <v>13114.214475639608</v>
      </c>
      <c r="E343" s="42">
        <f>E293*24</f>
        <v>34303.233399047996</v>
      </c>
      <c r="F343" s="42">
        <f>F293*18</f>
        <v>67683.342278903059</v>
      </c>
      <c r="G343" s="42">
        <f>G293*24</f>
        <v>0</v>
      </c>
      <c r="H343" s="42">
        <f>IF((C32/30+D32/30+E32/24+F32/18+G32/24)=0,0,H268/(C32/30+D32/30+E32/24+F32/18+G32/24))</f>
        <v>13943.08002917916</v>
      </c>
      <c r="I343" s="1"/>
    </row>
    <row r="344" spans="2:10" x14ac:dyDescent="0.2">
      <c r="B344" s="9" t="str">
        <f>$B$33</f>
        <v>Science</v>
      </c>
      <c r="C344" s="43">
        <f t="shared" si="28"/>
        <v>9383.37205998836</v>
      </c>
      <c r="D344" s="43">
        <f t="shared" si="28"/>
        <v>19557.014602235278</v>
      </c>
      <c r="E344" s="43">
        <f>E294*24</f>
        <v>28743.836658377302</v>
      </c>
      <c r="F344" s="43">
        <f>F294*18</f>
        <v>66575.141581859818</v>
      </c>
      <c r="G344" s="43">
        <f>G294*24</f>
        <v>0</v>
      </c>
      <c r="H344" s="43">
        <f t="shared" ref="H344:H363" si="29">IF((C33/30+D33/30+E33/24+F33/18+G33/24)=0,0,H269/(C33/30+D33/30+E33/24+F33/18+G33/24))</f>
        <v>18934.293429270354</v>
      </c>
      <c r="I344" s="1"/>
    </row>
    <row r="345" spans="2:10" x14ac:dyDescent="0.2">
      <c r="B345" s="9" t="str">
        <f>$B$34</f>
        <v>Fine Arts</v>
      </c>
      <c r="C345" s="43">
        <f t="shared" si="28"/>
        <v>9250.2103710284227</v>
      </c>
      <c r="D345" s="43">
        <f t="shared" si="28"/>
        <v>17951.320307606518</v>
      </c>
      <c r="E345" s="43">
        <f t="shared" ref="E345:E363" si="30">E295*24</f>
        <v>76819.455032983067</v>
      </c>
      <c r="F345" s="43">
        <f t="shared" ref="F345:F363" si="31">F295*18</f>
        <v>67142.781610287988</v>
      </c>
      <c r="G345" s="43">
        <f t="shared" ref="G345:G363" si="32">G295*24</f>
        <v>0</v>
      </c>
      <c r="H345" s="43">
        <f t="shared" si="29"/>
        <v>16731.047097094688</v>
      </c>
      <c r="I345" s="1"/>
    </row>
    <row r="346" spans="2:10" x14ac:dyDescent="0.2">
      <c r="B346" s="9" t="str">
        <f>$B$35</f>
        <v>Teacher Education</v>
      </c>
      <c r="C346" s="43">
        <f t="shared" si="28"/>
        <v>12289.13842806552</v>
      </c>
      <c r="D346" s="43">
        <f t="shared" si="28"/>
        <v>16010.750145713835</v>
      </c>
      <c r="E346" s="43">
        <f t="shared" si="30"/>
        <v>23668.298247773051</v>
      </c>
      <c r="F346" s="43">
        <f t="shared" si="31"/>
        <v>18092.433858635919</v>
      </c>
      <c r="G346" s="43">
        <f t="shared" si="32"/>
        <v>0</v>
      </c>
      <c r="H346" s="43">
        <f t="shared" si="29"/>
        <v>15629.622824659737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11125.428049324426</v>
      </c>
      <c r="D348" s="43">
        <f t="shared" si="28"/>
        <v>15335.52223219696</v>
      </c>
      <c r="E348" s="43">
        <f t="shared" si="30"/>
        <v>18921.751440721229</v>
      </c>
      <c r="F348" s="43">
        <f t="shared" si="31"/>
        <v>70551.280344376428</v>
      </c>
      <c r="G348" s="43">
        <f t="shared" si="32"/>
        <v>0</v>
      </c>
      <c r="H348" s="43">
        <f t="shared" si="29"/>
        <v>20923.526716392178</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22298.425376838357</v>
      </c>
      <c r="D352" s="43">
        <f t="shared" si="28"/>
        <v>31535.505263180876</v>
      </c>
      <c r="E352" s="43">
        <f t="shared" si="30"/>
        <v>3145.8477802093789</v>
      </c>
      <c r="F352" s="43">
        <f t="shared" si="31"/>
        <v>0</v>
      </c>
      <c r="G352" s="43">
        <f t="shared" si="32"/>
        <v>0</v>
      </c>
      <c r="H352" s="43">
        <f t="shared" si="29"/>
        <v>25687.19727973744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15848.067414386656</v>
      </c>
      <c r="D355" s="43">
        <f t="shared" si="28"/>
        <v>0</v>
      </c>
      <c r="E355" s="43">
        <f t="shared" si="30"/>
        <v>0</v>
      </c>
      <c r="F355" s="43">
        <f t="shared" si="31"/>
        <v>0</v>
      </c>
      <c r="G355" s="43">
        <f t="shared" si="32"/>
        <v>0</v>
      </c>
      <c r="H355" s="43">
        <f t="shared" si="29"/>
        <v>15848.067414386654</v>
      </c>
      <c r="I355" s="1"/>
    </row>
    <row r="356" spans="2:9" x14ac:dyDescent="0.2">
      <c r="B356" s="9" t="str">
        <f>$B$45</f>
        <v>Health Services</v>
      </c>
      <c r="C356" s="43">
        <f t="shared" si="28"/>
        <v>4769.2542642646213</v>
      </c>
      <c r="D356" s="43">
        <f t="shared" si="28"/>
        <v>6713.3521879360496</v>
      </c>
      <c r="E356" s="43">
        <f t="shared" si="30"/>
        <v>18759.555140468521</v>
      </c>
      <c r="F356" s="43">
        <f t="shared" si="31"/>
        <v>66589.402026906188</v>
      </c>
      <c r="G356" s="43">
        <f t="shared" si="32"/>
        <v>30395.389499270212</v>
      </c>
      <c r="H356" s="43">
        <f t="shared" si="29"/>
        <v>15688.071599521189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9185.1421563945569</v>
      </c>
      <c r="D358" s="43">
        <f t="shared" si="28"/>
        <v>15275.39807914572</v>
      </c>
      <c r="E358" s="43">
        <f t="shared" si="30"/>
        <v>22095.581617638207</v>
      </c>
      <c r="F358" s="43">
        <f t="shared" si="31"/>
        <v>301019.77937473456</v>
      </c>
      <c r="G358" s="43">
        <f t="shared" si="32"/>
        <v>0</v>
      </c>
      <c r="H358" s="43">
        <f t="shared" si="29"/>
        <v>21765.279440512273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22420.431773015873</v>
      </c>
      <c r="E360" s="43">
        <f t="shared" si="30"/>
        <v>0</v>
      </c>
      <c r="F360" s="43">
        <f t="shared" si="31"/>
        <v>0</v>
      </c>
      <c r="G360" s="43">
        <f t="shared" si="32"/>
        <v>0</v>
      </c>
      <c r="H360" s="43">
        <f t="shared" si="29"/>
        <v>22420.431773015873</v>
      </c>
      <c r="I360" s="1"/>
    </row>
    <row r="361" spans="2:9" x14ac:dyDescent="0.2">
      <c r="B361" s="9" t="str">
        <f>$B$50</f>
        <v>Technology</v>
      </c>
      <c r="C361" s="43">
        <f t="shared" si="33"/>
        <v>9192.1734970951584</v>
      </c>
      <c r="D361" s="43">
        <f t="shared" si="33"/>
        <v>11548.872074140632</v>
      </c>
      <c r="E361" s="43">
        <f t="shared" si="30"/>
        <v>22677.675918956968</v>
      </c>
      <c r="F361" s="43">
        <f t="shared" si="31"/>
        <v>26309.606831985839</v>
      </c>
      <c r="G361" s="43">
        <f t="shared" si="32"/>
        <v>0</v>
      </c>
      <c r="H361" s="43">
        <f t="shared" si="29"/>
        <v>17885.951862713395</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8728.709472638744</v>
      </c>
      <c r="D363" s="42">
        <f t="shared" si="33"/>
        <v>15488.14540197542</v>
      </c>
      <c r="E363" s="42">
        <f t="shared" si="30"/>
        <v>22843.475606409102</v>
      </c>
      <c r="F363" s="42">
        <f t="shared" si="31"/>
        <v>82308.337119734497</v>
      </c>
      <c r="G363" s="42">
        <f t="shared" si="32"/>
        <v>30395.389499270212</v>
      </c>
      <c r="H363" s="42">
        <f t="shared" si="29"/>
        <v>18530.530700777072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2016-FY 2018</dc:title>
  <dc:subject>Expenditure Study</dc:subject>
  <dc:creator>Strategic Planning and Funding</dc:creator>
  <cp:keywords>expenditure study</cp:keywords>
  <dc:description/>
  <cp:lastModifiedBy>kingcd</cp:lastModifiedBy>
  <cp:lastPrinted>2013-01-25T21:32:12Z</cp:lastPrinted>
  <dcterms:created xsi:type="dcterms:W3CDTF">2003-01-15T15:55:29Z</dcterms:created>
  <dcterms:modified xsi:type="dcterms:W3CDTF">2019-03-13T17:04:57Z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